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firstSheet="2" activeTab="2"/>
  </bookViews>
  <sheets>
    <sheet name="Благовещенское" sheetId="1" r:id="rId1"/>
    <sheet name="Богородская" sheetId="2" r:id="rId2"/>
    <sheet name="Владимирская" sheetId="3" r:id="rId3"/>
    <sheet name="Воздвиженская" sheetId="4" r:id="rId4"/>
    <sheet name="Глуховская" sheetId="5" r:id="rId5"/>
    <sheet name="Егоровская" sheetId="6" r:id="rId6"/>
    <sheet name="Капустихинская" sheetId="7" r:id="rId7"/>
    <sheet name="Нахратовская" sheetId="8" r:id="rId8"/>
    <sheet name="Нестиарская" sheetId="9" r:id="rId9"/>
    <sheet name="Староустинская" sheetId="10" r:id="rId10"/>
    <sheet name="р.п.Воскресенкое" sheetId="11" r:id="rId11"/>
    <sheet name="СВОД" sheetId="12" r:id="rId12"/>
  </sheets>
  <calcPr calcId="145621"/>
</workbook>
</file>

<file path=xl/calcChain.xml><?xml version="1.0" encoding="utf-8"?>
<calcChain xmlns="http://schemas.openxmlformats.org/spreadsheetml/2006/main">
  <c r="I253" i="12" l="1"/>
  <c r="H253" i="12"/>
  <c r="I159" i="12"/>
  <c r="I158" i="12" s="1"/>
  <c r="I157" i="12" s="1"/>
  <c r="I156" i="12" s="1"/>
  <c r="I155" i="12" s="1"/>
  <c r="I154" i="12" s="1"/>
  <c r="J159" i="12"/>
  <c r="J158" i="12" s="1"/>
  <c r="J157" i="12" s="1"/>
  <c r="J156" i="12" s="1"/>
  <c r="J155" i="12" s="1"/>
  <c r="J154" i="12" s="1"/>
  <c r="H153" i="12"/>
  <c r="I153" i="12"/>
  <c r="J153" i="12"/>
  <c r="H149" i="12"/>
  <c r="I149" i="12"/>
  <c r="I147" i="12" s="1"/>
  <c r="I146" i="12" s="1"/>
  <c r="I145" i="12" s="1"/>
  <c r="J149" i="12"/>
  <c r="H148" i="12"/>
  <c r="H147" i="12" s="1"/>
  <c r="H146" i="12" s="1"/>
  <c r="H145" i="12" s="1"/>
  <c r="I148" i="12"/>
  <c r="J148" i="12"/>
  <c r="H144" i="12"/>
  <c r="I144" i="12"/>
  <c r="J144" i="12"/>
  <c r="H15" i="12"/>
  <c r="H14" i="12" s="1"/>
  <c r="H13" i="12" s="1"/>
  <c r="I15" i="12"/>
  <c r="J15" i="12"/>
  <c r="J14" i="12" s="1"/>
  <c r="J13" i="12" s="1"/>
  <c r="I14" i="12"/>
  <c r="I13" i="12" s="1"/>
  <c r="H10" i="12"/>
  <c r="I10" i="12"/>
  <c r="J10" i="12"/>
  <c r="H9" i="12"/>
  <c r="I9" i="12"/>
  <c r="J9" i="12"/>
  <c r="H250" i="12"/>
  <c r="I250" i="12"/>
  <c r="I249" i="12" s="1"/>
  <c r="I248" i="12" s="1"/>
  <c r="J250" i="12"/>
  <c r="G250" i="12"/>
  <c r="J253" i="12"/>
  <c r="G253" i="12"/>
  <c r="H251" i="12"/>
  <c r="I251" i="12"/>
  <c r="J251" i="12"/>
  <c r="H244" i="12"/>
  <c r="I244" i="12"/>
  <c r="J244" i="12"/>
  <c r="H245" i="12"/>
  <c r="I245" i="12"/>
  <c r="J245" i="12"/>
  <c r="J246" i="12"/>
  <c r="H255" i="12"/>
  <c r="I255" i="12"/>
  <c r="J255" i="12"/>
  <c r="H257" i="12"/>
  <c r="H256" i="12" s="1"/>
  <c r="I257" i="12"/>
  <c r="I256" i="12" s="1"/>
  <c r="J257" i="12"/>
  <c r="H258" i="12"/>
  <c r="I258" i="12"/>
  <c r="J258" i="12"/>
  <c r="J259" i="12"/>
  <c r="H260" i="12"/>
  <c r="I260" i="12"/>
  <c r="J260" i="12"/>
  <c r="G244" i="12"/>
  <c r="G245" i="12"/>
  <c r="G246" i="12"/>
  <c r="G251" i="12"/>
  <c r="H266" i="12"/>
  <c r="I266" i="12"/>
  <c r="J266" i="12"/>
  <c r="G266" i="12"/>
  <c r="H265" i="12"/>
  <c r="I265" i="12"/>
  <c r="J265" i="12"/>
  <c r="J263" i="12" s="1"/>
  <c r="G265" i="12"/>
  <c r="G263" i="12" s="1"/>
  <c r="G255" i="12"/>
  <c r="G257" i="12"/>
  <c r="G258" i="12"/>
  <c r="G260" i="12"/>
  <c r="G259" i="12"/>
  <c r="I264" i="12"/>
  <c r="H264" i="12"/>
  <c r="I262" i="12"/>
  <c r="H261" i="12"/>
  <c r="H254" i="12"/>
  <c r="I252" i="12"/>
  <c r="H252" i="12" s="1"/>
  <c r="I247" i="12"/>
  <c r="H247" i="12" s="1"/>
  <c r="H150" i="12"/>
  <c r="I150" i="12"/>
  <c r="J150" i="12"/>
  <c r="H151" i="12"/>
  <c r="I151" i="12"/>
  <c r="J151" i="12"/>
  <c r="H152" i="12"/>
  <c r="I152" i="12"/>
  <c r="J152" i="12"/>
  <c r="H186" i="12"/>
  <c r="I186" i="12"/>
  <c r="J186" i="12"/>
  <c r="G186" i="12"/>
  <c r="H180" i="12"/>
  <c r="I180" i="12"/>
  <c r="J180" i="12"/>
  <c r="G180" i="12"/>
  <c r="H182" i="12"/>
  <c r="I182" i="12"/>
  <c r="J182" i="12"/>
  <c r="G182" i="12"/>
  <c r="H183" i="12"/>
  <c r="I183" i="12"/>
  <c r="J183" i="12"/>
  <c r="G183" i="12"/>
  <c r="J243" i="12" l="1"/>
  <c r="J242" i="12" s="1"/>
  <c r="J241" i="12" s="1"/>
  <c r="J240" i="12" s="1"/>
  <c r="J239" i="12" s="1"/>
  <c r="J238" i="12" s="1"/>
  <c r="J237" i="12" s="1"/>
  <c r="J236" i="12" s="1"/>
  <c r="G243" i="12"/>
  <c r="J256" i="12"/>
  <c r="J249" i="12"/>
  <c r="J248" i="12" s="1"/>
  <c r="H159" i="12"/>
  <c r="H158" i="12" s="1"/>
  <c r="H157" i="12" s="1"/>
  <c r="H156" i="12" s="1"/>
  <c r="H155" i="12" s="1"/>
  <c r="H154" i="12" s="1"/>
  <c r="H8" i="12"/>
  <c r="H263" i="12"/>
  <c r="I263" i="12"/>
  <c r="J147" i="12"/>
  <c r="J146" i="12" s="1"/>
  <c r="J145" i="12" s="1"/>
  <c r="H249" i="12"/>
  <c r="H248" i="12" s="1"/>
  <c r="G242" i="12"/>
  <c r="G241" i="12" s="1"/>
  <c r="G256" i="12"/>
  <c r="G249" i="12" s="1"/>
  <c r="G248" i="12" s="1"/>
  <c r="H262" i="12"/>
  <c r="H185" i="12"/>
  <c r="J185" i="12"/>
  <c r="I185" i="12"/>
  <c r="H184" i="12"/>
  <c r="I184" i="12"/>
  <c r="J184" i="12"/>
  <c r="H181" i="12"/>
  <c r="H179" i="12" s="1"/>
  <c r="H178" i="12" s="1"/>
  <c r="H177" i="12" s="1"/>
  <c r="I181" i="12"/>
  <c r="I179" i="12" s="1"/>
  <c r="I178" i="12" s="1"/>
  <c r="I177" i="12" s="1"/>
  <c r="J181" i="12"/>
  <c r="J179" i="12" s="1"/>
  <c r="J178" i="12" s="1"/>
  <c r="J177" i="12" s="1"/>
  <c r="H187" i="12"/>
  <c r="I187" i="12"/>
  <c r="J187" i="12"/>
  <c r="H190" i="12"/>
  <c r="I190" i="12"/>
  <c r="J190" i="12"/>
  <c r="H192" i="12"/>
  <c r="I192" i="12"/>
  <c r="J192" i="12"/>
  <c r="H193" i="12"/>
  <c r="I193" i="12"/>
  <c r="J193" i="12"/>
  <c r="H194" i="12"/>
  <c r="I194" i="12"/>
  <c r="J194" i="12"/>
  <c r="H196" i="12"/>
  <c r="I196" i="12"/>
  <c r="J196" i="12"/>
  <c r="H197" i="12"/>
  <c r="I197" i="12"/>
  <c r="J197" i="12"/>
  <c r="H198" i="12"/>
  <c r="I198" i="12"/>
  <c r="J198" i="12"/>
  <c r="H199" i="12"/>
  <c r="I199" i="12"/>
  <c r="J199" i="12"/>
  <c r="H200" i="12"/>
  <c r="I200" i="12"/>
  <c r="J200" i="12"/>
  <c r="H201" i="12"/>
  <c r="I201" i="12"/>
  <c r="J201" i="12"/>
  <c r="H202" i="12"/>
  <c r="I202" i="12"/>
  <c r="J202" i="12"/>
  <c r="H203" i="12"/>
  <c r="I203" i="12"/>
  <c r="J203" i="12"/>
  <c r="H204" i="12"/>
  <c r="I204" i="12"/>
  <c r="J204" i="12"/>
  <c r="H215" i="12"/>
  <c r="I215" i="12"/>
  <c r="J215" i="12"/>
  <c r="H216" i="12"/>
  <c r="I216" i="12"/>
  <c r="J216" i="12"/>
  <c r="H166" i="12"/>
  <c r="I166" i="12"/>
  <c r="J166" i="12"/>
  <c r="H167" i="12"/>
  <c r="I167" i="12"/>
  <c r="J167" i="12"/>
  <c r="H168" i="12"/>
  <c r="I168" i="12"/>
  <c r="J168" i="12"/>
  <c r="H169" i="12"/>
  <c r="I169" i="12"/>
  <c r="J169" i="12"/>
  <c r="H170" i="12"/>
  <c r="I170" i="12"/>
  <c r="J170" i="12"/>
  <c r="H171" i="12"/>
  <c r="I171" i="12"/>
  <c r="J171" i="12"/>
  <c r="G151" i="12"/>
  <c r="G152" i="12"/>
  <c r="G153" i="12"/>
  <c r="H140" i="12"/>
  <c r="I140" i="12"/>
  <c r="J140" i="12"/>
  <c r="H141" i="12"/>
  <c r="I141" i="12"/>
  <c r="J141" i="12"/>
  <c r="H134" i="12"/>
  <c r="H133" i="12" s="1"/>
  <c r="H132" i="12" s="1"/>
  <c r="H131" i="12" s="1"/>
  <c r="H130" i="12" s="1"/>
  <c r="H129" i="12" s="1"/>
  <c r="I134" i="12"/>
  <c r="I133" i="12" s="1"/>
  <c r="I132" i="12" s="1"/>
  <c r="I131" i="12" s="1"/>
  <c r="I130" i="12" s="1"/>
  <c r="I129" i="12" s="1"/>
  <c r="J134" i="12"/>
  <c r="J133" i="12" s="1"/>
  <c r="J132" i="12" s="1"/>
  <c r="J131" i="12" s="1"/>
  <c r="J130" i="12" s="1"/>
  <c r="J129" i="12" s="1"/>
  <c r="J123" i="12"/>
  <c r="J122" i="12" s="1"/>
  <c r="H127" i="12"/>
  <c r="H126" i="12" s="1"/>
  <c r="H125" i="12" s="1"/>
  <c r="H124" i="12" s="1"/>
  <c r="H123" i="12" s="1"/>
  <c r="H122" i="12" s="1"/>
  <c r="I127" i="12"/>
  <c r="I126" i="12" s="1"/>
  <c r="I125" i="12" s="1"/>
  <c r="I124" i="12" s="1"/>
  <c r="I123" i="12" s="1"/>
  <c r="I122" i="12" s="1"/>
  <c r="J127" i="12"/>
  <c r="J126" i="12" s="1"/>
  <c r="J125" i="12" s="1"/>
  <c r="H120" i="12"/>
  <c r="I120" i="12"/>
  <c r="J120" i="12"/>
  <c r="H121" i="12"/>
  <c r="I121" i="12"/>
  <c r="J121" i="12"/>
  <c r="H108" i="12"/>
  <c r="H107" i="12" s="1"/>
  <c r="H106" i="12" s="1"/>
  <c r="H105" i="12" s="1"/>
  <c r="I108" i="12"/>
  <c r="I107" i="12" s="1"/>
  <c r="I106" i="12" s="1"/>
  <c r="I105" i="12" s="1"/>
  <c r="J108" i="12"/>
  <c r="J107" i="12" s="1"/>
  <c r="J106" i="12" s="1"/>
  <c r="J105" i="12" s="1"/>
  <c r="H112" i="12"/>
  <c r="H111" i="12" s="1"/>
  <c r="H110" i="12" s="1"/>
  <c r="H109" i="12" s="1"/>
  <c r="I112" i="12"/>
  <c r="I111" i="12" s="1"/>
  <c r="I110" i="12" s="1"/>
  <c r="I109" i="12" s="1"/>
  <c r="J112" i="12"/>
  <c r="J111" i="12" s="1"/>
  <c r="J110" i="12" s="1"/>
  <c r="J109" i="12" s="1"/>
  <c r="H77" i="12"/>
  <c r="H76" i="12" s="1"/>
  <c r="H75" i="12" s="1"/>
  <c r="I77" i="12"/>
  <c r="I76" i="12" s="1"/>
  <c r="I75" i="12" s="1"/>
  <c r="J77" i="12"/>
  <c r="J76" i="12" s="1"/>
  <c r="J75" i="12" s="1"/>
  <c r="G77" i="12"/>
  <c r="G76" i="12" s="1"/>
  <c r="G75" i="12" s="1"/>
  <c r="H78" i="12"/>
  <c r="I78" i="12"/>
  <c r="J78" i="12"/>
  <c r="H79" i="12"/>
  <c r="I79" i="12"/>
  <c r="J79" i="12"/>
  <c r="H82" i="12"/>
  <c r="I82" i="12"/>
  <c r="J82" i="12"/>
  <c r="H86" i="12"/>
  <c r="I86" i="12"/>
  <c r="J86" i="12"/>
  <c r="H87" i="12"/>
  <c r="I87" i="12"/>
  <c r="J87" i="12"/>
  <c r="H88" i="12"/>
  <c r="I88" i="12"/>
  <c r="J88" i="12"/>
  <c r="H90" i="12"/>
  <c r="H89" i="12" s="1"/>
  <c r="I90" i="12"/>
  <c r="I89" i="12" s="1"/>
  <c r="J90" i="12"/>
  <c r="J89" i="12" s="1"/>
  <c r="H92" i="12"/>
  <c r="I92" i="12"/>
  <c r="J92" i="12"/>
  <c r="G92" i="12"/>
  <c r="H93" i="12"/>
  <c r="I93" i="12"/>
  <c r="J93" i="12"/>
  <c r="G93" i="12"/>
  <c r="H95" i="12"/>
  <c r="I95" i="12"/>
  <c r="J95" i="12"/>
  <c r="G95" i="12"/>
  <c r="H96" i="12"/>
  <c r="I96" i="12"/>
  <c r="J96" i="12"/>
  <c r="G96" i="12"/>
  <c r="H97" i="12"/>
  <c r="I97" i="12"/>
  <c r="J97" i="12"/>
  <c r="G97" i="12"/>
  <c r="H98" i="12"/>
  <c r="I98" i="12"/>
  <c r="J98" i="12"/>
  <c r="G98" i="12"/>
  <c r="H99" i="12"/>
  <c r="I99" i="12"/>
  <c r="J99" i="12"/>
  <c r="G99" i="12"/>
  <c r="J101" i="12"/>
  <c r="J100" i="12" s="1"/>
  <c r="H102" i="12"/>
  <c r="H101" i="12" s="1"/>
  <c r="H100" i="12" s="1"/>
  <c r="I102" i="12"/>
  <c r="I101" i="12" s="1"/>
  <c r="I100" i="12" s="1"/>
  <c r="J102" i="12"/>
  <c r="H70" i="12"/>
  <c r="H69" i="12" s="1"/>
  <c r="H68" i="12" s="1"/>
  <c r="H67" i="12" s="1"/>
  <c r="H66" i="12" s="1"/>
  <c r="H65" i="12" s="1"/>
  <c r="I70" i="12"/>
  <c r="I69" i="12" s="1"/>
  <c r="I68" i="12" s="1"/>
  <c r="I67" i="12" s="1"/>
  <c r="I66" i="12" s="1"/>
  <c r="I65" i="12" s="1"/>
  <c r="J70" i="12"/>
  <c r="J69" i="12" s="1"/>
  <c r="J68" i="12" s="1"/>
  <c r="J67" i="12" s="1"/>
  <c r="J66" i="12" s="1"/>
  <c r="J65" i="12" s="1"/>
  <c r="G70" i="12"/>
  <c r="G69" i="12" s="1"/>
  <c r="G68" i="12" s="1"/>
  <c r="G67" i="12" s="1"/>
  <c r="G66" i="12" s="1"/>
  <c r="G65" i="12" s="1"/>
  <c r="J56" i="12"/>
  <c r="J8" i="12" s="1"/>
  <c r="I63" i="12"/>
  <c r="J63" i="12"/>
  <c r="H63" i="12"/>
  <c r="H61" i="12"/>
  <c r="H60" i="12" s="1"/>
  <c r="H59" i="12" s="1"/>
  <c r="H58" i="12" s="1"/>
  <c r="H57" i="12" s="1"/>
  <c r="I56" i="12"/>
  <c r="I8" i="12" s="1"/>
  <c r="H56" i="12"/>
  <c r="G15" i="12"/>
  <c r="H19" i="12"/>
  <c r="I19" i="12"/>
  <c r="I12" i="12" s="1"/>
  <c r="I11" i="12" s="1"/>
  <c r="J19" i="12"/>
  <c r="H20" i="12"/>
  <c r="I20" i="12"/>
  <c r="J20" i="12"/>
  <c r="G20" i="12"/>
  <c r="H54" i="12"/>
  <c r="H53" i="12" s="1"/>
  <c r="H52" i="12" s="1"/>
  <c r="H51" i="12" s="1"/>
  <c r="I54" i="12"/>
  <c r="I50" i="12" s="1"/>
  <c r="J54" i="12"/>
  <c r="H55" i="12"/>
  <c r="I55" i="12"/>
  <c r="J55" i="12"/>
  <c r="H47" i="12"/>
  <c r="I47" i="12"/>
  <c r="J47" i="12"/>
  <c r="H48" i="12"/>
  <c r="I48" i="12"/>
  <c r="J48" i="12"/>
  <c r="H49" i="12"/>
  <c r="I49" i="12"/>
  <c r="J49" i="12"/>
  <c r="H27" i="12"/>
  <c r="I27" i="12"/>
  <c r="J27" i="12"/>
  <c r="G27" i="12"/>
  <c r="H21" i="12"/>
  <c r="I21" i="12"/>
  <c r="J21" i="12"/>
  <c r="G21" i="12"/>
  <c r="H17" i="12"/>
  <c r="I17" i="12"/>
  <c r="J17" i="12"/>
  <c r="H16" i="12"/>
  <c r="I16" i="12"/>
  <c r="J16" i="12"/>
  <c r="G16" i="12"/>
  <c r="G78" i="12"/>
  <c r="G79" i="12"/>
  <c r="G82" i="12"/>
  <c r="I61" i="12"/>
  <c r="J61" i="12"/>
  <c r="G57" i="12"/>
  <c r="G58" i="12"/>
  <c r="G59" i="12"/>
  <c r="G60" i="12"/>
  <c r="G61" i="12"/>
  <c r="G56" i="12"/>
  <c r="G9" i="12"/>
  <c r="H12" i="12" l="1"/>
  <c r="H11" i="12" s="1"/>
  <c r="J214" i="12"/>
  <c r="J213" i="12" s="1"/>
  <c r="H195" i="12"/>
  <c r="J195" i="12"/>
  <c r="J12" i="12"/>
  <c r="J11" i="12" s="1"/>
  <c r="I191" i="12"/>
  <c r="J85" i="12"/>
  <c r="I139" i="12"/>
  <c r="I138" i="12" s="1"/>
  <c r="I137" i="12" s="1"/>
  <c r="I136" i="12" s="1"/>
  <c r="I135" i="12" s="1"/>
  <c r="J165" i="12"/>
  <c r="H165" i="12"/>
  <c r="H164" i="12" s="1"/>
  <c r="H163" i="12" s="1"/>
  <c r="H162" i="12" s="1"/>
  <c r="H161" i="12" s="1"/>
  <c r="H143" i="12" s="1"/>
  <c r="H142" i="12" s="1"/>
  <c r="J139" i="12"/>
  <c r="J138" i="12" s="1"/>
  <c r="J137" i="12" s="1"/>
  <c r="J136" i="12" s="1"/>
  <c r="J135" i="12" s="1"/>
  <c r="I119" i="12"/>
  <c r="I118" i="12" s="1"/>
  <c r="I117" i="12" s="1"/>
  <c r="I116" i="12" s="1"/>
  <c r="I115" i="12" s="1"/>
  <c r="I114" i="12" s="1"/>
  <c r="I113" i="12" s="1"/>
  <c r="H139" i="12"/>
  <c r="I165" i="12"/>
  <c r="I164" i="12" s="1"/>
  <c r="I163" i="12" s="1"/>
  <c r="I162" i="12" s="1"/>
  <c r="I161" i="12" s="1"/>
  <c r="I143" i="12" s="1"/>
  <c r="I142" i="12" s="1"/>
  <c r="G240" i="12"/>
  <c r="G239" i="12" s="1"/>
  <c r="G238" i="12" s="1"/>
  <c r="G237" i="12" s="1"/>
  <c r="H94" i="12"/>
  <c r="H191" i="12"/>
  <c r="J94" i="12"/>
  <c r="J83" i="12" s="1"/>
  <c r="J81" i="12" s="1"/>
  <c r="J80" i="12" s="1"/>
  <c r="J74" i="12" s="1"/>
  <c r="J73" i="12" s="1"/>
  <c r="J72" i="12" s="1"/>
  <c r="J71" i="12" s="1"/>
  <c r="J64" i="12" s="1"/>
  <c r="J53" i="12"/>
  <c r="J52" i="12" s="1"/>
  <c r="J51" i="12" s="1"/>
  <c r="H119" i="12"/>
  <c r="H118" i="12" s="1"/>
  <c r="H117" i="12" s="1"/>
  <c r="H116" i="12" s="1"/>
  <c r="H115" i="12" s="1"/>
  <c r="H114" i="12" s="1"/>
  <c r="H113" i="12" s="1"/>
  <c r="H138" i="12"/>
  <c r="H137" i="12" s="1"/>
  <c r="H136" i="12" s="1"/>
  <c r="H135" i="12" s="1"/>
  <c r="J119" i="12"/>
  <c r="J118" i="12" s="1"/>
  <c r="J117" i="12" s="1"/>
  <c r="J116" i="12" s="1"/>
  <c r="J115" i="12" s="1"/>
  <c r="J114" i="12" s="1"/>
  <c r="J113" i="12" s="1"/>
  <c r="I53" i="12"/>
  <c r="I52" i="12" s="1"/>
  <c r="I51" i="12" s="1"/>
  <c r="H85" i="12"/>
  <c r="H83" i="12" s="1"/>
  <c r="H81" i="12" s="1"/>
  <c r="H80" i="12" s="1"/>
  <c r="J104" i="12"/>
  <c r="I214" i="12"/>
  <c r="I213" i="12" s="1"/>
  <c r="I176" i="12" s="1"/>
  <c r="I175" i="12" s="1"/>
  <c r="I174" i="12" s="1"/>
  <c r="I173" i="12" s="1"/>
  <c r="I172" i="12" s="1"/>
  <c r="H214" i="12"/>
  <c r="H213" i="12" s="1"/>
  <c r="J50" i="12"/>
  <c r="I195" i="12"/>
  <c r="J191" i="12"/>
  <c r="J188" i="12" s="1"/>
  <c r="I104" i="12"/>
  <c r="I103" i="12" s="1"/>
  <c r="H74" i="12"/>
  <c r="H73" i="12" s="1"/>
  <c r="H72" i="12" s="1"/>
  <c r="H71" i="12" s="1"/>
  <c r="H64" i="12" s="1"/>
  <c r="H104" i="12"/>
  <c r="H103" i="12" s="1"/>
  <c r="H50" i="12"/>
  <c r="I94" i="12"/>
  <c r="I85" i="12"/>
  <c r="J164" i="12"/>
  <c r="J163" i="12" s="1"/>
  <c r="J162" i="12" s="1"/>
  <c r="J161" i="12" s="1"/>
  <c r="J143" i="12" s="1"/>
  <c r="J142" i="12" s="1"/>
  <c r="J176" i="12"/>
  <c r="J175" i="12" s="1"/>
  <c r="J174" i="12" s="1"/>
  <c r="J173" i="12" s="1"/>
  <c r="J172" i="12" s="1"/>
  <c r="H176" i="12"/>
  <c r="H175" i="12" s="1"/>
  <c r="H174" i="12" s="1"/>
  <c r="H173" i="12" s="1"/>
  <c r="H172" i="12" s="1"/>
  <c r="J368" i="9"/>
  <c r="M368" i="9"/>
  <c r="P368" i="9"/>
  <c r="H526" i="2"/>
  <c r="I526" i="2"/>
  <c r="J526" i="2"/>
  <c r="H223" i="7"/>
  <c r="I223" i="7"/>
  <c r="J223" i="7"/>
  <c r="G223" i="7"/>
  <c r="J128" i="12" l="1"/>
  <c r="H128" i="12"/>
  <c r="I128" i="12"/>
  <c r="G236" i="12"/>
  <c r="J103" i="12"/>
  <c r="I83" i="12"/>
  <c r="I81" i="12" s="1"/>
  <c r="I80" i="12" s="1"/>
  <c r="I74" i="12" s="1"/>
  <c r="I73" i="12" s="1"/>
  <c r="I72" i="12" s="1"/>
  <c r="I71" i="12" s="1"/>
  <c r="J229" i="12"/>
  <c r="J228" i="12" s="1"/>
  <c r="J227" i="12" s="1"/>
  <c r="J226" i="12" s="1"/>
  <c r="J225" i="12" s="1"/>
  <c r="J224" i="12" s="1"/>
  <c r="J267" i="12" s="1"/>
  <c r="J217" i="12" l="1"/>
  <c r="I64" i="12"/>
  <c r="H23" i="12"/>
  <c r="I23" i="12"/>
  <c r="J23" i="12"/>
  <c r="H24" i="12"/>
  <c r="I24" i="12"/>
  <c r="J24" i="12"/>
  <c r="H26" i="12"/>
  <c r="I26" i="12"/>
  <c r="J26" i="12"/>
  <c r="I60" i="12"/>
  <c r="I59" i="12" s="1"/>
  <c r="I58" i="12" s="1"/>
  <c r="I57" i="12" s="1"/>
  <c r="J60" i="12"/>
  <c r="J59" i="12" s="1"/>
  <c r="J58" i="12" s="1"/>
  <c r="J57" i="12" s="1"/>
  <c r="J43" i="12"/>
  <c r="H40" i="12"/>
  <c r="I40" i="12"/>
  <c r="J40" i="12"/>
  <c r="I42" i="12"/>
  <c r="J42" i="12"/>
  <c r="J38" i="12"/>
  <c r="J34" i="12"/>
  <c r="J33" i="12"/>
  <c r="J32" i="12"/>
  <c r="G23" i="12"/>
  <c r="I30" i="9"/>
  <c r="G27" i="9"/>
  <c r="G44" i="12"/>
  <c r="I44" i="12" s="1"/>
  <c r="G49" i="12"/>
  <c r="J30" i="12" l="1"/>
  <c r="H44" i="12"/>
  <c r="G92" i="2" l="1"/>
  <c r="G93" i="2"/>
  <c r="G94" i="2"/>
  <c r="G95" i="2"/>
  <c r="G96" i="2"/>
  <c r="G97" i="2"/>
  <c r="G87" i="12"/>
  <c r="G108" i="12"/>
  <c r="G107" i="12" s="1"/>
  <c r="G106" i="12" s="1"/>
  <c r="G105" i="12" s="1"/>
  <c r="G112" i="12"/>
  <c r="G111" i="12" s="1"/>
  <c r="G110" i="12" s="1"/>
  <c r="G109" i="12" s="1"/>
  <c r="G120" i="12"/>
  <c r="G121" i="12"/>
  <c r="G127" i="12"/>
  <c r="G126" i="12" s="1"/>
  <c r="G125" i="12" s="1"/>
  <c r="G124" i="12" s="1"/>
  <c r="G123" i="12" s="1"/>
  <c r="G122" i="12" s="1"/>
  <c r="G134" i="12"/>
  <c r="G133" i="12" s="1"/>
  <c r="G132" i="12" s="1"/>
  <c r="G131" i="12" s="1"/>
  <c r="G130" i="12" s="1"/>
  <c r="G129" i="12" s="1"/>
  <c r="G140" i="12"/>
  <c r="G141" i="12"/>
  <c r="G139" i="12" l="1"/>
  <c r="G138" i="12" s="1"/>
  <c r="G137" i="12" s="1"/>
  <c r="G136" i="12" s="1"/>
  <c r="G135" i="12" s="1"/>
  <c r="G119" i="12"/>
  <c r="G118" i="12" s="1"/>
  <c r="G117" i="12" s="1"/>
  <c r="G116" i="12" s="1"/>
  <c r="G115" i="12" s="1"/>
  <c r="G114" i="12" s="1"/>
  <c r="G113" i="12" s="1"/>
  <c r="G104" i="12"/>
  <c r="G230" i="10"/>
  <c r="G245" i="10"/>
  <c r="G246" i="10"/>
  <c r="G148" i="12"/>
  <c r="G103" i="12" l="1"/>
  <c r="G200" i="11"/>
  <c r="G166" i="12"/>
  <c r="G249" i="10"/>
  <c r="G149" i="12"/>
  <c r="G147" i="12" s="1"/>
  <c r="G146" i="12" s="1"/>
  <c r="G145" i="12" s="1"/>
  <c r="G150" i="12"/>
  <c r="G234" i="10" l="1"/>
  <c r="G159" i="12"/>
  <c r="G158" i="12" s="1"/>
  <c r="G157" i="12" s="1"/>
  <c r="G156" i="12" s="1"/>
  <c r="G155" i="12" s="1"/>
  <c r="G154" i="12" s="1"/>
  <c r="G167" i="12" l="1"/>
  <c r="G168" i="12"/>
  <c r="G169" i="12"/>
  <c r="G170" i="12"/>
  <c r="G171" i="12"/>
  <c r="G165" i="12" l="1"/>
  <c r="G164" i="12" s="1"/>
  <c r="G163" i="12" s="1"/>
  <c r="G162" i="12" s="1"/>
  <c r="G161" i="12" s="1"/>
  <c r="G181" i="12"/>
  <c r="G184" i="12"/>
  <c r="G190" i="12" l="1"/>
  <c r="G197" i="12"/>
  <c r="G198" i="12"/>
  <c r="G203" i="12"/>
  <c r="G229" i="12" l="1"/>
  <c r="G228" i="12" s="1"/>
  <c r="G227" i="12" s="1"/>
  <c r="G226" i="12" s="1"/>
  <c r="G225" i="12" s="1"/>
  <c r="G224" i="12" s="1"/>
  <c r="G217" i="12" s="1"/>
  <c r="G73" i="11" l="1"/>
  <c r="G72" i="11" s="1"/>
  <c r="G71" i="11" s="1"/>
  <c r="G70" i="11" s="1"/>
  <c r="G69" i="11" s="1"/>
  <c r="J73" i="11"/>
  <c r="J72" i="11" s="1"/>
  <c r="J71" i="11" s="1"/>
  <c r="J70" i="11" s="1"/>
  <c r="J69" i="11" s="1"/>
  <c r="I74" i="11"/>
  <c r="H74" i="11" s="1"/>
  <c r="H73" i="11" s="1"/>
  <c r="H72" i="11" s="1"/>
  <c r="H71" i="11" s="1"/>
  <c r="H70" i="11" s="1"/>
  <c r="H69" i="11" s="1"/>
  <c r="G82" i="11"/>
  <c r="G81" i="11" s="1"/>
  <c r="G80" i="11" s="1"/>
  <c r="G79" i="11" s="1"/>
  <c r="H82" i="11"/>
  <c r="H81" i="11" s="1"/>
  <c r="H80" i="11" s="1"/>
  <c r="H79" i="11" s="1"/>
  <c r="I82" i="11"/>
  <c r="I81" i="11" s="1"/>
  <c r="I80" i="11" s="1"/>
  <c r="I79" i="11" s="1"/>
  <c r="J82" i="11"/>
  <c r="J81" i="11" s="1"/>
  <c r="J80" i="11" s="1"/>
  <c r="J79" i="11" s="1"/>
  <c r="G83" i="11"/>
  <c r="H83" i="11"/>
  <c r="I83" i="11"/>
  <c r="J83" i="11"/>
  <c r="G86" i="11"/>
  <c r="H86" i="11"/>
  <c r="I86" i="11"/>
  <c r="J86" i="11"/>
  <c r="G88" i="11"/>
  <c r="H88" i="11"/>
  <c r="I88" i="11"/>
  <c r="J88" i="11"/>
  <c r="G90" i="11"/>
  <c r="G89" i="11" s="1"/>
  <c r="H90" i="11"/>
  <c r="H89" i="11" s="1"/>
  <c r="I90" i="11"/>
  <c r="I89" i="11" s="1"/>
  <c r="J90" i="11"/>
  <c r="J89" i="11" s="1"/>
  <c r="G91" i="11"/>
  <c r="H91" i="11"/>
  <c r="I91" i="11"/>
  <c r="J91" i="11"/>
  <c r="G92" i="11"/>
  <c r="H92" i="11"/>
  <c r="I92" i="11"/>
  <c r="J92" i="11"/>
  <c r="G94" i="11"/>
  <c r="G93" i="11" s="1"/>
  <c r="H94" i="11"/>
  <c r="H93" i="11" s="1"/>
  <c r="I94" i="11"/>
  <c r="I93" i="11" s="1"/>
  <c r="J94" i="11"/>
  <c r="J93" i="11" s="1"/>
  <c r="G95" i="11"/>
  <c r="H95" i="11"/>
  <c r="I95" i="11"/>
  <c r="J95" i="11"/>
  <c r="I67" i="11"/>
  <c r="H67" i="11" s="1"/>
  <c r="G46" i="12"/>
  <c r="I46" i="12" s="1"/>
  <c r="H46" i="12" s="1"/>
  <c r="G41" i="12"/>
  <c r="H41" i="12" s="1"/>
  <c r="G38" i="12"/>
  <c r="G36" i="12"/>
  <c r="I36" i="12" s="1"/>
  <c r="G34" i="12"/>
  <c r="G33" i="12"/>
  <c r="G32" i="12"/>
  <c r="G31" i="12"/>
  <c r="I31" i="12" s="1"/>
  <c r="G29" i="12"/>
  <c r="I29" i="12" s="1"/>
  <c r="H29" i="12" s="1"/>
  <c r="G28" i="12"/>
  <c r="I28" i="12" s="1"/>
  <c r="H28" i="12" s="1"/>
  <c r="G25" i="12"/>
  <c r="I25" i="12" s="1"/>
  <c r="H25" i="12" s="1"/>
  <c r="G24" i="12"/>
  <c r="G22" i="12"/>
  <c r="I22" i="12" s="1"/>
  <c r="I520" i="3"/>
  <c r="J519" i="3"/>
  <c r="G519" i="3"/>
  <c r="G518" i="3" s="1"/>
  <c r="G517" i="3" s="1"/>
  <c r="J518" i="3"/>
  <c r="I514" i="3"/>
  <c r="J513" i="3"/>
  <c r="G513" i="3"/>
  <c r="G512" i="3"/>
  <c r="G511" i="3" s="1"/>
  <c r="G510" i="3" s="1"/>
  <c r="G509" i="3" s="1"/>
  <c r="H508" i="3"/>
  <c r="J507" i="3"/>
  <c r="I507" i="3"/>
  <c r="G507" i="3"/>
  <c r="G506" i="3"/>
  <c r="G505" i="3" s="1"/>
  <c r="G504" i="3" s="1"/>
  <c r="G503" i="3" s="1"/>
  <c r="H501" i="3"/>
  <c r="H500" i="3"/>
  <c r="J499" i="3"/>
  <c r="I499" i="3"/>
  <c r="H499" i="3"/>
  <c r="G499" i="3"/>
  <c r="G498" i="3" s="1"/>
  <c r="I496" i="3"/>
  <c r="I495" i="3"/>
  <c r="H494" i="3"/>
  <c r="H493" i="3"/>
  <c r="J491" i="3"/>
  <c r="G491" i="3"/>
  <c r="H490" i="3"/>
  <c r="H489" i="3"/>
  <c r="H488" i="3"/>
  <c r="H487" i="3"/>
  <c r="H486" i="3"/>
  <c r="H485" i="3"/>
  <c r="J484" i="3"/>
  <c r="I484" i="3"/>
  <c r="G484" i="3"/>
  <c r="H483" i="3"/>
  <c r="I482" i="3"/>
  <c r="I481" i="3" s="1"/>
  <c r="H482" i="3"/>
  <c r="J481" i="3"/>
  <c r="G481" i="3"/>
  <c r="I479" i="3"/>
  <c r="H479" i="3" s="1"/>
  <c r="G478" i="3"/>
  <c r="J477" i="3"/>
  <c r="J473" i="3" s="1"/>
  <c r="H476" i="3"/>
  <c r="H472" i="3"/>
  <c r="I471" i="3"/>
  <c r="I470" i="3"/>
  <c r="I469" i="3"/>
  <c r="H469" i="3" s="1"/>
  <c r="H466" i="3"/>
  <c r="I465" i="3"/>
  <c r="H465" i="3" s="1"/>
  <c r="J464" i="3"/>
  <c r="G464" i="3"/>
  <c r="I463" i="3"/>
  <c r="I464" i="3" s="1"/>
  <c r="G463" i="3"/>
  <c r="J462" i="3"/>
  <c r="I456" i="3"/>
  <c r="J454" i="3"/>
  <c r="J453" i="3" s="1"/>
  <c r="G454" i="3"/>
  <c r="G453" i="3" s="1"/>
  <c r="I452" i="3"/>
  <c r="H452" i="3" s="1"/>
  <c r="I451" i="3"/>
  <c r="H451" i="3" s="1"/>
  <c r="I450" i="3"/>
  <c r="H450" i="3"/>
  <c r="H449" i="3"/>
  <c r="H448" i="3"/>
  <c r="I447" i="3"/>
  <c r="I446" i="3"/>
  <c r="J445" i="3"/>
  <c r="G445" i="3"/>
  <c r="H444" i="3"/>
  <c r="I443" i="3"/>
  <c r="I442" i="3"/>
  <c r="H442" i="3" s="1"/>
  <c r="I441" i="3"/>
  <c r="H441" i="3"/>
  <c r="H440" i="3"/>
  <c r="H439" i="3"/>
  <c r="H438" i="3"/>
  <c r="H437" i="3"/>
  <c r="J436" i="3"/>
  <c r="I436" i="3"/>
  <c r="G436" i="3"/>
  <c r="I435" i="3"/>
  <c r="H435" i="3"/>
  <c r="I434" i="3"/>
  <c r="H434" i="3" s="1"/>
  <c r="I433" i="3"/>
  <c r="J432" i="3"/>
  <c r="G432" i="3"/>
  <c r="G429" i="3" s="1"/>
  <c r="G427" i="3" s="1"/>
  <c r="G426" i="3" s="1"/>
  <c r="H431" i="3"/>
  <c r="H430" i="3"/>
  <c r="H425" i="3"/>
  <c r="I424" i="3"/>
  <c r="I423" i="3"/>
  <c r="H423" i="3"/>
  <c r="J422" i="3"/>
  <c r="J421" i="3" s="1"/>
  <c r="I422" i="3"/>
  <c r="G422" i="3"/>
  <c r="G421" i="3"/>
  <c r="G420" i="3" s="1"/>
  <c r="H417" i="3"/>
  <c r="J415" i="3"/>
  <c r="I415" i="3"/>
  <c r="I414" i="3" s="1"/>
  <c r="G415" i="3"/>
  <c r="G414" i="3" s="1"/>
  <c r="J414" i="3"/>
  <c r="I413" i="3"/>
  <c r="H413" i="3" s="1"/>
  <c r="I412" i="3"/>
  <c r="H412" i="3"/>
  <c r="I411" i="3"/>
  <c r="H411" i="3" s="1"/>
  <c r="H410" i="3"/>
  <c r="H409" i="3"/>
  <c r="I408" i="3"/>
  <c r="H408" i="3"/>
  <c r="I407" i="3"/>
  <c r="H407" i="3" s="1"/>
  <c r="J406" i="3"/>
  <c r="J390" i="3" s="1"/>
  <c r="G406" i="3"/>
  <c r="H405" i="3"/>
  <c r="H404" i="3"/>
  <c r="I403" i="3"/>
  <c r="H403" i="3" s="1"/>
  <c r="I402" i="3"/>
  <c r="H401" i="3"/>
  <c r="H400" i="3"/>
  <c r="I399" i="3"/>
  <c r="I398" i="3"/>
  <c r="H398" i="3" s="1"/>
  <c r="J397" i="3"/>
  <c r="G397" i="3"/>
  <c r="I396" i="3"/>
  <c r="H396" i="3" s="1"/>
  <c r="I395" i="3"/>
  <c r="H395" i="3"/>
  <c r="I394" i="3"/>
  <c r="J393" i="3"/>
  <c r="G393" i="3"/>
  <c r="H392" i="3"/>
  <c r="H391" i="3"/>
  <c r="H386" i="3"/>
  <c r="J385" i="3"/>
  <c r="I385" i="3"/>
  <c r="G385" i="3"/>
  <c r="G384" i="3"/>
  <c r="I384" i="3" s="1"/>
  <c r="H384" i="3" s="1"/>
  <c r="J383" i="3"/>
  <c r="J382" i="3" s="1"/>
  <c r="J381" i="3" s="1"/>
  <c r="H378" i="3"/>
  <c r="J376" i="3"/>
  <c r="I376" i="3"/>
  <c r="H376" i="3"/>
  <c r="G376" i="3"/>
  <c r="G375" i="3" s="1"/>
  <c r="J375" i="3"/>
  <c r="H375" i="3"/>
  <c r="I374" i="3"/>
  <c r="I373" i="3"/>
  <c r="H373" i="3" s="1"/>
  <c r="I372" i="3"/>
  <c r="I371" i="3"/>
  <c r="H370" i="3"/>
  <c r="H369" i="3"/>
  <c r="I368" i="3"/>
  <c r="J367" i="3"/>
  <c r="G367" i="3"/>
  <c r="H366" i="3"/>
  <c r="H365" i="3"/>
  <c r="I364" i="3"/>
  <c r="H364" i="3" s="1"/>
  <c r="I363" i="3"/>
  <c r="H362" i="3"/>
  <c r="H361" i="3"/>
  <c r="H360" i="3"/>
  <c r="I359" i="3"/>
  <c r="J358" i="3"/>
  <c r="G358" i="3"/>
  <c r="I357" i="3"/>
  <c r="I278" i="3" s="1"/>
  <c r="H356" i="3"/>
  <c r="I355" i="3"/>
  <c r="J354" i="3"/>
  <c r="G354" i="3"/>
  <c r="H353" i="3"/>
  <c r="H352" i="3"/>
  <c r="H347" i="3"/>
  <c r="J346" i="3"/>
  <c r="J344" i="3" s="1"/>
  <c r="G346" i="3"/>
  <c r="G345" i="3"/>
  <c r="I345" i="3" s="1"/>
  <c r="H339" i="3"/>
  <c r="I338" i="3"/>
  <c r="J337" i="3"/>
  <c r="G337" i="3"/>
  <c r="G336" i="3" s="1"/>
  <c r="I335" i="3"/>
  <c r="I334" i="3"/>
  <c r="I333" i="3"/>
  <c r="H332" i="3"/>
  <c r="H331" i="3"/>
  <c r="H330" i="3"/>
  <c r="I329" i="3"/>
  <c r="H329" i="3"/>
  <c r="J328" i="3"/>
  <c r="G328" i="3"/>
  <c r="H326" i="3"/>
  <c r="H325" i="3"/>
  <c r="I324" i="3"/>
  <c r="I323" i="3"/>
  <c r="H321" i="3"/>
  <c r="H320" i="3"/>
  <c r="J319" i="3"/>
  <c r="G319" i="3"/>
  <c r="I318" i="3"/>
  <c r="H318" i="3"/>
  <c r="I317" i="3"/>
  <c r="H317" i="3" s="1"/>
  <c r="I316" i="3"/>
  <c r="J315" i="3"/>
  <c r="G315" i="3"/>
  <c r="G312" i="3" s="1"/>
  <c r="G310" i="3" s="1"/>
  <c r="G309" i="3" s="1"/>
  <c r="H314" i="3"/>
  <c r="H313" i="3"/>
  <c r="I311" i="3"/>
  <c r="J307" i="3"/>
  <c r="J266" i="3" s="1"/>
  <c r="G307" i="3"/>
  <c r="G306" i="3"/>
  <c r="I306" i="3" s="1"/>
  <c r="G305" i="3"/>
  <c r="G304" i="3" s="1"/>
  <c r="G303" i="3" s="1"/>
  <c r="J300" i="3"/>
  <c r="G300" i="3"/>
  <c r="J299" i="3"/>
  <c r="G299" i="3"/>
  <c r="J296" i="3"/>
  <c r="G296" i="3"/>
  <c r="J295" i="3"/>
  <c r="G295" i="3"/>
  <c r="J294" i="3"/>
  <c r="G294" i="3"/>
  <c r="J293" i="3"/>
  <c r="I293" i="3"/>
  <c r="G293" i="3"/>
  <c r="J292" i="3"/>
  <c r="I292" i="3"/>
  <c r="G292" i="3"/>
  <c r="J291" i="3"/>
  <c r="G291" i="3"/>
  <c r="J290" i="3"/>
  <c r="G290" i="3"/>
  <c r="J288" i="3"/>
  <c r="I288" i="3"/>
  <c r="G288" i="3"/>
  <c r="J287" i="3"/>
  <c r="G287" i="3"/>
  <c r="J286" i="3"/>
  <c r="G286" i="3"/>
  <c r="J285" i="3"/>
  <c r="G285" i="3"/>
  <c r="J283" i="3"/>
  <c r="G283" i="3"/>
  <c r="J282" i="3"/>
  <c r="I282" i="3"/>
  <c r="G282" i="3"/>
  <c r="J281" i="3"/>
  <c r="I281" i="3"/>
  <c r="G281" i="3"/>
  <c r="J280" i="3"/>
  <c r="G280" i="3"/>
  <c r="G196" i="12" s="1"/>
  <c r="J278" i="3"/>
  <c r="G278" i="3"/>
  <c r="J277" i="3"/>
  <c r="G277" i="3"/>
  <c r="J276" i="3"/>
  <c r="G276" i="3"/>
  <c r="J274" i="3"/>
  <c r="I274" i="3"/>
  <c r="G274" i="3"/>
  <c r="J273" i="3"/>
  <c r="I273" i="3"/>
  <c r="G273" i="3"/>
  <c r="J271" i="3"/>
  <c r="G271" i="3"/>
  <c r="J268" i="3"/>
  <c r="I268" i="3"/>
  <c r="G268" i="3"/>
  <c r="G266" i="3"/>
  <c r="J264" i="3"/>
  <c r="I254" i="3"/>
  <c r="I253" i="3"/>
  <c r="H253" i="3" s="1"/>
  <c r="I252" i="3"/>
  <c r="J249" i="3"/>
  <c r="J248" i="3" s="1"/>
  <c r="G249" i="3"/>
  <c r="I244" i="3"/>
  <c r="J243" i="3"/>
  <c r="G243" i="3"/>
  <c r="G242" i="3" s="1"/>
  <c r="G241" i="3" s="1"/>
  <c r="I240" i="3"/>
  <c r="J239" i="3"/>
  <c r="G239" i="3"/>
  <c r="G238" i="3"/>
  <c r="G237" i="3" s="1"/>
  <c r="I236" i="3"/>
  <c r="I234" i="3" s="1"/>
  <c r="I233" i="3" s="1"/>
  <c r="H235" i="3"/>
  <c r="J234" i="3"/>
  <c r="J233" i="3" s="1"/>
  <c r="G234" i="3"/>
  <c r="G233" i="3" s="1"/>
  <c r="G232" i="3" s="1"/>
  <c r="G231" i="3" s="1"/>
  <c r="I228" i="3"/>
  <c r="J226" i="3"/>
  <c r="G226" i="3"/>
  <c r="G225" i="3" s="1"/>
  <c r="G224" i="3" s="1"/>
  <c r="G223" i="3" s="1"/>
  <c r="G222" i="3" s="1"/>
  <c r="J225" i="3"/>
  <c r="H221" i="3"/>
  <c r="J220" i="3"/>
  <c r="J219" i="3" s="1"/>
  <c r="J218" i="3" s="1"/>
  <c r="I220" i="3"/>
  <c r="I219" i="3" s="1"/>
  <c r="G220" i="3"/>
  <c r="G219" i="3"/>
  <c r="G218" i="3" s="1"/>
  <c r="G217" i="3" s="1"/>
  <c r="G216" i="3" s="1"/>
  <c r="H214" i="3"/>
  <c r="J213" i="3"/>
  <c r="J212" i="3" s="1"/>
  <c r="I213" i="3"/>
  <c r="G213" i="3"/>
  <c r="G212" i="3" s="1"/>
  <c r="G211" i="3" s="1"/>
  <c r="G210" i="3" s="1"/>
  <c r="G209" i="3" s="1"/>
  <c r="I208" i="3"/>
  <c r="J207" i="3"/>
  <c r="G207" i="3"/>
  <c r="G206" i="3"/>
  <c r="G205" i="3" s="1"/>
  <c r="G204" i="3" s="1"/>
  <c r="G203" i="3" s="1"/>
  <c r="G202" i="3" s="1"/>
  <c r="G201" i="3" s="1"/>
  <c r="G199" i="3"/>
  <c r="G198" i="3"/>
  <c r="G197" i="3" s="1"/>
  <c r="G195" i="3"/>
  <c r="G194" i="3" s="1"/>
  <c r="G193" i="3" s="1"/>
  <c r="H190" i="3"/>
  <c r="H189" i="3" s="1"/>
  <c r="J189" i="3"/>
  <c r="J188" i="3" s="1"/>
  <c r="I189" i="3"/>
  <c r="G189" i="3"/>
  <c r="G188" i="3"/>
  <c r="I187" i="3"/>
  <c r="I186" i="3"/>
  <c r="I185" i="3"/>
  <c r="I184" i="3"/>
  <c r="I183" i="3"/>
  <c r="J182" i="3"/>
  <c r="G182" i="3"/>
  <c r="I178" i="3"/>
  <c r="J177" i="3"/>
  <c r="G177" i="3"/>
  <c r="I176" i="3"/>
  <c r="H176" i="3" s="1"/>
  <c r="I175" i="3"/>
  <c r="I174" i="3"/>
  <c r="J173" i="3"/>
  <c r="G173" i="3"/>
  <c r="G171" i="3" s="1"/>
  <c r="G169" i="3" s="1"/>
  <c r="G168" i="3" s="1"/>
  <c r="H172" i="3"/>
  <c r="I170" i="3"/>
  <c r="J167" i="3"/>
  <c r="G167" i="3"/>
  <c r="G166" i="3"/>
  <c r="G102" i="3" s="1"/>
  <c r="H158" i="3"/>
  <c r="J157" i="3"/>
  <c r="J156" i="3" s="1"/>
  <c r="I157" i="3"/>
  <c r="G157" i="3"/>
  <c r="G156" i="3" s="1"/>
  <c r="I155" i="3"/>
  <c r="H155" i="3" s="1"/>
  <c r="I154" i="3"/>
  <c r="I153" i="3"/>
  <c r="H153" i="3" s="1"/>
  <c r="I152" i="3"/>
  <c r="I151" i="3"/>
  <c r="J150" i="3"/>
  <c r="G150" i="3"/>
  <c r="H149" i="3"/>
  <c r="H148" i="3"/>
  <c r="I147" i="3"/>
  <c r="I115" i="3" s="1"/>
  <c r="I146" i="3"/>
  <c r="J145" i="3"/>
  <c r="G145" i="3"/>
  <c r="I144" i="3"/>
  <c r="I143" i="3"/>
  <c r="H143" i="3" s="1"/>
  <c r="I142" i="3"/>
  <c r="J141" i="3"/>
  <c r="G141" i="3"/>
  <c r="H140" i="3"/>
  <c r="I138" i="3"/>
  <c r="H138" i="3"/>
  <c r="J135" i="3"/>
  <c r="G135" i="3"/>
  <c r="G134" i="3"/>
  <c r="J126" i="3"/>
  <c r="J125" i="3" s="1"/>
  <c r="J124" i="3" s="1"/>
  <c r="I126" i="3"/>
  <c r="I125" i="3" s="1"/>
  <c r="I124" i="3" s="1"/>
  <c r="H126" i="3"/>
  <c r="G126" i="3"/>
  <c r="G125" i="3"/>
  <c r="G124" i="3" s="1"/>
  <c r="J123" i="3"/>
  <c r="I123" i="3"/>
  <c r="G123" i="3"/>
  <c r="J122" i="3"/>
  <c r="G122" i="3"/>
  <c r="J121" i="3"/>
  <c r="G121" i="3"/>
  <c r="G118" i="3" s="1"/>
  <c r="J120" i="3"/>
  <c r="G120" i="3"/>
  <c r="J119" i="3"/>
  <c r="I119" i="3"/>
  <c r="G119" i="3"/>
  <c r="J117" i="3"/>
  <c r="I117" i="3"/>
  <c r="G117" i="3"/>
  <c r="J116" i="3"/>
  <c r="I116" i="3"/>
  <c r="G116" i="3"/>
  <c r="J115" i="3"/>
  <c r="G115" i="3"/>
  <c r="J114" i="3"/>
  <c r="G114" i="3"/>
  <c r="J112" i="3"/>
  <c r="G112" i="3"/>
  <c r="G88" i="12" s="1"/>
  <c r="J111" i="3"/>
  <c r="G111" i="3"/>
  <c r="J110" i="3"/>
  <c r="G110" i="3"/>
  <c r="J108" i="3"/>
  <c r="I108" i="3"/>
  <c r="G108" i="3"/>
  <c r="J106" i="3"/>
  <c r="G106" i="3"/>
  <c r="J102" i="3"/>
  <c r="I94" i="3"/>
  <c r="J93" i="3"/>
  <c r="G93" i="3"/>
  <c r="G92" i="3" s="1"/>
  <c r="G91" i="3" s="1"/>
  <c r="G90" i="3" s="1"/>
  <c r="G89" i="3" s="1"/>
  <c r="I87" i="3"/>
  <c r="J86" i="3"/>
  <c r="G86" i="3"/>
  <c r="G76" i="3" s="1"/>
  <c r="G74" i="3" s="1"/>
  <c r="G73" i="3" s="1"/>
  <c r="I85" i="3"/>
  <c r="H84" i="3"/>
  <c r="I83" i="3"/>
  <c r="I80" i="3"/>
  <c r="J79" i="3"/>
  <c r="G79" i="3"/>
  <c r="I78" i="3"/>
  <c r="H77" i="3"/>
  <c r="I75" i="3"/>
  <c r="I72" i="3"/>
  <c r="I71" i="3"/>
  <c r="J70" i="3"/>
  <c r="G70" i="3"/>
  <c r="G69" i="3"/>
  <c r="G68" i="3" s="1"/>
  <c r="I63" i="3"/>
  <c r="H63" i="3"/>
  <c r="J62" i="3"/>
  <c r="J61" i="3" s="1"/>
  <c r="I62" i="3"/>
  <c r="I61" i="3" s="1"/>
  <c r="G62" i="3"/>
  <c r="G61" i="3"/>
  <c r="G60" i="3" s="1"/>
  <c r="G59" i="3" s="1"/>
  <c r="G58" i="3" s="1"/>
  <c r="G57" i="3" s="1"/>
  <c r="J56" i="3"/>
  <c r="G56" i="3"/>
  <c r="G55" i="12" s="1"/>
  <c r="G55" i="3"/>
  <c r="I50" i="3"/>
  <c r="H50" i="3"/>
  <c r="J49" i="3"/>
  <c r="J48" i="3" s="1"/>
  <c r="I49" i="3"/>
  <c r="G49" i="3"/>
  <c r="G48" i="3" s="1"/>
  <c r="H47" i="3"/>
  <c r="I46" i="3"/>
  <c r="I45" i="3"/>
  <c r="J44" i="3"/>
  <c r="G44" i="3"/>
  <c r="H43" i="3"/>
  <c r="I42" i="3"/>
  <c r="J40" i="3"/>
  <c r="G40" i="3"/>
  <c r="I39" i="3"/>
  <c r="I38" i="12" s="1"/>
  <c r="I38" i="3"/>
  <c r="I37" i="3"/>
  <c r="J36" i="3"/>
  <c r="G36" i="3"/>
  <c r="I35" i="3"/>
  <c r="I34" i="3"/>
  <c r="I33" i="3"/>
  <c r="I32" i="3"/>
  <c r="J31" i="3"/>
  <c r="G31" i="3"/>
  <c r="I30" i="3"/>
  <c r="H30" i="3"/>
  <c r="I26" i="3"/>
  <c r="H26" i="3" s="1"/>
  <c r="I25" i="3"/>
  <c r="H25" i="3"/>
  <c r="J22" i="3"/>
  <c r="G22" i="3"/>
  <c r="G17" i="12" s="1"/>
  <c r="G21" i="3"/>
  <c r="I21" i="3" s="1"/>
  <c r="G20" i="3"/>
  <c r="G19" i="3" s="1"/>
  <c r="G18" i="3" s="1"/>
  <c r="G20" i="6"/>
  <c r="G19" i="6" s="1"/>
  <c r="G18" i="6" s="1"/>
  <c r="G26" i="6"/>
  <c r="G32" i="6"/>
  <c r="G37" i="6"/>
  <c r="G29" i="6" s="1"/>
  <c r="G25" i="6" s="1"/>
  <c r="G24" i="6" s="1"/>
  <c r="G41" i="6"/>
  <c r="G45" i="6"/>
  <c r="G50" i="6"/>
  <c r="G49" i="6" s="1"/>
  <c r="G52" i="6"/>
  <c r="G55" i="6"/>
  <c r="G54" i="6" s="1"/>
  <c r="G53" i="6" s="1"/>
  <c r="G63" i="6"/>
  <c r="G62" i="6" s="1"/>
  <c r="G61" i="6" s="1"/>
  <c r="G60" i="6" s="1"/>
  <c r="G59" i="6" s="1"/>
  <c r="G58" i="6" s="1"/>
  <c r="G70" i="6"/>
  <c r="G69" i="6" s="1"/>
  <c r="G71" i="6"/>
  <c r="G76" i="6"/>
  <c r="G82" i="6"/>
  <c r="G79" i="6" s="1"/>
  <c r="G89" i="6"/>
  <c r="G96" i="6"/>
  <c r="G95" i="6" s="1"/>
  <c r="G94" i="6" s="1"/>
  <c r="G93" i="6" s="1"/>
  <c r="G97" i="6"/>
  <c r="G106" i="6"/>
  <c r="G107" i="6"/>
  <c r="G105" i="6" s="1"/>
  <c r="G104" i="6" s="1"/>
  <c r="G103" i="6" s="1"/>
  <c r="G110" i="6"/>
  <c r="G112" i="6"/>
  <c r="G114" i="6"/>
  <c r="G115" i="6"/>
  <c r="G113" i="6" s="1"/>
  <c r="G116" i="6"/>
  <c r="G117" i="6"/>
  <c r="G119" i="6"/>
  <c r="G120" i="6"/>
  <c r="G121" i="6"/>
  <c r="G123" i="6"/>
  <c r="G124" i="6"/>
  <c r="G122" i="6" s="1"/>
  <c r="G125" i="6"/>
  <c r="G126" i="6"/>
  <c r="G127" i="6"/>
  <c r="G130" i="6"/>
  <c r="G129" i="6" s="1"/>
  <c r="G128" i="6" s="1"/>
  <c r="G136" i="6"/>
  <c r="G135" i="6" s="1"/>
  <c r="G137" i="6"/>
  <c r="G145" i="6"/>
  <c r="G149" i="6"/>
  <c r="G143" i="6" s="1"/>
  <c r="G141" i="6" s="1"/>
  <c r="G140" i="6" s="1"/>
  <c r="G154" i="6"/>
  <c r="G160" i="6"/>
  <c r="G161" i="6"/>
  <c r="G170" i="6"/>
  <c r="G173" i="6"/>
  <c r="G169" i="6" s="1"/>
  <c r="G168" i="6" s="1"/>
  <c r="G167" i="6" s="1"/>
  <c r="G166" i="6" s="1"/>
  <c r="G165" i="6" s="1"/>
  <c r="G164" i="6" s="1"/>
  <c r="G179" i="6"/>
  <c r="G178" i="6" s="1"/>
  <c r="G177" i="6" s="1"/>
  <c r="G176" i="6" s="1"/>
  <c r="G180" i="6"/>
  <c r="G186" i="6"/>
  <c r="G185" i="6" s="1"/>
  <c r="G184" i="6" s="1"/>
  <c r="G183" i="6" s="1"/>
  <c r="G187" i="6"/>
  <c r="G193" i="6"/>
  <c r="G192" i="6" s="1"/>
  <c r="G191" i="6" s="1"/>
  <c r="G190" i="6" s="1"/>
  <c r="G189" i="6" s="1"/>
  <c r="G201" i="6"/>
  <c r="G200" i="6" s="1"/>
  <c r="G199" i="6" s="1"/>
  <c r="G198" i="6" s="1"/>
  <c r="G203" i="6"/>
  <c r="G207" i="6"/>
  <c r="G206" i="6" s="1"/>
  <c r="G205" i="6" s="1"/>
  <c r="G210" i="6"/>
  <c r="G209" i="6" s="1"/>
  <c r="G211" i="6"/>
  <c r="G217" i="6"/>
  <c r="G216" i="6" s="1"/>
  <c r="G215" i="6" s="1"/>
  <c r="G214" i="6" s="1"/>
  <c r="G213" i="6" s="1"/>
  <c r="G232" i="6"/>
  <c r="G234" i="6"/>
  <c r="G231" i="6" s="1"/>
  <c r="G230" i="6" s="1"/>
  <c r="G229" i="6" s="1"/>
  <c r="G236" i="6"/>
  <c r="G239" i="6"/>
  <c r="G241" i="6"/>
  <c r="G242" i="6"/>
  <c r="G243" i="6"/>
  <c r="G244" i="6"/>
  <c r="G245" i="6"/>
  <c r="G246" i="6"/>
  <c r="G248" i="6"/>
  <c r="G249" i="6"/>
  <c r="G250" i="6"/>
  <c r="G251" i="6"/>
  <c r="G247" i="6" s="1"/>
  <c r="G252" i="6"/>
  <c r="G253" i="6"/>
  <c r="G254" i="6"/>
  <c r="G255" i="6"/>
  <c r="G256" i="6"/>
  <c r="G258" i="6"/>
  <c r="G259" i="6"/>
  <c r="G257" i="6" s="1"/>
  <c r="G260" i="6"/>
  <c r="G261" i="6"/>
  <c r="G262" i="6"/>
  <c r="G263" i="6"/>
  <c r="G264" i="6"/>
  <c r="G267" i="6"/>
  <c r="G266" i="6" s="1"/>
  <c r="G265" i="6" s="1"/>
  <c r="G268" i="6"/>
  <c r="G273" i="6"/>
  <c r="G272" i="6" s="1"/>
  <c r="G271" i="6" s="1"/>
  <c r="G283" i="6"/>
  <c r="G280" i="6" s="1"/>
  <c r="G278" i="6" s="1"/>
  <c r="G277" i="6" s="1"/>
  <c r="G287" i="6"/>
  <c r="G296" i="6"/>
  <c r="G305" i="6"/>
  <c r="G304" i="6" s="1"/>
  <c r="G311" i="6"/>
  <c r="G310" i="6" s="1"/>
  <c r="G309" i="6" s="1"/>
  <c r="G308" i="6" s="1"/>
  <c r="G312" i="6"/>
  <c r="G322" i="6"/>
  <c r="G326" i="6"/>
  <c r="G319" i="6" s="1"/>
  <c r="G317" i="6" s="1"/>
  <c r="G316" i="6" s="1"/>
  <c r="G335" i="6"/>
  <c r="G343" i="6"/>
  <c r="G344" i="6"/>
  <c r="G351" i="6"/>
  <c r="G350" i="6" s="1"/>
  <c r="G349" i="6" s="1"/>
  <c r="G348" i="6" s="1"/>
  <c r="G347" i="6" s="1"/>
  <c r="G352" i="6"/>
  <c r="G358" i="6"/>
  <c r="G357" i="6" s="1"/>
  <c r="G356" i="6" s="1"/>
  <c r="G355" i="6" s="1"/>
  <c r="G354" i="6" s="1"/>
  <c r="G363" i="6"/>
  <c r="G362" i="6" s="1"/>
  <c r="G361" i="6" s="1"/>
  <c r="G360" i="6" s="1"/>
  <c r="G364" i="6"/>
  <c r="I365" i="6"/>
  <c r="P364" i="6"/>
  <c r="P363" i="6" s="1"/>
  <c r="P362" i="6" s="1"/>
  <c r="P361" i="6" s="1"/>
  <c r="P360" i="6" s="1"/>
  <c r="M364" i="6"/>
  <c r="J364" i="6"/>
  <c r="J363" i="6" s="1"/>
  <c r="J362" i="6" s="1"/>
  <c r="J361" i="6" s="1"/>
  <c r="J360" i="6" s="1"/>
  <c r="M363" i="6"/>
  <c r="M362" i="6" s="1"/>
  <c r="M361" i="6" s="1"/>
  <c r="M360" i="6" s="1"/>
  <c r="L359" i="6"/>
  <c r="H359" i="6"/>
  <c r="H358" i="6" s="1"/>
  <c r="H357" i="6" s="1"/>
  <c r="H356" i="6" s="1"/>
  <c r="H355" i="6" s="1"/>
  <c r="H354" i="6" s="1"/>
  <c r="P358" i="6"/>
  <c r="P357" i="6" s="1"/>
  <c r="P356" i="6" s="1"/>
  <c r="P355" i="6" s="1"/>
  <c r="P354" i="6" s="1"/>
  <c r="M358" i="6"/>
  <c r="M357" i="6" s="1"/>
  <c r="M356" i="6" s="1"/>
  <c r="M355" i="6" s="1"/>
  <c r="M354" i="6" s="1"/>
  <c r="J358" i="6"/>
  <c r="J357" i="6" s="1"/>
  <c r="J356" i="6" s="1"/>
  <c r="J355" i="6" s="1"/>
  <c r="J354" i="6" s="1"/>
  <c r="I358" i="6"/>
  <c r="I357" i="6" s="1"/>
  <c r="I356" i="6" s="1"/>
  <c r="I355" i="6" s="1"/>
  <c r="I354" i="6" s="1"/>
  <c r="N353" i="6"/>
  <c r="N352" i="6" s="1"/>
  <c r="N351" i="6" s="1"/>
  <c r="N350" i="6" s="1"/>
  <c r="N349" i="6" s="1"/>
  <c r="N348" i="6" s="1"/>
  <c r="K353" i="6"/>
  <c r="K352" i="6" s="1"/>
  <c r="K351" i="6" s="1"/>
  <c r="K350" i="6" s="1"/>
  <c r="K349" i="6" s="1"/>
  <c r="K348" i="6" s="1"/>
  <c r="H353" i="6"/>
  <c r="H352" i="6" s="1"/>
  <c r="H351" i="6" s="1"/>
  <c r="H350" i="6" s="1"/>
  <c r="H349" i="6" s="1"/>
  <c r="H348" i="6" s="1"/>
  <c r="H347" i="6" s="1"/>
  <c r="P352" i="6"/>
  <c r="P351" i="6" s="1"/>
  <c r="P350" i="6" s="1"/>
  <c r="P349" i="6" s="1"/>
  <c r="O352" i="6"/>
  <c r="O351" i="6" s="1"/>
  <c r="O350" i="6" s="1"/>
  <c r="O349" i="6" s="1"/>
  <c r="O348" i="6" s="1"/>
  <c r="M352" i="6"/>
  <c r="M351" i="6" s="1"/>
  <c r="M350" i="6" s="1"/>
  <c r="M349" i="6" s="1"/>
  <c r="M348" i="6" s="1"/>
  <c r="M347" i="6" s="1"/>
  <c r="L352" i="6"/>
  <c r="L351" i="6" s="1"/>
  <c r="L350" i="6" s="1"/>
  <c r="L349" i="6" s="1"/>
  <c r="L348" i="6" s="1"/>
  <c r="J352" i="6"/>
  <c r="I352" i="6"/>
  <c r="I351" i="6" s="1"/>
  <c r="I350" i="6" s="1"/>
  <c r="I349" i="6" s="1"/>
  <c r="I348" i="6" s="1"/>
  <c r="J351" i="6"/>
  <c r="J350" i="6"/>
  <c r="J349" i="6" s="1"/>
  <c r="J348" i="6" s="1"/>
  <c r="J347" i="6" s="1"/>
  <c r="P348" i="6"/>
  <c r="I346" i="6"/>
  <c r="L346" i="6" s="1"/>
  <c r="K346" i="6" s="1"/>
  <c r="K344" i="6" s="1"/>
  <c r="K343" i="6" s="1"/>
  <c r="P344" i="6"/>
  <c r="P343" i="6" s="1"/>
  <c r="M344" i="6"/>
  <c r="M343" i="6" s="1"/>
  <c r="J344" i="6"/>
  <c r="J343" i="6" s="1"/>
  <c r="I342" i="6"/>
  <c r="L342" i="6" s="1"/>
  <c r="I341" i="6"/>
  <c r="H341" i="6" s="1"/>
  <c r="I340" i="6"/>
  <c r="L339" i="6"/>
  <c r="I339" i="6"/>
  <c r="N338" i="6"/>
  <c r="K338" i="6"/>
  <c r="H338" i="6"/>
  <c r="I337" i="6"/>
  <c r="I336" i="6"/>
  <c r="P335" i="6"/>
  <c r="M335" i="6"/>
  <c r="J335" i="6"/>
  <c r="N334" i="6"/>
  <c r="N256" i="6" s="1"/>
  <c r="K334" i="6"/>
  <c r="H334" i="6"/>
  <c r="N333" i="6"/>
  <c r="K333" i="6"/>
  <c r="H333" i="6"/>
  <c r="L332" i="6"/>
  <c r="I332" i="6"/>
  <c r="H332" i="6" s="1"/>
  <c r="I331" i="6"/>
  <c r="N330" i="6"/>
  <c r="K330" i="6"/>
  <c r="H330" i="6"/>
  <c r="N329" i="6"/>
  <c r="K329" i="6"/>
  <c r="H329" i="6"/>
  <c r="N328" i="6"/>
  <c r="K328" i="6"/>
  <c r="K249" i="6" s="1"/>
  <c r="H328" i="6"/>
  <c r="K327" i="6"/>
  <c r="I327" i="6"/>
  <c r="L327" i="6" s="1"/>
  <c r="O327" i="6" s="1"/>
  <c r="N327" i="6" s="1"/>
  <c r="H327" i="6"/>
  <c r="H326" i="6" s="1"/>
  <c r="P326" i="6"/>
  <c r="O326" i="6"/>
  <c r="M326" i="6"/>
  <c r="L326" i="6"/>
  <c r="J326" i="6"/>
  <c r="I326" i="6"/>
  <c r="I325" i="6"/>
  <c r="H325" i="6" s="1"/>
  <c r="N324" i="6"/>
  <c r="K324" i="6"/>
  <c r="H324" i="6"/>
  <c r="I323" i="6"/>
  <c r="P322" i="6"/>
  <c r="M322" i="6"/>
  <c r="J322" i="6"/>
  <c r="I322" i="6"/>
  <c r="N321" i="6"/>
  <c r="K321" i="6"/>
  <c r="H321" i="6"/>
  <c r="N320" i="6"/>
  <c r="K320" i="6"/>
  <c r="H320" i="6"/>
  <c r="N315" i="6"/>
  <c r="N236" i="6" s="1"/>
  <c r="K315" i="6"/>
  <c r="K236" i="6" s="1"/>
  <c r="H315" i="6"/>
  <c r="H236" i="6" s="1"/>
  <c r="J314" i="6"/>
  <c r="J312" i="6" s="1"/>
  <c r="J311" i="6" s="1"/>
  <c r="J310" i="6" s="1"/>
  <c r="I313" i="6"/>
  <c r="I314" i="6" s="1"/>
  <c r="I307" i="6"/>
  <c r="L307" i="6" s="1"/>
  <c r="K307" i="6" s="1"/>
  <c r="P305" i="6"/>
  <c r="P304" i="6" s="1"/>
  <c r="M305" i="6"/>
  <c r="J305" i="6"/>
  <c r="J304" i="6" s="1"/>
  <c r="M304" i="6"/>
  <c r="I303" i="6"/>
  <c r="I302" i="6"/>
  <c r="L302" i="6" s="1"/>
  <c r="O302" i="6" s="1"/>
  <c r="N302" i="6" s="1"/>
  <c r="I301" i="6"/>
  <c r="N300" i="6"/>
  <c r="K300" i="6"/>
  <c r="H300" i="6"/>
  <c r="N299" i="6"/>
  <c r="K299" i="6"/>
  <c r="K260" i="6" s="1"/>
  <c r="H299" i="6"/>
  <c r="I298" i="6"/>
  <c r="I297" i="6"/>
  <c r="P296" i="6"/>
  <c r="M296" i="6"/>
  <c r="J296" i="6"/>
  <c r="N294" i="6"/>
  <c r="N254" i="6" s="1"/>
  <c r="K294" i="6"/>
  <c r="H294" i="6"/>
  <c r="H254" i="6" s="1"/>
  <c r="I293" i="6"/>
  <c r="H293" i="6" s="1"/>
  <c r="H253" i="6" s="1"/>
  <c r="I292" i="6"/>
  <c r="N291" i="6"/>
  <c r="N251" i="6" s="1"/>
  <c r="K291" i="6"/>
  <c r="H291" i="6"/>
  <c r="H251" i="6" s="1"/>
  <c r="I290" i="6"/>
  <c r="N289" i="6"/>
  <c r="K289" i="6"/>
  <c r="H289" i="6"/>
  <c r="H249" i="6" s="1"/>
  <c r="I288" i="6"/>
  <c r="L288" i="6" s="1"/>
  <c r="P287" i="6"/>
  <c r="M287" i="6"/>
  <c r="J287" i="6"/>
  <c r="M286" i="6"/>
  <c r="I286" i="6"/>
  <c r="M285" i="6"/>
  <c r="I285" i="6"/>
  <c r="M284" i="6"/>
  <c r="P284" i="6" s="1"/>
  <c r="P244" i="6" s="1"/>
  <c r="I284" i="6"/>
  <c r="L284" i="6" s="1"/>
  <c r="J283" i="6"/>
  <c r="N282" i="6"/>
  <c r="K282" i="6"/>
  <c r="H282" i="6"/>
  <c r="N281" i="6"/>
  <c r="K281" i="6"/>
  <c r="H281" i="6"/>
  <c r="K279" i="6"/>
  <c r="K239" i="6" s="1"/>
  <c r="I279" i="6"/>
  <c r="L279" i="6" s="1"/>
  <c r="O279" i="6" s="1"/>
  <c r="N279" i="6" s="1"/>
  <c r="N239" i="6" s="1"/>
  <c r="H279" i="6"/>
  <c r="H239" i="6" s="1"/>
  <c r="J275" i="6"/>
  <c r="J273" i="6" s="1"/>
  <c r="J272" i="6" s="1"/>
  <c r="J271" i="6" s="1"/>
  <c r="I274" i="6"/>
  <c r="P268" i="6"/>
  <c r="M268" i="6"/>
  <c r="J268" i="6"/>
  <c r="I268" i="6"/>
  <c r="P267" i="6"/>
  <c r="P266" i="6" s="1"/>
  <c r="P265" i="6" s="1"/>
  <c r="O267" i="6"/>
  <c r="N267" i="6"/>
  <c r="M267" i="6"/>
  <c r="L267" i="6"/>
  <c r="K267" i="6"/>
  <c r="J267" i="6"/>
  <c r="I267" i="6"/>
  <c r="I266" i="6" s="1"/>
  <c r="I265" i="6" s="1"/>
  <c r="H267" i="6"/>
  <c r="P264" i="6"/>
  <c r="M264" i="6"/>
  <c r="J264" i="6"/>
  <c r="P263" i="6"/>
  <c r="M263" i="6"/>
  <c r="J263" i="6"/>
  <c r="P262" i="6"/>
  <c r="M262" i="6"/>
  <c r="J262" i="6"/>
  <c r="P261" i="6"/>
  <c r="M261" i="6"/>
  <c r="J261" i="6"/>
  <c r="P260" i="6"/>
  <c r="O260" i="6"/>
  <c r="M260" i="6"/>
  <c r="L260" i="6"/>
  <c r="J260" i="6"/>
  <c r="I260" i="6"/>
  <c r="P259" i="6"/>
  <c r="M259" i="6"/>
  <c r="J259" i="6"/>
  <c r="P258" i="6"/>
  <c r="M258" i="6"/>
  <c r="J258" i="6"/>
  <c r="P256" i="6"/>
  <c r="O256" i="6"/>
  <c r="M256" i="6"/>
  <c r="L256" i="6"/>
  <c r="K256" i="6"/>
  <c r="J256" i="6"/>
  <c r="I256" i="6"/>
  <c r="H256" i="6"/>
  <c r="P255" i="6"/>
  <c r="O255" i="6"/>
  <c r="M255" i="6"/>
  <c r="L255" i="6"/>
  <c r="J255" i="6"/>
  <c r="I255" i="6"/>
  <c r="P254" i="6"/>
  <c r="O254" i="6"/>
  <c r="M254" i="6"/>
  <c r="L254" i="6"/>
  <c r="J254" i="6"/>
  <c r="I254" i="6"/>
  <c r="P253" i="6"/>
  <c r="M253" i="6"/>
  <c r="J253" i="6"/>
  <c r="P252" i="6"/>
  <c r="M252" i="6"/>
  <c r="J252" i="6"/>
  <c r="P251" i="6"/>
  <c r="O251" i="6"/>
  <c r="M251" i="6"/>
  <c r="L251" i="6"/>
  <c r="K251" i="6"/>
  <c r="J251" i="6"/>
  <c r="I251" i="6"/>
  <c r="P250" i="6"/>
  <c r="M250" i="6"/>
  <c r="J250" i="6"/>
  <c r="P249" i="6"/>
  <c r="O249" i="6"/>
  <c r="N249" i="6"/>
  <c r="M249" i="6"/>
  <c r="L249" i="6"/>
  <c r="J249" i="6"/>
  <c r="I249" i="6"/>
  <c r="P248" i="6"/>
  <c r="M248" i="6"/>
  <c r="J248" i="6"/>
  <c r="I248" i="6"/>
  <c r="J246" i="6"/>
  <c r="J245" i="6"/>
  <c r="J244" i="6"/>
  <c r="P242" i="6"/>
  <c r="O242" i="6"/>
  <c r="M242" i="6"/>
  <c r="L242" i="6"/>
  <c r="J242" i="6"/>
  <c r="I242" i="6"/>
  <c r="H242" i="6"/>
  <c r="P241" i="6"/>
  <c r="O241" i="6"/>
  <c r="M241" i="6"/>
  <c r="L241" i="6"/>
  <c r="J241" i="6"/>
  <c r="I241" i="6"/>
  <c r="P239" i="6"/>
  <c r="O239" i="6"/>
  <c r="M239" i="6"/>
  <c r="L239" i="6"/>
  <c r="J239" i="6"/>
  <c r="P236" i="6"/>
  <c r="O236" i="6"/>
  <c r="M236" i="6"/>
  <c r="L236" i="6"/>
  <c r="J236" i="6"/>
  <c r="I236" i="6"/>
  <c r="J232" i="6"/>
  <c r="I223" i="6"/>
  <c r="L223" i="6" s="1"/>
  <c r="O223" i="6" s="1"/>
  <c r="I222" i="6"/>
  <c r="H222" i="6" s="1"/>
  <c r="I221" i="6"/>
  <c r="I220" i="6"/>
  <c r="I219" i="6"/>
  <c r="L218" i="6"/>
  <c r="K218" i="6" s="1"/>
  <c r="I218" i="6"/>
  <c r="P217" i="6"/>
  <c r="P216" i="6" s="1"/>
  <c r="P215" i="6" s="1"/>
  <c r="P214" i="6" s="1"/>
  <c r="P213" i="6" s="1"/>
  <c r="M217" i="6"/>
  <c r="M216" i="6" s="1"/>
  <c r="M215" i="6" s="1"/>
  <c r="M214" i="6" s="1"/>
  <c r="M213" i="6" s="1"/>
  <c r="J217" i="6"/>
  <c r="J216" i="6" s="1"/>
  <c r="J215" i="6" s="1"/>
  <c r="J214" i="6" s="1"/>
  <c r="J213" i="6" s="1"/>
  <c r="I212" i="6"/>
  <c r="P211" i="6"/>
  <c r="P210" i="6" s="1"/>
  <c r="P209" i="6" s="1"/>
  <c r="M211" i="6"/>
  <c r="J211" i="6"/>
  <c r="J210" i="6" s="1"/>
  <c r="J209" i="6" s="1"/>
  <c r="M210" i="6"/>
  <c r="M209" i="6" s="1"/>
  <c r="I208" i="6"/>
  <c r="P207" i="6"/>
  <c r="M207" i="6"/>
  <c r="M206" i="6" s="1"/>
  <c r="M205" i="6" s="1"/>
  <c r="J207" i="6"/>
  <c r="J206" i="6" s="1"/>
  <c r="J205" i="6" s="1"/>
  <c r="P206" i="6"/>
  <c r="P205" i="6" s="1"/>
  <c r="I204" i="6"/>
  <c r="P203" i="6"/>
  <c r="M203" i="6"/>
  <c r="J203" i="6"/>
  <c r="K202" i="6"/>
  <c r="K201" i="6" s="1"/>
  <c r="I202" i="6"/>
  <c r="L202" i="6" s="1"/>
  <c r="L201" i="6" s="1"/>
  <c r="H202" i="6"/>
  <c r="H201" i="6" s="1"/>
  <c r="P201" i="6"/>
  <c r="M201" i="6"/>
  <c r="J201" i="6"/>
  <c r="I195" i="6"/>
  <c r="P193" i="6"/>
  <c r="P192" i="6" s="1"/>
  <c r="M193" i="6"/>
  <c r="M192" i="6" s="1"/>
  <c r="M191" i="6" s="1"/>
  <c r="M190" i="6" s="1"/>
  <c r="M189" i="6" s="1"/>
  <c r="J193" i="6"/>
  <c r="J192" i="6" s="1"/>
  <c r="J191" i="6" s="1"/>
  <c r="J190" i="6" s="1"/>
  <c r="J189" i="6" s="1"/>
  <c r="P191" i="6"/>
  <c r="P190" i="6" s="1"/>
  <c r="P189" i="6" s="1"/>
  <c r="N188" i="6"/>
  <c r="N187" i="6" s="1"/>
  <c r="N186" i="6" s="1"/>
  <c r="N185" i="6" s="1"/>
  <c r="N184" i="6" s="1"/>
  <c r="N183" i="6" s="1"/>
  <c r="K188" i="6"/>
  <c r="K187" i="6" s="1"/>
  <c r="K186" i="6" s="1"/>
  <c r="K185" i="6" s="1"/>
  <c r="K184" i="6" s="1"/>
  <c r="K183" i="6" s="1"/>
  <c r="H188" i="6"/>
  <c r="P187" i="6"/>
  <c r="P186" i="6" s="1"/>
  <c r="P185" i="6" s="1"/>
  <c r="P184" i="6" s="1"/>
  <c r="P183" i="6" s="1"/>
  <c r="O187" i="6"/>
  <c r="O186" i="6" s="1"/>
  <c r="M187" i="6"/>
  <c r="M186" i="6" s="1"/>
  <c r="M185" i="6" s="1"/>
  <c r="M184" i="6" s="1"/>
  <c r="M183" i="6" s="1"/>
  <c r="L187" i="6"/>
  <c r="L186" i="6" s="1"/>
  <c r="L185" i="6" s="1"/>
  <c r="L184" i="6" s="1"/>
  <c r="J187" i="6"/>
  <c r="J186" i="6" s="1"/>
  <c r="J185" i="6" s="1"/>
  <c r="J184" i="6" s="1"/>
  <c r="J183" i="6" s="1"/>
  <c r="I187" i="6"/>
  <c r="I186" i="6" s="1"/>
  <c r="I185" i="6" s="1"/>
  <c r="I184" i="6" s="1"/>
  <c r="I183" i="6" s="1"/>
  <c r="H187" i="6"/>
  <c r="H186" i="6" s="1"/>
  <c r="H185" i="6" s="1"/>
  <c r="H184" i="6" s="1"/>
  <c r="H183" i="6" s="1"/>
  <c r="O185" i="6"/>
  <c r="O184" i="6" s="1"/>
  <c r="O183" i="6" s="1"/>
  <c r="L183" i="6"/>
  <c r="N181" i="6"/>
  <c r="N180" i="6" s="1"/>
  <c r="N179" i="6" s="1"/>
  <c r="N178" i="6" s="1"/>
  <c r="N177" i="6" s="1"/>
  <c r="N176" i="6" s="1"/>
  <c r="K181" i="6"/>
  <c r="K180" i="6" s="1"/>
  <c r="K179" i="6" s="1"/>
  <c r="K178" i="6" s="1"/>
  <c r="K177" i="6" s="1"/>
  <c r="K176" i="6" s="1"/>
  <c r="H181" i="6"/>
  <c r="H180" i="6" s="1"/>
  <c r="H179" i="6" s="1"/>
  <c r="H178" i="6" s="1"/>
  <c r="H177" i="6" s="1"/>
  <c r="H176" i="6" s="1"/>
  <c r="P180" i="6"/>
  <c r="P179" i="6" s="1"/>
  <c r="P178" i="6" s="1"/>
  <c r="P177" i="6" s="1"/>
  <c r="P176" i="6" s="1"/>
  <c r="O180" i="6"/>
  <c r="O179" i="6" s="1"/>
  <c r="O178" i="6" s="1"/>
  <c r="O177" i="6" s="1"/>
  <c r="O176" i="6" s="1"/>
  <c r="M180" i="6"/>
  <c r="M179" i="6" s="1"/>
  <c r="M178" i="6" s="1"/>
  <c r="M177" i="6" s="1"/>
  <c r="M176" i="6" s="1"/>
  <c r="L180" i="6"/>
  <c r="J180" i="6"/>
  <c r="J179" i="6" s="1"/>
  <c r="I180" i="6"/>
  <c r="I179" i="6" s="1"/>
  <c r="I178" i="6" s="1"/>
  <c r="I177" i="6" s="1"/>
  <c r="I176" i="6" s="1"/>
  <c r="L179" i="6"/>
  <c r="L178" i="6" s="1"/>
  <c r="J178" i="6"/>
  <c r="J177" i="6" s="1"/>
  <c r="J176" i="6" s="1"/>
  <c r="L177" i="6"/>
  <c r="L176" i="6" s="1"/>
  <c r="I175" i="6"/>
  <c r="I174" i="6"/>
  <c r="P173" i="6"/>
  <c r="M173" i="6"/>
  <c r="J173" i="6"/>
  <c r="I172" i="6"/>
  <c r="L172" i="6" s="1"/>
  <c r="P170" i="6"/>
  <c r="P169" i="6" s="1"/>
  <c r="P168" i="6" s="1"/>
  <c r="P167" i="6" s="1"/>
  <c r="P166" i="6" s="1"/>
  <c r="P165" i="6" s="1"/>
  <c r="P164" i="6" s="1"/>
  <c r="M170" i="6"/>
  <c r="M169" i="6" s="1"/>
  <c r="M168" i="6" s="1"/>
  <c r="M167" i="6" s="1"/>
  <c r="M166" i="6" s="1"/>
  <c r="M165" i="6" s="1"/>
  <c r="M164" i="6" s="1"/>
  <c r="M163" i="6" s="1"/>
  <c r="J170" i="6"/>
  <c r="J169" i="6" s="1"/>
  <c r="J168" i="6" s="1"/>
  <c r="J167" i="6"/>
  <c r="J166" i="6" s="1"/>
  <c r="J165" i="6" s="1"/>
  <c r="J164" i="6" s="1"/>
  <c r="I162" i="6"/>
  <c r="P161" i="6"/>
  <c r="P160" i="6" s="1"/>
  <c r="M161" i="6"/>
  <c r="M160" i="6" s="1"/>
  <c r="J161" i="6"/>
  <c r="J160" i="6" s="1"/>
  <c r="I159" i="6"/>
  <c r="H159" i="6" s="1"/>
  <c r="H127" i="6" s="1"/>
  <c r="I158" i="6"/>
  <c r="I126" i="6" s="1"/>
  <c r="I157" i="6"/>
  <c r="H157" i="6" s="1"/>
  <c r="H125" i="6" s="1"/>
  <c r="I156" i="6"/>
  <c r="I155" i="6"/>
  <c r="L155" i="6" s="1"/>
  <c r="P154" i="6"/>
  <c r="M154" i="6"/>
  <c r="J154" i="6"/>
  <c r="N153" i="6"/>
  <c r="K153" i="6"/>
  <c r="K121" i="6" s="1"/>
  <c r="H153" i="6"/>
  <c r="H121" i="6" s="1"/>
  <c r="N152" i="6"/>
  <c r="N120" i="6" s="1"/>
  <c r="K152" i="6"/>
  <c r="H152" i="6"/>
  <c r="H120" i="6" s="1"/>
  <c r="I151" i="6"/>
  <c r="I119" i="6" s="1"/>
  <c r="I150" i="6"/>
  <c r="H150" i="6" s="1"/>
  <c r="H118" i="6" s="1"/>
  <c r="P149" i="6"/>
  <c r="M149" i="6"/>
  <c r="J149" i="6"/>
  <c r="I148" i="6"/>
  <c r="H148" i="6" s="1"/>
  <c r="H116" i="6" s="1"/>
  <c r="I147" i="6"/>
  <c r="I146" i="6"/>
  <c r="L146" i="6" s="1"/>
  <c r="P145" i="6"/>
  <c r="M145" i="6"/>
  <c r="J145" i="6"/>
  <c r="N144" i="6"/>
  <c r="N112" i="6" s="1"/>
  <c r="K144" i="6"/>
  <c r="H144" i="6"/>
  <c r="H112" i="6" s="1"/>
  <c r="I142" i="6"/>
  <c r="L142" i="6" s="1"/>
  <c r="L110" i="6" s="1"/>
  <c r="J139" i="6"/>
  <c r="J107" i="6" s="1"/>
  <c r="I138" i="6"/>
  <c r="P130" i="6"/>
  <c r="P129" i="6" s="1"/>
  <c r="P128" i="6" s="1"/>
  <c r="M130" i="6"/>
  <c r="M129" i="6" s="1"/>
  <c r="M128" i="6" s="1"/>
  <c r="J130" i="6"/>
  <c r="J129" i="6" s="1"/>
  <c r="J128" i="6" s="1"/>
  <c r="P127" i="6"/>
  <c r="M127" i="6"/>
  <c r="J127" i="6"/>
  <c r="P126" i="6"/>
  <c r="M126" i="6"/>
  <c r="J126" i="6"/>
  <c r="P125" i="6"/>
  <c r="M125" i="6"/>
  <c r="J125" i="6"/>
  <c r="I125" i="6"/>
  <c r="P124" i="6"/>
  <c r="M124" i="6"/>
  <c r="J124" i="6"/>
  <c r="P123" i="6"/>
  <c r="M123" i="6"/>
  <c r="J123" i="6"/>
  <c r="P121" i="6"/>
  <c r="O121" i="6"/>
  <c r="N121" i="6"/>
  <c r="M121" i="6"/>
  <c r="L121" i="6"/>
  <c r="J121" i="6"/>
  <c r="I121" i="6"/>
  <c r="P120" i="6"/>
  <c r="O120" i="6"/>
  <c r="M120" i="6"/>
  <c r="L120" i="6"/>
  <c r="K120" i="6"/>
  <c r="J120" i="6"/>
  <c r="I120" i="6"/>
  <c r="P119" i="6"/>
  <c r="M119" i="6"/>
  <c r="J119" i="6"/>
  <c r="P118" i="6"/>
  <c r="P117" i="6" s="1"/>
  <c r="M118" i="6"/>
  <c r="J118" i="6"/>
  <c r="P116" i="6"/>
  <c r="M116" i="6"/>
  <c r="J116" i="6"/>
  <c r="P115" i="6"/>
  <c r="M115" i="6"/>
  <c r="J115" i="6"/>
  <c r="P114" i="6"/>
  <c r="M114" i="6"/>
  <c r="M113" i="6" s="1"/>
  <c r="J114" i="6"/>
  <c r="P112" i="6"/>
  <c r="O112" i="6"/>
  <c r="M112" i="6"/>
  <c r="L112" i="6"/>
  <c r="J112" i="6"/>
  <c r="I112" i="6"/>
  <c r="P110" i="6"/>
  <c r="M110" i="6"/>
  <c r="J110" i="6"/>
  <c r="J106" i="6"/>
  <c r="I98" i="6"/>
  <c r="P97" i="6"/>
  <c r="P96" i="6" s="1"/>
  <c r="P95" i="6" s="1"/>
  <c r="P94" i="6" s="1"/>
  <c r="P93" i="6" s="1"/>
  <c r="M97" i="6"/>
  <c r="M96" i="6" s="1"/>
  <c r="M95" i="6" s="1"/>
  <c r="M94" i="6" s="1"/>
  <c r="M93" i="6" s="1"/>
  <c r="J97" i="6"/>
  <c r="J96" i="6" s="1"/>
  <c r="J95" i="6" s="1"/>
  <c r="J94" i="6" s="1"/>
  <c r="J93" i="6" s="1"/>
  <c r="I91" i="6"/>
  <c r="H91" i="6" s="1"/>
  <c r="I90" i="6"/>
  <c r="L90" i="6" s="1"/>
  <c r="K90" i="6" s="1"/>
  <c r="P89" i="6"/>
  <c r="M89" i="6"/>
  <c r="J89" i="6"/>
  <c r="I86" i="6"/>
  <c r="H86" i="6" s="1"/>
  <c r="I85" i="6"/>
  <c r="L85" i="6" s="1"/>
  <c r="O85" i="6" s="1"/>
  <c r="N85" i="6" s="1"/>
  <c r="I84" i="6"/>
  <c r="H84" i="6" s="1"/>
  <c r="I83" i="6"/>
  <c r="L83" i="6" s="1"/>
  <c r="P82" i="6"/>
  <c r="M82" i="6"/>
  <c r="J82" i="6"/>
  <c r="I81" i="6"/>
  <c r="L81" i="6" s="1"/>
  <c r="O81" i="6" s="1"/>
  <c r="N81" i="6" s="1"/>
  <c r="N80" i="6"/>
  <c r="K80" i="6"/>
  <c r="H80" i="6"/>
  <c r="I78" i="6"/>
  <c r="H78" i="6" s="1"/>
  <c r="I77" i="6"/>
  <c r="P76" i="6"/>
  <c r="M76" i="6"/>
  <c r="J76" i="6"/>
  <c r="I73" i="6"/>
  <c r="H73" i="6" s="1"/>
  <c r="I72" i="6"/>
  <c r="L72" i="6" s="1"/>
  <c r="K72" i="6" s="1"/>
  <c r="P71" i="6"/>
  <c r="P70" i="6" s="1"/>
  <c r="P69" i="6" s="1"/>
  <c r="M71" i="6"/>
  <c r="M70" i="6" s="1"/>
  <c r="M69" i="6" s="1"/>
  <c r="J71" i="6"/>
  <c r="J70" i="6" s="1"/>
  <c r="J69" i="6" s="1"/>
  <c r="I64" i="6"/>
  <c r="P63" i="6"/>
  <c r="P62" i="6" s="1"/>
  <c r="P61" i="6" s="1"/>
  <c r="P60" i="6" s="1"/>
  <c r="P59" i="6" s="1"/>
  <c r="P58" i="6" s="1"/>
  <c r="M63" i="6"/>
  <c r="M62" i="6" s="1"/>
  <c r="M61" i="6" s="1"/>
  <c r="J63" i="6"/>
  <c r="J62" i="6" s="1"/>
  <c r="J61" i="6" s="1"/>
  <c r="J60" i="6" s="1"/>
  <c r="J59" i="6" s="1"/>
  <c r="J58" i="6" s="1"/>
  <c r="M60" i="6"/>
  <c r="M59" i="6" s="1"/>
  <c r="M58" i="6" s="1"/>
  <c r="I56" i="6"/>
  <c r="J55" i="6"/>
  <c r="J54" i="6" s="1"/>
  <c r="J53" i="6" s="1"/>
  <c r="J52" i="6"/>
  <c r="I51" i="6"/>
  <c r="L51" i="6" s="1"/>
  <c r="K51" i="6" s="1"/>
  <c r="K50" i="6" s="1"/>
  <c r="K49" i="6" s="1"/>
  <c r="P50" i="6"/>
  <c r="M50" i="6"/>
  <c r="M49" i="6" s="1"/>
  <c r="J50" i="6"/>
  <c r="J49" i="6" s="1"/>
  <c r="P49" i="6"/>
  <c r="I48" i="6"/>
  <c r="I47" i="6"/>
  <c r="I46" i="6"/>
  <c r="P45" i="6"/>
  <c r="M45" i="6"/>
  <c r="J45" i="6"/>
  <c r="N44" i="6"/>
  <c r="K44" i="6"/>
  <c r="H44" i="6"/>
  <c r="I43" i="6"/>
  <c r="L43" i="6" s="1"/>
  <c r="P41" i="6"/>
  <c r="M41" i="6"/>
  <c r="J41" i="6"/>
  <c r="I40" i="6"/>
  <c r="L40" i="6" s="1"/>
  <c r="I39" i="6"/>
  <c r="L39" i="6" s="1"/>
  <c r="K39" i="6" s="1"/>
  <c r="I38" i="6"/>
  <c r="H38" i="6" s="1"/>
  <c r="P37" i="6"/>
  <c r="M37" i="6"/>
  <c r="J37" i="6"/>
  <c r="I36" i="6"/>
  <c r="L36" i="6" s="1"/>
  <c r="H36" i="6"/>
  <c r="I35" i="6"/>
  <c r="L35" i="6" s="1"/>
  <c r="O35" i="6" s="1"/>
  <c r="N35" i="6" s="1"/>
  <c r="H35" i="6"/>
  <c r="I34" i="6"/>
  <c r="H34" i="6" s="1"/>
  <c r="K33" i="6"/>
  <c r="I33" i="6"/>
  <c r="L33" i="6" s="1"/>
  <c r="H33" i="6"/>
  <c r="P32" i="6"/>
  <c r="M32" i="6"/>
  <c r="J32" i="6"/>
  <c r="I32" i="6"/>
  <c r="I31" i="6"/>
  <c r="H31" i="6" s="1"/>
  <c r="I30" i="6"/>
  <c r="I28" i="6"/>
  <c r="H28" i="6" s="1"/>
  <c r="I27" i="6"/>
  <c r="L27" i="6" s="1"/>
  <c r="K27" i="6" s="1"/>
  <c r="P26" i="6"/>
  <c r="M26" i="6"/>
  <c r="J26" i="6"/>
  <c r="J23" i="6"/>
  <c r="J20" i="6" s="1"/>
  <c r="J19" i="6" s="1"/>
  <c r="J18" i="6" s="1"/>
  <c r="I22" i="6"/>
  <c r="H22" i="6" s="1"/>
  <c r="I21" i="6"/>
  <c r="I23" i="6" s="1"/>
  <c r="H721" i="8"/>
  <c r="H720" i="8" s="1"/>
  <c r="H719" i="8" s="1"/>
  <c r="H718" i="8" s="1"/>
  <c r="H717" i="8" s="1"/>
  <c r="H716" i="8" s="1"/>
  <c r="J720" i="8"/>
  <c r="J719" i="8" s="1"/>
  <c r="J718" i="8" s="1"/>
  <c r="J717" i="8" s="1"/>
  <c r="J716" i="8" s="1"/>
  <c r="I720" i="8"/>
  <c r="G720" i="8"/>
  <c r="G719" i="8" s="1"/>
  <c r="G718" i="8" s="1"/>
  <c r="G717" i="8" s="1"/>
  <c r="G716" i="8" s="1"/>
  <c r="I719" i="8"/>
  <c r="I718" i="8" s="1"/>
  <c r="I717" i="8" s="1"/>
  <c r="I716" i="8" s="1"/>
  <c r="H715" i="8"/>
  <c r="J714" i="8"/>
  <c r="I714" i="8"/>
  <c r="H714" i="8"/>
  <c r="G714" i="8"/>
  <c r="J713" i="8"/>
  <c r="I713" i="8"/>
  <c r="H713" i="8"/>
  <c r="G713" i="8"/>
  <c r="J712" i="8"/>
  <c r="J711" i="8" s="1"/>
  <c r="J710" i="8" s="1"/>
  <c r="I712" i="8"/>
  <c r="I711" i="8" s="1"/>
  <c r="I710" i="8" s="1"/>
  <c r="H712" i="8"/>
  <c r="H711" i="8" s="1"/>
  <c r="H710" i="8" s="1"/>
  <c r="G712" i="8"/>
  <c r="G711" i="8"/>
  <c r="G710" i="8" s="1"/>
  <c r="H709" i="8"/>
  <c r="H708" i="8"/>
  <c r="J707" i="8"/>
  <c r="J706" i="8" s="1"/>
  <c r="I707" i="8"/>
  <c r="G707" i="8"/>
  <c r="G706" i="8" s="1"/>
  <c r="G705" i="8" s="1"/>
  <c r="G704" i="8" s="1"/>
  <c r="G703" i="8" s="1"/>
  <c r="I706" i="8"/>
  <c r="I705" i="8" s="1"/>
  <c r="I704" i="8" s="1"/>
  <c r="I703" i="8" s="1"/>
  <c r="J705" i="8"/>
  <c r="J704" i="8" s="1"/>
  <c r="J703" i="8"/>
  <c r="I702" i="8"/>
  <c r="H702" i="8"/>
  <c r="I701" i="8"/>
  <c r="J700" i="8"/>
  <c r="G700" i="8"/>
  <c r="J699" i="8"/>
  <c r="I697" i="8"/>
  <c r="H697" i="8"/>
  <c r="I696" i="8"/>
  <c r="H695" i="8"/>
  <c r="H694" i="8"/>
  <c r="J692" i="8"/>
  <c r="G692" i="8"/>
  <c r="H691" i="8"/>
  <c r="H690" i="8"/>
  <c r="H689" i="8"/>
  <c r="H688" i="8"/>
  <c r="H687" i="8"/>
  <c r="H686" i="8"/>
  <c r="J685" i="8"/>
  <c r="I685" i="8"/>
  <c r="G685" i="8"/>
  <c r="G674" i="8" s="1"/>
  <c r="G671" i="8" s="1"/>
  <c r="G670" i="8" s="1"/>
  <c r="H684" i="8"/>
  <c r="J682" i="8"/>
  <c r="I682" i="8"/>
  <c r="H682" i="8"/>
  <c r="G682" i="8"/>
  <c r="I680" i="8"/>
  <c r="H680" i="8" s="1"/>
  <c r="I679" i="8"/>
  <c r="J678" i="8"/>
  <c r="J674" i="8" s="1"/>
  <c r="J671" i="8" s="1"/>
  <c r="J670" i="8" s="1"/>
  <c r="J662" i="8" s="1"/>
  <c r="J661" i="8" s="1"/>
  <c r="J660" i="8" s="1"/>
  <c r="G678" i="8"/>
  <c r="H677" i="8"/>
  <c r="H673" i="8"/>
  <c r="I672" i="8"/>
  <c r="H672" i="8"/>
  <c r="H669" i="8"/>
  <c r="I668" i="8"/>
  <c r="H668" i="8" s="1"/>
  <c r="I667" i="8"/>
  <c r="H667" i="8" s="1"/>
  <c r="I666" i="8"/>
  <c r="J665" i="8"/>
  <c r="G665" i="8"/>
  <c r="G664" i="8" s="1"/>
  <c r="G663" i="8" s="1"/>
  <c r="J664" i="8"/>
  <c r="J663" i="8" s="1"/>
  <c r="H659" i="8"/>
  <c r="H658" i="8"/>
  <c r="J657" i="8"/>
  <c r="J656" i="8" s="1"/>
  <c r="I657" i="8"/>
  <c r="I656" i="8" s="1"/>
  <c r="I655" i="8" s="1"/>
  <c r="I654" i="8" s="1"/>
  <c r="I653" i="8" s="1"/>
  <c r="G657" i="8"/>
  <c r="G656" i="8" s="1"/>
  <c r="J655" i="8"/>
  <c r="J654" i="8" s="1"/>
  <c r="J653" i="8" s="1"/>
  <c r="G655" i="8"/>
  <c r="G654" i="8" s="1"/>
  <c r="G653" i="8" s="1"/>
  <c r="I652" i="8"/>
  <c r="H652" i="8"/>
  <c r="H650" i="8" s="1"/>
  <c r="H649" i="8" s="1"/>
  <c r="J650" i="8"/>
  <c r="J649" i="8" s="1"/>
  <c r="I650" i="8"/>
  <c r="I649" i="8" s="1"/>
  <c r="G650" i="8"/>
  <c r="G649" i="8"/>
  <c r="I648" i="8"/>
  <c r="H648" i="8" s="1"/>
  <c r="I647" i="8"/>
  <c r="H647" i="8" s="1"/>
  <c r="I646" i="8"/>
  <c r="H646" i="8" s="1"/>
  <c r="H645" i="8"/>
  <c r="H644" i="8"/>
  <c r="I643" i="8"/>
  <c r="H643" i="8" s="1"/>
  <c r="I642" i="8"/>
  <c r="H642" i="8"/>
  <c r="J641" i="8"/>
  <c r="G641" i="8"/>
  <c r="H640" i="8"/>
  <c r="I639" i="8"/>
  <c r="H639" i="8" s="1"/>
  <c r="I638" i="8"/>
  <c r="H638" i="8" s="1"/>
  <c r="I637" i="8"/>
  <c r="H637" i="8" s="1"/>
  <c r="H636" i="8"/>
  <c r="H635" i="8"/>
  <c r="H634" i="8"/>
  <c r="H633" i="8"/>
  <c r="H632" i="8" s="1"/>
  <c r="J632" i="8"/>
  <c r="I632" i="8"/>
  <c r="G632" i="8"/>
  <c r="I631" i="8"/>
  <c r="H631" i="8" s="1"/>
  <c r="I630" i="8"/>
  <c r="H630" i="8" s="1"/>
  <c r="I629" i="8"/>
  <c r="J628" i="8"/>
  <c r="G628" i="8"/>
  <c r="G625" i="8" s="1"/>
  <c r="G623" i="8" s="1"/>
  <c r="G622" i="8" s="1"/>
  <c r="H627" i="8"/>
  <c r="H626" i="8"/>
  <c r="H621" i="8"/>
  <c r="I620" i="8"/>
  <c r="H620" i="8" s="1"/>
  <c r="I619" i="8"/>
  <c r="J618" i="8"/>
  <c r="J617" i="8" s="1"/>
  <c r="J616" i="8" s="1"/>
  <c r="G618" i="8"/>
  <c r="G617" i="8"/>
  <c r="G616" i="8" s="1"/>
  <c r="H613" i="8"/>
  <c r="H612" i="8"/>
  <c r="H611" i="8" s="1"/>
  <c r="H610" i="8" s="1"/>
  <c r="H609" i="8" s="1"/>
  <c r="H608" i="8" s="1"/>
  <c r="H607" i="8" s="1"/>
  <c r="J611" i="8"/>
  <c r="I611" i="8"/>
  <c r="I610" i="8" s="1"/>
  <c r="I609" i="8" s="1"/>
  <c r="I608" i="8" s="1"/>
  <c r="I607" i="8" s="1"/>
  <c r="G611" i="8"/>
  <c r="J610" i="8"/>
  <c r="J609" i="8" s="1"/>
  <c r="J608" i="8" s="1"/>
  <c r="J607" i="8" s="1"/>
  <c r="G610" i="8"/>
  <c r="G609" i="8" s="1"/>
  <c r="G608" i="8"/>
  <c r="G607" i="8" s="1"/>
  <c r="I606" i="8"/>
  <c r="H606" i="8" s="1"/>
  <c r="H604" i="8" s="1"/>
  <c r="H603" i="8" s="1"/>
  <c r="J604" i="8"/>
  <c r="J603" i="8" s="1"/>
  <c r="I604" i="8"/>
  <c r="I603" i="8" s="1"/>
  <c r="G604" i="8"/>
  <c r="G603" i="8" s="1"/>
  <c r="I602" i="8"/>
  <c r="H602" i="8"/>
  <c r="I601" i="8"/>
  <c r="H601" i="8"/>
  <c r="I600" i="8"/>
  <c r="H600" i="8"/>
  <c r="H599" i="8"/>
  <c r="H598" i="8"/>
  <c r="H597" i="8"/>
  <c r="I596" i="8"/>
  <c r="H596" i="8" s="1"/>
  <c r="H595" i="8" s="1"/>
  <c r="J595" i="8"/>
  <c r="G595" i="8"/>
  <c r="H594" i="8"/>
  <c r="I593" i="8"/>
  <c r="H593" i="8"/>
  <c r="H592" i="8"/>
  <c r="I591" i="8"/>
  <c r="H591" i="8" s="1"/>
  <c r="H590" i="8"/>
  <c r="H589" i="8"/>
  <c r="H588" i="8"/>
  <c r="H587" i="8"/>
  <c r="H586" i="8" s="1"/>
  <c r="J586" i="8"/>
  <c r="I586" i="8"/>
  <c r="G586" i="8"/>
  <c r="G579" i="8" s="1"/>
  <c r="G577" i="8" s="1"/>
  <c r="G576" i="8" s="1"/>
  <c r="I585" i="8"/>
  <c r="H585" i="8" s="1"/>
  <c r="I584" i="8"/>
  <c r="H584" i="8" s="1"/>
  <c r="I583" i="8"/>
  <c r="J582" i="8"/>
  <c r="J579" i="8" s="1"/>
  <c r="J577" i="8" s="1"/>
  <c r="J576" i="8" s="1"/>
  <c r="G582" i="8"/>
  <c r="I581" i="8"/>
  <c r="H581" i="8"/>
  <c r="H580" i="8"/>
  <c r="H575" i="8"/>
  <c r="I574" i="8"/>
  <c r="H574" i="8"/>
  <c r="I573" i="8"/>
  <c r="H573" i="8" s="1"/>
  <c r="J572" i="8"/>
  <c r="J571" i="8" s="1"/>
  <c r="G572" i="8"/>
  <c r="G571" i="8" s="1"/>
  <c r="G570" i="8" s="1"/>
  <c r="J570" i="8"/>
  <c r="H567" i="8"/>
  <c r="H566" i="8"/>
  <c r="H565" i="8" s="1"/>
  <c r="H564" i="8" s="1"/>
  <c r="H563" i="8" s="1"/>
  <c r="H562" i="8" s="1"/>
  <c r="H561" i="8" s="1"/>
  <c r="J565" i="8"/>
  <c r="I565" i="8"/>
  <c r="G565" i="8"/>
  <c r="J564" i="8"/>
  <c r="J563" i="8" s="1"/>
  <c r="J562" i="8" s="1"/>
  <c r="J561" i="8" s="1"/>
  <c r="I564" i="8"/>
  <c r="G564" i="8"/>
  <c r="G563" i="8" s="1"/>
  <c r="G562" i="8" s="1"/>
  <c r="G561" i="8" s="1"/>
  <c r="I563" i="8"/>
  <c r="I562" i="8"/>
  <c r="I561" i="8"/>
  <c r="H560" i="8"/>
  <c r="H558" i="8" s="1"/>
  <c r="H557" i="8" s="1"/>
  <c r="J558" i="8"/>
  <c r="I558" i="8"/>
  <c r="I557" i="8" s="1"/>
  <c r="G558" i="8"/>
  <c r="G557" i="8" s="1"/>
  <c r="J557" i="8"/>
  <c r="I556" i="8"/>
  <c r="H556" i="8"/>
  <c r="I555" i="8"/>
  <c r="H555" i="8" s="1"/>
  <c r="I554" i="8"/>
  <c r="H553" i="8"/>
  <c r="H552" i="8"/>
  <c r="I551" i="8"/>
  <c r="I550" i="8"/>
  <c r="H550" i="8" s="1"/>
  <c r="J549" i="8"/>
  <c r="G549" i="8"/>
  <c r="H548" i="8"/>
  <c r="I547" i="8"/>
  <c r="I546" i="8"/>
  <c r="I545" i="8"/>
  <c r="H544" i="8"/>
  <c r="H543" i="8"/>
  <c r="H542" i="8"/>
  <c r="H541" i="8"/>
  <c r="J540" i="8"/>
  <c r="I540" i="8"/>
  <c r="H540" i="8"/>
  <c r="G540" i="8"/>
  <c r="G533" i="8" s="1"/>
  <c r="G531" i="8" s="1"/>
  <c r="G530" i="8" s="1"/>
  <c r="I539" i="8"/>
  <c r="H539" i="8" s="1"/>
  <c r="I538" i="8"/>
  <c r="I537" i="8"/>
  <c r="J536" i="8"/>
  <c r="G536" i="8"/>
  <c r="I535" i="8"/>
  <c r="H535" i="8"/>
  <c r="H534" i="8"/>
  <c r="I532" i="8"/>
  <c r="H532" i="8" s="1"/>
  <c r="H529" i="8"/>
  <c r="H345" i="8" s="1"/>
  <c r="I528" i="8"/>
  <c r="H528" i="8" s="1"/>
  <c r="I527" i="8"/>
  <c r="I526" i="8" s="1"/>
  <c r="I525" i="8" s="1"/>
  <c r="I524" i="8" s="1"/>
  <c r="H527" i="8"/>
  <c r="H526" i="8" s="1"/>
  <c r="J526" i="8"/>
  <c r="J525" i="8" s="1"/>
  <c r="J524" i="8" s="1"/>
  <c r="G526" i="8"/>
  <c r="G525" i="8"/>
  <c r="G524" i="8" s="1"/>
  <c r="H521" i="8"/>
  <c r="H520" i="8"/>
  <c r="J519" i="8"/>
  <c r="I519" i="8"/>
  <c r="H519" i="8"/>
  <c r="G519" i="8"/>
  <c r="J518" i="8"/>
  <c r="I518" i="8"/>
  <c r="H518" i="8"/>
  <c r="G518" i="8"/>
  <c r="J517" i="8"/>
  <c r="I517" i="8"/>
  <c r="H517" i="8"/>
  <c r="G517" i="8"/>
  <c r="J516" i="8"/>
  <c r="I516" i="8"/>
  <c r="H516" i="8"/>
  <c r="G516" i="8"/>
  <c r="J515" i="8"/>
  <c r="I515" i="8"/>
  <c r="H515" i="8"/>
  <c r="G515" i="8"/>
  <c r="I514" i="8"/>
  <c r="J512" i="8"/>
  <c r="G512" i="8"/>
  <c r="G511" i="8" s="1"/>
  <c r="J511" i="8"/>
  <c r="I510" i="8"/>
  <c r="H510" i="8" s="1"/>
  <c r="I509" i="8"/>
  <c r="I508" i="8"/>
  <c r="H508" i="8"/>
  <c r="H507" i="8"/>
  <c r="H506" i="8"/>
  <c r="I505" i="8"/>
  <c r="H505" i="8"/>
  <c r="I504" i="8"/>
  <c r="H504" i="8" s="1"/>
  <c r="J503" i="8"/>
  <c r="G503" i="8"/>
  <c r="H502" i="8"/>
  <c r="H501" i="8"/>
  <c r="I500" i="8"/>
  <c r="H500" i="8"/>
  <c r="I499" i="8"/>
  <c r="H499" i="8" s="1"/>
  <c r="H498" i="8"/>
  <c r="H360" i="8" s="1"/>
  <c r="H497" i="8"/>
  <c r="I496" i="8"/>
  <c r="H495" i="8"/>
  <c r="J494" i="8"/>
  <c r="G494" i="8"/>
  <c r="I493" i="8"/>
  <c r="H493" i="8" s="1"/>
  <c r="I492" i="8"/>
  <c r="I490" i="8" s="1"/>
  <c r="H492" i="8"/>
  <c r="I491" i="8"/>
  <c r="H491" i="8" s="1"/>
  <c r="J490" i="8"/>
  <c r="G490" i="8"/>
  <c r="G487" i="8" s="1"/>
  <c r="G485" i="8" s="1"/>
  <c r="G484" i="8" s="1"/>
  <c r="H489" i="8"/>
  <c r="H488" i="8"/>
  <c r="I486" i="8"/>
  <c r="H483" i="8"/>
  <c r="I482" i="8"/>
  <c r="H482" i="8"/>
  <c r="I481" i="8"/>
  <c r="H481" i="8"/>
  <c r="J480" i="8"/>
  <c r="J479" i="8" s="1"/>
  <c r="J478" i="8" s="1"/>
  <c r="I480" i="8"/>
  <c r="I479" i="8" s="1"/>
  <c r="I478" i="8" s="1"/>
  <c r="G480" i="8"/>
  <c r="G479" i="8"/>
  <c r="G478" i="8" s="1"/>
  <c r="H475" i="8"/>
  <c r="H474" i="8"/>
  <c r="H473" i="8" s="1"/>
  <c r="H472" i="8" s="1"/>
  <c r="H471" i="8" s="1"/>
  <c r="H470" i="8" s="1"/>
  <c r="H469" i="8" s="1"/>
  <c r="J473" i="8"/>
  <c r="J472" i="8" s="1"/>
  <c r="I473" i="8"/>
  <c r="I472" i="8" s="1"/>
  <c r="I471" i="8" s="1"/>
  <c r="I470" i="8" s="1"/>
  <c r="I469" i="8" s="1"/>
  <c r="G473" i="8"/>
  <c r="G472" i="8" s="1"/>
  <c r="G471" i="8" s="1"/>
  <c r="G470" i="8" s="1"/>
  <c r="J471" i="8"/>
  <c r="J470" i="8" s="1"/>
  <c r="J469" i="8" s="1"/>
  <c r="G469" i="8"/>
  <c r="H468" i="8"/>
  <c r="H466" i="8" s="1"/>
  <c r="J466" i="8"/>
  <c r="J465" i="8" s="1"/>
  <c r="I466" i="8"/>
  <c r="G466" i="8"/>
  <c r="G465" i="8" s="1"/>
  <c r="I465" i="8"/>
  <c r="H465" i="8"/>
  <c r="I464" i="8"/>
  <c r="H464" i="8"/>
  <c r="I463" i="8"/>
  <c r="H463" i="8" s="1"/>
  <c r="I462" i="8"/>
  <c r="H462" i="8"/>
  <c r="I461" i="8"/>
  <c r="H460" i="8"/>
  <c r="I459" i="8"/>
  <c r="H459" i="8" s="1"/>
  <c r="I458" i="8"/>
  <c r="H458" i="8" s="1"/>
  <c r="J457" i="8"/>
  <c r="G457" i="8"/>
  <c r="H456" i="8"/>
  <c r="H364" i="8" s="1"/>
  <c r="H455" i="8"/>
  <c r="H454" i="8"/>
  <c r="I453" i="8"/>
  <c r="H453" i="8"/>
  <c r="H452" i="8"/>
  <c r="H451" i="8"/>
  <c r="H450" i="8"/>
  <c r="I449" i="8"/>
  <c r="J448" i="8"/>
  <c r="G448" i="8"/>
  <c r="I447" i="8"/>
  <c r="H446" i="8"/>
  <c r="I445" i="8"/>
  <c r="H445" i="8"/>
  <c r="J444" i="8"/>
  <c r="G444" i="8"/>
  <c r="G441" i="8" s="1"/>
  <c r="G439" i="8" s="1"/>
  <c r="G438" i="8" s="1"/>
  <c r="I443" i="8"/>
  <c r="H443" i="8" s="1"/>
  <c r="H442" i="8"/>
  <c r="H437" i="8"/>
  <c r="H436" i="8"/>
  <c r="I435" i="8"/>
  <c r="H435" i="8"/>
  <c r="J434" i="8"/>
  <c r="J433" i="8" s="1"/>
  <c r="J432" i="8" s="1"/>
  <c r="I434" i="8"/>
  <c r="I433" i="8" s="1"/>
  <c r="I432" i="8" s="1"/>
  <c r="G434" i="8"/>
  <c r="G433" i="8" s="1"/>
  <c r="G432" i="8"/>
  <c r="H429" i="8"/>
  <c r="H428" i="8"/>
  <c r="H427" i="8" s="1"/>
  <c r="H426" i="8" s="1"/>
  <c r="H425" i="8" s="1"/>
  <c r="H424" i="8" s="1"/>
  <c r="H423" i="8" s="1"/>
  <c r="J427" i="8"/>
  <c r="I427" i="8"/>
  <c r="G427" i="8"/>
  <c r="J426" i="8"/>
  <c r="I426" i="8"/>
  <c r="G426" i="8"/>
  <c r="J425" i="8"/>
  <c r="I425" i="8"/>
  <c r="G425" i="8"/>
  <c r="J424" i="8"/>
  <c r="I424" i="8"/>
  <c r="G424" i="8"/>
  <c r="J423" i="8"/>
  <c r="I423" i="8"/>
  <c r="G423" i="8"/>
  <c r="H422" i="8"/>
  <c r="J420" i="8"/>
  <c r="I420" i="8"/>
  <c r="I419" i="8" s="1"/>
  <c r="G420" i="8"/>
  <c r="G419" i="8" s="1"/>
  <c r="J419" i="8"/>
  <c r="I418" i="8"/>
  <c r="I417" i="8"/>
  <c r="H417" i="8" s="1"/>
  <c r="I416" i="8"/>
  <c r="H416" i="8"/>
  <c r="H415" i="8"/>
  <c r="H414" i="8"/>
  <c r="I413" i="8"/>
  <c r="H413" i="8"/>
  <c r="I412" i="8"/>
  <c r="H412" i="8" s="1"/>
  <c r="J411" i="8"/>
  <c r="G411" i="8"/>
  <c r="H409" i="8"/>
  <c r="H408" i="8"/>
  <c r="I407" i="8"/>
  <c r="H407" i="8"/>
  <c r="H406" i="8"/>
  <c r="I405" i="8"/>
  <c r="I404" i="8"/>
  <c r="H404" i="8" s="1"/>
  <c r="H403" i="8"/>
  <c r="J402" i="8"/>
  <c r="G402" i="8"/>
  <c r="G356" i="8" s="1"/>
  <c r="I401" i="8"/>
  <c r="I400" i="8"/>
  <c r="H400" i="8"/>
  <c r="I399" i="8"/>
  <c r="J398" i="8"/>
  <c r="G398" i="8"/>
  <c r="I397" i="8"/>
  <c r="H396" i="8"/>
  <c r="H350" i="8" s="1"/>
  <c r="I394" i="8"/>
  <c r="H394" i="8" s="1"/>
  <c r="H390" i="8"/>
  <c r="I389" i="8"/>
  <c r="J388" i="8"/>
  <c r="J387" i="8" s="1"/>
  <c r="G388" i="8"/>
  <c r="G387" i="8"/>
  <c r="G386" i="8" s="1"/>
  <c r="J386" i="8"/>
  <c r="J383" i="8"/>
  <c r="G383" i="8"/>
  <c r="J382" i="8"/>
  <c r="J381" i="8"/>
  <c r="J380" i="8"/>
  <c r="J379" i="8" s="1"/>
  <c r="J378" i="8" s="1"/>
  <c r="J377" i="8" s="1"/>
  <c r="J376" i="8"/>
  <c r="J374" i="8" s="1"/>
  <c r="I376" i="8"/>
  <c r="G376" i="8"/>
  <c r="J375" i="8"/>
  <c r="I375" i="8"/>
  <c r="H375" i="8"/>
  <c r="G375" i="8"/>
  <c r="G374" i="8"/>
  <c r="G373" i="8" s="1"/>
  <c r="J373" i="8"/>
  <c r="J372" i="8"/>
  <c r="G372" i="8"/>
  <c r="J371" i="8"/>
  <c r="I371" i="8"/>
  <c r="G371" i="8"/>
  <c r="J370" i="8"/>
  <c r="G370" i="8"/>
  <c r="J369" i="8"/>
  <c r="G369" i="8"/>
  <c r="J368" i="8"/>
  <c r="I368" i="8"/>
  <c r="G368" i="8"/>
  <c r="J367" i="8"/>
  <c r="I367" i="8"/>
  <c r="G367" i="8"/>
  <c r="J366" i="8"/>
  <c r="I366" i="8"/>
  <c r="G366" i="8"/>
  <c r="J364" i="8"/>
  <c r="I364" i="8"/>
  <c r="G364" i="8"/>
  <c r="J363" i="8"/>
  <c r="G363" i="8"/>
  <c r="J362" i="8"/>
  <c r="G362" i="8"/>
  <c r="J361" i="8"/>
  <c r="G361" i="8"/>
  <c r="J360" i="8"/>
  <c r="I360" i="8"/>
  <c r="G360" i="8"/>
  <c r="J359" i="8"/>
  <c r="G359" i="8"/>
  <c r="J358" i="8"/>
  <c r="G358" i="8"/>
  <c r="J357" i="8"/>
  <c r="G357" i="8"/>
  <c r="J355" i="8"/>
  <c r="G355" i="8"/>
  <c r="J354" i="8"/>
  <c r="G354" i="8"/>
  <c r="J353" i="8"/>
  <c r="J352" i="8" s="1"/>
  <c r="G353" i="8"/>
  <c r="G352" i="8" s="1"/>
  <c r="J351" i="8"/>
  <c r="G351" i="8"/>
  <c r="J350" i="8"/>
  <c r="I350" i="8"/>
  <c r="G350" i="8"/>
  <c r="J348" i="8"/>
  <c r="G348" i="8"/>
  <c r="J345" i="8"/>
  <c r="I345" i="8"/>
  <c r="G345" i="8"/>
  <c r="J344" i="8"/>
  <c r="I344" i="8"/>
  <c r="G344" i="8"/>
  <c r="J343" i="8"/>
  <c r="G343" i="8"/>
  <c r="J342" i="8"/>
  <c r="J341" i="8" s="1"/>
  <c r="J340" i="8" s="1"/>
  <c r="G342" i="8"/>
  <c r="G341" i="8" s="1"/>
  <c r="G340" i="8" s="1"/>
  <c r="I333" i="8"/>
  <c r="H333" i="8" s="1"/>
  <c r="I332" i="8"/>
  <c r="H332" i="8" s="1"/>
  <c r="I331" i="8"/>
  <c r="H331" i="8" s="1"/>
  <c r="J330" i="8"/>
  <c r="G330" i="8"/>
  <c r="I329" i="8"/>
  <c r="H329" i="8" s="1"/>
  <c r="I328" i="8"/>
  <c r="H328" i="8" s="1"/>
  <c r="J327" i="8"/>
  <c r="J326" i="8" s="1"/>
  <c r="J325" i="8" s="1"/>
  <c r="J324" i="8" s="1"/>
  <c r="G327" i="8"/>
  <c r="I323" i="8"/>
  <c r="I322" i="8" s="1"/>
  <c r="I321" i="8" s="1"/>
  <c r="I320" i="8" s="1"/>
  <c r="H323" i="8"/>
  <c r="H322" i="8" s="1"/>
  <c r="H321" i="8" s="1"/>
  <c r="H320" i="8" s="1"/>
  <c r="J322" i="8"/>
  <c r="J321" i="8" s="1"/>
  <c r="J320" i="8" s="1"/>
  <c r="G322" i="8"/>
  <c r="G321" i="8"/>
  <c r="G320" i="8" s="1"/>
  <c r="I319" i="8"/>
  <c r="J318" i="8"/>
  <c r="J317" i="8" s="1"/>
  <c r="J316" i="8" s="1"/>
  <c r="G318" i="8"/>
  <c r="G317" i="8" s="1"/>
  <c r="G316" i="8" s="1"/>
  <c r="I315" i="8"/>
  <c r="I314" i="8" s="1"/>
  <c r="H315" i="8"/>
  <c r="H314" i="8" s="1"/>
  <c r="J314" i="8"/>
  <c r="J311" i="8" s="1"/>
  <c r="J310" i="8" s="1"/>
  <c r="J309" i="8" s="1"/>
  <c r="G314" i="8"/>
  <c r="I313" i="8"/>
  <c r="I312" i="8" s="1"/>
  <c r="I311" i="8" s="1"/>
  <c r="I310" i="8" s="1"/>
  <c r="I309" i="8" s="1"/>
  <c r="H313" i="8"/>
  <c r="H312" i="8" s="1"/>
  <c r="H311" i="8" s="1"/>
  <c r="H310" i="8" s="1"/>
  <c r="H309" i="8" s="1"/>
  <c r="J312" i="8"/>
  <c r="G312" i="8"/>
  <c r="I306" i="8"/>
  <c r="H306" i="8" s="1"/>
  <c r="J304" i="8"/>
  <c r="I304" i="8"/>
  <c r="H304" i="8"/>
  <c r="G304" i="8"/>
  <c r="J303" i="8"/>
  <c r="I303" i="8"/>
  <c r="I302" i="8" s="1"/>
  <c r="I301" i="8" s="1"/>
  <c r="I300" i="8" s="1"/>
  <c r="H303" i="8"/>
  <c r="G303" i="8"/>
  <c r="J302" i="8"/>
  <c r="J301" i="8" s="1"/>
  <c r="J300" i="8" s="1"/>
  <c r="H302" i="8"/>
  <c r="H301" i="8" s="1"/>
  <c r="H300" i="8" s="1"/>
  <c r="G302" i="8"/>
  <c r="G301" i="8"/>
  <c r="G300" i="8"/>
  <c r="H299" i="8"/>
  <c r="J298" i="8"/>
  <c r="I298" i="8"/>
  <c r="H298" i="8"/>
  <c r="G298" i="8"/>
  <c r="J297" i="8"/>
  <c r="J296" i="8" s="1"/>
  <c r="J295" i="8" s="1"/>
  <c r="J294" i="8" s="1"/>
  <c r="I297" i="8"/>
  <c r="I296" i="8" s="1"/>
  <c r="I295" i="8" s="1"/>
  <c r="I294" i="8" s="1"/>
  <c r="H297" i="8"/>
  <c r="H296" i="8" s="1"/>
  <c r="H295" i="8" s="1"/>
  <c r="H294" i="8" s="1"/>
  <c r="G297" i="8"/>
  <c r="G296" i="8"/>
  <c r="G295" i="8"/>
  <c r="G294" i="8" s="1"/>
  <c r="H292" i="8"/>
  <c r="H291" i="8" s="1"/>
  <c r="H290" i="8" s="1"/>
  <c r="H289" i="8" s="1"/>
  <c r="H288" i="8" s="1"/>
  <c r="H287" i="8" s="1"/>
  <c r="J291" i="8"/>
  <c r="J290" i="8" s="1"/>
  <c r="J289" i="8" s="1"/>
  <c r="J288" i="8" s="1"/>
  <c r="J287" i="8" s="1"/>
  <c r="I291" i="8"/>
  <c r="I290" i="8" s="1"/>
  <c r="I289" i="8" s="1"/>
  <c r="I288" i="8" s="1"/>
  <c r="I287" i="8" s="1"/>
  <c r="G291" i="8"/>
  <c r="G290" i="8" s="1"/>
  <c r="G289" i="8" s="1"/>
  <c r="G288" i="8" s="1"/>
  <c r="G287" i="8" s="1"/>
  <c r="I286" i="8"/>
  <c r="H286" i="8" s="1"/>
  <c r="H285" i="8" s="1"/>
  <c r="J285" i="8"/>
  <c r="I285" i="8"/>
  <c r="G285" i="8"/>
  <c r="I284" i="8"/>
  <c r="H284" i="8"/>
  <c r="H282" i="8" s="1"/>
  <c r="J282" i="8"/>
  <c r="J281" i="8" s="1"/>
  <c r="J280" i="8" s="1"/>
  <c r="J279" i="8" s="1"/>
  <c r="J278" i="8" s="1"/>
  <c r="J277" i="8" s="1"/>
  <c r="J276" i="8" s="1"/>
  <c r="I282" i="8"/>
  <c r="G282" i="8"/>
  <c r="G281" i="8"/>
  <c r="G280" i="8" s="1"/>
  <c r="G279" i="8" s="1"/>
  <c r="G278" i="8" s="1"/>
  <c r="G277" i="8" s="1"/>
  <c r="G276" i="8" s="1"/>
  <c r="G274" i="8"/>
  <c r="G273" i="8" s="1"/>
  <c r="G272" i="8"/>
  <c r="G270" i="8"/>
  <c r="G269" i="8" s="1"/>
  <c r="G268" i="8" s="1"/>
  <c r="G267" i="8" s="1"/>
  <c r="H266" i="8"/>
  <c r="J265" i="8"/>
  <c r="J264" i="8" s="1"/>
  <c r="J263" i="8" s="1"/>
  <c r="J262" i="8" s="1"/>
  <c r="J261" i="8" s="1"/>
  <c r="I265" i="8"/>
  <c r="H265" i="8"/>
  <c r="G265" i="8"/>
  <c r="I264" i="8"/>
  <c r="I263" i="8" s="1"/>
  <c r="I262" i="8" s="1"/>
  <c r="I261" i="8" s="1"/>
  <c r="H264" i="8"/>
  <c r="G264" i="8"/>
  <c r="H263" i="8"/>
  <c r="H262" i="8" s="1"/>
  <c r="H261" i="8" s="1"/>
  <c r="G263" i="8"/>
  <c r="G262" i="8"/>
  <c r="G261" i="8" s="1"/>
  <c r="H259" i="8"/>
  <c r="H258" i="8"/>
  <c r="H257" i="8" s="1"/>
  <c r="H256" i="8" s="1"/>
  <c r="H255" i="8" s="1"/>
  <c r="H254" i="8" s="1"/>
  <c r="H253" i="8" s="1"/>
  <c r="J257" i="8"/>
  <c r="J256" i="8" s="1"/>
  <c r="J255" i="8" s="1"/>
  <c r="J254" i="8" s="1"/>
  <c r="I257" i="8"/>
  <c r="G257" i="8"/>
  <c r="G256" i="8" s="1"/>
  <c r="G255" i="8" s="1"/>
  <c r="G254" i="8" s="1"/>
  <c r="G253" i="8" s="1"/>
  <c r="I256" i="8"/>
  <c r="I255" i="8" s="1"/>
  <c r="I254" i="8" s="1"/>
  <c r="I253" i="8" s="1"/>
  <c r="J253" i="8"/>
  <c r="H252" i="8"/>
  <c r="H251" i="8" s="1"/>
  <c r="H250" i="8" s="1"/>
  <c r="J251" i="8"/>
  <c r="J250" i="8" s="1"/>
  <c r="I251" i="8"/>
  <c r="G251" i="8"/>
  <c r="G250" i="8" s="1"/>
  <c r="I250" i="8"/>
  <c r="I249" i="8"/>
  <c r="H249" i="8"/>
  <c r="I248" i="8"/>
  <c r="I137" i="8" s="1"/>
  <c r="H248" i="8"/>
  <c r="I247" i="8"/>
  <c r="H247" i="8"/>
  <c r="I246" i="8"/>
  <c r="H246" i="8"/>
  <c r="I245" i="8"/>
  <c r="H245" i="8"/>
  <c r="J244" i="8"/>
  <c r="I244" i="8"/>
  <c r="G244" i="8"/>
  <c r="J239" i="8"/>
  <c r="I239" i="8"/>
  <c r="H239" i="8"/>
  <c r="G239" i="8"/>
  <c r="I238" i="8"/>
  <c r="H238" i="8" s="1"/>
  <c r="I237" i="8"/>
  <c r="H237" i="8"/>
  <c r="I236" i="8"/>
  <c r="J235" i="8"/>
  <c r="G235" i="8"/>
  <c r="H234" i="8"/>
  <c r="I232" i="8"/>
  <c r="I229" i="8"/>
  <c r="H229" i="8" s="1"/>
  <c r="I228" i="8"/>
  <c r="H228" i="8"/>
  <c r="H227" i="8" s="1"/>
  <c r="H226" i="8" s="1"/>
  <c r="H225" i="8" s="1"/>
  <c r="J227" i="8"/>
  <c r="G227" i="8"/>
  <c r="J226" i="8"/>
  <c r="J225" i="8" s="1"/>
  <c r="G226" i="8"/>
  <c r="G225" i="8" s="1"/>
  <c r="H222" i="8"/>
  <c r="H221" i="8"/>
  <c r="J220" i="8"/>
  <c r="J219" i="8" s="1"/>
  <c r="J218" i="8" s="1"/>
  <c r="J217" i="8" s="1"/>
  <c r="J216" i="8" s="1"/>
  <c r="I220" i="8"/>
  <c r="I219" i="8" s="1"/>
  <c r="I218" i="8" s="1"/>
  <c r="I217" i="8" s="1"/>
  <c r="I216" i="8" s="1"/>
  <c r="G220" i="8"/>
  <c r="G219" i="8"/>
  <c r="G218" i="8" s="1"/>
  <c r="G217" i="8" s="1"/>
  <c r="G216" i="8" s="1"/>
  <c r="I215" i="8"/>
  <c r="J214" i="8"/>
  <c r="J213" i="8" s="1"/>
  <c r="G214" i="8"/>
  <c r="G213" i="8" s="1"/>
  <c r="I212" i="8"/>
  <c r="H212" i="8"/>
  <c r="I211" i="8"/>
  <c r="H211" i="8" s="1"/>
  <c r="I210" i="8"/>
  <c r="H210" i="8" s="1"/>
  <c r="I209" i="8"/>
  <c r="I208" i="8"/>
  <c r="H208" i="8"/>
  <c r="J207" i="8"/>
  <c r="G207" i="8"/>
  <c r="G196" i="8" s="1"/>
  <c r="G194" i="8" s="1"/>
  <c r="G193" i="8" s="1"/>
  <c r="I205" i="8"/>
  <c r="I204" i="8"/>
  <c r="I130" i="8" s="1"/>
  <c r="I128" i="8" s="1"/>
  <c r="I203" i="8"/>
  <c r="H203" i="8"/>
  <c r="H202" i="8" s="1"/>
  <c r="J202" i="8"/>
  <c r="I202" i="8"/>
  <c r="G202" i="8"/>
  <c r="I201" i="8"/>
  <c r="H201" i="8" s="1"/>
  <c r="I200" i="8"/>
  <c r="H200" i="8"/>
  <c r="I199" i="8"/>
  <c r="J198" i="8"/>
  <c r="J196" i="8" s="1"/>
  <c r="J194" i="8" s="1"/>
  <c r="J193" i="8" s="1"/>
  <c r="G198" i="8"/>
  <c r="H197" i="8"/>
  <c r="I195" i="8"/>
  <c r="H195" i="8"/>
  <c r="I191" i="8"/>
  <c r="H191" i="8"/>
  <c r="J190" i="8"/>
  <c r="G190" i="8"/>
  <c r="J189" i="8"/>
  <c r="J188" i="8" s="1"/>
  <c r="G189" i="8"/>
  <c r="G188" i="8" s="1"/>
  <c r="H185" i="8"/>
  <c r="H184" i="8"/>
  <c r="H183" i="8" s="1"/>
  <c r="H182" i="8" s="1"/>
  <c r="H181" i="8" s="1"/>
  <c r="H180" i="8" s="1"/>
  <c r="H179" i="8" s="1"/>
  <c r="J183" i="8"/>
  <c r="I183" i="8"/>
  <c r="G183" i="8"/>
  <c r="J182" i="8"/>
  <c r="J181" i="8" s="1"/>
  <c r="J180" i="8" s="1"/>
  <c r="J179" i="8" s="1"/>
  <c r="I182" i="8"/>
  <c r="G182" i="8"/>
  <c r="I181" i="8"/>
  <c r="G181" i="8"/>
  <c r="I180" i="8"/>
  <c r="G180" i="8"/>
  <c r="I179" i="8"/>
  <c r="G179" i="8"/>
  <c r="I178" i="8"/>
  <c r="I141" i="8" s="1"/>
  <c r="I140" i="8" s="1"/>
  <c r="I139" i="8" s="1"/>
  <c r="J177" i="8"/>
  <c r="J176" i="8" s="1"/>
  <c r="G177" i="8"/>
  <c r="G176" i="8"/>
  <c r="I175" i="8"/>
  <c r="H175" i="8" s="1"/>
  <c r="H138" i="8" s="1"/>
  <c r="I174" i="8"/>
  <c r="H174" i="8" s="1"/>
  <c r="I173" i="8"/>
  <c r="H173" i="8" s="1"/>
  <c r="I172" i="8"/>
  <c r="H172" i="8" s="1"/>
  <c r="I171" i="8"/>
  <c r="J170" i="8"/>
  <c r="G170" i="8"/>
  <c r="H169" i="8"/>
  <c r="H168" i="8"/>
  <c r="H131" i="8" s="1"/>
  <c r="I167" i="8"/>
  <c r="H167" i="8"/>
  <c r="H130" i="8" s="1"/>
  <c r="I166" i="8"/>
  <c r="I165" i="8" s="1"/>
  <c r="H166" i="8"/>
  <c r="J165" i="8"/>
  <c r="G165" i="8"/>
  <c r="I164" i="8"/>
  <c r="H164" i="8" s="1"/>
  <c r="I163" i="8"/>
  <c r="I162" i="8"/>
  <c r="H162" i="8" s="1"/>
  <c r="J161" i="8"/>
  <c r="G161" i="8"/>
  <c r="H160" i="8"/>
  <c r="G159" i="8"/>
  <c r="G157" i="8" s="1"/>
  <c r="G156" i="8" s="1"/>
  <c r="I158" i="8"/>
  <c r="H158" i="8" s="1"/>
  <c r="I154" i="8"/>
  <c r="I155" i="8" s="1"/>
  <c r="H155" i="8" s="1"/>
  <c r="J153" i="8"/>
  <c r="G153" i="8"/>
  <c r="G152" i="8" s="1"/>
  <c r="G151" i="8" s="1"/>
  <c r="J152" i="8"/>
  <c r="J151" i="8" s="1"/>
  <c r="J148" i="8"/>
  <c r="I148" i="8"/>
  <c r="H148" i="8"/>
  <c r="G148" i="8"/>
  <c r="J147" i="8"/>
  <c r="I147" i="8"/>
  <c r="I146" i="8" s="1"/>
  <c r="I145" i="8" s="1"/>
  <c r="I144" i="8" s="1"/>
  <c r="I143" i="8" s="1"/>
  <c r="I142" i="8" s="1"/>
  <c r="G147" i="8"/>
  <c r="G146" i="8" s="1"/>
  <c r="G145" i="8" s="1"/>
  <c r="G144" i="8" s="1"/>
  <c r="G143" i="8" s="1"/>
  <c r="G142" i="8" s="1"/>
  <c r="J146" i="8"/>
  <c r="J145" i="8" s="1"/>
  <c r="J144" i="8" s="1"/>
  <c r="J143" i="8" s="1"/>
  <c r="J142" i="8" s="1"/>
  <c r="J141" i="8"/>
  <c r="J140" i="8" s="1"/>
  <c r="J139" i="8" s="1"/>
  <c r="G141" i="8"/>
  <c r="G140" i="8" s="1"/>
  <c r="G139" i="8" s="1"/>
  <c r="J138" i="8"/>
  <c r="G138" i="8"/>
  <c r="J137" i="8"/>
  <c r="G137" i="8"/>
  <c r="J136" i="8"/>
  <c r="G136" i="8"/>
  <c r="J135" i="8"/>
  <c r="I135" i="8"/>
  <c r="G135" i="8"/>
  <c r="J134" i="8"/>
  <c r="G134" i="8"/>
  <c r="J133" i="8"/>
  <c r="J132" i="8"/>
  <c r="I132" i="8"/>
  <c r="H132" i="8"/>
  <c r="G132" i="8"/>
  <c r="J131" i="8"/>
  <c r="I131" i="8"/>
  <c r="G131" i="8"/>
  <c r="J130" i="8"/>
  <c r="G130" i="8"/>
  <c r="J129" i="8"/>
  <c r="J128" i="8" s="1"/>
  <c r="I129" i="8"/>
  <c r="G129" i="8"/>
  <c r="J127" i="8"/>
  <c r="G127" i="8"/>
  <c r="J126" i="8"/>
  <c r="G126" i="8"/>
  <c r="J125" i="8"/>
  <c r="J124" i="8" s="1"/>
  <c r="G125" i="8"/>
  <c r="J123" i="8"/>
  <c r="I123" i="8"/>
  <c r="G123" i="8"/>
  <c r="J121" i="8"/>
  <c r="G121" i="8"/>
  <c r="J118" i="8"/>
  <c r="G118" i="8"/>
  <c r="J117" i="8"/>
  <c r="I117" i="8"/>
  <c r="G117" i="8"/>
  <c r="G116" i="8" s="1"/>
  <c r="G115" i="8" s="1"/>
  <c r="G114" i="8" s="1"/>
  <c r="I111" i="8"/>
  <c r="I110" i="8" s="1"/>
  <c r="I109" i="8" s="1"/>
  <c r="I108" i="8" s="1"/>
  <c r="H107" i="8"/>
  <c r="H106" i="8"/>
  <c r="G106" i="8"/>
  <c r="G103" i="8" s="1"/>
  <c r="G102" i="8" s="1"/>
  <c r="G101" i="8" s="1"/>
  <c r="H105" i="8"/>
  <c r="H104" i="8"/>
  <c r="H103" i="8" s="1"/>
  <c r="H102" i="8" s="1"/>
  <c r="H101" i="8" s="1"/>
  <c r="J103" i="8"/>
  <c r="J102" i="8" s="1"/>
  <c r="J101" i="8" s="1"/>
  <c r="I103" i="8"/>
  <c r="I102" i="8" s="1"/>
  <c r="I101" i="8" s="1"/>
  <c r="H100" i="8"/>
  <c r="H99" i="8"/>
  <c r="H98" i="8" s="1"/>
  <c r="H97" i="8" s="1"/>
  <c r="H96" i="8" s="1"/>
  <c r="H95" i="8" s="1"/>
  <c r="H94" i="8" s="1"/>
  <c r="H93" i="8" s="1"/>
  <c r="J98" i="8"/>
  <c r="I98" i="8"/>
  <c r="G98" i="8"/>
  <c r="J97" i="8"/>
  <c r="I97" i="8"/>
  <c r="G97" i="8"/>
  <c r="J96" i="8"/>
  <c r="I96" i="8"/>
  <c r="G96" i="8"/>
  <c r="J95" i="8"/>
  <c r="I95" i="8"/>
  <c r="G95" i="8"/>
  <c r="J94" i="8"/>
  <c r="J93" i="8" s="1"/>
  <c r="I94" i="8"/>
  <c r="G94" i="8"/>
  <c r="G93" i="8" s="1"/>
  <c r="I93" i="8"/>
  <c r="I91" i="8"/>
  <c r="H91" i="8" s="1"/>
  <c r="J90" i="8"/>
  <c r="I90" i="8"/>
  <c r="H90" i="8" s="1"/>
  <c r="I89" i="8"/>
  <c r="H89" i="8" s="1"/>
  <c r="I88" i="8"/>
  <c r="H88" i="8"/>
  <c r="I87" i="8"/>
  <c r="H87" i="8" s="1"/>
  <c r="I86" i="8"/>
  <c r="H86" i="8" s="1"/>
  <c r="J84" i="8"/>
  <c r="G84" i="8"/>
  <c r="H82" i="8"/>
  <c r="G81" i="8"/>
  <c r="J80" i="8"/>
  <c r="J79" i="8" s="1"/>
  <c r="H78" i="8"/>
  <c r="I77" i="8"/>
  <c r="J76" i="8"/>
  <c r="J75" i="8" s="1"/>
  <c r="J74" i="8" s="1"/>
  <c r="G76" i="8"/>
  <c r="G75" i="8"/>
  <c r="G74" i="8" s="1"/>
  <c r="I69" i="8"/>
  <c r="J68" i="8"/>
  <c r="J67" i="8" s="1"/>
  <c r="J66" i="8" s="1"/>
  <c r="J65" i="8" s="1"/>
  <c r="J64" i="8" s="1"/>
  <c r="J63" i="8" s="1"/>
  <c r="G68" i="8"/>
  <c r="G67" i="8" s="1"/>
  <c r="G66" i="8" s="1"/>
  <c r="G65" i="8" s="1"/>
  <c r="G64" i="8" s="1"/>
  <c r="G63" i="8" s="1"/>
  <c r="H62" i="8"/>
  <c r="H61" i="8"/>
  <c r="J60" i="8"/>
  <c r="I60" i="8"/>
  <c r="H60" i="8"/>
  <c r="G60" i="8"/>
  <c r="J59" i="8"/>
  <c r="I59" i="8"/>
  <c r="H59" i="8"/>
  <c r="G59" i="8"/>
  <c r="J58" i="8"/>
  <c r="I58" i="8"/>
  <c r="H58" i="8"/>
  <c r="G58" i="8"/>
  <c r="J57" i="8"/>
  <c r="I57" i="8"/>
  <c r="H57" i="8"/>
  <c r="G57" i="8"/>
  <c r="J56" i="8"/>
  <c r="I56" i="8"/>
  <c r="H56" i="8"/>
  <c r="G56" i="8"/>
  <c r="I54" i="8"/>
  <c r="I55" i="8" s="1"/>
  <c r="H55" i="8" s="1"/>
  <c r="J53" i="8"/>
  <c r="J52" i="8" s="1"/>
  <c r="J51" i="8" s="1"/>
  <c r="G53" i="8"/>
  <c r="G52" i="8"/>
  <c r="G51" i="8"/>
  <c r="J50" i="8"/>
  <c r="G50" i="8"/>
  <c r="H49" i="8"/>
  <c r="J48" i="8"/>
  <c r="I48" i="8"/>
  <c r="H48" i="8"/>
  <c r="G48" i="8"/>
  <c r="J47" i="8"/>
  <c r="I47" i="8"/>
  <c r="H47" i="8"/>
  <c r="G47" i="8"/>
  <c r="I46" i="8"/>
  <c r="H46" i="8" s="1"/>
  <c r="I45" i="8"/>
  <c r="H45" i="8" s="1"/>
  <c r="I44" i="8"/>
  <c r="H44" i="8" s="1"/>
  <c r="J43" i="8"/>
  <c r="G43" i="8"/>
  <c r="I43" i="8" s="1"/>
  <c r="H42" i="8"/>
  <c r="I41" i="8"/>
  <c r="H41" i="8" s="1"/>
  <c r="I40" i="8"/>
  <c r="H40" i="8" s="1"/>
  <c r="I39" i="8"/>
  <c r="H39" i="8" s="1"/>
  <c r="I38" i="8"/>
  <c r="J37" i="8"/>
  <c r="G37" i="8"/>
  <c r="I36" i="8"/>
  <c r="H36" i="8" s="1"/>
  <c r="I35" i="8"/>
  <c r="H35" i="8" s="1"/>
  <c r="I34" i="8"/>
  <c r="H34" i="8" s="1"/>
  <c r="I33" i="8"/>
  <c r="H33" i="8"/>
  <c r="H32" i="8" s="1"/>
  <c r="J32" i="8"/>
  <c r="G32" i="8"/>
  <c r="I31" i="8"/>
  <c r="H31" i="8" s="1"/>
  <c r="J29" i="8"/>
  <c r="J25" i="8" s="1"/>
  <c r="J24" i="8" s="1"/>
  <c r="I28" i="8"/>
  <c r="I26" i="8" s="1"/>
  <c r="H27" i="8"/>
  <c r="G26" i="8"/>
  <c r="I22" i="8"/>
  <c r="H22" i="8" s="1"/>
  <c r="I21" i="8"/>
  <c r="I23" i="8" s="1"/>
  <c r="H23" i="8" s="1"/>
  <c r="H21" i="8"/>
  <c r="J20" i="8"/>
  <c r="J19" i="8" s="1"/>
  <c r="J18" i="8" s="1"/>
  <c r="J17" i="8" s="1"/>
  <c r="J16" i="8" s="1"/>
  <c r="J15" i="8" s="1"/>
  <c r="J14" i="8" s="1"/>
  <c r="G20" i="8"/>
  <c r="G19" i="8"/>
  <c r="G18" i="8" s="1"/>
  <c r="H42" i="9"/>
  <c r="H46" i="9"/>
  <c r="H82" i="9"/>
  <c r="H83" i="9"/>
  <c r="H123" i="9"/>
  <c r="H146" i="9"/>
  <c r="H114" i="9" s="1"/>
  <c r="H154" i="9"/>
  <c r="H122" i="9" s="1"/>
  <c r="H155" i="9"/>
  <c r="H183" i="9"/>
  <c r="H182" i="9" s="1"/>
  <c r="H181" i="9" s="1"/>
  <c r="H180" i="9" s="1"/>
  <c r="H179" i="9" s="1"/>
  <c r="H178" i="9" s="1"/>
  <c r="H190" i="9"/>
  <c r="H189" i="9" s="1"/>
  <c r="H188" i="9" s="1"/>
  <c r="H187" i="9" s="1"/>
  <c r="H186" i="9" s="1"/>
  <c r="H185" i="9" s="1"/>
  <c r="H269" i="9"/>
  <c r="H283" i="9"/>
  <c r="H284" i="9"/>
  <c r="H244" i="9" s="1"/>
  <c r="H291" i="9"/>
  <c r="H293" i="9"/>
  <c r="H296" i="9"/>
  <c r="H256" i="9" s="1"/>
  <c r="H301" i="9"/>
  <c r="H302" i="9"/>
  <c r="H317" i="9"/>
  <c r="H238" i="9" s="1"/>
  <c r="H322" i="9"/>
  <c r="H323" i="9"/>
  <c r="H326" i="9"/>
  <c r="H330" i="9"/>
  <c r="H331" i="9"/>
  <c r="H332" i="9"/>
  <c r="H335" i="9"/>
  <c r="H336" i="9"/>
  <c r="H258" i="9" s="1"/>
  <c r="H340" i="9"/>
  <c r="H262" i="9" s="1"/>
  <c r="H353" i="9"/>
  <c r="H352" i="9" s="1"/>
  <c r="H351" i="9" s="1"/>
  <c r="H350" i="9" s="1"/>
  <c r="H355" i="9"/>
  <c r="H354" i="9" s="1"/>
  <c r="H361" i="9"/>
  <c r="H360" i="9" s="1"/>
  <c r="H359" i="9" s="1"/>
  <c r="H358" i="9" s="1"/>
  <c r="H357" i="9" s="1"/>
  <c r="H356" i="9" s="1"/>
  <c r="I367" i="9"/>
  <c r="H367" i="9" s="1"/>
  <c r="H366" i="9" s="1"/>
  <c r="H365" i="9" s="1"/>
  <c r="H364" i="9" s="1"/>
  <c r="H363" i="9" s="1"/>
  <c r="H362" i="9" s="1"/>
  <c r="P366" i="9"/>
  <c r="M366" i="9"/>
  <c r="M365" i="9" s="1"/>
  <c r="M364" i="9" s="1"/>
  <c r="M363" i="9" s="1"/>
  <c r="M362" i="9" s="1"/>
  <c r="J366" i="9"/>
  <c r="J365" i="9" s="1"/>
  <c r="J364" i="9" s="1"/>
  <c r="J363" i="9" s="1"/>
  <c r="J362" i="9" s="1"/>
  <c r="G366" i="9"/>
  <c r="P365" i="9"/>
  <c r="P364" i="9" s="1"/>
  <c r="P363" i="9" s="1"/>
  <c r="P362" i="9" s="1"/>
  <c r="G365" i="9"/>
  <c r="G364" i="9" s="1"/>
  <c r="G363" i="9" s="1"/>
  <c r="G362" i="9" s="1"/>
  <c r="L361" i="9"/>
  <c r="P360" i="9"/>
  <c r="P359" i="9" s="1"/>
  <c r="P358" i="9" s="1"/>
  <c r="P357" i="9" s="1"/>
  <c r="P356" i="9" s="1"/>
  <c r="M360" i="9"/>
  <c r="J360" i="9"/>
  <c r="I360" i="9"/>
  <c r="I359" i="9" s="1"/>
  <c r="I358" i="9" s="1"/>
  <c r="I357" i="9" s="1"/>
  <c r="I356" i="9" s="1"/>
  <c r="G360" i="9"/>
  <c r="G359" i="9" s="1"/>
  <c r="G358" i="9" s="1"/>
  <c r="G357" i="9" s="1"/>
  <c r="G356" i="9" s="1"/>
  <c r="M359" i="9"/>
  <c r="M358" i="9" s="1"/>
  <c r="M357" i="9" s="1"/>
  <c r="M356" i="9" s="1"/>
  <c r="J359" i="9"/>
  <c r="J358" i="9" s="1"/>
  <c r="J357" i="9" s="1"/>
  <c r="J356" i="9" s="1"/>
  <c r="N355" i="9"/>
  <c r="K355" i="9"/>
  <c r="K354" i="9" s="1"/>
  <c r="K353" i="9" s="1"/>
  <c r="K352" i="9" s="1"/>
  <c r="K351" i="9" s="1"/>
  <c r="K350" i="9" s="1"/>
  <c r="P354" i="9"/>
  <c r="O354" i="9"/>
  <c r="N354" i="9"/>
  <c r="N353" i="9" s="1"/>
  <c r="N352" i="9" s="1"/>
  <c r="N351" i="9" s="1"/>
  <c r="N350" i="9" s="1"/>
  <c r="M354" i="9"/>
  <c r="M353" i="9" s="1"/>
  <c r="M352" i="9" s="1"/>
  <c r="L354" i="9"/>
  <c r="L353" i="9" s="1"/>
  <c r="L352" i="9" s="1"/>
  <c r="L351" i="9" s="1"/>
  <c r="L350" i="9" s="1"/>
  <c r="J354" i="9"/>
  <c r="J353" i="9" s="1"/>
  <c r="J352" i="9" s="1"/>
  <c r="J351" i="9" s="1"/>
  <c r="J350" i="9" s="1"/>
  <c r="I354" i="9"/>
  <c r="I353" i="9" s="1"/>
  <c r="I352" i="9" s="1"/>
  <c r="I351" i="9" s="1"/>
  <c r="I350" i="9" s="1"/>
  <c r="G354" i="9"/>
  <c r="P353" i="9"/>
  <c r="P352" i="9" s="1"/>
  <c r="P351" i="9" s="1"/>
  <c r="P350" i="9" s="1"/>
  <c r="O353" i="9"/>
  <c r="O352" i="9" s="1"/>
  <c r="O351" i="9" s="1"/>
  <c r="O350" i="9" s="1"/>
  <c r="G353" i="9"/>
  <c r="G352" i="9" s="1"/>
  <c r="G351" i="9" s="1"/>
  <c r="G350" i="9" s="1"/>
  <c r="M351" i="9"/>
  <c r="M350" i="9" s="1"/>
  <c r="I348" i="9"/>
  <c r="L348" i="9" s="1"/>
  <c r="K348" i="9" s="1"/>
  <c r="K346" i="9" s="1"/>
  <c r="K345" i="9" s="1"/>
  <c r="P346" i="9"/>
  <c r="P345" i="9" s="1"/>
  <c r="M346" i="9"/>
  <c r="M345" i="9" s="1"/>
  <c r="J346" i="9"/>
  <c r="J345" i="9" s="1"/>
  <c r="I346" i="9"/>
  <c r="G346" i="9"/>
  <c r="G345" i="9" s="1"/>
  <c r="I345" i="9"/>
  <c r="I344" i="9"/>
  <c r="H344" i="9" s="1"/>
  <c r="I343" i="9"/>
  <c r="L343" i="9" s="1"/>
  <c r="K343" i="9" s="1"/>
  <c r="I342" i="9"/>
  <c r="L342" i="9" s="1"/>
  <c r="O342" i="9" s="1"/>
  <c r="N342" i="9" s="1"/>
  <c r="O341" i="9"/>
  <c r="I341" i="9"/>
  <c r="L341" i="9" s="1"/>
  <c r="K341" i="9" s="1"/>
  <c r="N340" i="9"/>
  <c r="K340" i="9"/>
  <c r="I339" i="9"/>
  <c r="L339" i="9" s="1"/>
  <c r="I338" i="9"/>
  <c r="P337" i="9"/>
  <c r="M337" i="9"/>
  <c r="J337" i="9"/>
  <c r="G337" i="9"/>
  <c r="N336" i="9"/>
  <c r="K336" i="9"/>
  <c r="K258" i="9" s="1"/>
  <c r="N335" i="9"/>
  <c r="K335" i="9"/>
  <c r="O334" i="9"/>
  <c r="N334" i="9" s="1"/>
  <c r="I334" i="9"/>
  <c r="L334" i="9" s="1"/>
  <c r="K334" i="9" s="1"/>
  <c r="I333" i="9"/>
  <c r="H333" i="9" s="1"/>
  <c r="N332" i="9"/>
  <c r="K332" i="9"/>
  <c r="N331" i="9"/>
  <c r="K331" i="9"/>
  <c r="N330" i="9"/>
  <c r="K330" i="9"/>
  <c r="I329" i="9"/>
  <c r="H329" i="9" s="1"/>
  <c r="P328" i="9"/>
  <c r="M328" i="9"/>
  <c r="J328" i="9"/>
  <c r="I328" i="9"/>
  <c r="G328" i="9"/>
  <c r="O327" i="9"/>
  <c r="N327" i="9" s="1"/>
  <c r="I327" i="9"/>
  <c r="L327" i="9" s="1"/>
  <c r="K327" i="9" s="1"/>
  <c r="N326" i="9"/>
  <c r="K326" i="9"/>
  <c r="I325" i="9"/>
  <c r="L325" i="9" s="1"/>
  <c r="K325" i="9" s="1"/>
  <c r="K324" i="9" s="1"/>
  <c r="P324" i="9"/>
  <c r="M324" i="9"/>
  <c r="J324" i="9"/>
  <c r="G324" i="9"/>
  <c r="N323" i="9"/>
  <c r="N244" i="9" s="1"/>
  <c r="K323" i="9"/>
  <c r="N322" i="9"/>
  <c r="K322" i="9"/>
  <c r="M321" i="9"/>
  <c r="M319" i="9" s="1"/>
  <c r="M318" i="9" s="1"/>
  <c r="N317" i="9"/>
  <c r="N238" i="9" s="1"/>
  <c r="K317" i="9"/>
  <c r="K238" i="9" s="1"/>
  <c r="J316" i="9"/>
  <c r="J314" i="9" s="1"/>
  <c r="J313" i="9" s="1"/>
  <c r="I315" i="9"/>
  <c r="H315" i="9" s="1"/>
  <c r="G314" i="9"/>
  <c r="G313" i="9" s="1"/>
  <c r="G312" i="9" s="1"/>
  <c r="J312" i="9"/>
  <c r="I309" i="9"/>
  <c r="P307" i="9"/>
  <c r="P306" i="9" s="1"/>
  <c r="M307" i="9"/>
  <c r="M306" i="9" s="1"/>
  <c r="J307" i="9"/>
  <c r="J306" i="9" s="1"/>
  <c r="I307" i="9"/>
  <c r="I306" i="9" s="1"/>
  <c r="G307" i="9"/>
  <c r="G306" i="9" s="1"/>
  <c r="I305" i="9"/>
  <c r="I304" i="9"/>
  <c r="I303" i="9"/>
  <c r="N302" i="9"/>
  <c r="K302" i="9"/>
  <c r="N301" i="9"/>
  <c r="K301" i="9"/>
  <c r="I300" i="9"/>
  <c r="H300" i="9" s="1"/>
  <c r="I299" i="9"/>
  <c r="L299" i="9" s="1"/>
  <c r="P298" i="9"/>
  <c r="M298" i="9"/>
  <c r="J298" i="9"/>
  <c r="G298" i="9"/>
  <c r="N296" i="9"/>
  <c r="K296" i="9"/>
  <c r="I295" i="9"/>
  <c r="H295" i="9" s="1"/>
  <c r="I294" i="9"/>
  <c r="H294" i="9" s="1"/>
  <c r="H254" i="9" s="1"/>
  <c r="N293" i="9"/>
  <c r="K293" i="9"/>
  <c r="I292" i="9"/>
  <c r="N291" i="9"/>
  <c r="N251" i="9" s="1"/>
  <c r="K291" i="9"/>
  <c r="I290" i="9"/>
  <c r="P289" i="9"/>
  <c r="M289" i="9"/>
  <c r="J289" i="9"/>
  <c r="I289" i="9"/>
  <c r="G289" i="9"/>
  <c r="M288" i="9"/>
  <c r="M285" i="9" s="1"/>
  <c r="I288" i="9"/>
  <c r="P287" i="9"/>
  <c r="P247" i="9" s="1"/>
  <c r="M287" i="9"/>
  <c r="I287" i="9"/>
  <c r="H287" i="9" s="1"/>
  <c r="M286" i="9"/>
  <c r="P286" i="9" s="1"/>
  <c r="P246" i="9" s="1"/>
  <c r="I286" i="9"/>
  <c r="I246" i="9" s="1"/>
  <c r="J285" i="9"/>
  <c r="J282" i="9" s="1"/>
  <c r="J280" i="9" s="1"/>
  <c r="J279" i="9" s="1"/>
  <c r="G285" i="9"/>
  <c r="N284" i="9"/>
  <c r="K284" i="9"/>
  <c r="K244" i="9" s="1"/>
  <c r="N283" i="9"/>
  <c r="K283" i="9"/>
  <c r="K243" i="9" s="1"/>
  <c r="I281" i="9"/>
  <c r="I241" i="9" s="1"/>
  <c r="J277" i="9"/>
  <c r="I276" i="9"/>
  <c r="I277" i="9" s="1"/>
  <c r="G275" i="9"/>
  <c r="G274" i="9" s="1"/>
  <c r="G273" i="9" s="1"/>
  <c r="P270" i="9"/>
  <c r="M270" i="9"/>
  <c r="J270" i="9"/>
  <c r="G270" i="9"/>
  <c r="P269" i="9"/>
  <c r="O269" i="9"/>
  <c r="N269" i="9"/>
  <c r="M269" i="9"/>
  <c r="L269" i="9"/>
  <c r="K269" i="9"/>
  <c r="J269" i="9"/>
  <c r="I269" i="9"/>
  <c r="G269" i="9"/>
  <c r="P266" i="9"/>
  <c r="M266" i="9"/>
  <c r="J266" i="9"/>
  <c r="G266" i="9"/>
  <c r="P265" i="9"/>
  <c r="M265" i="9"/>
  <c r="J265" i="9"/>
  <c r="G265" i="9"/>
  <c r="P264" i="9"/>
  <c r="M264" i="9"/>
  <c r="J264" i="9"/>
  <c r="G264" i="9"/>
  <c r="P263" i="9"/>
  <c r="M263" i="9"/>
  <c r="J263" i="9"/>
  <c r="G263" i="9"/>
  <c r="P262" i="9"/>
  <c r="O262" i="9"/>
  <c r="M262" i="9"/>
  <c r="L262" i="9"/>
  <c r="J262" i="9"/>
  <c r="I262" i="9"/>
  <c r="G262" i="9"/>
  <c r="P261" i="9"/>
  <c r="M261" i="9"/>
  <c r="J261" i="9"/>
  <c r="G261" i="9"/>
  <c r="P260" i="9"/>
  <c r="M260" i="9"/>
  <c r="J260" i="9"/>
  <c r="G260" i="9"/>
  <c r="P258" i="9"/>
  <c r="O258" i="9"/>
  <c r="N258" i="9"/>
  <c r="M258" i="9"/>
  <c r="L258" i="9"/>
  <c r="J258" i="9"/>
  <c r="I258" i="9"/>
  <c r="G258" i="9"/>
  <c r="P257" i="9"/>
  <c r="O257" i="9"/>
  <c r="N257" i="9"/>
  <c r="M257" i="9"/>
  <c r="L257" i="9"/>
  <c r="J257" i="9"/>
  <c r="I257" i="9"/>
  <c r="G257" i="9"/>
  <c r="P256" i="9"/>
  <c r="O256" i="9"/>
  <c r="N256" i="9"/>
  <c r="M256" i="9"/>
  <c r="L256" i="9"/>
  <c r="J256" i="9"/>
  <c r="I256" i="9"/>
  <c r="G256" i="9"/>
  <c r="P255" i="9"/>
  <c r="M255" i="9"/>
  <c r="J255" i="9"/>
  <c r="G255" i="9"/>
  <c r="P254" i="9"/>
  <c r="M254" i="9"/>
  <c r="J254" i="9"/>
  <c r="G254" i="9"/>
  <c r="P253" i="9"/>
  <c r="O253" i="9"/>
  <c r="M253" i="9"/>
  <c r="L253" i="9"/>
  <c r="J253" i="9"/>
  <c r="I253" i="9"/>
  <c r="G253" i="9"/>
  <c r="P252" i="9"/>
  <c r="M252" i="9"/>
  <c r="J252" i="9"/>
  <c r="G252" i="9"/>
  <c r="P251" i="9"/>
  <c r="O251" i="9"/>
  <c r="M251" i="9"/>
  <c r="L251" i="9"/>
  <c r="J251" i="9"/>
  <c r="I251" i="9"/>
  <c r="G251" i="9"/>
  <c r="P250" i="9"/>
  <c r="M250" i="9"/>
  <c r="J250" i="9"/>
  <c r="G250" i="9"/>
  <c r="J248" i="9"/>
  <c r="I248" i="9"/>
  <c r="G248" i="9"/>
  <c r="M247" i="9"/>
  <c r="J247" i="9"/>
  <c r="G247" i="9"/>
  <c r="M246" i="9"/>
  <c r="J246" i="9"/>
  <c r="J245" i="9" s="1"/>
  <c r="G246" i="9"/>
  <c r="P244" i="9"/>
  <c r="O244" i="9"/>
  <c r="M244" i="9"/>
  <c r="L244" i="9"/>
  <c r="J244" i="9"/>
  <c r="I244" i="9"/>
  <c r="G244" i="9"/>
  <c r="P243" i="9"/>
  <c r="O243" i="9"/>
  <c r="M243" i="9"/>
  <c r="L243" i="9"/>
  <c r="J243" i="9"/>
  <c r="I243" i="9"/>
  <c r="G243" i="9"/>
  <c r="P241" i="9"/>
  <c r="M241" i="9"/>
  <c r="J241" i="9"/>
  <c r="G241" i="9"/>
  <c r="P238" i="9"/>
  <c r="O238" i="9"/>
  <c r="M238" i="9"/>
  <c r="L238" i="9"/>
  <c r="J238" i="9"/>
  <c r="I238" i="9"/>
  <c r="G238" i="9"/>
  <c r="G236" i="9"/>
  <c r="J234" i="9"/>
  <c r="G234" i="9"/>
  <c r="I225" i="9"/>
  <c r="L225" i="9" s="1"/>
  <c r="O225" i="9" s="1"/>
  <c r="I224" i="9"/>
  <c r="I223" i="9"/>
  <c r="I222" i="9"/>
  <c r="H222" i="9" s="1"/>
  <c r="I221" i="9"/>
  <c r="L221" i="9" s="1"/>
  <c r="I220" i="9"/>
  <c r="H220" i="9" s="1"/>
  <c r="P219" i="9"/>
  <c r="M219" i="9"/>
  <c r="M218" i="9" s="1"/>
  <c r="M217" i="9" s="1"/>
  <c r="M216" i="9" s="1"/>
  <c r="M215" i="9" s="1"/>
  <c r="J219" i="9"/>
  <c r="J218" i="9" s="1"/>
  <c r="J217" i="9" s="1"/>
  <c r="J216" i="9" s="1"/>
  <c r="J215" i="9" s="1"/>
  <c r="G219" i="9"/>
  <c r="G218" i="9" s="1"/>
  <c r="G217" i="9" s="1"/>
  <c r="G216" i="9" s="1"/>
  <c r="G215" i="9" s="1"/>
  <c r="P218" i="9"/>
  <c r="P217" i="9" s="1"/>
  <c r="P216" i="9" s="1"/>
  <c r="P215" i="9" s="1"/>
  <c r="I214" i="9"/>
  <c r="P213" i="9"/>
  <c r="M213" i="9"/>
  <c r="J213" i="9"/>
  <c r="J212" i="9" s="1"/>
  <c r="J211" i="9" s="1"/>
  <c r="G213" i="9"/>
  <c r="G212" i="9" s="1"/>
  <c r="G211" i="9" s="1"/>
  <c r="P212" i="9"/>
  <c r="P211" i="9" s="1"/>
  <c r="M212" i="9"/>
  <c r="M211" i="9" s="1"/>
  <c r="I210" i="9"/>
  <c r="P209" i="9"/>
  <c r="P208" i="9" s="1"/>
  <c r="P207" i="9" s="1"/>
  <c r="M209" i="9"/>
  <c r="J209" i="9"/>
  <c r="I209" i="9"/>
  <c r="G209" i="9"/>
  <c r="M208" i="9"/>
  <c r="M207" i="9" s="1"/>
  <c r="J208" i="9"/>
  <c r="J207" i="9" s="1"/>
  <c r="I208" i="9"/>
  <c r="I207" i="9" s="1"/>
  <c r="G208" i="9"/>
  <c r="G207" i="9" s="1"/>
  <c r="I206" i="9"/>
  <c r="H206" i="9" s="1"/>
  <c r="H205" i="9" s="1"/>
  <c r="P205" i="9"/>
  <c r="M205" i="9"/>
  <c r="J205" i="9"/>
  <c r="G205" i="9"/>
  <c r="I204" i="9"/>
  <c r="H204" i="9" s="1"/>
  <c r="H203" i="9" s="1"/>
  <c r="P203" i="9"/>
  <c r="M203" i="9"/>
  <c r="J203" i="9"/>
  <c r="G203" i="9"/>
  <c r="I197" i="9"/>
  <c r="P195" i="9"/>
  <c r="P194" i="9" s="1"/>
  <c r="M195" i="9"/>
  <c r="M194" i="9" s="1"/>
  <c r="M193" i="9" s="1"/>
  <c r="M192" i="9" s="1"/>
  <c r="M191" i="9" s="1"/>
  <c r="J195" i="9"/>
  <c r="J194" i="9" s="1"/>
  <c r="J193" i="9" s="1"/>
  <c r="J192" i="9" s="1"/>
  <c r="J191" i="9" s="1"/>
  <c r="G195" i="9"/>
  <c r="G194" i="9" s="1"/>
  <c r="G193" i="9" s="1"/>
  <c r="G192" i="9" s="1"/>
  <c r="G191" i="9" s="1"/>
  <c r="P193" i="9"/>
  <c r="P192" i="9" s="1"/>
  <c r="P191" i="9" s="1"/>
  <c r="N190" i="9"/>
  <c r="N189" i="9" s="1"/>
  <c r="N188" i="9" s="1"/>
  <c r="N187" i="9" s="1"/>
  <c r="N186" i="9" s="1"/>
  <c r="N185" i="9" s="1"/>
  <c r="K190" i="9"/>
  <c r="K189" i="9" s="1"/>
  <c r="P189" i="9"/>
  <c r="P188" i="9" s="1"/>
  <c r="P187" i="9" s="1"/>
  <c r="P186" i="9" s="1"/>
  <c r="P185" i="9" s="1"/>
  <c r="O189" i="9"/>
  <c r="O188" i="9" s="1"/>
  <c r="O187" i="9" s="1"/>
  <c r="O186" i="9" s="1"/>
  <c r="O185" i="9" s="1"/>
  <c r="M189" i="9"/>
  <c r="M188" i="9" s="1"/>
  <c r="M187" i="9" s="1"/>
  <c r="M186" i="9" s="1"/>
  <c r="M185" i="9" s="1"/>
  <c r="L189" i="9"/>
  <c r="L188" i="9" s="1"/>
  <c r="J189" i="9"/>
  <c r="J188" i="9" s="1"/>
  <c r="J187" i="9" s="1"/>
  <c r="J186" i="9" s="1"/>
  <c r="J185" i="9" s="1"/>
  <c r="I189" i="9"/>
  <c r="G189" i="9"/>
  <c r="G188" i="9" s="1"/>
  <c r="G187" i="9" s="1"/>
  <c r="G186" i="9" s="1"/>
  <c r="G185" i="9" s="1"/>
  <c r="K188" i="9"/>
  <c r="K187" i="9" s="1"/>
  <c r="K186" i="9" s="1"/>
  <c r="K185" i="9" s="1"/>
  <c r="I188" i="9"/>
  <c r="I187" i="9" s="1"/>
  <c r="I186" i="9" s="1"/>
  <c r="I185" i="9" s="1"/>
  <c r="L187" i="9"/>
  <c r="L186" i="9" s="1"/>
  <c r="L185" i="9" s="1"/>
  <c r="N183" i="9"/>
  <c r="N182" i="9" s="1"/>
  <c r="N181" i="9" s="1"/>
  <c r="N180" i="9" s="1"/>
  <c r="N179" i="9" s="1"/>
  <c r="N178" i="9" s="1"/>
  <c r="K183" i="9"/>
  <c r="K182" i="9" s="1"/>
  <c r="K181" i="9" s="1"/>
  <c r="K180" i="9" s="1"/>
  <c r="K179" i="9" s="1"/>
  <c r="K178" i="9" s="1"/>
  <c r="P182" i="9"/>
  <c r="P181" i="9" s="1"/>
  <c r="P180" i="9" s="1"/>
  <c r="P179" i="9" s="1"/>
  <c r="P178" i="9" s="1"/>
  <c r="O182" i="9"/>
  <c r="O181" i="9" s="1"/>
  <c r="O180" i="9" s="1"/>
  <c r="O179" i="9" s="1"/>
  <c r="O178" i="9" s="1"/>
  <c r="M182" i="9"/>
  <c r="M181" i="9" s="1"/>
  <c r="M180" i="9" s="1"/>
  <c r="M179" i="9" s="1"/>
  <c r="M178" i="9" s="1"/>
  <c r="L182" i="9"/>
  <c r="L181" i="9" s="1"/>
  <c r="L180" i="9" s="1"/>
  <c r="L179" i="9" s="1"/>
  <c r="L178" i="9" s="1"/>
  <c r="J182" i="9"/>
  <c r="J181" i="9" s="1"/>
  <c r="J180" i="9" s="1"/>
  <c r="J179" i="9" s="1"/>
  <c r="J178" i="9" s="1"/>
  <c r="I182" i="9"/>
  <c r="I181" i="9" s="1"/>
  <c r="I180" i="9" s="1"/>
  <c r="I179" i="9" s="1"/>
  <c r="I178" i="9" s="1"/>
  <c r="G182" i="9"/>
  <c r="G181" i="9"/>
  <c r="G180" i="9" s="1"/>
  <c r="G179" i="9" s="1"/>
  <c r="G178" i="9" s="1"/>
  <c r="I177" i="9"/>
  <c r="I176" i="9"/>
  <c r="H176" i="9" s="1"/>
  <c r="P175" i="9"/>
  <c r="M175" i="9"/>
  <c r="J175" i="9"/>
  <c r="G175" i="9"/>
  <c r="G171" i="9" s="1"/>
  <c r="G170" i="9" s="1"/>
  <c r="G169" i="9" s="1"/>
  <c r="G168" i="9" s="1"/>
  <c r="G167" i="9" s="1"/>
  <c r="G166" i="9" s="1"/>
  <c r="I174" i="9"/>
  <c r="L174" i="9" s="1"/>
  <c r="K174" i="9" s="1"/>
  <c r="K172" i="9" s="1"/>
  <c r="P172" i="9"/>
  <c r="M172" i="9"/>
  <c r="J172" i="9"/>
  <c r="J171" i="9" s="1"/>
  <c r="J170" i="9" s="1"/>
  <c r="J169" i="9" s="1"/>
  <c r="J168" i="9" s="1"/>
  <c r="J167" i="9" s="1"/>
  <c r="J166" i="9" s="1"/>
  <c r="J165" i="9" s="1"/>
  <c r="I172" i="9"/>
  <c r="G172" i="9"/>
  <c r="I164" i="9"/>
  <c r="P163" i="9"/>
  <c r="P162" i="9" s="1"/>
  <c r="M163" i="9"/>
  <c r="M162" i="9" s="1"/>
  <c r="J163" i="9"/>
  <c r="J162" i="9" s="1"/>
  <c r="I163" i="9"/>
  <c r="I162" i="9" s="1"/>
  <c r="G163" i="9"/>
  <c r="G162" i="9" s="1"/>
  <c r="I161" i="9"/>
  <c r="I129" i="9" s="1"/>
  <c r="I160" i="9"/>
  <c r="I128" i="9" s="1"/>
  <c r="K159" i="9"/>
  <c r="K127" i="9" s="1"/>
  <c r="I159" i="9"/>
  <c r="L159" i="9" s="1"/>
  <c r="O159" i="9" s="1"/>
  <c r="O127" i="9" s="1"/>
  <c r="I158" i="9"/>
  <c r="I126" i="9" s="1"/>
  <c r="I157" i="9"/>
  <c r="I125" i="9" s="1"/>
  <c r="P156" i="9"/>
  <c r="M156" i="9"/>
  <c r="J156" i="9"/>
  <c r="G156" i="9"/>
  <c r="N155" i="9"/>
  <c r="N123" i="9" s="1"/>
  <c r="K155" i="9"/>
  <c r="K123" i="9" s="1"/>
  <c r="N154" i="9"/>
  <c r="N122" i="9" s="1"/>
  <c r="K154" i="9"/>
  <c r="K122" i="9" s="1"/>
  <c r="I153" i="9"/>
  <c r="H153" i="9" s="1"/>
  <c r="H121" i="9" s="1"/>
  <c r="I152" i="9"/>
  <c r="P151" i="9"/>
  <c r="M151" i="9"/>
  <c r="J151" i="9"/>
  <c r="G151" i="9"/>
  <c r="I150" i="9"/>
  <c r="I149" i="9"/>
  <c r="H149" i="9" s="1"/>
  <c r="H117" i="9" s="1"/>
  <c r="I148" i="9"/>
  <c r="P147" i="9"/>
  <c r="M147" i="9"/>
  <c r="J147" i="9"/>
  <c r="G147" i="9"/>
  <c r="N146" i="9"/>
  <c r="N114" i="9" s="1"/>
  <c r="K146" i="9"/>
  <c r="I144" i="9"/>
  <c r="H144" i="9" s="1"/>
  <c r="H112" i="9" s="1"/>
  <c r="J141" i="9"/>
  <c r="J139" i="9" s="1"/>
  <c r="J138" i="9" s="1"/>
  <c r="J137" i="9" s="1"/>
  <c r="I140" i="9"/>
  <c r="G139" i="9"/>
  <c r="G138" i="9" s="1"/>
  <c r="G137" i="9" s="1"/>
  <c r="P132" i="9"/>
  <c r="P131" i="9" s="1"/>
  <c r="P130" i="9" s="1"/>
  <c r="M132" i="9"/>
  <c r="J132" i="9"/>
  <c r="J131" i="9" s="1"/>
  <c r="J130" i="9" s="1"/>
  <c r="G132" i="9"/>
  <c r="G131" i="9" s="1"/>
  <c r="G130" i="9" s="1"/>
  <c r="M131" i="9"/>
  <c r="M130" i="9" s="1"/>
  <c r="P129" i="9"/>
  <c r="M129" i="9"/>
  <c r="J129" i="9"/>
  <c r="G129" i="9"/>
  <c r="P128" i="9"/>
  <c r="M128" i="9"/>
  <c r="J128" i="9"/>
  <c r="G128" i="9"/>
  <c r="P127" i="9"/>
  <c r="M127" i="9"/>
  <c r="L127" i="9"/>
  <c r="J127" i="9"/>
  <c r="G127" i="9"/>
  <c r="P126" i="9"/>
  <c r="M126" i="9"/>
  <c r="J126" i="9"/>
  <c r="G126" i="9"/>
  <c r="P125" i="9"/>
  <c r="M125" i="9"/>
  <c r="J125" i="9"/>
  <c r="G125" i="9"/>
  <c r="P123" i="9"/>
  <c r="O123" i="9"/>
  <c r="M123" i="9"/>
  <c r="L123" i="9"/>
  <c r="J123" i="9"/>
  <c r="I123" i="9"/>
  <c r="G123" i="9"/>
  <c r="P122" i="9"/>
  <c r="O122" i="9"/>
  <c r="M122" i="9"/>
  <c r="L122" i="9"/>
  <c r="J122" i="9"/>
  <c r="I122" i="9"/>
  <c r="G122" i="9"/>
  <c r="P121" i="9"/>
  <c r="M121" i="9"/>
  <c r="J121" i="9"/>
  <c r="G121" i="9"/>
  <c r="P120" i="9"/>
  <c r="M120" i="9"/>
  <c r="M119" i="9" s="1"/>
  <c r="J120" i="9"/>
  <c r="G119" i="9"/>
  <c r="P118" i="9"/>
  <c r="M118" i="9"/>
  <c r="J118" i="9"/>
  <c r="G118" i="9"/>
  <c r="P117" i="9"/>
  <c r="M117" i="9"/>
  <c r="J117" i="9"/>
  <c r="G117" i="9"/>
  <c r="P116" i="9"/>
  <c r="M116" i="9"/>
  <c r="J116" i="9"/>
  <c r="J115" i="9" s="1"/>
  <c r="G116" i="9"/>
  <c r="G115" i="9" s="1"/>
  <c r="P114" i="9"/>
  <c r="O114" i="9"/>
  <c r="M114" i="9"/>
  <c r="L114" i="9"/>
  <c r="J114" i="9"/>
  <c r="I114" i="9"/>
  <c r="G114" i="9"/>
  <c r="P112" i="9"/>
  <c r="M112" i="9"/>
  <c r="J112" i="9"/>
  <c r="G112" i="9"/>
  <c r="G109" i="9"/>
  <c r="J108" i="9"/>
  <c r="G108" i="9"/>
  <c r="G107" i="9" s="1"/>
  <c r="G106" i="9" s="1"/>
  <c r="G105" i="9" s="1"/>
  <c r="I100" i="9"/>
  <c r="P99" i="9"/>
  <c r="P98" i="9" s="1"/>
  <c r="P97" i="9" s="1"/>
  <c r="P96" i="9" s="1"/>
  <c r="P95" i="9" s="1"/>
  <c r="M99" i="9"/>
  <c r="J99" i="9"/>
  <c r="I99" i="9"/>
  <c r="I98" i="9" s="1"/>
  <c r="G99" i="9"/>
  <c r="G98" i="9" s="1"/>
  <c r="G97" i="9" s="1"/>
  <c r="G96" i="9" s="1"/>
  <c r="G95" i="9" s="1"/>
  <c r="M98" i="9"/>
  <c r="M97" i="9" s="1"/>
  <c r="M96" i="9" s="1"/>
  <c r="M95" i="9" s="1"/>
  <c r="J98" i="9"/>
  <c r="J97" i="9" s="1"/>
  <c r="J96" i="9" s="1"/>
  <c r="J95" i="9" s="1"/>
  <c r="I97" i="9"/>
  <c r="I96" i="9" s="1"/>
  <c r="I95" i="9"/>
  <c r="I93" i="9"/>
  <c r="L93" i="9" s="1"/>
  <c r="K93" i="9" s="1"/>
  <c r="L92" i="9"/>
  <c r="I92" i="9"/>
  <c r="H92" i="9" s="1"/>
  <c r="P91" i="9"/>
  <c r="M91" i="9"/>
  <c r="J91" i="9"/>
  <c r="G91" i="9"/>
  <c r="I88" i="9"/>
  <c r="I87" i="9"/>
  <c r="H87" i="9" s="1"/>
  <c r="I86" i="9"/>
  <c r="I85" i="9"/>
  <c r="H85" i="9" s="1"/>
  <c r="P84" i="9"/>
  <c r="M84" i="9"/>
  <c r="J84" i="9"/>
  <c r="G84" i="9"/>
  <c r="G81" i="9" s="1"/>
  <c r="L83" i="9"/>
  <c r="K83" i="9" s="1"/>
  <c r="I83" i="9"/>
  <c r="N82" i="9"/>
  <c r="K82" i="9"/>
  <c r="I80" i="9"/>
  <c r="I78" i="9" s="1"/>
  <c r="I79" i="9"/>
  <c r="P78" i="9"/>
  <c r="M78" i="9"/>
  <c r="J78" i="9"/>
  <c r="G78" i="9"/>
  <c r="I75" i="9"/>
  <c r="I74" i="9"/>
  <c r="P73" i="9"/>
  <c r="M73" i="9"/>
  <c r="J73" i="9"/>
  <c r="J72" i="9" s="1"/>
  <c r="J71" i="9" s="1"/>
  <c r="G73" i="9"/>
  <c r="G72" i="9" s="1"/>
  <c r="G71" i="9" s="1"/>
  <c r="P72" i="9"/>
  <c r="P71" i="9" s="1"/>
  <c r="M72" i="9"/>
  <c r="M71" i="9" s="1"/>
  <c r="I66" i="9"/>
  <c r="P65" i="9"/>
  <c r="M65" i="9"/>
  <c r="J65" i="9"/>
  <c r="J64" i="9" s="1"/>
  <c r="G65" i="9"/>
  <c r="G64" i="9" s="1"/>
  <c r="G63" i="9" s="1"/>
  <c r="G62" i="9" s="1"/>
  <c r="G61" i="9" s="1"/>
  <c r="G60" i="9" s="1"/>
  <c r="P64" i="9"/>
  <c r="P63" i="9" s="1"/>
  <c r="P62" i="9" s="1"/>
  <c r="P61" i="9" s="1"/>
  <c r="P60" i="9" s="1"/>
  <c r="M64" i="9"/>
  <c r="M63" i="9" s="1"/>
  <c r="M62" i="9" s="1"/>
  <c r="M61" i="9" s="1"/>
  <c r="M60" i="9" s="1"/>
  <c r="J63" i="9"/>
  <c r="J62" i="9"/>
  <c r="J61" i="9" s="1"/>
  <c r="J60" i="9" s="1"/>
  <c r="I58" i="9"/>
  <c r="J57" i="9"/>
  <c r="J56" i="9" s="1"/>
  <c r="J55" i="9" s="1"/>
  <c r="G57" i="9"/>
  <c r="G56" i="9" s="1"/>
  <c r="G55" i="9" s="1"/>
  <c r="J54" i="9"/>
  <c r="G54" i="9"/>
  <c r="I53" i="9"/>
  <c r="L53" i="9" s="1"/>
  <c r="P52" i="9"/>
  <c r="P51" i="9" s="1"/>
  <c r="M52" i="9"/>
  <c r="M51" i="9" s="1"/>
  <c r="J52" i="9"/>
  <c r="J51" i="9" s="1"/>
  <c r="G52" i="9"/>
  <c r="G51" i="9" s="1"/>
  <c r="I50" i="9"/>
  <c r="H50" i="9" s="1"/>
  <c r="I49" i="9"/>
  <c r="H49" i="9" s="1"/>
  <c r="I48" i="9"/>
  <c r="H48" i="9" s="1"/>
  <c r="P47" i="9"/>
  <c r="M47" i="9"/>
  <c r="J47" i="9"/>
  <c r="G47" i="9"/>
  <c r="N46" i="9"/>
  <c r="K46" i="9"/>
  <c r="I45" i="9"/>
  <c r="P43" i="9"/>
  <c r="M43" i="9"/>
  <c r="J43" i="9"/>
  <c r="I43" i="9"/>
  <c r="G43" i="9"/>
  <c r="I42" i="9"/>
  <c r="L41" i="9"/>
  <c r="I41" i="9"/>
  <c r="H41" i="9" s="1"/>
  <c r="I40" i="9"/>
  <c r="P39" i="9"/>
  <c r="M39" i="9"/>
  <c r="J39" i="9"/>
  <c r="G39" i="9"/>
  <c r="I38" i="9"/>
  <c r="H38" i="9" s="1"/>
  <c r="I37" i="9"/>
  <c r="H37" i="9" s="1"/>
  <c r="I36" i="9"/>
  <c r="I35" i="9"/>
  <c r="P34" i="9"/>
  <c r="M34" i="9"/>
  <c r="J34" i="9"/>
  <c r="G34" i="9"/>
  <c r="I33" i="9"/>
  <c r="K32" i="9"/>
  <c r="L32" i="9"/>
  <c r="O32" i="9" s="1"/>
  <c r="G31" i="9"/>
  <c r="I29" i="9"/>
  <c r="L29" i="9" s="1"/>
  <c r="I28" i="9"/>
  <c r="P27" i="9"/>
  <c r="M27" i="9"/>
  <c r="J27" i="9"/>
  <c r="J24" i="9"/>
  <c r="J21" i="9" s="1"/>
  <c r="J20" i="9" s="1"/>
  <c r="J19" i="9" s="1"/>
  <c r="I23" i="9"/>
  <c r="I22" i="9"/>
  <c r="H22" i="9" s="1"/>
  <c r="G21" i="9"/>
  <c r="G20" i="9" s="1"/>
  <c r="G19" i="9" s="1"/>
  <c r="G29" i="11"/>
  <c r="G26" i="12"/>
  <c r="G27" i="10"/>
  <c r="G47" i="10"/>
  <c r="H28" i="10"/>
  <c r="I28" i="10"/>
  <c r="J28" i="10"/>
  <c r="G28" i="10"/>
  <c r="I51" i="10"/>
  <c r="G45" i="12"/>
  <c r="I45" i="12" s="1"/>
  <c r="G40" i="12"/>
  <c r="G42" i="12"/>
  <c r="I55" i="3" l="1"/>
  <c r="G54" i="12"/>
  <c r="G50" i="12" s="1"/>
  <c r="G248" i="3"/>
  <c r="G247" i="3" s="1"/>
  <c r="G246" i="3" s="1"/>
  <c r="G245" i="3" s="1"/>
  <c r="G230" i="3" s="1"/>
  <c r="G229" i="3" s="1"/>
  <c r="G215" i="3" s="1"/>
  <c r="G17" i="3"/>
  <c r="G16" i="3" s="1"/>
  <c r="G351" i="3"/>
  <c r="G349" i="3" s="1"/>
  <c r="G348" i="3" s="1"/>
  <c r="G28" i="3"/>
  <c r="G24" i="3" s="1"/>
  <c r="G23" i="3" s="1"/>
  <c r="I277" i="3"/>
  <c r="G289" i="3"/>
  <c r="G390" i="3"/>
  <c r="G388" i="3" s="1"/>
  <c r="G387" i="3" s="1"/>
  <c r="H481" i="3"/>
  <c r="G516" i="3"/>
  <c r="G515" i="3" s="1"/>
  <c r="G232" i="12"/>
  <c r="G67" i="3"/>
  <c r="G66" i="3" s="1"/>
  <c r="G65" i="3" s="1"/>
  <c r="G64" i="3" s="1"/>
  <c r="G113" i="3"/>
  <c r="G107" i="3" s="1"/>
  <c r="G90" i="12"/>
  <c r="G89" i="12" s="1"/>
  <c r="G298" i="3"/>
  <c r="G297" i="3" s="1"/>
  <c r="I121" i="3"/>
  <c r="I280" i="3"/>
  <c r="G103" i="3"/>
  <c r="G275" i="3"/>
  <c r="G279" i="3"/>
  <c r="J298" i="3"/>
  <c r="G462" i="3"/>
  <c r="G461" i="3" s="1"/>
  <c r="G460" i="3" s="1"/>
  <c r="H22" i="12"/>
  <c r="I41" i="12"/>
  <c r="I39" i="12" s="1"/>
  <c r="H39" i="12"/>
  <c r="H45" i="12"/>
  <c r="H43" i="12" s="1"/>
  <c r="I43" i="12"/>
  <c r="H36" i="12"/>
  <c r="I35" i="12"/>
  <c r="H31" i="12"/>
  <c r="G35" i="12"/>
  <c r="G87" i="11"/>
  <c r="G85" i="11"/>
  <c r="G84" i="11" s="1"/>
  <c r="G78" i="11" s="1"/>
  <c r="G75" i="11" s="1"/>
  <c r="G68" i="11" s="1"/>
  <c r="J87" i="11"/>
  <c r="J85" i="11" s="1"/>
  <c r="J84" i="11" s="1"/>
  <c r="J78" i="11" s="1"/>
  <c r="J75" i="11" s="1"/>
  <c r="J68" i="11" s="1"/>
  <c r="I87" i="11"/>
  <c r="I85" i="11" s="1"/>
  <c r="I84" i="11" s="1"/>
  <c r="I78" i="11" s="1"/>
  <c r="I75" i="11" s="1"/>
  <c r="H87" i="11"/>
  <c r="H85" i="11" s="1"/>
  <c r="H84" i="11" s="1"/>
  <c r="H78" i="11" s="1"/>
  <c r="H75" i="11" s="1"/>
  <c r="H68" i="11" s="1"/>
  <c r="I73" i="11"/>
  <c r="I72" i="11" s="1"/>
  <c r="I71" i="11" s="1"/>
  <c r="I70" i="11" s="1"/>
  <c r="I69" i="11" s="1"/>
  <c r="H55" i="3"/>
  <c r="I56" i="3"/>
  <c r="I51" i="3" s="1"/>
  <c r="H345" i="3"/>
  <c r="I346" i="3"/>
  <c r="H346" i="3" s="1"/>
  <c r="I70" i="3"/>
  <c r="I69" i="3" s="1"/>
  <c r="G109" i="3"/>
  <c r="H359" i="3"/>
  <c r="H280" i="3" s="1"/>
  <c r="I358" i="3"/>
  <c r="H399" i="3"/>
  <c r="I397" i="3"/>
  <c r="H447" i="3"/>
  <c r="I291" i="3"/>
  <c r="I506" i="3"/>
  <c r="J54" i="3"/>
  <c r="J53" i="3" s="1"/>
  <c r="H72" i="3"/>
  <c r="H85" i="3"/>
  <c r="H117" i="3"/>
  <c r="G139" i="3"/>
  <c r="G137" i="3" s="1"/>
  <c r="G136" i="3" s="1"/>
  <c r="H147" i="3"/>
  <c r="I156" i="3"/>
  <c r="H157" i="3"/>
  <c r="H156" i="3" s="1"/>
  <c r="H170" i="3"/>
  <c r="G192" i="3"/>
  <c r="G191" i="3" s="1"/>
  <c r="H228" i="3"/>
  <c r="I232" i="3"/>
  <c r="H236" i="3"/>
  <c r="I271" i="3"/>
  <c r="I286" i="3"/>
  <c r="G302" i="3"/>
  <c r="G301" i="3" s="1"/>
  <c r="H324" i="3"/>
  <c r="H394" i="3"/>
  <c r="H393" i="3" s="1"/>
  <c r="I393" i="3"/>
  <c r="G502" i="3"/>
  <c r="H316" i="3"/>
  <c r="I315" i="3"/>
  <c r="I276" i="3"/>
  <c r="H323" i="3"/>
  <c r="I319" i="3"/>
  <c r="H268" i="3"/>
  <c r="H355" i="3"/>
  <c r="H371" i="3"/>
  <c r="I375" i="3"/>
  <c r="H433" i="3"/>
  <c r="H432" i="3" s="1"/>
  <c r="I432" i="3"/>
  <c r="H443" i="3"/>
  <c r="I287" i="3"/>
  <c r="H471" i="3"/>
  <c r="H496" i="3"/>
  <c r="J20" i="3"/>
  <c r="J51" i="3"/>
  <c r="H71" i="3"/>
  <c r="H70" i="3" s="1"/>
  <c r="H75" i="3"/>
  <c r="J103" i="3"/>
  <c r="H108" i="3"/>
  <c r="H116" i="3"/>
  <c r="I145" i="3"/>
  <c r="H146" i="3"/>
  <c r="I226" i="3"/>
  <c r="I264" i="3"/>
  <c r="H402" i="3"/>
  <c r="H424" i="3"/>
  <c r="H470" i="3"/>
  <c r="I498" i="3"/>
  <c r="G264" i="3"/>
  <c r="G344" i="3"/>
  <c r="G343" i="3" s="1"/>
  <c r="G342" i="3" s="1"/>
  <c r="G341" i="3" s="1"/>
  <c r="G340" i="3" s="1"/>
  <c r="G383" i="3"/>
  <c r="G382" i="3" s="1"/>
  <c r="G381" i="3" s="1"/>
  <c r="G380" i="3" s="1"/>
  <c r="G379" i="3" s="1"/>
  <c r="J297" i="3"/>
  <c r="I22" i="3"/>
  <c r="I20" i="3" s="1"/>
  <c r="H34" i="3"/>
  <c r="H37" i="3"/>
  <c r="I36" i="3"/>
  <c r="H62" i="3"/>
  <c r="H78" i="3"/>
  <c r="H83" i="3"/>
  <c r="H94" i="3"/>
  <c r="I93" i="3"/>
  <c r="J139" i="3"/>
  <c r="H152" i="3"/>
  <c r="I120" i="3"/>
  <c r="H208" i="3"/>
  <c r="I207" i="3"/>
  <c r="J238" i="3"/>
  <c r="J242" i="3"/>
  <c r="J343" i="3"/>
  <c r="H273" i="3"/>
  <c r="H456" i="3"/>
  <c r="I300" i="3"/>
  <c r="I454" i="3"/>
  <c r="H35" i="3"/>
  <c r="H38" i="3"/>
  <c r="H45" i="3"/>
  <c r="I44" i="3"/>
  <c r="G51" i="3"/>
  <c r="G15" i="3" s="1"/>
  <c r="G14" i="3" s="1"/>
  <c r="G8" i="3" s="1"/>
  <c r="G54" i="3"/>
  <c r="G53" i="3" s="1"/>
  <c r="G52" i="3" s="1"/>
  <c r="J76" i="3"/>
  <c r="H87" i="3"/>
  <c r="I86" i="3"/>
  <c r="I76" i="3" s="1"/>
  <c r="J101" i="3"/>
  <c r="J113" i="3"/>
  <c r="I112" i="3"/>
  <c r="H144" i="3"/>
  <c r="H175" i="3"/>
  <c r="H111" i="3" s="1"/>
  <c r="I111" i="3"/>
  <c r="J247" i="3"/>
  <c r="H282" i="3"/>
  <c r="H374" i="3"/>
  <c r="I367" i="3"/>
  <c r="J28" i="3"/>
  <c r="H32" i="3"/>
  <c r="I31" i="3"/>
  <c r="H39" i="3"/>
  <c r="H38" i="12" s="1"/>
  <c r="H46" i="3"/>
  <c r="I48" i="3"/>
  <c r="H49" i="3"/>
  <c r="H56" i="3"/>
  <c r="J92" i="3"/>
  <c r="J109" i="3"/>
  <c r="J133" i="3"/>
  <c r="J165" i="3"/>
  <c r="H184" i="3"/>
  <c r="H186" i="3"/>
  <c r="H283" i="3"/>
  <c r="H286" i="3"/>
  <c r="I294" i="3"/>
  <c r="H333" i="3"/>
  <c r="I296" i="3"/>
  <c r="H335" i="3"/>
  <c r="J517" i="3"/>
  <c r="H21" i="3"/>
  <c r="H33" i="3"/>
  <c r="I40" i="3"/>
  <c r="H42" i="3"/>
  <c r="I60" i="3"/>
  <c r="H80" i="3"/>
  <c r="I79" i="3"/>
  <c r="J118" i="3"/>
  <c r="H125" i="3"/>
  <c r="H142" i="3"/>
  <c r="I110" i="3"/>
  <c r="I141" i="3"/>
  <c r="H154" i="3"/>
  <c r="I122" i="3"/>
  <c r="H178" i="3"/>
  <c r="I177" i="3"/>
  <c r="I114" i="3"/>
  <c r="J206" i="3"/>
  <c r="H234" i="3"/>
  <c r="H252" i="3"/>
  <c r="I249" i="3"/>
  <c r="H277" i="3"/>
  <c r="H306" i="3"/>
  <c r="I307" i="3"/>
  <c r="J388" i="3"/>
  <c r="I134" i="3"/>
  <c r="G133" i="3"/>
  <c r="G132" i="3" s="1"/>
  <c r="G131" i="3" s="1"/>
  <c r="G130" i="3" s="1"/>
  <c r="G129" i="3" s="1"/>
  <c r="G128" i="3" s="1"/>
  <c r="G127" i="3" s="1"/>
  <c r="H151" i="3"/>
  <c r="I150" i="3"/>
  <c r="H174" i="3"/>
  <c r="I173" i="3"/>
  <c r="H183" i="3"/>
  <c r="I182" i="3"/>
  <c r="H187" i="3"/>
  <c r="I218" i="3"/>
  <c r="H220" i="3"/>
  <c r="J232" i="3"/>
  <c r="J279" i="3"/>
  <c r="H319" i="3"/>
  <c r="H357" i="3"/>
  <c r="H354" i="3" s="1"/>
  <c r="H363" i="3"/>
  <c r="H292" i="3"/>
  <c r="H383" i="3"/>
  <c r="H406" i="3"/>
  <c r="J468" i="3"/>
  <c r="J60" i="3"/>
  <c r="J69" i="3"/>
  <c r="I106" i="3"/>
  <c r="I166" i="3"/>
  <c r="G165" i="3"/>
  <c r="G164" i="3" s="1"/>
  <c r="G163" i="3" s="1"/>
  <c r="G162" i="3" s="1"/>
  <c r="G161" i="3" s="1"/>
  <c r="G160" i="3" s="1"/>
  <c r="G159" i="3" s="1"/>
  <c r="J171" i="3"/>
  <c r="H185" i="3"/>
  <c r="H188" i="3"/>
  <c r="I212" i="3"/>
  <c r="H213" i="3"/>
  <c r="J217" i="3"/>
  <c r="H226" i="3"/>
  <c r="H240" i="3"/>
  <c r="I239" i="3"/>
  <c r="H244" i="3"/>
  <c r="I243" i="3"/>
  <c r="H254" i="3"/>
  <c r="J275" i="3"/>
  <c r="G263" i="3"/>
  <c r="G262" i="3" s="1"/>
  <c r="G261" i="3" s="1"/>
  <c r="H293" i="3"/>
  <c r="I354" i="3"/>
  <c r="H288" i="3"/>
  <c r="J429" i="3"/>
  <c r="H464" i="3"/>
  <c r="J263" i="3"/>
  <c r="J289" i="3"/>
  <c r="J305" i="3"/>
  <c r="H311" i="3"/>
  <c r="H274" i="3"/>
  <c r="H338" i="3"/>
  <c r="I337" i="3"/>
  <c r="I299" i="3"/>
  <c r="H358" i="3"/>
  <c r="H436" i="3"/>
  <c r="I188" i="3"/>
  <c r="J211" i="3"/>
  <c r="J224" i="3"/>
  <c r="H278" i="3"/>
  <c r="H281" i="3"/>
  <c r="J312" i="3"/>
  <c r="H315" i="3"/>
  <c r="H334" i="3"/>
  <c r="I295" i="3"/>
  <c r="J336" i="3"/>
  <c r="H368" i="3"/>
  <c r="H372" i="3"/>
  <c r="G419" i="3"/>
  <c r="G418" i="3" s="1"/>
  <c r="I421" i="3"/>
  <c r="H422" i="3"/>
  <c r="I445" i="3"/>
  <c r="H446" i="3"/>
  <c r="H484" i="3"/>
  <c r="H385" i="3"/>
  <c r="H397" i="3"/>
  <c r="I429" i="3"/>
  <c r="J461" i="3"/>
  <c r="I462" i="3"/>
  <c r="H463" i="3"/>
  <c r="I491" i="3"/>
  <c r="H495" i="3"/>
  <c r="J498" i="3"/>
  <c r="I283" i="3"/>
  <c r="I285" i="3"/>
  <c r="I290" i="3"/>
  <c r="I328" i="3"/>
  <c r="J351" i="3"/>
  <c r="H415" i="3"/>
  <c r="I478" i="3"/>
  <c r="G477" i="3"/>
  <c r="G473" i="3" s="1"/>
  <c r="G468" i="3" s="1"/>
  <c r="G467" i="3" s="1"/>
  <c r="H498" i="3"/>
  <c r="I383" i="3"/>
  <c r="I406" i="3"/>
  <c r="J420" i="3"/>
  <c r="H491" i="3"/>
  <c r="I505" i="3"/>
  <c r="H507" i="3"/>
  <c r="H520" i="3"/>
  <c r="I519" i="3"/>
  <c r="H514" i="3"/>
  <c r="I513" i="3"/>
  <c r="J512" i="3"/>
  <c r="J506" i="3"/>
  <c r="J29" i="6"/>
  <c r="L46" i="6"/>
  <c r="O46" i="6" s="1"/>
  <c r="N46" i="6" s="1"/>
  <c r="H46" i="6"/>
  <c r="I45" i="6"/>
  <c r="L221" i="6"/>
  <c r="H221" i="6"/>
  <c r="I232" i="6"/>
  <c r="K254" i="6"/>
  <c r="G270" i="6"/>
  <c r="G269" i="6" s="1"/>
  <c r="G240" i="6"/>
  <c r="G238" i="6" s="1"/>
  <c r="G237" i="6" s="1"/>
  <c r="G228" i="6" s="1"/>
  <c r="G227" i="6" s="1"/>
  <c r="G226" i="6" s="1"/>
  <c r="G225" i="6" s="1"/>
  <c r="G224" i="6" s="1"/>
  <c r="G163" i="6"/>
  <c r="G134" i="6"/>
  <c r="G131" i="6" s="1"/>
  <c r="G111" i="6"/>
  <c r="G109" i="6" s="1"/>
  <c r="G108" i="6" s="1"/>
  <c r="G102" i="6"/>
  <c r="G99" i="6" s="1"/>
  <c r="G92" i="6" s="1"/>
  <c r="L47" i="6"/>
  <c r="K47" i="6" s="1"/>
  <c r="H47" i="6"/>
  <c r="I114" i="6"/>
  <c r="H156" i="6"/>
  <c r="H124" i="6" s="1"/>
  <c r="I124" i="6"/>
  <c r="M247" i="6"/>
  <c r="L297" i="6"/>
  <c r="K297" i="6" s="1"/>
  <c r="H297" i="6"/>
  <c r="L301" i="6"/>
  <c r="I262" i="6"/>
  <c r="H301" i="6"/>
  <c r="P29" i="6"/>
  <c r="H48" i="6"/>
  <c r="L48" i="6"/>
  <c r="O48" i="6" s="1"/>
  <c r="N48" i="6" s="1"/>
  <c r="K241" i="6"/>
  <c r="N242" i="6"/>
  <c r="G197" i="6"/>
  <c r="G196" i="6" s="1"/>
  <c r="G182" i="6" s="1"/>
  <c r="G75" i="6"/>
  <c r="G74" i="6" s="1"/>
  <c r="G68" i="6" s="1"/>
  <c r="G67" i="6" s="1"/>
  <c r="G66" i="6" s="1"/>
  <c r="G65" i="6" s="1"/>
  <c r="G17" i="6"/>
  <c r="G16" i="6" s="1"/>
  <c r="G15" i="6" s="1"/>
  <c r="G14" i="6" s="1"/>
  <c r="G8" i="6" s="1"/>
  <c r="K326" i="6"/>
  <c r="M122" i="6"/>
  <c r="P143" i="6"/>
  <c r="P141" i="6" s="1"/>
  <c r="P140" i="6" s="1"/>
  <c r="M143" i="6"/>
  <c r="M141" i="6" s="1"/>
  <c r="M140" i="6" s="1"/>
  <c r="N260" i="6"/>
  <c r="H241" i="6"/>
  <c r="P347" i="6"/>
  <c r="I258" i="6"/>
  <c r="P79" i="6"/>
  <c r="P75" i="6" s="1"/>
  <c r="P74" i="6" s="1"/>
  <c r="P68" i="6" s="1"/>
  <c r="P67" i="6" s="1"/>
  <c r="P66" i="6" s="1"/>
  <c r="P65" i="6" s="1"/>
  <c r="I201" i="6"/>
  <c r="O202" i="6"/>
  <c r="M257" i="6"/>
  <c r="H260" i="6"/>
  <c r="N241" i="6"/>
  <c r="N326" i="6"/>
  <c r="H342" i="6"/>
  <c r="L22" i="6"/>
  <c r="O22" i="6" s="1"/>
  <c r="N22" i="6" s="1"/>
  <c r="H40" i="6"/>
  <c r="K81" i="6"/>
  <c r="J113" i="6"/>
  <c r="L156" i="6"/>
  <c r="O156" i="6" s="1"/>
  <c r="N156" i="6" s="1"/>
  <c r="N124" i="6" s="1"/>
  <c r="P200" i="6"/>
  <c r="P199" i="6" s="1"/>
  <c r="P198" i="6" s="1"/>
  <c r="O218" i="6"/>
  <c r="I244" i="6"/>
  <c r="J243" i="6"/>
  <c r="L293" i="6"/>
  <c r="K293" i="6" s="1"/>
  <c r="H302" i="6"/>
  <c r="H263" i="6" s="1"/>
  <c r="L325" i="6"/>
  <c r="K325" i="6" s="1"/>
  <c r="L341" i="6"/>
  <c r="K341" i="6" s="1"/>
  <c r="I344" i="6"/>
  <c r="I343" i="6" s="1"/>
  <c r="H346" i="6"/>
  <c r="H344" i="6" s="1"/>
  <c r="H343" i="6" s="1"/>
  <c r="J143" i="6"/>
  <c r="J141" i="6" s="1"/>
  <c r="J140" i="6" s="1"/>
  <c r="P163" i="6"/>
  <c r="L31" i="6"/>
  <c r="K31" i="6" s="1"/>
  <c r="I41" i="6"/>
  <c r="H43" i="6"/>
  <c r="H41" i="6" s="1"/>
  <c r="H81" i="6"/>
  <c r="J117" i="6"/>
  <c r="P122" i="6"/>
  <c r="J137" i="6"/>
  <c r="J136" i="6" s="1"/>
  <c r="J135" i="6" s="1"/>
  <c r="J134" i="6" s="1"/>
  <c r="J131" i="6" s="1"/>
  <c r="J234" i="6"/>
  <c r="J231" i="6" s="1"/>
  <c r="J230" i="6" s="1"/>
  <c r="J229" i="6" s="1"/>
  <c r="M244" i="6"/>
  <c r="I253" i="6"/>
  <c r="N255" i="6"/>
  <c r="J280" i="6"/>
  <c r="J278" i="6" s="1"/>
  <c r="J277" i="6" s="1"/>
  <c r="I252" i="6"/>
  <c r="K255" i="6"/>
  <c r="K302" i="6"/>
  <c r="I305" i="6"/>
  <c r="I304" i="6" s="1"/>
  <c r="H307" i="6"/>
  <c r="H268" i="6" s="1"/>
  <c r="H266" i="6" s="1"/>
  <c r="H265" i="6" s="1"/>
  <c r="H313" i="6"/>
  <c r="O43" i="6"/>
  <c r="O41" i="6" s="1"/>
  <c r="K43" i="6"/>
  <c r="K41" i="6" s="1"/>
  <c r="L41" i="6"/>
  <c r="O146" i="6"/>
  <c r="K146" i="6"/>
  <c r="L114" i="6"/>
  <c r="O36" i="6"/>
  <c r="N36" i="6" s="1"/>
  <c r="K36" i="6"/>
  <c r="O40" i="6"/>
  <c r="N40" i="6" s="1"/>
  <c r="K40" i="6"/>
  <c r="O172" i="6"/>
  <c r="N172" i="6" s="1"/>
  <c r="N170" i="6" s="1"/>
  <c r="K172" i="6"/>
  <c r="K170" i="6" s="1"/>
  <c r="L170" i="6"/>
  <c r="K46" i="6"/>
  <c r="K45" i="6" s="1"/>
  <c r="I20" i="6"/>
  <c r="I19" i="6" s="1"/>
  <c r="I18" i="6" s="1"/>
  <c r="P25" i="6"/>
  <c r="P24" i="6" s="1"/>
  <c r="L34" i="6"/>
  <c r="L38" i="6"/>
  <c r="L37" i="6" s="1"/>
  <c r="I50" i="6"/>
  <c r="I49" i="6" s="1"/>
  <c r="L84" i="6"/>
  <c r="L86" i="6"/>
  <c r="L148" i="6"/>
  <c r="H162" i="6"/>
  <c r="H130" i="6" s="1"/>
  <c r="H129" i="6" s="1"/>
  <c r="H128" i="6" s="1"/>
  <c r="I161" i="6"/>
  <c r="I160" i="6" s="1"/>
  <c r="L162" i="6"/>
  <c r="L130" i="6" s="1"/>
  <c r="L129" i="6" s="1"/>
  <c r="L128" i="6" s="1"/>
  <c r="K221" i="6"/>
  <c r="O221" i="6"/>
  <c r="N221" i="6" s="1"/>
  <c r="P286" i="6"/>
  <c r="P246" i="6" s="1"/>
  <c r="M246" i="6"/>
  <c r="I264" i="6"/>
  <c r="H303" i="6"/>
  <c r="H264" i="6" s="1"/>
  <c r="K268" i="6"/>
  <c r="K266" i="6" s="1"/>
  <c r="K265" i="6" s="1"/>
  <c r="K305" i="6"/>
  <c r="K304" i="6" s="1"/>
  <c r="O325" i="6"/>
  <c r="N325" i="6" s="1"/>
  <c r="O339" i="6"/>
  <c r="O261" i="6" s="1"/>
  <c r="K339" i="6"/>
  <c r="K261" i="6" s="1"/>
  <c r="O341" i="6"/>
  <c r="H21" i="6"/>
  <c r="K22" i="6"/>
  <c r="I37" i="6"/>
  <c r="H39" i="6"/>
  <c r="K48" i="6"/>
  <c r="H51" i="6"/>
  <c r="H50" i="6" s="1"/>
  <c r="H49" i="6" s="1"/>
  <c r="M68" i="6"/>
  <c r="M67" i="6" s="1"/>
  <c r="M66" i="6" s="1"/>
  <c r="M65" i="6" s="1"/>
  <c r="L78" i="6"/>
  <c r="K78" i="6" s="1"/>
  <c r="M79" i="6"/>
  <c r="M75" i="6" s="1"/>
  <c r="M74" i="6" s="1"/>
  <c r="H85" i="6"/>
  <c r="P113" i="6"/>
  <c r="P111" i="6" s="1"/>
  <c r="P109" i="6" s="1"/>
  <c r="P108" i="6" s="1"/>
  <c r="J122" i="6"/>
  <c r="H142" i="6"/>
  <c r="H110" i="6" s="1"/>
  <c r="H146" i="6"/>
  <c r="H114" i="6" s="1"/>
  <c r="H113" i="6" s="1"/>
  <c r="L175" i="6"/>
  <c r="K175" i="6" s="1"/>
  <c r="H175" i="6"/>
  <c r="H212" i="6"/>
  <c r="H211" i="6" s="1"/>
  <c r="H210" i="6" s="1"/>
  <c r="H209" i="6" s="1"/>
  <c r="I211" i="6"/>
  <c r="I210" i="6" s="1"/>
  <c r="I209" i="6" s="1"/>
  <c r="L212" i="6"/>
  <c r="L211" i="6" s="1"/>
  <c r="L210" i="6" s="1"/>
  <c r="L209" i="6" s="1"/>
  <c r="H220" i="6"/>
  <c r="L220" i="6"/>
  <c r="K220" i="6" s="1"/>
  <c r="L261" i="6"/>
  <c r="L290" i="6"/>
  <c r="L250" i="6" s="1"/>
  <c r="I250" i="6"/>
  <c r="I247" i="6" s="1"/>
  <c r="H290" i="6"/>
  <c r="H250" i="6" s="1"/>
  <c r="L303" i="6"/>
  <c r="L264" i="6" s="1"/>
  <c r="L340" i="6"/>
  <c r="H340" i="6"/>
  <c r="J25" i="6"/>
  <c r="J24" i="6" s="1"/>
  <c r="H32" i="6"/>
  <c r="L150" i="6"/>
  <c r="I118" i="6"/>
  <c r="I117" i="6" s="1"/>
  <c r="P285" i="6"/>
  <c r="M283" i="6"/>
  <c r="M280" i="6" s="1"/>
  <c r="M278" i="6" s="1"/>
  <c r="M277" i="6" s="1"/>
  <c r="H298" i="6"/>
  <c r="I259" i="6"/>
  <c r="I82" i="6"/>
  <c r="H83" i="6"/>
  <c r="K85" i="6"/>
  <c r="J79" i="6"/>
  <c r="J75" i="6" s="1"/>
  <c r="J74" i="6" s="1"/>
  <c r="J68" i="6" s="1"/>
  <c r="J67" i="6" s="1"/>
  <c r="J66" i="6" s="1"/>
  <c r="J65" i="6" s="1"/>
  <c r="J105" i="6"/>
  <c r="J104" i="6" s="1"/>
  <c r="J103" i="6" s="1"/>
  <c r="I116" i="6"/>
  <c r="I130" i="6"/>
  <c r="I129" i="6" s="1"/>
  <c r="I128" i="6" s="1"/>
  <c r="K142" i="6"/>
  <c r="K110" i="6" s="1"/>
  <c r="O124" i="6"/>
  <c r="M245" i="6"/>
  <c r="J257" i="6"/>
  <c r="H286" i="6"/>
  <c r="H246" i="6" s="1"/>
  <c r="I246" i="6"/>
  <c r="L286" i="6"/>
  <c r="K286" i="6" s="1"/>
  <c r="L298" i="6"/>
  <c r="H323" i="6"/>
  <c r="H322" i="6" s="1"/>
  <c r="L323" i="6"/>
  <c r="L322" i="6" s="1"/>
  <c r="H337" i="6"/>
  <c r="L337" i="6"/>
  <c r="O337" i="6" s="1"/>
  <c r="H339" i="6"/>
  <c r="H261" i="6" s="1"/>
  <c r="I261" i="6"/>
  <c r="O346" i="6"/>
  <c r="O344" i="6" s="1"/>
  <c r="O343" i="6" s="1"/>
  <c r="L344" i="6"/>
  <c r="L343" i="6" s="1"/>
  <c r="M117" i="6"/>
  <c r="M200" i="6"/>
  <c r="M199" i="6" s="1"/>
  <c r="M198" i="6" s="1"/>
  <c r="M197" i="6" s="1"/>
  <c r="M196" i="6" s="1"/>
  <c r="M182" i="6" s="1"/>
  <c r="J247" i="6"/>
  <c r="I263" i="6"/>
  <c r="P257" i="6"/>
  <c r="J266" i="6"/>
  <c r="J265" i="6" s="1"/>
  <c r="H255" i="6"/>
  <c r="L296" i="6"/>
  <c r="P319" i="6"/>
  <c r="P317" i="6" s="1"/>
  <c r="P316" i="6" s="1"/>
  <c r="J319" i="6"/>
  <c r="J317" i="6" s="1"/>
  <c r="J316" i="6" s="1"/>
  <c r="J309" i="6" s="1"/>
  <c r="J308" i="6" s="1"/>
  <c r="M319" i="6"/>
  <c r="M317" i="6" s="1"/>
  <c r="M316" i="6" s="1"/>
  <c r="J163" i="6"/>
  <c r="L21" i="6"/>
  <c r="J17" i="6"/>
  <c r="J16" i="6" s="1"/>
  <c r="J15" i="6" s="1"/>
  <c r="J14" i="6" s="1"/>
  <c r="J8" i="6" s="1"/>
  <c r="H30" i="6"/>
  <c r="H77" i="6"/>
  <c r="H76" i="6" s="1"/>
  <c r="I76" i="6"/>
  <c r="H98" i="6"/>
  <c r="H97" i="6" s="1"/>
  <c r="H96" i="6" s="1"/>
  <c r="H95" i="6" s="1"/>
  <c r="H94" i="6" s="1"/>
  <c r="H93" i="6" s="1"/>
  <c r="I97" i="6"/>
  <c r="I96" i="6" s="1"/>
  <c r="I95" i="6" s="1"/>
  <c r="I94" i="6" s="1"/>
  <c r="I93" i="6" s="1"/>
  <c r="K162" i="6"/>
  <c r="H27" i="6"/>
  <c r="H26" i="6" s="1"/>
  <c r="I26" i="6"/>
  <c r="L28" i="6"/>
  <c r="L30" i="6"/>
  <c r="K35" i="6"/>
  <c r="O39" i="6"/>
  <c r="N39" i="6" s="1"/>
  <c r="H45" i="6"/>
  <c r="L50" i="6"/>
  <c r="L49" i="6" s="1"/>
  <c r="O51" i="6"/>
  <c r="H72" i="6"/>
  <c r="H71" i="6" s="1"/>
  <c r="H70" i="6" s="1"/>
  <c r="H69" i="6" s="1"/>
  <c r="I71" i="6"/>
  <c r="I70" i="6" s="1"/>
  <c r="I69" i="6" s="1"/>
  <c r="L73" i="6"/>
  <c r="L71" i="6" s="1"/>
  <c r="L70" i="6" s="1"/>
  <c r="L69" i="6" s="1"/>
  <c r="L77" i="6"/>
  <c r="O90" i="6"/>
  <c r="L98" i="6"/>
  <c r="L151" i="6"/>
  <c r="H151" i="6"/>
  <c r="H119" i="6" s="1"/>
  <c r="H117" i="6" s="1"/>
  <c r="I149" i="6"/>
  <c r="H155" i="6"/>
  <c r="I154" i="6"/>
  <c r="K156" i="6"/>
  <c r="K124" i="6" s="1"/>
  <c r="L159" i="6"/>
  <c r="H195" i="6"/>
  <c r="H193" i="6" s="1"/>
  <c r="H192" i="6" s="1"/>
  <c r="H191" i="6" s="1"/>
  <c r="H190" i="6" s="1"/>
  <c r="H189" i="6" s="1"/>
  <c r="I193" i="6"/>
  <c r="I192" i="6" s="1"/>
  <c r="I191" i="6" s="1"/>
  <c r="I190" i="6" s="1"/>
  <c r="I189" i="6" s="1"/>
  <c r="L195" i="6"/>
  <c r="L204" i="6"/>
  <c r="H204" i="6"/>
  <c r="H203" i="6" s="1"/>
  <c r="I203" i="6"/>
  <c r="I200" i="6" s="1"/>
  <c r="I199" i="6" s="1"/>
  <c r="I198" i="6" s="1"/>
  <c r="L208" i="6"/>
  <c r="I207" i="6"/>
  <c r="I206" i="6" s="1"/>
  <c r="I205" i="6" s="1"/>
  <c r="H208" i="6"/>
  <c r="H207" i="6" s="1"/>
  <c r="H206" i="6" s="1"/>
  <c r="H205" i="6" s="1"/>
  <c r="K212" i="6"/>
  <c r="K211" i="6" s="1"/>
  <c r="K210" i="6" s="1"/>
  <c r="K209" i="6" s="1"/>
  <c r="H23" i="6"/>
  <c r="H64" i="6"/>
  <c r="H63" i="6" s="1"/>
  <c r="H62" i="6" s="1"/>
  <c r="H61" i="6" s="1"/>
  <c r="H60" i="6" s="1"/>
  <c r="H59" i="6" s="1"/>
  <c r="H58" i="6" s="1"/>
  <c r="I63" i="6"/>
  <c r="I62" i="6" s="1"/>
  <c r="I61" i="6" s="1"/>
  <c r="I60" i="6" s="1"/>
  <c r="I59" i="6" s="1"/>
  <c r="I58" i="6" s="1"/>
  <c r="O83" i="6"/>
  <c r="L147" i="6"/>
  <c r="H147" i="6"/>
  <c r="H115" i="6" s="1"/>
  <c r="I145" i="6"/>
  <c r="I115" i="6"/>
  <c r="I113" i="6" s="1"/>
  <c r="O155" i="6"/>
  <c r="L123" i="6"/>
  <c r="K155" i="6"/>
  <c r="L158" i="6"/>
  <c r="H158" i="6"/>
  <c r="H126" i="6" s="1"/>
  <c r="H161" i="6"/>
  <c r="H160" i="6" s="1"/>
  <c r="H174" i="6"/>
  <c r="H173" i="6" s="1"/>
  <c r="I173" i="6"/>
  <c r="P197" i="6"/>
  <c r="P196" i="6" s="1"/>
  <c r="P182" i="6" s="1"/>
  <c r="N218" i="6"/>
  <c r="O27" i="6"/>
  <c r="M29" i="6"/>
  <c r="M25" i="6" s="1"/>
  <c r="M24" i="6" s="1"/>
  <c r="L32" i="6"/>
  <c r="O33" i="6"/>
  <c r="H37" i="6"/>
  <c r="L45" i="6"/>
  <c r="H56" i="6"/>
  <c r="I55" i="6"/>
  <c r="I54" i="6" s="1"/>
  <c r="I53" i="6" s="1"/>
  <c r="I57" i="6"/>
  <c r="H57" i="6" s="1"/>
  <c r="L64" i="6"/>
  <c r="O72" i="6"/>
  <c r="K83" i="6"/>
  <c r="H90" i="6"/>
  <c r="H89" i="6" s="1"/>
  <c r="I89" i="6"/>
  <c r="L91" i="6"/>
  <c r="L89" i="6" s="1"/>
  <c r="I123" i="6"/>
  <c r="I127" i="6"/>
  <c r="H138" i="6"/>
  <c r="I106" i="6"/>
  <c r="I139" i="6"/>
  <c r="I137" i="6" s="1"/>
  <c r="I136" i="6" s="1"/>
  <c r="I135" i="6" s="1"/>
  <c r="O142" i="6"/>
  <c r="K112" i="6"/>
  <c r="K114" i="6"/>
  <c r="L174" i="6"/>
  <c r="J200" i="6"/>
  <c r="J199" i="6" s="1"/>
  <c r="J198" i="6" s="1"/>
  <c r="J197" i="6" s="1"/>
  <c r="J196" i="6" s="1"/>
  <c r="J182" i="6" s="1"/>
  <c r="H219" i="6"/>
  <c r="L219" i="6"/>
  <c r="J270" i="6"/>
  <c r="J269" i="6" s="1"/>
  <c r="H296" i="6"/>
  <c r="O284" i="6"/>
  <c r="K284" i="6"/>
  <c r="L244" i="6"/>
  <c r="H285" i="6"/>
  <c r="H245" i="6" s="1"/>
  <c r="L285" i="6"/>
  <c r="L283" i="6" s="1"/>
  <c r="I245" i="6"/>
  <c r="O286" i="6"/>
  <c r="I312" i="6"/>
  <c r="I311" i="6" s="1"/>
  <c r="I310" i="6" s="1"/>
  <c r="H314" i="6"/>
  <c r="H312" i="6" s="1"/>
  <c r="H311" i="6" s="1"/>
  <c r="H310" i="6" s="1"/>
  <c r="I110" i="6"/>
  <c r="L157" i="6"/>
  <c r="L154" i="6" s="1"/>
  <c r="H172" i="6"/>
  <c r="H170" i="6" s="1"/>
  <c r="I170" i="6"/>
  <c r="H200" i="6"/>
  <c r="H199" i="6" s="1"/>
  <c r="H198" i="6" s="1"/>
  <c r="L253" i="6"/>
  <c r="O293" i="6"/>
  <c r="H365" i="6"/>
  <c r="I364" i="6"/>
  <c r="I363" i="6" s="1"/>
  <c r="I362" i="6" s="1"/>
  <c r="I361" i="6" s="1"/>
  <c r="I360" i="6" s="1"/>
  <c r="K288" i="6"/>
  <c r="L248" i="6"/>
  <c r="O288" i="6"/>
  <c r="H305" i="6"/>
  <c r="H304" i="6" s="1"/>
  <c r="H218" i="6"/>
  <c r="I217" i="6"/>
  <c r="I216" i="6" s="1"/>
  <c r="I215" i="6" s="1"/>
  <c r="I214" i="6" s="1"/>
  <c r="I213" i="6" s="1"/>
  <c r="L222" i="6"/>
  <c r="P247" i="6"/>
  <c r="M266" i="6"/>
  <c r="M265" i="6" s="1"/>
  <c r="H292" i="6"/>
  <c r="L292" i="6"/>
  <c r="K323" i="6"/>
  <c r="O323" i="6"/>
  <c r="K332" i="6"/>
  <c r="O332" i="6"/>
  <c r="N332" i="6" s="1"/>
  <c r="H336" i="6"/>
  <c r="L336" i="6"/>
  <c r="L258" i="6" s="1"/>
  <c r="I335" i="6"/>
  <c r="I319" i="6" s="1"/>
  <c r="I317" i="6" s="1"/>
  <c r="I316" i="6" s="1"/>
  <c r="H284" i="6"/>
  <c r="I283" i="6"/>
  <c r="H262" i="6"/>
  <c r="L305" i="6"/>
  <c r="L304" i="6" s="1"/>
  <c r="L268" i="6"/>
  <c r="L266" i="6" s="1"/>
  <c r="L265" i="6" s="1"/>
  <c r="O307" i="6"/>
  <c r="H331" i="6"/>
  <c r="L331" i="6"/>
  <c r="O342" i="6"/>
  <c r="K342" i="6"/>
  <c r="N346" i="6"/>
  <c r="N344" i="6" s="1"/>
  <c r="N343" i="6" s="1"/>
  <c r="I347" i="6"/>
  <c r="H274" i="6"/>
  <c r="I275" i="6"/>
  <c r="K242" i="6"/>
  <c r="H288" i="6"/>
  <c r="I287" i="6"/>
  <c r="K337" i="6"/>
  <c r="L358" i="6"/>
  <c r="L357" i="6" s="1"/>
  <c r="L356" i="6" s="1"/>
  <c r="L355" i="6" s="1"/>
  <c r="L354" i="6" s="1"/>
  <c r="L347" i="6" s="1"/>
  <c r="K359" i="6"/>
  <c r="K358" i="6" s="1"/>
  <c r="K357" i="6" s="1"/>
  <c r="K356" i="6" s="1"/>
  <c r="K355" i="6" s="1"/>
  <c r="K354" i="6" s="1"/>
  <c r="K347" i="6" s="1"/>
  <c r="O359" i="6"/>
  <c r="I239" i="6"/>
  <c r="L262" i="6"/>
  <c r="I296" i="6"/>
  <c r="G29" i="8"/>
  <c r="G25" i="8" s="1"/>
  <c r="G24" i="8" s="1"/>
  <c r="H163" i="8"/>
  <c r="H126" i="8" s="1"/>
  <c r="I126" i="8"/>
  <c r="J385" i="8"/>
  <c r="J384" i="8" s="1"/>
  <c r="H509" i="8"/>
  <c r="H503" i="8" s="1"/>
  <c r="I503" i="8"/>
  <c r="I549" i="8"/>
  <c r="H551" i="8"/>
  <c r="H641" i="8"/>
  <c r="H696" i="8"/>
  <c r="H692" i="8" s="1"/>
  <c r="I692" i="8"/>
  <c r="G699" i="8"/>
  <c r="G382" i="8"/>
  <c r="G381" i="8" s="1"/>
  <c r="G380" i="8" s="1"/>
  <c r="G379" i="8" s="1"/>
  <c r="G378" i="8" s="1"/>
  <c r="G377" i="8" s="1"/>
  <c r="I20" i="8"/>
  <c r="I19" i="8" s="1"/>
  <c r="I18" i="8" s="1"/>
  <c r="I161" i="8"/>
  <c r="J224" i="8"/>
  <c r="J223" i="8" s="1"/>
  <c r="J487" i="8"/>
  <c r="J485" i="8" s="1"/>
  <c r="J484" i="8" s="1"/>
  <c r="J477" i="8" s="1"/>
  <c r="J476" i="8" s="1"/>
  <c r="H546" i="8"/>
  <c r="I362" i="8"/>
  <c r="G80" i="8"/>
  <c r="G79" i="8" s="1"/>
  <c r="G73" i="8" s="1"/>
  <c r="G72" i="8" s="1"/>
  <c r="G71" i="8" s="1"/>
  <c r="G70" i="8" s="1"/>
  <c r="I81" i="8"/>
  <c r="H81" i="8" s="1"/>
  <c r="G187" i="8"/>
  <c r="G186" i="8" s="1"/>
  <c r="G260" i="8"/>
  <c r="G326" i="8"/>
  <c r="G325" i="8" s="1"/>
  <c r="G324" i="8" s="1"/>
  <c r="H401" i="8"/>
  <c r="I355" i="8"/>
  <c r="H461" i="8"/>
  <c r="H369" i="8" s="1"/>
  <c r="I369" i="8"/>
  <c r="G615" i="8"/>
  <c r="G614" i="8" s="1"/>
  <c r="G662" i="8"/>
  <c r="G661" i="8" s="1"/>
  <c r="G660" i="8" s="1"/>
  <c r="H701" i="8"/>
  <c r="H700" i="8" s="1"/>
  <c r="I700" i="8"/>
  <c r="I699" i="8" s="1"/>
  <c r="I383" i="8"/>
  <c r="J116" i="8"/>
  <c r="J115" i="8" s="1"/>
  <c r="J114" i="8" s="1"/>
  <c r="J113" i="8" s="1"/>
  <c r="J112" i="8" s="1"/>
  <c r="J92" i="8" s="1"/>
  <c r="J122" i="8"/>
  <c r="J120" i="8" s="1"/>
  <c r="J119" i="8" s="1"/>
  <c r="G133" i="8"/>
  <c r="H154" i="8"/>
  <c r="I192" i="8"/>
  <c r="H192" i="8" s="1"/>
  <c r="H190" i="8" s="1"/>
  <c r="H189" i="8" s="1"/>
  <c r="H188" i="8" s="1"/>
  <c r="I372" i="8"/>
  <c r="I365" i="8" s="1"/>
  <c r="H418" i="8"/>
  <c r="H411" i="8" s="1"/>
  <c r="H486" i="8"/>
  <c r="I348" i="8"/>
  <c r="H554" i="8"/>
  <c r="H370" i="8" s="1"/>
  <c r="I370" i="8"/>
  <c r="G569" i="8"/>
  <c r="G568" i="8" s="1"/>
  <c r="I411" i="8"/>
  <c r="G431" i="8"/>
  <c r="G430" i="8" s="1"/>
  <c r="H525" i="8"/>
  <c r="H524" i="8" s="1"/>
  <c r="H20" i="8"/>
  <c r="H19" i="8" s="1"/>
  <c r="H18" i="8" s="1"/>
  <c r="G150" i="8"/>
  <c r="G149" i="8" s="1"/>
  <c r="J187" i="8"/>
  <c r="J186" i="8" s="1"/>
  <c r="J233" i="8"/>
  <c r="J231" i="8" s="1"/>
  <c r="J230" i="8" s="1"/>
  <c r="H244" i="8"/>
  <c r="J365" i="8"/>
  <c r="H348" i="8"/>
  <c r="G395" i="8"/>
  <c r="G393" i="8" s="1"/>
  <c r="G392" i="8" s="1"/>
  <c r="G385" i="8" s="1"/>
  <c r="G384" i="8" s="1"/>
  <c r="I402" i="8"/>
  <c r="H362" i="8"/>
  <c r="J625" i="8"/>
  <c r="J623" i="8" s="1"/>
  <c r="J622" i="8" s="1"/>
  <c r="J615" i="8" s="1"/>
  <c r="J614" i="8" s="1"/>
  <c r="I641" i="8"/>
  <c r="H399" i="8"/>
  <c r="H398" i="8" s="1"/>
  <c r="I353" i="8"/>
  <c r="J569" i="8"/>
  <c r="J568" i="8" s="1"/>
  <c r="H43" i="8"/>
  <c r="J73" i="8"/>
  <c r="J72" i="8" s="1"/>
  <c r="J71" i="8" s="1"/>
  <c r="J70" i="8" s="1"/>
  <c r="G124" i="8"/>
  <c r="G122" i="8" s="1"/>
  <c r="G120" i="8" s="1"/>
  <c r="G119" i="8" s="1"/>
  <c r="G113" i="8" s="1"/>
  <c r="G112" i="8" s="1"/>
  <c r="G92" i="8" s="1"/>
  <c r="G128" i="8"/>
  <c r="H136" i="8"/>
  <c r="I358" i="8"/>
  <c r="I374" i="8"/>
  <c r="I373" i="8" s="1"/>
  <c r="I398" i="8"/>
  <c r="H366" i="8"/>
  <c r="I457" i="8"/>
  <c r="H480" i="8"/>
  <c r="H479" i="8" s="1"/>
  <c r="H478" i="8" s="1"/>
  <c r="H344" i="8"/>
  <c r="J533" i="8"/>
  <c r="J531" i="8" s="1"/>
  <c r="J530" i="8" s="1"/>
  <c r="J523" i="8" s="1"/>
  <c r="J522" i="8" s="1"/>
  <c r="I572" i="8"/>
  <c r="I571" i="8" s="1"/>
  <c r="I570" i="8" s="1"/>
  <c r="I595" i="8"/>
  <c r="J159" i="8"/>
  <c r="J157" i="8" s="1"/>
  <c r="J156" i="8" s="1"/>
  <c r="H137" i="8"/>
  <c r="J395" i="8"/>
  <c r="J393" i="8" s="1"/>
  <c r="J392" i="8" s="1"/>
  <c r="H368" i="8"/>
  <c r="J441" i="8"/>
  <c r="J439" i="8" s="1"/>
  <c r="J438" i="8" s="1"/>
  <c r="J431" i="8" s="1"/>
  <c r="J430" i="8" s="1"/>
  <c r="H657" i="8"/>
  <c r="H656" i="8" s="1"/>
  <c r="H655" i="8" s="1"/>
  <c r="H654" i="8" s="1"/>
  <c r="H653" i="8" s="1"/>
  <c r="H685" i="8"/>
  <c r="H707" i="8"/>
  <c r="H706" i="8" s="1"/>
  <c r="H705" i="8" s="1"/>
  <c r="H704" i="8" s="1"/>
  <c r="H703" i="8" s="1"/>
  <c r="J8" i="8"/>
  <c r="J293" i="8"/>
  <c r="G17" i="8"/>
  <c r="G16" i="8" s="1"/>
  <c r="G15" i="8" s="1"/>
  <c r="G14" i="8" s="1"/>
  <c r="G8" i="8" s="1"/>
  <c r="H260" i="8"/>
  <c r="H38" i="8"/>
  <c r="H37" i="8" s="1"/>
  <c r="I37" i="8"/>
  <c r="H165" i="8"/>
  <c r="H129" i="8"/>
  <c r="H128" i="8" s="1"/>
  <c r="H209" i="8"/>
  <c r="H135" i="8" s="1"/>
  <c r="I207" i="8"/>
  <c r="I214" i="8"/>
  <c r="I213" i="8" s="1"/>
  <c r="H215" i="8"/>
  <c r="H214" i="8" s="1"/>
  <c r="H213" i="8" s="1"/>
  <c r="I231" i="8"/>
  <c r="I230" i="8" s="1"/>
  <c r="H232" i="8"/>
  <c r="H121" i="8" s="1"/>
  <c r="G365" i="8"/>
  <c r="H397" i="8"/>
  <c r="H351" i="8" s="1"/>
  <c r="I351" i="8"/>
  <c r="H405" i="8"/>
  <c r="H359" i="8" s="1"/>
  <c r="I359" i="8"/>
  <c r="H538" i="8"/>
  <c r="I354" i="8"/>
  <c r="I352" i="8" s="1"/>
  <c r="H547" i="8"/>
  <c r="H363" i="8" s="1"/>
  <c r="I363" i="8"/>
  <c r="H28" i="8"/>
  <c r="H26" i="8" s="1"/>
  <c r="I32" i="8"/>
  <c r="I29" i="8" s="1"/>
  <c r="I25" i="8" s="1"/>
  <c r="I24" i="8" s="1"/>
  <c r="I17" i="8" s="1"/>
  <c r="I16" i="8" s="1"/>
  <c r="I15" i="8" s="1"/>
  <c r="I14" i="8" s="1"/>
  <c r="I8" i="8" s="1"/>
  <c r="H69" i="8"/>
  <c r="H68" i="8" s="1"/>
  <c r="H67" i="8" s="1"/>
  <c r="H66" i="8" s="1"/>
  <c r="H65" i="8" s="1"/>
  <c r="H64" i="8" s="1"/>
  <c r="H63" i="8" s="1"/>
  <c r="I68" i="8"/>
  <c r="I67" i="8" s="1"/>
  <c r="I66" i="8" s="1"/>
  <c r="I65" i="8" s="1"/>
  <c r="I64" i="8" s="1"/>
  <c r="I63" i="8" s="1"/>
  <c r="I76" i="8"/>
  <c r="I75" i="8" s="1"/>
  <c r="I74" i="8" s="1"/>
  <c r="H77" i="8"/>
  <c r="H76" i="8" s="1"/>
  <c r="H75" i="8" s="1"/>
  <c r="H74" i="8" s="1"/>
  <c r="I84" i="8"/>
  <c r="I127" i="8"/>
  <c r="I136" i="8"/>
  <c r="I153" i="8"/>
  <c r="I152" i="8" s="1"/>
  <c r="I151" i="8" s="1"/>
  <c r="J150" i="8"/>
  <c r="J149" i="8" s="1"/>
  <c r="H178" i="8"/>
  <c r="I177" i="8"/>
  <c r="I176" i="8" s="1"/>
  <c r="H199" i="8"/>
  <c r="H198" i="8" s="1"/>
  <c r="I198" i="8"/>
  <c r="I281" i="8"/>
  <c r="I280" i="8" s="1"/>
  <c r="I279" i="8" s="1"/>
  <c r="I278" i="8" s="1"/>
  <c r="I277" i="8" s="1"/>
  <c r="I276" i="8" s="1"/>
  <c r="H327" i="8"/>
  <c r="I330" i="8"/>
  <c r="H619" i="8"/>
  <c r="H618" i="8" s="1"/>
  <c r="H617" i="8" s="1"/>
  <c r="H616" i="8" s="1"/>
  <c r="I618" i="8"/>
  <c r="I617" i="8" s="1"/>
  <c r="I616" i="8" s="1"/>
  <c r="H29" i="8"/>
  <c r="H123" i="8"/>
  <c r="I170" i="8"/>
  <c r="I159" i="8" s="1"/>
  <c r="I157" i="8" s="1"/>
  <c r="I156" i="8" s="1"/>
  <c r="H171" i="8"/>
  <c r="H220" i="8"/>
  <c r="H219" i="8" s="1"/>
  <c r="H218" i="8" s="1"/>
  <c r="H217" i="8" s="1"/>
  <c r="H216" i="8" s="1"/>
  <c r="H147" i="8"/>
  <c r="H146" i="8" s="1"/>
  <c r="H145" i="8" s="1"/>
  <c r="H144" i="8" s="1"/>
  <c r="H143" i="8" s="1"/>
  <c r="H142" i="8" s="1"/>
  <c r="H236" i="8"/>
  <c r="H235" i="8" s="1"/>
  <c r="H233" i="8" s="1"/>
  <c r="I235" i="8"/>
  <c r="I233" i="8" s="1"/>
  <c r="I260" i="8"/>
  <c r="J308" i="8"/>
  <c r="J307" i="8" s="1"/>
  <c r="G349" i="8"/>
  <c r="G347" i="8" s="1"/>
  <c r="G346" i="8" s="1"/>
  <c r="G339" i="8" s="1"/>
  <c r="G338" i="8" s="1"/>
  <c r="G337" i="8" s="1"/>
  <c r="G336" i="8" s="1"/>
  <c r="G335" i="8" s="1"/>
  <c r="H402" i="8"/>
  <c r="H545" i="8"/>
  <c r="H361" i="8" s="1"/>
  <c r="I361" i="8"/>
  <c r="H699" i="8"/>
  <c r="H382" i="8"/>
  <c r="I53" i="8"/>
  <c r="I52" i="8" s="1"/>
  <c r="I51" i="8" s="1"/>
  <c r="I50" i="8"/>
  <c r="H54" i="8"/>
  <c r="H84" i="8"/>
  <c r="H80" i="8" s="1"/>
  <c r="H79" i="8" s="1"/>
  <c r="I121" i="8"/>
  <c r="I125" i="8"/>
  <c r="I134" i="8"/>
  <c r="I138" i="8"/>
  <c r="H117" i="8"/>
  <c r="H153" i="8"/>
  <c r="H152" i="8" s="1"/>
  <c r="H151" i="8" s="1"/>
  <c r="H161" i="8"/>
  <c r="H127" i="8"/>
  <c r="J260" i="8"/>
  <c r="H281" i="8"/>
  <c r="H280" i="8" s="1"/>
  <c r="H279" i="8" s="1"/>
  <c r="H278" i="8" s="1"/>
  <c r="H277" i="8" s="1"/>
  <c r="H276" i="8" s="1"/>
  <c r="G311" i="8"/>
  <c r="G310" i="8" s="1"/>
  <c r="G309" i="8" s="1"/>
  <c r="G308" i="8" s="1"/>
  <c r="G307" i="8" s="1"/>
  <c r="I318" i="8"/>
  <c r="I317" i="8" s="1"/>
  <c r="I316" i="8" s="1"/>
  <c r="H319" i="8"/>
  <c r="H318" i="8" s="1"/>
  <c r="H317" i="8" s="1"/>
  <c r="H316" i="8" s="1"/>
  <c r="I327" i="8"/>
  <c r="H330" i="8"/>
  <c r="H447" i="8"/>
  <c r="H444" i="8" s="1"/>
  <c r="I444" i="8"/>
  <c r="I448" i="8"/>
  <c r="I356" i="8" s="1"/>
  <c r="H449" i="8"/>
  <c r="H448" i="8" s="1"/>
  <c r="I357" i="8"/>
  <c r="G477" i="8"/>
  <c r="G476" i="8" s="1"/>
  <c r="H490" i="8"/>
  <c r="I512" i="8"/>
  <c r="I511" i="8" s="1"/>
  <c r="H514" i="8"/>
  <c r="H512" i="8" s="1"/>
  <c r="H511" i="8" s="1"/>
  <c r="I665" i="8"/>
  <c r="I664" i="8" s="1"/>
  <c r="I663" i="8" s="1"/>
  <c r="H666" i="8"/>
  <c r="H665" i="8" s="1"/>
  <c r="H664" i="8" s="1"/>
  <c r="H663" i="8" s="1"/>
  <c r="I227" i="8"/>
  <c r="I226" i="8" s="1"/>
  <c r="I225" i="8" s="1"/>
  <c r="G293" i="8"/>
  <c r="H354" i="8"/>
  <c r="H371" i="8"/>
  <c r="H383" i="8"/>
  <c r="G523" i="8"/>
  <c r="G522" i="8" s="1"/>
  <c r="G233" i="8"/>
  <c r="G231" i="8" s="1"/>
  <c r="G230" i="8" s="1"/>
  <c r="G224" i="8" s="1"/>
  <c r="G223" i="8" s="1"/>
  <c r="I388" i="8"/>
  <c r="I387" i="8" s="1"/>
  <c r="I386" i="8" s="1"/>
  <c r="I343" i="8"/>
  <c r="I342" i="8" s="1"/>
  <c r="I341" i="8" s="1"/>
  <c r="I340" i="8" s="1"/>
  <c r="H389" i="8"/>
  <c r="H367" i="8"/>
  <c r="H372" i="8"/>
  <c r="H420" i="8"/>
  <c r="H419" i="8" s="1"/>
  <c r="H434" i="8"/>
  <c r="H433" i="8" s="1"/>
  <c r="H432" i="8" s="1"/>
  <c r="H496" i="8"/>
  <c r="H358" i="8" s="1"/>
  <c r="I494" i="8"/>
  <c r="I487" i="8" s="1"/>
  <c r="I485" i="8" s="1"/>
  <c r="I484" i="8" s="1"/>
  <c r="I477" i="8" s="1"/>
  <c r="I476" i="8" s="1"/>
  <c r="I678" i="8"/>
  <c r="I674" i="8" s="1"/>
  <c r="I671" i="8" s="1"/>
  <c r="I670" i="8" s="1"/>
  <c r="H679" i="8"/>
  <c r="H678" i="8" s="1"/>
  <c r="H674" i="8" s="1"/>
  <c r="H671" i="8" s="1"/>
  <c r="H670" i="8" s="1"/>
  <c r="J356" i="8"/>
  <c r="J349" i="8" s="1"/>
  <c r="J347" i="8" s="1"/>
  <c r="J346" i="8" s="1"/>
  <c r="J339" i="8" s="1"/>
  <c r="J338" i="8" s="1"/>
  <c r="J337" i="8" s="1"/>
  <c r="J336" i="8" s="1"/>
  <c r="J335" i="8" s="1"/>
  <c r="H572" i="8"/>
  <c r="H571" i="8" s="1"/>
  <c r="H570" i="8" s="1"/>
  <c r="I536" i="8"/>
  <c r="H537" i="8"/>
  <c r="H536" i="8" s="1"/>
  <c r="I582" i="8"/>
  <c r="H583" i="8"/>
  <c r="H582" i="8" s="1"/>
  <c r="H579" i="8" s="1"/>
  <c r="H577" i="8" s="1"/>
  <c r="H576" i="8" s="1"/>
  <c r="H629" i="8"/>
  <c r="H628" i="8" s="1"/>
  <c r="I628" i="8"/>
  <c r="I625" i="8" s="1"/>
  <c r="I623" i="8" s="1"/>
  <c r="I622" i="8" s="1"/>
  <c r="M124" i="9"/>
  <c r="H339" i="9"/>
  <c r="H261" i="9" s="1"/>
  <c r="H253" i="9"/>
  <c r="H157" i="9"/>
  <c r="H53" i="9"/>
  <c r="H52" i="9" s="1"/>
  <c r="H51" i="9" s="1"/>
  <c r="P171" i="9"/>
  <c r="P170" i="9" s="1"/>
  <c r="P169" i="9" s="1"/>
  <c r="P168" i="9" s="1"/>
  <c r="P167" i="9" s="1"/>
  <c r="P166" i="9" s="1"/>
  <c r="P165" i="9" s="1"/>
  <c r="L263" i="9"/>
  <c r="L295" i="9"/>
  <c r="L324" i="9"/>
  <c r="K253" i="9"/>
  <c r="H328" i="9"/>
  <c r="H93" i="9"/>
  <c r="G245" i="9"/>
  <c r="P249" i="9"/>
  <c r="H343" i="9"/>
  <c r="I39" i="9"/>
  <c r="L50" i="9"/>
  <c r="K50" i="9" s="1"/>
  <c r="H91" i="9"/>
  <c r="J145" i="9"/>
  <c r="J143" i="9" s="1"/>
  <c r="J142" i="9" s="1"/>
  <c r="J136" i="9" s="1"/>
  <c r="J133" i="9" s="1"/>
  <c r="L157" i="9"/>
  <c r="L125" i="9" s="1"/>
  <c r="G202" i="9"/>
  <c r="G201" i="9" s="1"/>
  <c r="G200" i="9" s="1"/>
  <c r="H202" i="9"/>
  <c r="H201" i="9" s="1"/>
  <c r="H200" i="9" s="1"/>
  <c r="P202" i="9"/>
  <c r="P201" i="9" s="1"/>
  <c r="P200" i="9" s="1"/>
  <c r="P199" i="9" s="1"/>
  <c r="P198" i="9" s="1"/>
  <c r="P184" i="9" s="1"/>
  <c r="I255" i="9"/>
  <c r="I263" i="9"/>
  <c r="L294" i="9"/>
  <c r="K294" i="9" s="1"/>
  <c r="K262" i="9"/>
  <c r="P321" i="9"/>
  <c r="P319" i="9" s="1"/>
  <c r="P318" i="9" s="1"/>
  <c r="H334" i="9"/>
  <c r="H255" i="9" s="1"/>
  <c r="H327" i="9"/>
  <c r="H257" i="9"/>
  <c r="H29" i="9"/>
  <c r="H349" i="9"/>
  <c r="L23" i="9"/>
  <c r="O23" i="9" s="1"/>
  <c r="N23" i="9" s="1"/>
  <c r="H23" i="9"/>
  <c r="K41" i="9"/>
  <c r="O41" i="9"/>
  <c r="N41" i="9" s="1"/>
  <c r="I195" i="9"/>
  <c r="I194" i="9" s="1"/>
  <c r="I193" i="9" s="1"/>
  <c r="I192" i="9" s="1"/>
  <c r="I191" i="9" s="1"/>
  <c r="L197" i="9"/>
  <c r="L195" i="9" s="1"/>
  <c r="L194" i="9" s="1"/>
  <c r="L193" i="9" s="1"/>
  <c r="L192" i="9" s="1"/>
  <c r="L191" i="9" s="1"/>
  <c r="O221" i="9"/>
  <c r="N221" i="9" s="1"/>
  <c r="K221" i="9"/>
  <c r="H290" i="9"/>
  <c r="L290" i="9"/>
  <c r="L289" i="9" s="1"/>
  <c r="I250" i="9"/>
  <c r="L303" i="9"/>
  <c r="H303" i="9"/>
  <c r="H338" i="9"/>
  <c r="L338" i="9"/>
  <c r="O338" i="9" s="1"/>
  <c r="N338" i="9" s="1"/>
  <c r="H197" i="9"/>
  <c r="H195" i="9" s="1"/>
  <c r="H194" i="9" s="1"/>
  <c r="H193" i="9" s="1"/>
  <c r="H192" i="9" s="1"/>
  <c r="H191" i="9" s="1"/>
  <c r="H174" i="9"/>
  <c r="H172" i="9" s="1"/>
  <c r="H125" i="9"/>
  <c r="H79" i="9"/>
  <c r="L79" i="9"/>
  <c r="O79" i="9" s="1"/>
  <c r="N79" i="9" s="1"/>
  <c r="H86" i="9"/>
  <c r="H84" i="9" s="1"/>
  <c r="L86" i="9"/>
  <c r="K86" i="9" s="1"/>
  <c r="M145" i="9"/>
  <c r="M143" i="9" s="1"/>
  <c r="M142" i="9" s="1"/>
  <c r="I118" i="9"/>
  <c r="H150" i="9"/>
  <c r="H118" i="9" s="1"/>
  <c r="L150" i="9"/>
  <c r="K150" i="9" s="1"/>
  <c r="K118" i="9" s="1"/>
  <c r="L161" i="9"/>
  <c r="J275" i="9"/>
  <c r="J274" i="9" s="1"/>
  <c r="J273" i="9" s="1"/>
  <c r="J272" i="9" s="1"/>
  <c r="J271" i="9" s="1"/>
  <c r="J236" i="9"/>
  <c r="L304" i="9"/>
  <c r="L265" i="9" s="1"/>
  <c r="H304" i="9"/>
  <c r="H309" i="9"/>
  <c r="L309" i="9"/>
  <c r="K309" i="9" s="1"/>
  <c r="H263" i="9"/>
  <c r="H28" i="9"/>
  <c r="H27" i="9" s="1"/>
  <c r="L28" i="9"/>
  <c r="K28" i="9" s="1"/>
  <c r="K27" i="9" s="1"/>
  <c r="L36" i="9"/>
  <c r="K36" i="9" s="1"/>
  <c r="H36" i="9"/>
  <c r="H40" i="9"/>
  <c r="H39" i="9" s="1"/>
  <c r="L40" i="9"/>
  <c r="K40" i="9" s="1"/>
  <c r="L80" i="9"/>
  <c r="H80" i="9"/>
  <c r="H152" i="9"/>
  <c r="L152" i="9"/>
  <c r="K152" i="9" s="1"/>
  <c r="K120" i="9" s="1"/>
  <c r="H177" i="9"/>
  <c r="H175" i="9" s="1"/>
  <c r="L177" i="9"/>
  <c r="O177" i="9" s="1"/>
  <c r="N177" i="9" s="1"/>
  <c r="I270" i="9"/>
  <c r="H247" i="9"/>
  <c r="H342" i="9"/>
  <c r="H243" i="9"/>
  <c r="H221" i="9"/>
  <c r="O29" i="9"/>
  <c r="N29" i="9" s="1"/>
  <c r="K29" i="9"/>
  <c r="H45" i="9"/>
  <c r="H43" i="9" s="1"/>
  <c r="L45" i="9"/>
  <c r="K45" i="9" s="1"/>
  <c r="K43" i="9" s="1"/>
  <c r="H47" i="9"/>
  <c r="I73" i="9"/>
  <c r="I72" i="9" s="1"/>
  <c r="I71" i="9" s="1"/>
  <c r="H75" i="9"/>
  <c r="I141" i="9"/>
  <c r="H140" i="9"/>
  <c r="L148" i="9"/>
  <c r="H148" i="9"/>
  <c r="L160" i="9"/>
  <c r="O160" i="9" s="1"/>
  <c r="H160" i="9"/>
  <c r="H128" i="9" s="1"/>
  <c r="I156" i="9"/>
  <c r="L210" i="9"/>
  <c r="L209" i="9" s="1"/>
  <c r="L208" i="9" s="1"/>
  <c r="L207" i="9" s="1"/>
  <c r="H210" i="9"/>
  <c r="H209" i="9" s="1"/>
  <c r="H208" i="9" s="1"/>
  <c r="H207" i="9" s="1"/>
  <c r="H214" i="9"/>
  <c r="H213" i="9" s="1"/>
  <c r="H212" i="9" s="1"/>
  <c r="H211" i="9" s="1"/>
  <c r="L214" i="9"/>
  <c r="K214" i="9" s="1"/>
  <c r="K213" i="9" s="1"/>
  <c r="K212" i="9" s="1"/>
  <c r="K211" i="9" s="1"/>
  <c r="L223" i="9"/>
  <c r="O223" i="9" s="1"/>
  <c r="N223" i="9" s="1"/>
  <c r="H223" i="9"/>
  <c r="I254" i="9"/>
  <c r="L292" i="9"/>
  <c r="O292" i="9" s="1"/>
  <c r="H292" i="9"/>
  <c r="H252" i="9" s="1"/>
  <c r="I252" i="9"/>
  <c r="L344" i="9"/>
  <c r="K344" i="9" s="1"/>
  <c r="I266" i="9"/>
  <c r="H348" i="9"/>
  <c r="H346" i="9" s="1"/>
  <c r="H345" i="9" s="1"/>
  <c r="H161" i="9"/>
  <c r="H129" i="9" s="1"/>
  <c r="L33" i="9"/>
  <c r="O33" i="9" s="1"/>
  <c r="N33" i="9" s="1"/>
  <c r="H33" i="9"/>
  <c r="I59" i="9"/>
  <c r="H59" i="9" s="1"/>
  <c r="H58" i="9"/>
  <c r="I65" i="9"/>
  <c r="I64" i="9" s="1"/>
  <c r="I63" i="9" s="1"/>
  <c r="I62" i="9" s="1"/>
  <c r="I61" i="9" s="1"/>
  <c r="I60" i="9" s="1"/>
  <c r="H66" i="9"/>
  <c r="H65" i="9" s="1"/>
  <c r="H64" i="9" s="1"/>
  <c r="H63" i="9" s="1"/>
  <c r="H62" i="9" s="1"/>
  <c r="H61" i="9" s="1"/>
  <c r="H60" i="9" s="1"/>
  <c r="L74" i="9"/>
  <c r="H74" i="9"/>
  <c r="L88" i="9"/>
  <c r="O88" i="9" s="1"/>
  <c r="N88" i="9" s="1"/>
  <c r="H88" i="9"/>
  <c r="H81" i="9" s="1"/>
  <c r="G124" i="9"/>
  <c r="G113" i="9" s="1"/>
  <c r="G111" i="9" s="1"/>
  <c r="G110" i="9" s="1"/>
  <c r="G104" i="9" s="1"/>
  <c r="G101" i="9" s="1"/>
  <c r="G94" i="9" s="1"/>
  <c r="I268" i="9"/>
  <c r="I267" i="9" s="1"/>
  <c r="M268" i="9"/>
  <c r="M267" i="9" s="1"/>
  <c r="P268" i="9"/>
  <c r="P267" i="9" s="1"/>
  <c r="H277" i="9"/>
  <c r="G282" i="9"/>
  <c r="G280" i="9" s="1"/>
  <c r="G279" i="9" s="1"/>
  <c r="G272" i="9" s="1"/>
  <c r="G271" i="9" s="1"/>
  <c r="K256" i="9"/>
  <c r="I260" i="9"/>
  <c r="H299" i="9"/>
  <c r="H251" i="9"/>
  <c r="H276" i="9"/>
  <c r="L276" i="9" s="1"/>
  <c r="L35" i="9"/>
  <c r="O35" i="9" s="1"/>
  <c r="H35" i="9"/>
  <c r="L100" i="9"/>
  <c r="K100" i="9" s="1"/>
  <c r="K99" i="9" s="1"/>
  <c r="K98" i="9" s="1"/>
  <c r="K97" i="9" s="1"/>
  <c r="K96" i="9" s="1"/>
  <c r="K95" i="9" s="1"/>
  <c r="H100" i="9"/>
  <c r="H99" i="9" s="1"/>
  <c r="H98" i="9" s="1"/>
  <c r="H97" i="9" s="1"/>
  <c r="H96" i="9" s="1"/>
  <c r="H95" i="9" s="1"/>
  <c r="P124" i="9"/>
  <c r="P145" i="9"/>
  <c r="P143" i="9" s="1"/>
  <c r="P142" i="9" s="1"/>
  <c r="L158" i="9"/>
  <c r="H158" i="9"/>
  <c r="H126" i="9" s="1"/>
  <c r="N159" i="9"/>
  <c r="N127" i="9" s="1"/>
  <c r="L164" i="9"/>
  <c r="H164" i="9"/>
  <c r="I219" i="9"/>
  <c r="I218" i="9" s="1"/>
  <c r="I217" i="9" s="1"/>
  <c r="I216" i="9" s="1"/>
  <c r="I215" i="9" s="1"/>
  <c r="H224" i="9"/>
  <c r="H219" i="9" s="1"/>
  <c r="H218" i="9" s="1"/>
  <c r="H217" i="9" s="1"/>
  <c r="H216" i="9" s="1"/>
  <c r="H215" i="9" s="1"/>
  <c r="H199" i="9" s="1"/>
  <c r="H198" i="9" s="1"/>
  <c r="L286" i="9"/>
  <c r="H286" i="9"/>
  <c r="L288" i="9"/>
  <c r="L248" i="9" s="1"/>
  <c r="H288" i="9"/>
  <c r="H248" i="9" s="1"/>
  <c r="L305" i="9"/>
  <c r="H305" i="9"/>
  <c r="H266" i="9" s="1"/>
  <c r="J349" i="9"/>
  <c r="H281" i="9"/>
  <c r="H241" i="9" s="1"/>
  <c r="H159" i="9"/>
  <c r="H127" i="9" s="1"/>
  <c r="H32" i="9"/>
  <c r="L246" i="9"/>
  <c r="P349" i="9"/>
  <c r="H341" i="9"/>
  <c r="H325" i="9"/>
  <c r="O100" i="9"/>
  <c r="L99" i="9"/>
  <c r="L98" i="9" s="1"/>
  <c r="L97" i="9" s="1"/>
  <c r="L96" i="9" s="1"/>
  <c r="L95" i="9" s="1"/>
  <c r="K53" i="9"/>
  <c r="K52" i="9" s="1"/>
  <c r="K51" i="9" s="1"/>
  <c r="L52" i="9"/>
  <c r="L51" i="9" s="1"/>
  <c r="O53" i="9"/>
  <c r="N53" i="9" s="1"/>
  <c r="N52" i="9" s="1"/>
  <c r="N51" i="9" s="1"/>
  <c r="I24" i="9"/>
  <c r="G77" i="9"/>
  <c r="G76" i="9" s="1"/>
  <c r="G70" i="9" s="1"/>
  <c r="G69" i="9" s="1"/>
  <c r="G68" i="9" s="1"/>
  <c r="G67" i="9" s="1"/>
  <c r="O92" i="9"/>
  <c r="N92" i="9" s="1"/>
  <c r="K92" i="9"/>
  <c r="K91" i="9" s="1"/>
  <c r="L91" i="9"/>
  <c r="O157" i="9"/>
  <c r="O125" i="9" s="1"/>
  <c r="K157" i="9"/>
  <c r="K125" i="9" s="1"/>
  <c r="K295" i="9"/>
  <c r="K255" i="9" s="1"/>
  <c r="O295" i="9"/>
  <c r="N295" i="9" s="1"/>
  <c r="N255" i="9" s="1"/>
  <c r="M31" i="9"/>
  <c r="M26" i="9" s="1"/>
  <c r="M25" i="9" s="1"/>
  <c r="M81" i="9"/>
  <c r="M77" i="9" s="1"/>
  <c r="M76" i="9" s="1"/>
  <c r="M70" i="9" s="1"/>
  <c r="M69" i="9" s="1"/>
  <c r="M68" i="9" s="1"/>
  <c r="M67" i="9" s="1"/>
  <c r="I116" i="9"/>
  <c r="I139" i="9"/>
  <c r="I138" i="9" s="1"/>
  <c r="I137" i="9" s="1"/>
  <c r="L255" i="9"/>
  <c r="L264" i="9"/>
  <c r="I275" i="9"/>
  <c r="I274" i="9" s="1"/>
  <c r="I273" i="9" s="1"/>
  <c r="L281" i="9"/>
  <c r="P288" i="9"/>
  <c r="K292" i="9"/>
  <c r="K252" i="9" s="1"/>
  <c r="N262" i="9"/>
  <c r="O263" i="9"/>
  <c r="N341" i="9"/>
  <c r="N263" i="9" s="1"/>
  <c r="O343" i="9"/>
  <c r="N343" i="9" s="1"/>
  <c r="M349" i="9"/>
  <c r="G26" i="9"/>
  <c r="G25" i="9" s="1"/>
  <c r="K148" i="9"/>
  <c r="K116" i="9" s="1"/>
  <c r="L116" i="9"/>
  <c r="M248" i="9"/>
  <c r="M245" i="9" s="1"/>
  <c r="I265" i="9"/>
  <c r="O299" i="9"/>
  <c r="K299" i="9"/>
  <c r="I27" i="9"/>
  <c r="O45" i="9"/>
  <c r="O43" i="9" s="1"/>
  <c r="L75" i="9"/>
  <c r="L73" i="9" s="1"/>
  <c r="L72" i="9" s="1"/>
  <c r="L71" i="9" s="1"/>
  <c r="O83" i="9"/>
  <c r="N83" i="9" s="1"/>
  <c r="I108" i="9"/>
  <c r="M115" i="9"/>
  <c r="M113" i="9" s="1"/>
  <c r="M111" i="9" s="1"/>
  <c r="M110" i="9" s="1"/>
  <c r="J124" i="9"/>
  <c r="L120" i="9"/>
  <c r="G165" i="9"/>
  <c r="J233" i="9"/>
  <c r="J232" i="9" s="1"/>
  <c r="J231" i="9" s="1"/>
  <c r="G268" i="9"/>
  <c r="G267" i="9" s="1"/>
  <c r="O325" i="9"/>
  <c r="N325" i="9" s="1"/>
  <c r="N324" i="9" s="1"/>
  <c r="I337" i="9"/>
  <c r="K342" i="9"/>
  <c r="G199" i="9"/>
  <c r="G198" i="9" s="1"/>
  <c r="G184" i="9" s="1"/>
  <c r="J249" i="9"/>
  <c r="M282" i="9"/>
  <c r="M280" i="9" s="1"/>
  <c r="M279" i="9" s="1"/>
  <c r="J321" i="9"/>
  <c r="J319" i="9" s="1"/>
  <c r="J318" i="9" s="1"/>
  <c r="J311" i="9" s="1"/>
  <c r="J310" i="9" s="1"/>
  <c r="N253" i="9"/>
  <c r="G349" i="9"/>
  <c r="J81" i="9"/>
  <c r="J77" i="9" s="1"/>
  <c r="J76" i="9" s="1"/>
  <c r="J70" i="9" s="1"/>
  <c r="J69" i="9" s="1"/>
  <c r="J68" i="9" s="1"/>
  <c r="J67" i="9" s="1"/>
  <c r="I127" i="9"/>
  <c r="I124" i="9" s="1"/>
  <c r="G145" i="9"/>
  <c r="G143" i="9" s="1"/>
  <c r="G142" i="9" s="1"/>
  <c r="G136" i="9" s="1"/>
  <c r="G133" i="9" s="1"/>
  <c r="J202" i="9"/>
  <c r="J201" i="9" s="1"/>
  <c r="J200" i="9" s="1"/>
  <c r="J199" i="9" s="1"/>
  <c r="J198" i="9" s="1"/>
  <c r="J184" i="9" s="1"/>
  <c r="G233" i="9"/>
  <c r="G232" i="9" s="1"/>
  <c r="G231" i="9" s="1"/>
  <c r="G249" i="9"/>
  <c r="J268" i="9"/>
  <c r="J267" i="9" s="1"/>
  <c r="K251" i="9"/>
  <c r="K263" i="9"/>
  <c r="K35" i="9"/>
  <c r="I54" i="9"/>
  <c r="L38" i="9"/>
  <c r="O40" i="9"/>
  <c r="O52" i="9"/>
  <c r="O51" i="9" s="1"/>
  <c r="L22" i="9"/>
  <c r="O28" i="9"/>
  <c r="L27" i="9"/>
  <c r="N32" i="9"/>
  <c r="I34" i="9"/>
  <c r="L48" i="9"/>
  <c r="I47" i="9"/>
  <c r="I57" i="9"/>
  <c r="I56" i="9" s="1"/>
  <c r="I55" i="9" s="1"/>
  <c r="L42" i="9"/>
  <c r="L39" i="9" s="1"/>
  <c r="N45" i="9"/>
  <c r="N43" i="9" s="1"/>
  <c r="L66" i="9"/>
  <c r="K33" i="9"/>
  <c r="J31" i="9"/>
  <c r="J26" i="9" s="1"/>
  <c r="J25" i="9" s="1"/>
  <c r="J18" i="9" s="1"/>
  <c r="J17" i="9" s="1"/>
  <c r="J16" i="9" s="1"/>
  <c r="J15" i="9" s="1"/>
  <c r="J9" i="9" s="1"/>
  <c r="L43" i="9"/>
  <c r="L49" i="9"/>
  <c r="O50" i="9"/>
  <c r="N50" i="9" s="1"/>
  <c r="K88" i="9"/>
  <c r="I84" i="9"/>
  <c r="O164" i="9"/>
  <c r="L163" i="9"/>
  <c r="L162" i="9" s="1"/>
  <c r="L224" i="9"/>
  <c r="I245" i="9"/>
  <c r="O74" i="9"/>
  <c r="I91" i="9"/>
  <c r="O93" i="9"/>
  <c r="I112" i="9"/>
  <c r="I117" i="9"/>
  <c r="I115" i="9" s="1"/>
  <c r="L128" i="9"/>
  <c r="L144" i="9"/>
  <c r="O148" i="9"/>
  <c r="L156" i="9"/>
  <c r="K164" i="9"/>
  <c r="O174" i="9"/>
  <c r="L206" i="9"/>
  <c r="I205" i="9"/>
  <c r="K210" i="9"/>
  <c r="K209" i="9" s="1"/>
  <c r="K208" i="9" s="1"/>
  <c r="K207" i="9" s="1"/>
  <c r="J259" i="9"/>
  <c r="M276" i="9"/>
  <c r="O309" i="9"/>
  <c r="L270" i="9"/>
  <c r="L268" i="9" s="1"/>
  <c r="L267" i="9" s="1"/>
  <c r="L85" i="9"/>
  <c r="I121" i="9"/>
  <c r="L172" i="9"/>
  <c r="K177" i="9"/>
  <c r="L204" i="9"/>
  <c r="I203" i="9"/>
  <c r="I202" i="9" s="1"/>
  <c r="I201" i="9" s="1"/>
  <c r="I200" i="9" s="1"/>
  <c r="O294" i="9"/>
  <c r="L300" i="9"/>
  <c r="I298" i="9"/>
  <c r="I261" i="9"/>
  <c r="P31" i="9"/>
  <c r="P26" i="9" s="1"/>
  <c r="P25" i="9" s="1"/>
  <c r="L37" i="9"/>
  <c r="I52" i="9"/>
  <c r="I51" i="9" s="1"/>
  <c r="K74" i="9"/>
  <c r="L87" i="9"/>
  <c r="P81" i="9"/>
  <c r="P77" i="9" s="1"/>
  <c r="P76" i="9" s="1"/>
  <c r="P70" i="9" s="1"/>
  <c r="P69" i="9" s="1"/>
  <c r="P68" i="9" s="1"/>
  <c r="P67" i="9" s="1"/>
  <c r="J109" i="9"/>
  <c r="J107" i="9" s="1"/>
  <c r="J106" i="9" s="1"/>
  <c r="J105" i="9" s="1"/>
  <c r="K114" i="9"/>
  <c r="P115" i="9"/>
  <c r="J119" i="9"/>
  <c r="P119" i="9"/>
  <c r="L132" i="9"/>
  <c r="L131" i="9" s="1"/>
  <c r="L130" i="9" s="1"/>
  <c r="I147" i="9"/>
  <c r="L149" i="9"/>
  <c r="O150" i="9"/>
  <c r="I151" i="9"/>
  <c r="I120" i="9"/>
  <c r="L153" i="9"/>
  <c r="K160" i="9"/>
  <c r="K128" i="9" s="1"/>
  <c r="L176" i="9"/>
  <c r="I175" i="9"/>
  <c r="I171" i="9" s="1"/>
  <c r="I170" i="9" s="1"/>
  <c r="I169" i="9" s="1"/>
  <c r="I168" i="9" s="1"/>
  <c r="I167" i="9" s="1"/>
  <c r="I166" i="9" s="1"/>
  <c r="I165" i="9" s="1"/>
  <c r="L222" i="9"/>
  <c r="K257" i="9"/>
  <c r="I349" i="9"/>
  <c r="I132" i="9"/>
  <c r="I131" i="9" s="1"/>
  <c r="I130" i="9" s="1"/>
  <c r="M171" i="9"/>
  <c r="M170" i="9" s="1"/>
  <c r="M169" i="9" s="1"/>
  <c r="M168" i="9" s="1"/>
  <c r="M167" i="9" s="1"/>
  <c r="M166" i="9" s="1"/>
  <c r="M165" i="9" s="1"/>
  <c r="I213" i="9"/>
  <c r="I212" i="9" s="1"/>
  <c r="I211" i="9" s="1"/>
  <c r="L220" i="9"/>
  <c r="P259" i="9"/>
  <c r="M259" i="9"/>
  <c r="O290" i="9"/>
  <c r="I316" i="9"/>
  <c r="H316" i="9" s="1"/>
  <c r="H314" i="9" s="1"/>
  <c r="H313" i="9" s="1"/>
  <c r="H312" i="9" s="1"/>
  <c r="I234" i="9"/>
  <c r="O339" i="9"/>
  <c r="N339" i="9" s="1"/>
  <c r="K339" i="9"/>
  <c r="M202" i="9"/>
  <c r="M201" i="9" s="1"/>
  <c r="M200" i="9" s="1"/>
  <c r="M199" i="9" s="1"/>
  <c r="M198" i="9" s="1"/>
  <c r="M184" i="9" s="1"/>
  <c r="L213" i="9"/>
  <c r="L212" i="9" s="1"/>
  <c r="L211" i="9" s="1"/>
  <c r="M249" i="9"/>
  <c r="G259" i="9"/>
  <c r="I247" i="9"/>
  <c r="L287" i="9"/>
  <c r="K304" i="9"/>
  <c r="K265" i="9" s="1"/>
  <c r="I366" i="9"/>
  <c r="I365" i="9" s="1"/>
  <c r="I364" i="9" s="1"/>
  <c r="I363" i="9" s="1"/>
  <c r="I362" i="9" s="1"/>
  <c r="O324" i="9"/>
  <c r="O344" i="9"/>
  <c r="N344" i="9" s="1"/>
  <c r="N243" i="9"/>
  <c r="L360" i="9"/>
  <c r="L359" i="9" s="1"/>
  <c r="L358" i="9" s="1"/>
  <c r="L357" i="9" s="1"/>
  <c r="L356" i="9" s="1"/>
  <c r="L349" i="9" s="1"/>
  <c r="K361" i="9"/>
  <c r="K360" i="9" s="1"/>
  <c r="K359" i="9" s="1"/>
  <c r="K358" i="9" s="1"/>
  <c r="K357" i="9" s="1"/>
  <c r="K356" i="9" s="1"/>
  <c r="K349" i="9" s="1"/>
  <c r="O361" i="9"/>
  <c r="I264" i="9"/>
  <c r="G321" i="9"/>
  <c r="G319" i="9" s="1"/>
  <c r="G318" i="9" s="1"/>
  <c r="G311" i="9" s="1"/>
  <c r="G310" i="9" s="1"/>
  <c r="L329" i="9"/>
  <c r="L333" i="9"/>
  <c r="K338" i="9"/>
  <c r="I285" i="9"/>
  <c r="I324" i="9"/>
  <c r="I321" i="9" s="1"/>
  <c r="I319" i="9" s="1"/>
  <c r="I318" i="9" s="1"/>
  <c r="O348" i="9"/>
  <c r="L346" i="9"/>
  <c r="L345" i="9" s="1"/>
  <c r="G39" i="12"/>
  <c r="G43" i="12"/>
  <c r="G30" i="12"/>
  <c r="G105" i="3" l="1"/>
  <c r="G104" i="3" s="1"/>
  <c r="G459" i="3"/>
  <c r="G458" i="3" s="1"/>
  <c r="G457" i="3" s="1"/>
  <c r="G272" i="3"/>
  <c r="I344" i="3"/>
  <c r="I343" i="3" s="1"/>
  <c r="H285" i="3"/>
  <c r="I118" i="3"/>
  <c r="G101" i="3"/>
  <c r="G53" i="12"/>
  <c r="G52" i="12" s="1"/>
  <c r="G51" i="12" s="1"/>
  <c r="H35" i="12"/>
  <c r="G18" i="9"/>
  <c r="G17" i="9" s="1"/>
  <c r="I68" i="11"/>
  <c r="H328" i="3"/>
  <c r="H115" i="3"/>
  <c r="I275" i="3"/>
  <c r="I54" i="3"/>
  <c r="I53" i="3" s="1"/>
  <c r="H106" i="3"/>
  <c r="H276" i="3"/>
  <c r="H145" i="3"/>
  <c r="J19" i="3"/>
  <c r="J18" i="3" s="1"/>
  <c r="I231" i="3"/>
  <c r="I225" i="3"/>
  <c r="H291" i="3"/>
  <c r="H287" i="3"/>
  <c r="I74" i="3"/>
  <c r="I518" i="3"/>
  <c r="H506" i="3"/>
  <c r="I289" i="3"/>
  <c r="H462" i="3"/>
  <c r="J511" i="3"/>
  <c r="H513" i="3"/>
  <c r="I504" i="3"/>
  <c r="H367" i="3"/>
  <c r="H351" i="3" s="1"/>
  <c r="H312" i="3"/>
  <c r="I336" i="3"/>
  <c r="J304" i="3"/>
  <c r="I351" i="3"/>
  <c r="J272" i="3"/>
  <c r="I242" i="3"/>
  <c r="J231" i="3"/>
  <c r="H173" i="3"/>
  <c r="I266" i="3"/>
  <c r="H307" i="3"/>
  <c r="H305" i="3" s="1"/>
  <c r="J205" i="3"/>
  <c r="I113" i="3"/>
  <c r="H122" i="3"/>
  <c r="H40" i="3"/>
  <c r="H48" i="3"/>
  <c r="I28" i="3"/>
  <c r="H344" i="3"/>
  <c r="H86" i="3"/>
  <c r="I453" i="3"/>
  <c r="H93" i="3"/>
  <c r="H36" i="3"/>
  <c r="H478" i="3"/>
  <c r="I477" i="3"/>
  <c r="H414" i="3"/>
  <c r="I279" i="3"/>
  <c r="J460" i="3"/>
  <c r="H445" i="3"/>
  <c r="H429" i="3" s="1"/>
  <c r="H421" i="3"/>
  <c r="H295" i="3"/>
  <c r="H299" i="3"/>
  <c r="H337" i="3"/>
  <c r="I312" i="3"/>
  <c r="J262" i="3"/>
  <c r="J427" i="3"/>
  <c r="H243" i="3"/>
  <c r="H225" i="3"/>
  <c r="I211" i="3"/>
  <c r="I167" i="3"/>
  <c r="H166" i="3"/>
  <c r="H182" i="3"/>
  <c r="I102" i="3"/>
  <c r="I135" i="3"/>
  <c r="I133" i="3" s="1"/>
  <c r="H134" i="3"/>
  <c r="I305" i="3"/>
  <c r="H264" i="3"/>
  <c r="I248" i="3"/>
  <c r="I139" i="3"/>
  <c r="H124" i="3"/>
  <c r="I68" i="3"/>
  <c r="H31" i="3"/>
  <c r="J246" i="3"/>
  <c r="J100" i="3"/>
  <c r="H69" i="3"/>
  <c r="I206" i="3"/>
  <c r="H22" i="3"/>
  <c r="I427" i="3"/>
  <c r="J310" i="3"/>
  <c r="J223" i="3"/>
  <c r="H271" i="3"/>
  <c r="I238" i="3"/>
  <c r="J216" i="3"/>
  <c r="J169" i="3"/>
  <c r="J68" i="3"/>
  <c r="J467" i="3"/>
  <c r="H382" i="3"/>
  <c r="I217" i="3"/>
  <c r="H123" i="3"/>
  <c r="H249" i="3"/>
  <c r="H177" i="3"/>
  <c r="H114" i="3"/>
  <c r="I109" i="3"/>
  <c r="H79" i="3"/>
  <c r="I59" i="3"/>
  <c r="J164" i="3"/>
  <c r="J91" i="3"/>
  <c r="H51" i="3"/>
  <c r="J24" i="3"/>
  <c r="H112" i="3"/>
  <c r="H54" i="3"/>
  <c r="H44" i="3"/>
  <c r="H454" i="3"/>
  <c r="H300" i="3"/>
  <c r="J342" i="3"/>
  <c r="H207" i="3"/>
  <c r="H120" i="3"/>
  <c r="J505" i="3"/>
  <c r="I512" i="3"/>
  <c r="H519" i="3"/>
  <c r="I382" i="3"/>
  <c r="J349" i="3"/>
  <c r="I461" i="3"/>
  <c r="I420" i="3"/>
  <c r="J210" i="3"/>
  <c r="I390" i="3"/>
  <c r="I298" i="3"/>
  <c r="H279" i="3"/>
  <c r="H239" i="3"/>
  <c r="H212" i="3"/>
  <c r="H121" i="3"/>
  <c r="J59" i="3"/>
  <c r="H390" i="3"/>
  <c r="H219" i="3"/>
  <c r="I171" i="3"/>
  <c r="H150" i="3"/>
  <c r="H119" i="3"/>
  <c r="J387" i="3"/>
  <c r="H233" i="3"/>
  <c r="H141" i="3"/>
  <c r="H110" i="3"/>
  <c r="J516" i="3"/>
  <c r="H275" i="3"/>
  <c r="H296" i="3"/>
  <c r="H294" i="3"/>
  <c r="H290" i="3"/>
  <c r="J132" i="3"/>
  <c r="J107" i="3"/>
  <c r="J74" i="3"/>
  <c r="J52" i="3"/>
  <c r="J241" i="3"/>
  <c r="J237" i="3"/>
  <c r="J137" i="3"/>
  <c r="I92" i="3"/>
  <c r="H61" i="3"/>
  <c r="I19" i="3"/>
  <c r="O297" i="6"/>
  <c r="N339" i="6"/>
  <c r="N261" i="6" s="1"/>
  <c r="O47" i="6"/>
  <c r="N47" i="6" s="1"/>
  <c r="M111" i="6"/>
  <c r="M109" i="6" s="1"/>
  <c r="M108" i="6" s="1"/>
  <c r="I257" i="6"/>
  <c r="H20" i="6"/>
  <c r="H19" i="6" s="1"/>
  <c r="H18" i="6" s="1"/>
  <c r="K322" i="6"/>
  <c r="N202" i="6"/>
  <c r="N201" i="6" s="1"/>
  <c r="O201" i="6"/>
  <c r="G366" i="6"/>
  <c r="O301" i="6"/>
  <c r="N301" i="6" s="1"/>
  <c r="K301" i="6"/>
  <c r="I243" i="6"/>
  <c r="O170" i="6"/>
  <c r="K246" i="6"/>
  <c r="H82" i="6"/>
  <c r="H79" i="6" s="1"/>
  <c r="H75" i="6" s="1"/>
  <c r="H74" i="6" s="1"/>
  <c r="H68" i="6" s="1"/>
  <c r="H67" i="6" s="1"/>
  <c r="H66" i="6" s="1"/>
  <c r="H65" i="6" s="1"/>
  <c r="I29" i="6"/>
  <c r="K263" i="6"/>
  <c r="L263" i="6"/>
  <c r="I169" i="6"/>
  <c r="I168" i="6" s="1"/>
  <c r="I167" i="6" s="1"/>
  <c r="I166" i="6" s="1"/>
  <c r="I165" i="6" s="1"/>
  <c r="I164" i="6" s="1"/>
  <c r="I163" i="6" s="1"/>
  <c r="K290" i="6"/>
  <c r="K250" i="6" s="1"/>
  <c r="O212" i="6"/>
  <c r="N212" i="6" s="1"/>
  <c r="N211" i="6" s="1"/>
  <c r="N210" i="6" s="1"/>
  <c r="N209" i="6" s="1"/>
  <c r="L124" i="6"/>
  <c r="J240" i="6"/>
  <c r="J238" i="6" s="1"/>
  <c r="J237" i="6" s="1"/>
  <c r="J228" i="6" s="1"/>
  <c r="J227" i="6" s="1"/>
  <c r="J226" i="6" s="1"/>
  <c r="J225" i="6" s="1"/>
  <c r="J224" i="6" s="1"/>
  <c r="K253" i="6"/>
  <c r="I25" i="6"/>
  <c r="I24" i="6" s="1"/>
  <c r="I17" i="6" s="1"/>
  <c r="I16" i="6" s="1"/>
  <c r="I15" i="6" s="1"/>
  <c r="I14" i="6" s="1"/>
  <c r="I8" i="6" s="1"/>
  <c r="M243" i="6"/>
  <c r="M240" i="6" s="1"/>
  <c r="M238" i="6" s="1"/>
  <c r="M237" i="6" s="1"/>
  <c r="L246" i="6"/>
  <c r="I79" i="6"/>
  <c r="O220" i="6"/>
  <c r="N220" i="6" s="1"/>
  <c r="O162" i="6"/>
  <c r="N43" i="6"/>
  <c r="N41" i="6" s="1"/>
  <c r="O31" i="6"/>
  <c r="N31" i="6" s="1"/>
  <c r="J111" i="6"/>
  <c r="J109" i="6" s="1"/>
  <c r="J108" i="6" s="1"/>
  <c r="J102" i="6" s="1"/>
  <c r="J99" i="6" s="1"/>
  <c r="J92" i="6" s="1"/>
  <c r="J366" i="6" s="1"/>
  <c r="M313" i="6"/>
  <c r="L313" i="6"/>
  <c r="O84" i="6"/>
  <c r="N84" i="6" s="1"/>
  <c r="K84" i="6"/>
  <c r="O34" i="6"/>
  <c r="N34" i="6" s="1"/>
  <c r="K34" i="6"/>
  <c r="K32" i="6" s="1"/>
  <c r="O114" i="6"/>
  <c r="N146" i="6"/>
  <c r="N114" i="6" s="1"/>
  <c r="L287" i="6"/>
  <c r="L280" i="6" s="1"/>
  <c r="L278" i="6" s="1"/>
  <c r="L277" i="6" s="1"/>
  <c r="I240" i="6"/>
  <c r="I238" i="6" s="1"/>
  <c r="I237" i="6" s="1"/>
  <c r="O290" i="6"/>
  <c r="N290" i="6" s="1"/>
  <c r="N250" i="6" s="1"/>
  <c r="K82" i="6"/>
  <c r="I52" i="6"/>
  <c r="O78" i="6"/>
  <c r="N78" i="6" s="1"/>
  <c r="P245" i="6"/>
  <c r="P243" i="6" s="1"/>
  <c r="P240" i="6" s="1"/>
  <c r="P238" i="6" s="1"/>
  <c r="P237" i="6" s="1"/>
  <c r="P283" i="6"/>
  <c r="P280" i="6" s="1"/>
  <c r="P278" i="6" s="1"/>
  <c r="P277" i="6" s="1"/>
  <c r="O340" i="6"/>
  <c r="K340" i="6"/>
  <c r="O148" i="6"/>
  <c r="K148" i="6"/>
  <c r="K116" i="6" s="1"/>
  <c r="L116" i="6"/>
  <c r="I197" i="6"/>
  <c r="I196" i="6" s="1"/>
  <c r="I182" i="6"/>
  <c r="H335" i="6"/>
  <c r="H319" i="6" s="1"/>
  <c r="H317" i="6" s="1"/>
  <c r="H316" i="6" s="1"/>
  <c r="H309" i="6" s="1"/>
  <c r="H308" i="6" s="1"/>
  <c r="H217" i="6"/>
  <c r="H216" i="6" s="1"/>
  <c r="H215" i="6" s="1"/>
  <c r="H214" i="6" s="1"/>
  <c r="H213" i="6" s="1"/>
  <c r="H197" i="6" s="1"/>
  <c r="H196" i="6" s="1"/>
  <c r="H182" i="6" s="1"/>
  <c r="H258" i="6"/>
  <c r="O175" i="6"/>
  <c r="N175" i="6" s="1"/>
  <c r="L161" i="6"/>
  <c r="L160" i="6" s="1"/>
  <c r="I143" i="6"/>
  <c r="I141" i="6" s="1"/>
  <c r="I140" i="6" s="1"/>
  <c r="I134" i="6" s="1"/>
  <c r="I131" i="6" s="1"/>
  <c r="L82" i="6"/>
  <c r="L79" i="6" s="1"/>
  <c r="O298" i="6"/>
  <c r="N298" i="6" s="1"/>
  <c r="K298" i="6"/>
  <c r="K296" i="6" s="1"/>
  <c r="L259" i="6"/>
  <c r="L257" i="6" s="1"/>
  <c r="H259" i="6"/>
  <c r="O150" i="6"/>
  <c r="K150" i="6"/>
  <c r="K118" i="6" s="1"/>
  <c r="L118" i="6"/>
  <c r="O303" i="6"/>
  <c r="N303" i="6" s="1"/>
  <c r="K303" i="6"/>
  <c r="K264" i="6" s="1"/>
  <c r="N341" i="6"/>
  <c r="N263" i="6" s="1"/>
  <c r="O263" i="6"/>
  <c r="O86" i="6"/>
  <c r="N86" i="6" s="1"/>
  <c r="K86" i="6"/>
  <c r="O38" i="6"/>
  <c r="K38" i="6"/>
  <c r="K37" i="6" s="1"/>
  <c r="N297" i="6"/>
  <c r="M274" i="6"/>
  <c r="H232" i="6"/>
  <c r="L274" i="6"/>
  <c r="H252" i="6"/>
  <c r="O285" i="6"/>
  <c r="O283" i="6" s="1"/>
  <c r="K285" i="6"/>
  <c r="K245" i="6" s="1"/>
  <c r="L245" i="6"/>
  <c r="K244" i="6"/>
  <c r="K219" i="6"/>
  <c r="O219" i="6"/>
  <c r="L217" i="6"/>
  <c r="L216" i="6" s="1"/>
  <c r="L215" i="6" s="1"/>
  <c r="L214" i="6" s="1"/>
  <c r="L213" i="6" s="1"/>
  <c r="O250" i="6"/>
  <c r="O174" i="6"/>
  <c r="L173" i="6"/>
  <c r="L169" i="6" s="1"/>
  <c r="L168" i="6" s="1"/>
  <c r="L167" i="6" s="1"/>
  <c r="L166" i="6" s="1"/>
  <c r="L165" i="6" s="1"/>
  <c r="L164" i="6" s="1"/>
  <c r="L163" i="6" s="1"/>
  <c r="K174" i="6"/>
  <c r="K173" i="6" s="1"/>
  <c r="K169" i="6" s="1"/>
  <c r="K168" i="6" s="1"/>
  <c r="K167" i="6" s="1"/>
  <c r="K166" i="6" s="1"/>
  <c r="K165" i="6" s="1"/>
  <c r="K164" i="6" s="1"/>
  <c r="K163" i="6" s="1"/>
  <c r="H139" i="6"/>
  <c r="H107" i="6" s="1"/>
  <c r="I107" i="6"/>
  <c r="I105" i="6" s="1"/>
  <c r="I104" i="6" s="1"/>
  <c r="I103" i="6" s="1"/>
  <c r="K64" i="6"/>
  <c r="K63" i="6" s="1"/>
  <c r="K62" i="6" s="1"/>
  <c r="K61" i="6" s="1"/>
  <c r="K60" i="6" s="1"/>
  <c r="K59" i="6" s="1"/>
  <c r="K58" i="6" s="1"/>
  <c r="L63" i="6"/>
  <c r="L62" i="6" s="1"/>
  <c r="L61" i="6" s="1"/>
  <c r="L60" i="6" s="1"/>
  <c r="L59" i="6" s="1"/>
  <c r="L58" i="6" s="1"/>
  <c r="O64" i="6"/>
  <c r="H55" i="6"/>
  <c r="H54" i="6" s="1"/>
  <c r="H53" i="6" s="1"/>
  <c r="H52" i="6"/>
  <c r="L56" i="6"/>
  <c r="N33" i="6"/>
  <c r="N27" i="6"/>
  <c r="N83" i="6"/>
  <c r="N82" i="6" s="1"/>
  <c r="L203" i="6"/>
  <c r="L200" i="6" s="1"/>
  <c r="L199" i="6" s="1"/>
  <c r="L198" i="6" s="1"/>
  <c r="O204" i="6"/>
  <c r="K204" i="6"/>
  <c r="K203" i="6" s="1"/>
  <c r="K200" i="6" s="1"/>
  <c r="K199" i="6" s="1"/>
  <c r="K198" i="6" s="1"/>
  <c r="N90" i="6"/>
  <c r="K28" i="6"/>
  <c r="K26" i="6" s="1"/>
  <c r="O28" i="6"/>
  <c r="N28" i="6" s="1"/>
  <c r="N307" i="6"/>
  <c r="O305" i="6"/>
  <c r="O304" i="6" s="1"/>
  <c r="O268" i="6"/>
  <c r="O266" i="6" s="1"/>
  <c r="O265" i="6" s="1"/>
  <c r="I280" i="6"/>
  <c r="I278" i="6" s="1"/>
  <c r="I277" i="6" s="1"/>
  <c r="K287" i="6"/>
  <c r="K248" i="6"/>
  <c r="N293" i="6"/>
  <c r="N253" i="6" s="1"/>
  <c r="O253" i="6"/>
  <c r="H169" i="6"/>
  <c r="H168" i="6" s="1"/>
  <c r="H167" i="6" s="1"/>
  <c r="H166" i="6" s="1"/>
  <c r="H165" i="6" s="1"/>
  <c r="H164" i="6" s="1"/>
  <c r="H163" i="6" s="1"/>
  <c r="O244" i="6"/>
  <c r="N284" i="6"/>
  <c r="O110" i="6"/>
  <c r="N142" i="6"/>
  <c r="I122" i="6"/>
  <c r="I111" i="6" s="1"/>
  <c r="I109" i="6" s="1"/>
  <c r="I108" i="6" s="1"/>
  <c r="K91" i="6"/>
  <c r="K89" i="6" s="1"/>
  <c r="O91" i="6"/>
  <c r="N91" i="6" s="1"/>
  <c r="K158" i="6"/>
  <c r="K126" i="6" s="1"/>
  <c r="O158" i="6"/>
  <c r="L126" i="6"/>
  <c r="N155" i="6"/>
  <c r="O123" i="6"/>
  <c r="K208" i="6"/>
  <c r="K207" i="6" s="1"/>
  <c r="K206" i="6" s="1"/>
  <c r="K205" i="6" s="1"/>
  <c r="L207" i="6"/>
  <c r="L206" i="6" s="1"/>
  <c r="L205" i="6" s="1"/>
  <c r="O208" i="6"/>
  <c r="K195" i="6"/>
  <c r="K193" i="6" s="1"/>
  <c r="K192" i="6" s="1"/>
  <c r="K191" i="6" s="1"/>
  <c r="K190" i="6" s="1"/>
  <c r="K189" i="6" s="1"/>
  <c r="O195" i="6"/>
  <c r="L193" i="6"/>
  <c r="L192" i="6" s="1"/>
  <c r="L191" i="6" s="1"/>
  <c r="L190" i="6" s="1"/>
  <c r="L189" i="6" s="1"/>
  <c r="O161" i="6"/>
  <c r="O160" i="6" s="1"/>
  <c r="N162" i="6"/>
  <c r="O130" i="6"/>
  <c r="O129" i="6" s="1"/>
  <c r="O128" i="6" s="1"/>
  <c r="O151" i="6"/>
  <c r="L119" i="6"/>
  <c r="L117" i="6" s="1"/>
  <c r="K151" i="6"/>
  <c r="L149" i="6"/>
  <c r="K73" i="6"/>
  <c r="K71" i="6" s="1"/>
  <c r="K70" i="6" s="1"/>
  <c r="K69" i="6" s="1"/>
  <c r="O73" i="6"/>
  <c r="N73" i="6" s="1"/>
  <c r="N51" i="6"/>
  <c r="N50" i="6" s="1"/>
  <c r="N49" i="6" s="1"/>
  <c r="O50" i="6"/>
  <c r="O49" i="6" s="1"/>
  <c r="K161" i="6"/>
  <c r="K160" i="6" s="1"/>
  <c r="K130" i="6"/>
  <c r="K129" i="6" s="1"/>
  <c r="K128" i="6" s="1"/>
  <c r="M21" i="6"/>
  <c r="K21" i="6" s="1"/>
  <c r="L23" i="6"/>
  <c r="N337" i="6"/>
  <c r="O259" i="6"/>
  <c r="H275" i="6"/>
  <c r="H234" i="6" s="1"/>
  <c r="I234" i="6"/>
  <c r="I231" i="6" s="1"/>
  <c r="I230" i="6" s="1"/>
  <c r="I229" i="6" s="1"/>
  <c r="N342" i="6"/>
  <c r="H283" i="6"/>
  <c r="H244" i="6"/>
  <c r="H243" i="6" s="1"/>
  <c r="K336" i="6"/>
  <c r="L335" i="6"/>
  <c r="L319" i="6" s="1"/>
  <c r="L317" i="6" s="1"/>
  <c r="L316" i="6" s="1"/>
  <c r="O336" i="6"/>
  <c r="O322" i="6"/>
  <c r="N323" i="6"/>
  <c r="N322" i="6" s="1"/>
  <c r="O222" i="6"/>
  <c r="N222" i="6" s="1"/>
  <c r="K222" i="6"/>
  <c r="N288" i="6"/>
  <c r="O248" i="6"/>
  <c r="L365" i="6"/>
  <c r="H364" i="6"/>
  <c r="H363" i="6" s="1"/>
  <c r="H362" i="6" s="1"/>
  <c r="H361" i="6" s="1"/>
  <c r="H360" i="6" s="1"/>
  <c r="O246" i="6"/>
  <c r="N286" i="6"/>
  <c r="N246" i="6" s="1"/>
  <c r="K123" i="6"/>
  <c r="K159" i="6"/>
  <c r="K127" i="6" s="1"/>
  <c r="L127" i="6"/>
  <c r="O159" i="6"/>
  <c r="H123" i="6"/>
  <c r="H122" i="6" s="1"/>
  <c r="H111" i="6" s="1"/>
  <c r="H109" i="6" s="1"/>
  <c r="H108" i="6" s="1"/>
  <c r="H154" i="6"/>
  <c r="I75" i="6"/>
  <c r="I74" i="6" s="1"/>
  <c r="I68" i="6" s="1"/>
  <c r="I67" i="6" s="1"/>
  <c r="I66" i="6" s="1"/>
  <c r="I65" i="6" s="1"/>
  <c r="H29" i="6"/>
  <c r="H25" i="6" s="1"/>
  <c r="H24" i="6" s="1"/>
  <c r="H145" i="6"/>
  <c r="O45" i="6"/>
  <c r="N359" i="6"/>
  <c r="N358" i="6" s="1"/>
  <c r="N357" i="6" s="1"/>
  <c r="N356" i="6" s="1"/>
  <c r="N355" i="6" s="1"/>
  <c r="N354" i="6" s="1"/>
  <c r="N347" i="6" s="1"/>
  <c r="O358" i="6"/>
  <c r="O357" i="6" s="1"/>
  <c r="O356" i="6" s="1"/>
  <c r="O355" i="6" s="1"/>
  <c r="O354" i="6" s="1"/>
  <c r="O347" i="6" s="1"/>
  <c r="H248" i="6"/>
  <c r="H287" i="6"/>
  <c r="I273" i="6"/>
  <c r="I272" i="6" s="1"/>
  <c r="I271" i="6" s="1"/>
  <c r="I270" i="6" s="1"/>
  <c r="I269" i="6" s="1"/>
  <c r="K331" i="6"/>
  <c r="O331" i="6"/>
  <c r="N331" i="6" s="1"/>
  <c r="K292" i="6"/>
  <c r="L252" i="6"/>
  <c r="L247" i="6" s="1"/>
  <c r="O292" i="6"/>
  <c r="L125" i="6"/>
  <c r="O157" i="6"/>
  <c r="K157" i="6"/>
  <c r="K125" i="6" s="1"/>
  <c r="I309" i="6"/>
  <c r="I308" i="6" s="1"/>
  <c r="H106" i="6"/>
  <c r="L138" i="6"/>
  <c r="N72" i="6"/>
  <c r="H149" i="6"/>
  <c r="O147" i="6"/>
  <c r="K147" i="6"/>
  <c r="L115" i="6"/>
  <c r="L113" i="6" s="1"/>
  <c r="L145" i="6"/>
  <c r="K98" i="6"/>
  <c r="K97" i="6" s="1"/>
  <c r="K96" i="6" s="1"/>
  <c r="K95" i="6" s="1"/>
  <c r="K94" i="6" s="1"/>
  <c r="K93" i="6" s="1"/>
  <c r="O98" i="6"/>
  <c r="L97" i="6"/>
  <c r="L96" i="6" s="1"/>
  <c r="L95" i="6" s="1"/>
  <c r="L94" i="6" s="1"/>
  <c r="L93" i="6" s="1"/>
  <c r="K77" i="6"/>
  <c r="K76" i="6" s="1"/>
  <c r="O77" i="6"/>
  <c r="L76" i="6"/>
  <c r="N45" i="6"/>
  <c r="K30" i="6"/>
  <c r="O30" i="6"/>
  <c r="L29" i="6"/>
  <c r="L26" i="6"/>
  <c r="L25" i="6" s="1"/>
  <c r="L24" i="6" s="1"/>
  <c r="I615" i="8"/>
  <c r="I614" i="8" s="1"/>
  <c r="H625" i="8"/>
  <c r="H623" i="8" s="1"/>
  <c r="H622" i="8" s="1"/>
  <c r="I533" i="8"/>
  <c r="I531" i="8" s="1"/>
  <c r="I530" i="8" s="1"/>
  <c r="I523" i="8" s="1"/>
  <c r="I522" i="8" s="1"/>
  <c r="H457" i="8"/>
  <c r="H207" i="8"/>
  <c r="H196" i="8" s="1"/>
  <c r="H194" i="8" s="1"/>
  <c r="H193" i="8" s="1"/>
  <c r="H187" i="8" s="1"/>
  <c r="H186" i="8" s="1"/>
  <c r="I326" i="8"/>
  <c r="I325" i="8" s="1"/>
  <c r="I324" i="8" s="1"/>
  <c r="H125" i="8"/>
  <c r="H124" i="8" s="1"/>
  <c r="I133" i="8"/>
  <c r="I80" i="8"/>
  <c r="I79" i="8" s="1"/>
  <c r="H381" i="8"/>
  <c r="H380" i="8" s="1"/>
  <c r="H379" i="8" s="1"/>
  <c r="H378" i="8" s="1"/>
  <c r="H377" i="8" s="1"/>
  <c r="I196" i="8"/>
  <c r="I194" i="8" s="1"/>
  <c r="I193" i="8" s="1"/>
  <c r="I187" i="8" s="1"/>
  <c r="I186" i="8" s="1"/>
  <c r="I395" i="8"/>
  <c r="I393" i="8" s="1"/>
  <c r="I392" i="8" s="1"/>
  <c r="I118" i="8"/>
  <c r="I116" i="8" s="1"/>
  <c r="I115" i="8" s="1"/>
  <c r="I114" i="8" s="1"/>
  <c r="H549" i="8"/>
  <c r="H533" i="8" s="1"/>
  <c r="H531" i="8" s="1"/>
  <c r="H530" i="8" s="1"/>
  <c r="H523" i="8" s="1"/>
  <c r="H522" i="8" s="1"/>
  <c r="H118" i="8"/>
  <c r="H116" i="8" s="1"/>
  <c r="H115" i="8" s="1"/>
  <c r="H114" i="8" s="1"/>
  <c r="I385" i="8"/>
  <c r="I384" i="8" s="1"/>
  <c r="H441" i="8"/>
  <c r="H439" i="8" s="1"/>
  <c r="H438" i="8" s="1"/>
  <c r="H431" i="8" s="1"/>
  <c r="H430" i="8" s="1"/>
  <c r="I579" i="8"/>
  <c r="I577" i="8" s="1"/>
  <c r="I576" i="8" s="1"/>
  <c r="I569" i="8" s="1"/>
  <c r="I568" i="8" s="1"/>
  <c r="I382" i="8"/>
  <c r="I381" i="8" s="1"/>
  <c r="I380" i="8" s="1"/>
  <c r="I379" i="8" s="1"/>
  <c r="I378" i="8" s="1"/>
  <c r="I377" i="8" s="1"/>
  <c r="I308" i="8"/>
  <c r="I307" i="8" s="1"/>
  <c r="I293" i="8" s="1"/>
  <c r="H357" i="8"/>
  <c r="I190" i="8"/>
  <c r="I189" i="8" s="1"/>
  <c r="I188" i="8" s="1"/>
  <c r="H159" i="8"/>
  <c r="H157" i="8" s="1"/>
  <c r="H156" i="8" s="1"/>
  <c r="H150" i="8" s="1"/>
  <c r="H149" i="8" s="1"/>
  <c r="H355" i="8"/>
  <c r="H662" i="8"/>
  <c r="H661" i="8" s="1"/>
  <c r="H660" i="8" s="1"/>
  <c r="H134" i="8"/>
  <c r="H133" i="8" s="1"/>
  <c r="H170" i="8"/>
  <c r="H141" i="8"/>
  <c r="H140" i="8" s="1"/>
  <c r="H139" i="8" s="1"/>
  <c r="H177" i="8"/>
  <c r="H176" i="8" s="1"/>
  <c r="H494" i="8"/>
  <c r="H487" i="8" s="1"/>
  <c r="H485" i="8" s="1"/>
  <c r="H484" i="8" s="1"/>
  <c r="H477" i="8" s="1"/>
  <c r="H476" i="8" s="1"/>
  <c r="H353" i="8"/>
  <c r="H395" i="8"/>
  <c r="H393" i="8" s="1"/>
  <c r="H392" i="8" s="1"/>
  <c r="I662" i="8"/>
  <c r="I661" i="8" s="1"/>
  <c r="I660" i="8" s="1"/>
  <c r="I441" i="8"/>
  <c r="I439" i="8" s="1"/>
  <c r="I438" i="8" s="1"/>
  <c r="I431" i="8" s="1"/>
  <c r="I430" i="8" s="1"/>
  <c r="I124" i="8"/>
  <c r="I122" i="8" s="1"/>
  <c r="H53" i="8"/>
  <c r="H52" i="8" s="1"/>
  <c r="H51" i="8" s="1"/>
  <c r="H50" i="8"/>
  <c r="H326" i="8"/>
  <c r="H325" i="8" s="1"/>
  <c r="H324" i="8" s="1"/>
  <c r="H308" i="8" s="1"/>
  <c r="H307" i="8" s="1"/>
  <c r="H293" i="8" s="1"/>
  <c r="I120" i="8"/>
  <c r="I119" i="8" s="1"/>
  <c r="I113" i="8" s="1"/>
  <c r="I112" i="8" s="1"/>
  <c r="I92" i="8" s="1"/>
  <c r="I150" i="8"/>
  <c r="I149" i="8" s="1"/>
  <c r="H73" i="8"/>
  <c r="H72" i="8" s="1"/>
  <c r="H71" i="8" s="1"/>
  <c r="H70" i="8" s="1"/>
  <c r="H569" i="8"/>
  <c r="H568" i="8" s="1"/>
  <c r="H376" i="8"/>
  <c r="H374" i="8" s="1"/>
  <c r="H373" i="8" s="1"/>
  <c r="H365" i="8"/>
  <c r="H388" i="8"/>
  <c r="H387" i="8" s="1"/>
  <c r="H386" i="8" s="1"/>
  <c r="H343" i="8"/>
  <c r="H342" i="8" s="1"/>
  <c r="H341" i="8" s="1"/>
  <c r="H340" i="8" s="1"/>
  <c r="I224" i="8"/>
  <c r="I223" i="8" s="1"/>
  <c r="H615" i="8"/>
  <c r="H614" i="8" s="1"/>
  <c r="I73" i="8"/>
  <c r="I72" i="8" s="1"/>
  <c r="I71" i="8" s="1"/>
  <c r="I70" i="8" s="1"/>
  <c r="H25" i="8"/>
  <c r="H24" i="8" s="1"/>
  <c r="H17" i="8" s="1"/>
  <c r="H16" i="8" s="1"/>
  <c r="I349" i="8"/>
  <c r="I347" i="8" s="1"/>
  <c r="I346" i="8" s="1"/>
  <c r="I339" i="8" s="1"/>
  <c r="I338" i="8" s="1"/>
  <c r="I337" i="8" s="1"/>
  <c r="I336" i="8" s="1"/>
  <c r="I335" i="8" s="1"/>
  <c r="H231" i="8"/>
  <c r="H230" i="8" s="1"/>
  <c r="H224" i="8" s="1"/>
  <c r="H223" i="8" s="1"/>
  <c r="G722" i="8"/>
  <c r="J722" i="8"/>
  <c r="K290" i="9"/>
  <c r="L147" i="9"/>
  <c r="O210" i="9"/>
  <c r="H264" i="9"/>
  <c r="O214" i="9"/>
  <c r="K223" i="9"/>
  <c r="L34" i="9"/>
  <c r="L307" i="9"/>
  <c r="L306" i="9" s="1"/>
  <c r="K288" i="9"/>
  <c r="K248" i="9" s="1"/>
  <c r="O288" i="9"/>
  <c r="O248" i="9" s="1"/>
  <c r="K197" i="9"/>
  <c r="K195" i="9" s="1"/>
  <c r="K194" i="9" s="1"/>
  <c r="K193" i="9" s="1"/>
  <c r="K192" i="9" s="1"/>
  <c r="K191" i="9" s="1"/>
  <c r="L252" i="9"/>
  <c r="K23" i="9"/>
  <c r="H324" i="9"/>
  <c r="H73" i="9"/>
  <c r="H72" i="9" s="1"/>
  <c r="H71" i="9" s="1"/>
  <c r="L254" i="9"/>
  <c r="J242" i="9"/>
  <c r="J240" i="9" s="1"/>
  <c r="J239" i="9" s="1"/>
  <c r="O152" i="9"/>
  <c r="N152" i="9" s="1"/>
  <c r="L118" i="9"/>
  <c r="O197" i="9"/>
  <c r="O195" i="9" s="1"/>
  <c r="O194" i="9" s="1"/>
  <c r="O193" i="9" s="1"/>
  <c r="O192" i="9" s="1"/>
  <c r="O191" i="9" s="1"/>
  <c r="H34" i="9"/>
  <c r="H265" i="9"/>
  <c r="H78" i="9"/>
  <c r="H77" i="9" s="1"/>
  <c r="H76" i="9" s="1"/>
  <c r="H70" i="9" s="1"/>
  <c r="H69" i="9" s="1"/>
  <c r="H68" i="9" s="1"/>
  <c r="H67" i="9" s="1"/>
  <c r="I249" i="9"/>
  <c r="N288" i="9"/>
  <c r="N248" i="9" s="1"/>
  <c r="H246" i="9"/>
  <c r="H245" i="9" s="1"/>
  <c r="H285" i="9"/>
  <c r="H132" i="9"/>
  <c r="H131" i="9" s="1"/>
  <c r="H130" i="9" s="1"/>
  <c r="H163" i="9"/>
  <c r="H162" i="9" s="1"/>
  <c r="L126" i="9"/>
  <c r="L124" i="9" s="1"/>
  <c r="K158" i="9"/>
  <c r="K126" i="9" s="1"/>
  <c r="H108" i="9"/>
  <c r="H120" i="9"/>
  <c r="H119" i="9" s="1"/>
  <c r="H151" i="9"/>
  <c r="H307" i="9"/>
  <c r="H306" i="9" s="1"/>
  <c r="H270" i="9"/>
  <c r="H268" i="9" s="1"/>
  <c r="H267" i="9" s="1"/>
  <c r="H124" i="9"/>
  <c r="L337" i="9"/>
  <c r="O304" i="9"/>
  <c r="O265" i="9" s="1"/>
  <c r="G242" i="9"/>
  <c r="G240" i="9" s="1"/>
  <c r="G239" i="9" s="1"/>
  <c r="G230" i="9" s="1"/>
  <c r="G229" i="9" s="1"/>
  <c r="G228" i="9" s="1"/>
  <c r="G227" i="9" s="1"/>
  <c r="G226" i="9" s="1"/>
  <c r="N157" i="9"/>
  <c r="N125" i="9" s="1"/>
  <c r="L78" i="9"/>
  <c r="K79" i="9"/>
  <c r="L140" i="9"/>
  <c r="L108" i="9" s="1"/>
  <c r="O86" i="9"/>
  <c r="N86" i="9" s="1"/>
  <c r="I21" i="9"/>
  <c r="I20" i="9" s="1"/>
  <c r="I19" i="9" s="1"/>
  <c r="H24" i="9"/>
  <c r="H21" i="9" s="1"/>
  <c r="H20" i="9" s="1"/>
  <c r="H19" i="9" s="1"/>
  <c r="K305" i="9"/>
  <c r="K266" i="9" s="1"/>
  <c r="L266" i="9"/>
  <c r="O305" i="9"/>
  <c r="N305" i="9" s="1"/>
  <c r="K286" i="9"/>
  <c r="K246" i="9" s="1"/>
  <c r="O286" i="9"/>
  <c r="H275" i="9"/>
  <c r="H274" i="9" s="1"/>
  <c r="H273" i="9" s="1"/>
  <c r="H234" i="9"/>
  <c r="O128" i="9"/>
  <c r="N160" i="9"/>
  <c r="N128" i="9" s="1"/>
  <c r="H141" i="9"/>
  <c r="H109" i="9" s="1"/>
  <c r="I109" i="9"/>
  <c r="L260" i="9"/>
  <c r="H156" i="9"/>
  <c r="H337" i="9"/>
  <c r="H321" i="9" s="1"/>
  <c r="H319" i="9" s="1"/>
  <c r="H318" i="9" s="1"/>
  <c r="H311" i="9" s="1"/>
  <c r="H310" i="9" s="1"/>
  <c r="N266" i="9"/>
  <c r="H54" i="9"/>
  <c r="L58" i="9"/>
  <c r="H57" i="9"/>
  <c r="H56" i="9" s="1"/>
  <c r="H55" i="9" s="1"/>
  <c r="H116" i="9"/>
  <c r="H115" i="9" s="1"/>
  <c r="H147" i="9"/>
  <c r="H145" i="9" s="1"/>
  <c r="H143" i="9" s="1"/>
  <c r="H142" i="9" s="1"/>
  <c r="K80" i="9"/>
  <c r="O80" i="9"/>
  <c r="O161" i="9"/>
  <c r="K161" i="9"/>
  <c r="K129" i="9" s="1"/>
  <c r="L129" i="9"/>
  <c r="H171" i="9"/>
  <c r="H170" i="9" s="1"/>
  <c r="H169" i="9" s="1"/>
  <c r="H168" i="9" s="1"/>
  <c r="H167" i="9" s="1"/>
  <c r="H166" i="9" s="1"/>
  <c r="H165" i="9" s="1"/>
  <c r="H250" i="9"/>
  <c r="H249" i="9" s="1"/>
  <c r="H289" i="9"/>
  <c r="O337" i="9"/>
  <c r="M242" i="9"/>
  <c r="M240" i="9" s="1"/>
  <c r="M239" i="9" s="1"/>
  <c r="O158" i="9"/>
  <c r="O126" i="9" s="1"/>
  <c r="O36" i="9"/>
  <c r="N36" i="9" s="1"/>
  <c r="J230" i="9"/>
  <c r="J229" i="9" s="1"/>
  <c r="J228" i="9" s="1"/>
  <c r="J227" i="9" s="1"/>
  <c r="J226" i="9" s="1"/>
  <c r="I107" i="9"/>
  <c r="I106" i="9" s="1"/>
  <c r="I105" i="9" s="1"/>
  <c r="K124" i="9"/>
  <c r="H31" i="9"/>
  <c r="H26" i="9" s="1"/>
  <c r="H25" i="9" s="1"/>
  <c r="H298" i="9"/>
  <c r="H260" i="9"/>
  <c r="H236" i="9"/>
  <c r="H184" i="9"/>
  <c r="O303" i="9"/>
  <c r="K303" i="9"/>
  <c r="K264" i="9" s="1"/>
  <c r="I119" i="9"/>
  <c r="I113" i="9" s="1"/>
  <c r="I111" i="9" s="1"/>
  <c r="I110" i="9" s="1"/>
  <c r="I145" i="9"/>
  <c r="I143" i="9" s="1"/>
  <c r="I142" i="9" s="1"/>
  <c r="I136" i="9" s="1"/>
  <c r="I133" i="9" s="1"/>
  <c r="J113" i="9"/>
  <c r="J111" i="9" s="1"/>
  <c r="J110" i="9" s="1"/>
  <c r="J104" i="9" s="1"/>
  <c r="J101" i="9" s="1"/>
  <c r="J94" i="9" s="1"/>
  <c r="N197" i="9"/>
  <c r="N195" i="9" s="1"/>
  <c r="N194" i="9" s="1"/>
  <c r="N193" i="9" s="1"/>
  <c r="N192" i="9" s="1"/>
  <c r="N191" i="9" s="1"/>
  <c r="P113" i="9"/>
  <c r="P111" i="9" s="1"/>
  <c r="P110" i="9" s="1"/>
  <c r="O255" i="9"/>
  <c r="P248" i="9"/>
  <c r="P245" i="9" s="1"/>
  <c r="P242" i="9" s="1"/>
  <c r="P240" i="9" s="1"/>
  <c r="P239" i="9" s="1"/>
  <c r="P285" i="9"/>
  <c r="P282" i="9" s="1"/>
  <c r="P280" i="9" s="1"/>
  <c r="P279" i="9" s="1"/>
  <c r="N100" i="9"/>
  <c r="N99" i="9" s="1"/>
  <c r="N98" i="9" s="1"/>
  <c r="N97" i="9" s="1"/>
  <c r="N96" i="9" s="1"/>
  <c r="N95" i="9" s="1"/>
  <c r="O99" i="9"/>
  <c r="O98" i="9" s="1"/>
  <c r="O97" i="9" s="1"/>
  <c r="O96" i="9" s="1"/>
  <c r="O95" i="9" s="1"/>
  <c r="I282" i="9"/>
  <c r="I280" i="9" s="1"/>
  <c r="I279" i="9" s="1"/>
  <c r="I272" i="9" s="1"/>
  <c r="I271" i="9" s="1"/>
  <c r="O156" i="9"/>
  <c r="O75" i="9"/>
  <c r="N75" i="9" s="1"/>
  <c r="K75" i="9"/>
  <c r="K73" i="9" s="1"/>
  <c r="K72" i="9" s="1"/>
  <c r="K71" i="9" s="1"/>
  <c r="N299" i="9"/>
  <c r="N260" i="9" s="1"/>
  <c r="O260" i="9"/>
  <c r="O281" i="9"/>
  <c r="L241" i="9"/>
  <c r="K281" i="9"/>
  <c r="K241" i="9" s="1"/>
  <c r="O252" i="9"/>
  <c r="N292" i="9"/>
  <c r="N252" i="9" s="1"/>
  <c r="L367" i="9"/>
  <c r="L315" i="9"/>
  <c r="L234" i="9" s="1"/>
  <c r="M315" i="9"/>
  <c r="M234" i="9" s="1"/>
  <c r="K307" i="9"/>
  <c r="K306" i="9" s="1"/>
  <c r="K270" i="9"/>
  <c r="K268" i="9" s="1"/>
  <c r="K267" i="9" s="1"/>
  <c r="L277" i="9"/>
  <c r="L275" i="9" s="1"/>
  <c r="L274" i="9" s="1"/>
  <c r="L273" i="9" s="1"/>
  <c r="K276" i="9"/>
  <c r="M140" i="9"/>
  <c r="N28" i="9"/>
  <c r="N27" i="9" s="1"/>
  <c r="O27" i="9"/>
  <c r="O346" i="9"/>
  <c r="O345" i="9" s="1"/>
  <c r="N348" i="9"/>
  <c r="N346" i="9" s="1"/>
  <c r="N345" i="9" s="1"/>
  <c r="N337" i="9"/>
  <c r="I236" i="9"/>
  <c r="I233" i="9" s="1"/>
  <c r="I232" i="9" s="1"/>
  <c r="I231" i="9" s="1"/>
  <c r="K289" i="9"/>
  <c r="O266" i="9"/>
  <c r="K222" i="9"/>
  <c r="O222" i="9"/>
  <c r="N222" i="9" s="1"/>
  <c r="K149" i="9"/>
  <c r="L117" i="9"/>
  <c r="L115" i="9" s="1"/>
  <c r="O149" i="9"/>
  <c r="O300" i="9"/>
  <c r="K300" i="9"/>
  <c r="L298" i="9"/>
  <c r="L261" i="9"/>
  <c r="O85" i="9"/>
  <c r="L84" i="9"/>
  <c r="L81" i="9" s="1"/>
  <c r="K85" i="9"/>
  <c r="O307" i="9"/>
  <c r="O306" i="9" s="1"/>
  <c r="N309" i="9"/>
  <c r="O270" i="9"/>
  <c r="O268" i="9" s="1"/>
  <c r="O267" i="9" s="1"/>
  <c r="K144" i="9"/>
  <c r="O144" i="9"/>
  <c r="L112" i="9"/>
  <c r="I81" i="9"/>
  <c r="I77" i="9" s="1"/>
  <c r="I76" i="9" s="1"/>
  <c r="I70" i="9" s="1"/>
  <c r="I69" i="9" s="1"/>
  <c r="I68" i="9" s="1"/>
  <c r="I67" i="9" s="1"/>
  <c r="O132" i="9"/>
  <c r="O131" i="9" s="1"/>
  <c r="O130" i="9" s="1"/>
  <c r="N164" i="9"/>
  <c r="O163" i="9"/>
  <c r="O162" i="9" s="1"/>
  <c r="K49" i="9"/>
  <c r="O49" i="9"/>
  <c r="N49" i="9" s="1"/>
  <c r="K48" i="9"/>
  <c r="O48" i="9"/>
  <c r="L47" i="9"/>
  <c r="L31" i="9" s="1"/>
  <c r="L26" i="9" s="1"/>
  <c r="L25" i="9" s="1"/>
  <c r="K38" i="9"/>
  <c r="O38" i="9"/>
  <c r="N38" i="9" s="1"/>
  <c r="N35" i="9"/>
  <c r="O287" i="9"/>
  <c r="K287" i="9"/>
  <c r="L285" i="9"/>
  <c r="L247" i="9"/>
  <c r="L245" i="9" s="1"/>
  <c r="O289" i="9"/>
  <c r="N290" i="9"/>
  <c r="L219" i="9"/>
  <c r="L218" i="9" s="1"/>
  <c r="L217" i="9" s="1"/>
  <c r="L216" i="9" s="1"/>
  <c r="L215" i="9" s="1"/>
  <c r="O220" i="9"/>
  <c r="K220" i="9"/>
  <c r="N150" i="9"/>
  <c r="N118" i="9" s="1"/>
  <c r="O118" i="9"/>
  <c r="K37" i="9"/>
  <c r="O37" i="9"/>
  <c r="N37" i="9" s="1"/>
  <c r="K132" i="9"/>
  <c r="K131" i="9" s="1"/>
  <c r="K130" i="9" s="1"/>
  <c r="K163" i="9"/>
  <c r="K162" i="9" s="1"/>
  <c r="K337" i="9"/>
  <c r="L328" i="9"/>
  <c r="O329" i="9"/>
  <c r="K329" i="9"/>
  <c r="K328" i="9" s="1"/>
  <c r="N214" i="9"/>
  <c r="N213" i="9" s="1"/>
  <c r="N212" i="9" s="1"/>
  <c r="N211" i="9" s="1"/>
  <c r="O213" i="9"/>
  <c r="O212" i="9" s="1"/>
  <c r="O211" i="9" s="1"/>
  <c r="K176" i="9"/>
  <c r="K175" i="9" s="1"/>
  <c r="K171" i="9" s="1"/>
  <c r="K170" i="9" s="1"/>
  <c r="K169" i="9" s="1"/>
  <c r="K168" i="9" s="1"/>
  <c r="K167" i="9" s="1"/>
  <c r="K166" i="9" s="1"/>
  <c r="K165" i="9" s="1"/>
  <c r="O176" i="9"/>
  <c r="L175" i="9"/>
  <c r="L171" i="9" s="1"/>
  <c r="L170" i="9" s="1"/>
  <c r="L169" i="9" s="1"/>
  <c r="L168" i="9" s="1"/>
  <c r="L167" i="9" s="1"/>
  <c r="L166" i="9" s="1"/>
  <c r="L165" i="9" s="1"/>
  <c r="I259" i="9"/>
  <c r="I242" i="9" s="1"/>
  <c r="I240" i="9" s="1"/>
  <c r="I239" i="9" s="1"/>
  <c r="N294" i="9"/>
  <c r="I199" i="9"/>
  <c r="I198" i="9" s="1"/>
  <c r="I184" i="9" s="1"/>
  <c r="M277" i="9"/>
  <c r="K206" i="9"/>
  <c r="K205" i="9" s="1"/>
  <c r="L205" i="9"/>
  <c r="O206" i="9"/>
  <c r="O120" i="9"/>
  <c r="N74" i="9"/>
  <c r="O224" i="9"/>
  <c r="N224" i="9" s="1"/>
  <c r="K224" i="9"/>
  <c r="K42" i="9"/>
  <c r="K39" i="9" s="1"/>
  <c r="O42" i="9"/>
  <c r="N42" i="9" s="1"/>
  <c r="I31" i="9"/>
  <c r="I26" i="9" s="1"/>
  <c r="I25" i="9" s="1"/>
  <c r="I18" i="9" s="1"/>
  <c r="I17" i="9" s="1"/>
  <c r="I16" i="9" s="1"/>
  <c r="I15" i="9" s="1"/>
  <c r="I9" i="9" s="1"/>
  <c r="I368" i="9" s="1"/>
  <c r="M22" i="9"/>
  <c r="L24" i="9"/>
  <c r="L21" i="9" s="1"/>
  <c r="L20" i="9" s="1"/>
  <c r="L19" i="9" s="1"/>
  <c r="O333" i="9"/>
  <c r="N333" i="9" s="1"/>
  <c r="K333" i="9"/>
  <c r="K254" i="9" s="1"/>
  <c r="N361" i="9"/>
  <c r="N360" i="9" s="1"/>
  <c r="N359" i="9" s="1"/>
  <c r="N358" i="9" s="1"/>
  <c r="N357" i="9" s="1"/>
  <c r="N356" i="9" s="1"/>
  <c r="N349" i="9" s="1"/>
  <c r="O360" i="9"/>
  <c r="O359" i="9" s="1"/>
  <c r="O358" i="9" s="1"/>
  <c r="O357" i="9" s="1"/>
  <c r="O356" i="9" s="1"/>
  <c r="O349" i="9" s="1"/>
  <c r="K260" i="9"/>
  <c r="N304" i="9"/>
  <c r="N265" i="9" s="1"/>
  <c r="I314" i="9"/>
  <c r="I313" i="9" s="1"/>
  <c r="I312" i="9" s="1"/>
  <c r="I311" i="9" s="1"/>
  <c r="I310" i="9" s="1"/>
  <c r="L250" i="9"/>
  <c r="K153" i="9"/>
  <c r="L121" i="9"/>
  <c r="L119" i="9" s="1"/>
  <c r="O153" i="9"/>
  <c r="O151" i="9" s="1"/>
  <c r="L151" i="9"/>
  <c r="K87" i="9"/>
  <c r="O87" i="9"/>
  <c r="N87" i="9" s="1"/>
  <c r="K204" i="9"/>
  <c r="K203" i="9" s="1"/>
  <c r="O204" i="9"/>
  <c r="L203" i="9"/>
  <c r="N210" i="9"/>
  <c r="N209" i="9" s="1"/>
  <c r="N208" i="9" s="1"/>
  <c r="N207" i="9" s="1"/>
  <c r="O209" i="9"/>
  <c r="O208" i="9" s="1"/>
  <c r="O207" i="9" s="1"/>
  <c r="O172" i="9"/>
  <c r="N174" i="9"/>
  <c r="N172" i="9" s="1"/>
  <c r="N148" i="9"/>
  <c r="O116" i="9"/>
  <c r="O91" i="9"/>
  <c r="N93" i="9"/>
  <c r="N91" i="9" s="1"/>
  <c r="L65" i="9"/>
  <c r="L64" i="9" s="1"/>
  <c r="L63" i="9" s="1"/>
  <c r="L62" i="9" s="1"/>
  <c r="L61" i="9" s="1"/>
  <c r="L60" i="9" s="1"/>
  <c r="O66" i="9"/>
  <c r="K66" i="9"/>
  <c r="K65" i="9" s="1"/>
  <c r="K64" i="9" s="1"/>
  <c r="K63" i="9" s="1"/>
  <c r="K62" i="9" s="1"/>
  <c r="K61" i="9" s="1"/>
  <c r="K60" i="9" s="1"/>
  <c r="N40" i="9"/>
  <c r="I656" i="4"/>
  <c r="H656" i="4" s="1"/>
  <c r="J655" i="4"/>
  <c r="J654" i="4" s="1"/>
  <c r="J653" i="4" s="1"/>
  <c r="J652" i="4" s="1"/>
  <c r="J651" i="4" s="1"/>
  <c r="G655" i="4"/>
  <c r="G654" i="4" s="1"/>
  <c r="G653" i="4" s="1"/>
  <c r="G652" i="4" s="1"/>
  <c r="G651" i="4" s="1"/>
  <c r="J649" i="4"/>
  <c r="J648" i="4" s="1"/>
  <c r="J647" i="4" s="1"/>
  <c r="J646" i="4" s="1"/>
  <c r="J645" i="4" s="1"/>
  <c r="I649" i="4"/>
  <c r="H649" i="4"/>
  <c r="H648" i="4" s="1"/>
  <c r="H647" i="4" s="1"/>
  <c r="H646" i="4" s="1"/>
  <c r="H645" i="4" s="1"/>
  <c r="G649" i="4"/>
  <c r="G648" i="4" s="1"/>
  <c r="G647" i="4" s="1"/>
  <c r="G646" i="4" s="1"/>
  <c r="G645" i="4" s="1"/>
  <c r="I648" i="4"/>
  <c r="I647" i="4" s="1"/>
  <c r="I646" i="4" s="1"/>
  <c r="I645" i="4" s="1"/>
  <c r="H644" i="4"/>
  <c r="H643" i="4" s="1"/>
  <c r="H642" i="4" s="1"/>
  <c r="H641" i="4" s="1"/>
  <c r="H640" i="4" s="1"/>
  <c r="H639" i="4" s="1"/>
  <c r="J643" i="4"/>
  <c r="J642" i="4" s="1"/>
  <c r="J641" i="4" s="1"/>
  <c r="J640" i="4" s="1"/>
  <c r="J639" i="4" s="1"/>
  <c r="I643" i="4"/>
  <c r="I642" i="4" s="1"/>
  <c r="I641" i="4" s="1"/>
  <c r="I640" i="4" s="1"/>
  <c r="I639" i="4" s="1"/>
  <c r="G643" i="4"/>
  <c r="G642" i="4" s="1"/>
  <c r="G641" i="4" s="1"/>
  <c r="G640" i="4" s="1"/>
  <c r="G639" i="4" s="1"/>
  <c r="I637" i="4"/>
  <c r="H637" i="4" s="1"/>
  <c r="I636" i="4"/>
  <c r="H636" i="4" s="1"/>
  <c r="J635" i="4"/>
  <c r="J634" i="4" s="1"/>
  <c r="G635" i="4"/>
  <c r="G634" i="4" s="1"/>
  <c r="I632" i="4"/>
  <c r="I627" i="4" s="1"/>
  <c r="H631" i="4"/>
  <c r="H630" i="4"/>
  <c r="H629" i="4"/>
  <c r="J627" i="4"/>
  <c r="G627" i="4"/>
  <c r="H626" i="4"/>
  <c r="H625" i="4"/>
  <c r="H624" i="4"/>
  <c r="H623" i="4"/>
  <c r="H622" i="4"/>
  <c r="H621" i="4"/>
  <c r="J620" i="4"/>
  <c r="I620" i="4"/>
  <c r="G620" i="4"/>
  <c r="H619" i="4"/>
  <c r="H617" i="4" s="1"/>
  <c r="J617" i="4"/>
  <c r="I617" i="4"/>
  <c r="G617" i="4"/>
  <c r="I615" i="4"/>
  <c r="H615" i="4" s="1"/>
  <c r="I614" i="4"/>
  <c r="H614" i="4" s="1"/>
  <c r="J613" i="4"/>
  <c r="G613" i="4"/>
  <c r="G609" i="4" s="1"/>
  <c r="G606" i="4" s="1"/>
  <c r="G605" i="4" s="1"/>
  <c r="H612" i="4"/>
  <c r="H608" i="4"/>
  <c r="I607" i="4"/>
  <c r="H607" i="4" s="1"/>
  <c r="H604" i="4"/>
  <c r="I603" i="4"/>
  <c r="H603" i="4" s="1"/>
  <c r="H602" i="4"/>
  <c r="H601" i="4"/>
  <c r="J600" i="4"/>
  <c r="J599" i="4" s="1"/>
  <c r="J598" i="4" s="1"/>
  <c r="I600" i="4"/>
  <c r="I599" i="4" s="1"/>
  <c r="I598" i="4" s="1"/>
  <c r="G600" i="4"/>
  <c r="G599" i="4" s="1"/>
  <c r="G598" i="4" s="1"/>
  <c r="I594" i="4"/>
  <c r="H594" i="4" s="1"/>
  <c r="H592" i="4" s="1"/>
  <c r="H591" i="4" s="1"/>
  <c r="J592" i="4"/>
  <c r="J591" i="4" s="1"/>
  <c r="G592" i="4"/>
  <c r="G591" i="4" s="1"/>
  <c r="I590" i="4"/>
  <c r="H590" i="4" s="1"/>
  <c r="I589" i="4"/>
  <c r="H589" i="4" s="1"/>
  <c r="I588" i="4"/>
  <c r="H588" i="4" s="1"/>
  <c r="H587" i="4"/>
  <c r="H586" i="4"/>
  <c r="I585" i="4"/>
  <c r="I584" i="4"/>
  <c r="H584" i="4" s="1"/>
  <c r="J583" i="4"/>
  <c r="G583" i="4"/>
  <c r="H582" i="4"/>
  <c r="I581" i="4"/>
  <c r="H581" i="4" s="1"/>
  <c r="I580" i="4"/>
  <c r="I579" i="4"/>
  <c r="H579" i="4" s="1"/>
  <c r="H578" i="4"/>
  <c r="H577" i="4"/>
  <c r="H576" i="4"/>
  <c r="H575" i="4"/>
  <c r="J574" i="4"/>
  <c r="I574" i="4"/>
  <c r="G574" i="4"/>
  <c r="I573" i="4"/>
  <c r="H573" i="4" s="1"/>
  <c r="I572" i="4"/>
  <c r="I571" i="4"/>
  <c r="H571" i="4" s="1"/>
  <c r="J570" i="4"/>
  <c r="G570" i="4"/>
  <c r="H569" i="4"/>
  <c r="H568" i="4"/>
  <c r="H563" i="4"/>
  <c r="J562" i="4"/>
  <c r="J560" i="4" s="1"/>
  <c r="J559" i="4" s="1"/>
  <c r="J558" i="4" s="1"/>
  <c r="I562" i="4"/>
  <c r="H561" i="4"/>
  <c r="G560" i="4"/>
  <c r="G559" i="4" s="1"/>
  <c r="G558" i="4" s="1"/>
  <c r="H555" i="4"/>
  <c r="H553" i="4" s="1"/>
  <c r="H552" i="4" s="1"/>
  <c r="J553" i="4"/>
  <c r="J552" i="4" s="1"/>
  <c r="I553" i="4"/>
  <c r="I552" i="4" s="1"/>
  <c r="G553" i="4"/>
  <c r="G552" i="4" s="1"/>
  <c r="I551" i="4"/>
  <c r="H551" i="4" s="1"/>
  <c r="I550" i="4"/>
  <c r="H550" i="4" s="1"/>
  <c r="I549" i="4"/>
  <c r="H549" i="4" s="1"/>
  <c r="H548" i="4"/>
  <c r="H547" i="4"/>
  <c r="H546" i="4"/>
  <c r="I545" i="4"/>
  <c r="J544" i="4"/>
  <c r="G544" i="4"/>
  <c r="H543" i="4"/>
  <c r="I542" i="4"/>
  <c r="H542" i="4" s="1"/>
  <c r="H541" i="4"/>
  <c r="H540" i="4"/>
  <c r="H539" i="4"/>
  <c r="H538" i="4"/>
  <c r="H537" i="4"/>
  <c r="H536" i="4"/>
  <c r="J535" i="4"/>
  <c r="I535" i="4"/>
  <c r="G535" i="4"/>
  <c r="I534" i="4"/>
  <c r="H534" i="4" s="1"/>
  <c r="I533" i="4"/>
  <c r="I532" i="4"/>
  <c r="H532" i="4" s="1"/>
  <c r="J531" i="4"/>
  <c r="G531" i="4"/>
  <c r="I530" i="4"/>
  <c r="H529" i="4"/>
  <c r="H524" i="4"/>
  <c r="J523" i="4"/>
  <c r="J521" i="4" s="1"/>
  <c r="J520" i="4" s="1"/>
  <c r="J519" i="4" s="1"/>
  <c r="I523" i="4"/>
  <c r="H522" i="4"/>
  <c r="G521" i="4"/>
  <c r="G520" i="4" s="1"/>
  <c r="G519" i="4" s="1"/>
  <c r="H516" i="4"/>
  <c r="H514" i="4" s="1"/>
  <c r="H513" i="4" s="1"/>
  <c r="J514" i="4"/>
  <c r="J513" i="4" s="1"/>
  <c r="I514" i="4"/>
  <c r="I513" i="4" s="1"/>
  <c r="G514" i="4"/>
  <c r="G513" i="4" s="1"/>
  <c r="I512" i="4"/>
  <c r="H512" i="4" s="1"/>
  <c r="I511" i="4"/>
  <c r="H511" i="4" s="1"/>
  <c r="I510" i="4"/>
  <c r="H510" i="4" s="1"/>
  <c r="H509" i="4"/>
  <c r="H508" i="4"/>
  <c r="H507" i="4"/>
  <c r="I506" i="4"/>
  <c r="J505" i="4"/>
  <c r="G505" i="4"/>
  <c r="H504" i="4"/>
  <c r="I503" i="4"/>
  <c r="H503" i="4" s="1"/>
  <c r="H502" i="4"/>
  <c r="H501" i="4"/>
  <c r="H500" i="4"/>
  <c r="H499" i="4"/>
  <c r="H498" i="4"/>
  <c r="H497" i="4"/>
  <c r="J496" i="4"/>
  <c r="I496" i="4"/>
  <c r="G496" i="4"/>
  <c r="I495" i="4"/>
  <c r="H495" i="4" s="1"/>
  <c r="I494" i="4"/>
  <c r="H494" i="4" s="1"/>
  <c r="I493" i="4"/>
  <c r="H493" i="4" s="1"/>
  <c r="J492" i="4"/>
  <c r="G492" i="4"/>
  <c r="I491" i="4"/>
  <c r="H490" i="4"/>
  <c r="H488" i="4"/>
  <c r="H485" i="4"/>
  <c r="J484" i="4"/>
  <c r="J482" i="4" s="1"/>
  <c r="J481" i="4" s="1"/>
  <c r="J480" i="4" s="1"/>
  <c r="I484" i="4"/>
  <c r="I482" i="4" s="1"/>
  <c r="I481" i="4" s="1"/>
  <c r="I480" i="4" s="1"/>
  <c r="H483" i="4"/>
  <c r="G482" i="4"/>
  <c r="G481" i="4" s="1"/>
  <c r="G480" i="4" s="1"/>
  <c r="H477" i="4"/>
  <c r="H475" i="4" s="1"/>
  <c r="H474" i="4" s="1"/>
  <c r="J475" i="4"/>
  <c r="J474" i="4" s="1"/>
  <c r="I475" i="4"/>
  <c r="I474" i="4" s="1"/>
  <c r="G475" i="4"/>
  <c r="G474" i="4" s="1"/>
  <c r="I473" i="4"/>
  <c r="H473" i="4" s="1"/>
  <c r="I472" i="4"/>
  <c r="H472" i="4" s="1"/>
  <c r="I471" i="4"/>
  <c r="H471" i="4" s="1"/>
  <c r="H470" i="4"/>
  <c r="H469" i="4"/>
  <c r="H468" i="4"/>
  <c r="I467" i="4"/>
  <c r="H467" i="4" s="1"/>
  <c r="J466" i="4"/>
  <c r="G466" i="4"/>
  <c r="H465" i="4"/>
  <c r="H464" i="4"/>
  <c r="H463" i="4"/>
  <c r="H462" i="4"/>
  <c r="H461" i="4"/>
  <c r="H460" i="4"/>
  <c r="I459" i="4"/>
  <c r="H458" i="4"/>
  <c r="J457" i="4"/>
  <c r="G457" i="4"/>
  <c r="I456" i="4"/>
  <c r="H456" i="4" s="1"/>
  <c r="I455" i="4"/>
  <c r="H455" i="4" s="1"/>
  <c r="I454" i="4"/>
  <c r="J453" i="4"/>
  <c r="G453" i="4"/>
  <c r="H452" i="4"/>
  <c r="H451" i="4"/>
  <c r="H449" i="4"/>
  <c r="H446" i="4"/>
  <c r="J445" i="4"/>
  <c r="J443" i="4" s="1"/>
  <c r="J442" i="4" s="1"/>
  <c r="J441" i="4" s="1"/>
  <c r="I445" i="4"/>
  <c r="I443" i="4" s="1"/>
  <c r="I442" i="4" s="1"/>
  <c r="I441" i="4" s="1"/>
  <c r="H444" i="4"/>
  <c r="G443" i="4"/>
  <c r="G442" i="4" s="1"/>
  <c r="G441" i="4" s="1"/>
  <c r="H438" i="4"/>
  <c r="H436" i="4" s="1"/>
  <c r="H435" i="4" s="1"/>
  <c r="J436" i="4"/>
  <c r="I436" i="4"/>
  <c r="I435" i="4" s="1"/>
  <c r="G436" i="4"/>
  <c r="G435" i="4" s="1"/>
  <c r="J435" i="4"/>
  <c r="I434" i="4"/>
  <c r="H434" i="4" s="1"/>
  <c r="I433" i="4"/>
  <c r="H433" i="4" s="1"/>
  <c r="I432" i="4"/>
  <c r="H432" i="4" s="1"/>
  <c r="I431" i="4"/>
  <c r="H430" i="4"/>
  <c r="H429" i="4"/>
  <c r="I428" i="4"/>
  <c r="J427" i="4"/>
  <c r="G427" i="4"/>
  <c r="H426" i="4"/>
  <c r="H425" i="4"/>
  <c r="H424" i="4"/>
  <c r="H423" i="4"/>
  <c r="H422" i="4"/>
  <c r="H421" i="4"/>
  <c r="H420" i="4"/>
  <c r="H419" i="4"/>
  <c r="J418" i="4"/>
  <c r="I418" i="4"/>
  <c r="G418" i="4"/>
  <c r="I417" i="4"/>
  <c r="H417" i="4" s="1"/>
  <c r="I416" i="4"/>
  <c r="H416" i="4" s="1"/>
  <c r="I415" i="4"/>
  <c r="H415" i="4" s="1"/>
  <c r="J414" i="4"/>
  <c r="G414" i="4"/>
  <c r="H413" i="4"/>
  <c r="H412" i="4"/>
  <c r="H407" i="4"/>
  <c r="J406" i="4"/>
  <c r="J404" i="4" s="1"/>
  <c r="J403" i="4" s="1"/>
  <c r="J402" i="4" s="1"/>
  <c r="I406" i="4"/>
  <c r="H405" i="4"/>
  <c r="G404" i="4"/>
  <c r="G403" i="4" s="1"/>
  <c r="G402" i="4" s="1"/>
  <c r="H399" i="4"/>
  <c r="J397" i="4"/>
  <c r="J396" i="4" s="1"/>
  <c r="I397" i="4"/>
  <c r="I396" i="4" s="1"/>
  <c r="G397" i="4"/>
  <c r="G396" i="4" s="1"/>
  <c r="I395" i="4"/>
  <c r="I394" i="4"/>
  <c r="I393" i="4"/>
  <c r="H392" i="4"/>
  <c r="H391" i="4"/>
  <c r="H390" i="4"/>
  <c r="I389" i="4"/>
  <c r="H389" i="4" s="1"/>
  <c r="J388" i="4"/>
  <c r="G388" i="4"/>
  <c r="H386" i="4"/>
  <c r="H385" i="4"/>
  <c r="H384" i="4"/>
  <c r="H383" i="4"/>
  <c r="I382" i="4"/>
  <c r="H381" i="4"/>
  <c r="H380" i="4"/>
  <c r="J379" i="4"/>
  <c r="G379" i="4"/>
  <c r="I378" i="4"/>
  <c r="H378" i="4" s="1"/>
  <c r="I377" i="4"/>
  <c r="H377" i="4" s="1"/>
  <c r="I376" i="4"/>
  <c r="H376" i="4" s="1"/>
  <c r="J375" i="4"/>
  <c r="G375" i="4"/>
  <c r="H374" i="4"/>
  <c r="H373" i="4"/>
  <c r="H371" i="4"/>
  <c r="J367" i="4"/>
  <c r="J365" i="4" s="1"/>
  <c r="J364" i="4" s="1"/>
  <c r="J363" i="4" s="1"/>
  <c r="I367" i="4"/>
  <c r="H366" i="4"/>
  <c r="G365" i="4"/>
  <c r="G364" i="4" s="1"/>
  <c r="G363" i="4" s="1"/>
  <c r="J360" i="4"/>
  <c r="G360" i="4"/>
  <c r="J359" i="4"/>
  <c r="I359" i="4"/>
  <c r="H359" i="4"/>
  <c r="G359" i="4"/>
  <c r="G358" i="4" s="1"/>
  <c r="G357" i="4" s="1"/>
  <c r="J356" i="4"/>
  <c r="G356" i="4"/>
  <c r="J355" i="4"/>
  <c r="G355" i="4"/>
  <c r="J354" i="4"/>
  <c r="G354" i="4"/>
  <c r="J353" i="4"/>
  <c r="G353" i="4"/>
  <c r="J352" i="4"/>
  <c r="I352" i="4"/>
  <c r="G352" i="4"/>
  <c r="J351" i="4"/>
  <c r="G351" i="4"/>
  <c r="J350" i="4"/>
  <c r="G350" i="4"/>
  <c r="J348" i="4"/>
  <c r="I348" i="4"/>
  <c r="G348" i="4"/>
  <c r="J347" i="4"/>
  <c r="G347" i="4"/>
  <c r="J346" i="4"/>
  <c r="G346" i="4"/>
  <c r="J345" i="4"/>
  <c r="G345" i="4"/>
  <c r="J343" i="4"/>
  <c r="I343" i="4"/>
  <c r="G343" i="4"/>
  <c r="J342" i="4"/>
  <c r="G342" i="4"/>
  <c r="J341" i="4"/>
  <c r="G341" i="4"/>
  <c r="J340" i="4"/>
  <c r="I340" i="4"/>
  <c r="G340" i="4"/>
  <c r="J338" i="4"/>
  <c r="G338" i="4"/>
  <c r="J337" i="4"/>
  <c r="G337" i="4"/>
  <c r="J336" i="4"/>
  <c r="G336" i="4"/>
  <c r="J334" i="4"/>
  <c r="G334" i="4"/>
  <c r="J333" i="4"/>
  <c r="I333" i="4"/>
  <c r="G333" i="4"/>
  <c r="J331" i="4"/>
  <c r="I331" i="4"/>
  <c r="G331" i="4"/>
  <c r="J328" i="4"/>
  <c r="I328" i="4"/>
  <c r="G328" i="4"/>
  <c r="G326" i="4"/>
  <c r="J324" i="4"/>
  <c r="I324" i="4"/>
  <c r="G324" i="4"/>
  <c r="G323" i="4" s="1"/>
  <c r="G322" i="4" s="1"/>
  <c r="G321" i="4" s="1"/>
  <c r="I314" i="4"/>
  <c r="H313" i="4"/>
  <c r="H312" i="4"/>
  <c r="J311" i="4"/>
  <c r="G311" i="4"/>
  <c r="H310" i="4"/>
  <c r="I309" i="4"/>
  <c r="J308" i="4"/>
  <c r="G308" i="4"/>
  <c r="I303" i="4"/>
  <c r="H303" i="4" s="1"/>
  <c r="H302" i="4" s="1"/>
  <c r="H301" i="4" s="1"/>
  <c r="H300" i="4" s="1"/>
  <c r="J302" i="4"/>
  <c r="J301" i="4" s="1"/>
  <c r="J300" i="4" s="1"/>
  <c r="G302" i="4"/>
  <c r="G301" i="4" s="1"/>
  <c r="G300" i="4" s="1"/>
  <c r="I299" i="4"/>
  <c r="J298" i="4"/>
  <c r="J297" i="4" s="1"/>
  <c r="J296" i="4" s="1"/>
  <c r="G298" i="4"/>
  <c r="G297" i="4" s="1"/>
  <c r="G296" i="4" s="1"/>
  <c r="I295" i="4"/>
  <c r="J294" i="4"/>
  <c r="G294" i="4"/>
  <c r="H293" i="4"/>
  <c r="H292" i="4" s="1"/>
  <c r="J292" i="4"/>
  <c r="I292" i="4"/>
  <c r="G292" i="4"/>
  <c r="I286" i="4"/>
  <c r="H286" i="4" s="1"/>
  <c r="H284" i="4" s="1"/>
  <c r="H283" i="4" s="1"/>
  <c r="H282" i="4" s="1"/>
  <c r="H281" i="4" s="1"/>
  <c r="H280" i="4" s="1"/>
  <c r="J284" i="4"/>
  <c r="J283" i="4" s="1"/>
  <c r="J282" i="4" s="1"/>
  <c r="J281" i="4" s="1"/>
  <c r="J280" i="4" s="1"/>
  <c r="G284" i="4"/>
  <c r="G283" i="4" s="1"/>
  <c r="G282" i="4" s="1"/>
  <c r="G281" i="4" s="1"/>
  <c r="G280" i="4" s="1"/>
  <c r="H279" i="4"/>
  <c r="H278" i="4" s="1"/>
  <c r="H277" i="4" s="1"/>
  <c r="H276" i="4" s="1"/>
  <c r="H275" i="4" s="1"/>
  <c r="H274" i="4" s="1"/>
  <c r="J278" i="4"/>
  <c r="J277" i="4" s="1"/>
  <c r="J276" i="4" s="1"/>
  <c r="J275" i="4" s="1"/>
  <c r="J274" i="4" s="1"/>
  <c r="I278" i="4"/>
  <c r="I277" i="4" s="1"/>
  <c r="I276" i="4" s="1"/>
  <c r="I275" i="4" s="1"/>
  <c r="I274" i="4" s="1"/>
  <c r="G278" i="4"/>
  <c r="G277" i="4" s="1"/>
  <c r="G276" i="4" s="1"/>
  <c r="G275" i="4" s="1"/>
  <c r="G274" i="4" s="1"/>
  <c r="H272" i="4"/>
  <c r="H271" i="4" s="1"/>
  <c r="H270" i="4" s="1"/>
  <c r="H269" i="4" s="1"/>
  <c r="H268" i="4" s="1"/>
  <c r="H267" i="4" s="1"/>
  <c r="J271" i="4"/>
  <c r="J270" i="4" s="1"/>
  <c r="J269" i="4" s="1"/>
  <c r="J268" i="4" s="1"/>
  <c r="J267" i="4" s="1"/>
  <c r="I271" i="4"/>
  <c r="I270" i="4" s="1"/>
  <c r="I269" i="4" s="1"/>
  <c r="I268" i="4" s="1"/>
  <c r="I267" i="4" s="1"/>
  <c r="G271" i="4"/>
  <c r="G270" i="4" s="1"/>
  <c r="G269" i="4" s="1"/>
  <c r="G268" i="4" s="1"/>
  <c r="G267" i="4" s="1"/>
  <c r="H266" i="4"/>
  <c r="H264" i="4" s="1"/>
  <c r="J264" i="4"/>
  <c r="I264" i="4"/>
  <c r="G264" i="4"/>
  <c r="J261" i="4"/>
  <c r="I261" i="4"/>
  <c r="H261" i="4"/>
  <c r="G261" i="4"/>
  <c r="G260" i="4" s="1"/>
  <c r="G259" i="4" s="1"/>
  <c r="G258" i="4" s="1"/>
  <c r="G257" i="4" s="1"/>
  <c r="G256" i="4" s="1"/>
  <c r="G255" i="4" s="1"/>
  <c r="G253" i="4"/>
  <c r="G252" i="4" s="1"/>
  <c r="G251" i="4" s="1"/>
  <c r="G249" i="4"/>
  <c r="G248" i="4" s="1"/>
  <c r="G247" i="4" s="1"/>
  <c r="H244" i="4"/>
  <c r="H243" i="4" s="1"/>
  <c r="H242" i="4" s="1"/>
  <c r="J243" i="4"/>
  <c r="J242" i="4" s="1"/>
  <c r="I243" i="4"/>
  <c r="I242" i="4" s="1"/>
  <c r="G243" i="4"/>
  <c r="G242" i="4" s="1"/>
  <c r="I241" i="4"/>
  <c r="H241" i="4" s="1"/>
  <c r="I240" i="4"/>
  <c r="H240" i="4" s="1"/>
  <c r="I239" i="4"/>
  <c r="H239" i="4" s="1"/>
  <c r="H238" i="4"/>
  <c r="H237" i="4"/>
  <c r="J236" i="4"/>
  <c r="G236" i="4"/>
  <c r="J231" i="4"/>
  <c r="I231" i="4"/>
  <c r="H231" i="4"/>
  <c r="G231" i="4"/>
  <c r="I230" i="4"/>
  <c r="H230" i="4" s="1"/>
  <c r="I229" i="4"/>
  <c r="H229" i="4" s="1"/>
  <c r="I228" i="4"/>
  <c r="H228" i="4" s="1"/>
  <c r="J227" i="4"/>
  <c r="G227" i="4"/>
  <c r="H226" i="4"/>
  <c r="H224" i="4"/>
  <c r="J221" i="4"/>
  <c r="J219" i="4" s="1"/>
  <c r="J218" i="4" s="1"/>
  <c r="J217" i="4" s="1"/>
  <c r="I221" i="4"/>
  <c r="I219" i="4" s="1"/>
  <c r="I218" i="4" s="1"/>
  <c r="I217" i="4" s="1"/>
  <c r="H220" i="4"/>
  <c r="G219" i="4"/>
  <c r="G218" i="4" s="1"/>
  <c r="G217" i="4" s="1"/>
  <c r="H212" i="4"/>
  <c r="J211" i="4"/>
  <c r="J210" i="4" s="1"/>
  <c r="I211" i="4"/>
  <c r="I210" i="4" s="1"/>
  <c r="G211" i="4"/>
  <c r="G210" i="4" s="1"/>
  <c r="I209" i="4"/>
  <c r="H209" i="4" s="1"/>
  <c r="I208" i="4"/>
  <c r="H208" i="4" s="1"/>
  <c r="I207" i="4"/>
  <c r="H206" i="4"/>
  <c r="H205" i="4"/>
  <c r="J204" i="4"/>
  <c r="G204" i="4"/>
  <c r="J199" i="4"/>
  <c r="I199" i="4"/>
  <c r="H199" i="4"/>
  <c r="G199" i="4"/>
  <c r="I198" i="4"/>
  <c r="H198" i="4" s="1"/>
  <c r="I197" i="4"/>
  <c r="H197" i="4" s="1"/>
  <c r="I196" i="4"/>
  <c r="J195" i="4"/>
  <c r="G195" i="4"/>
  <c r="H194" i="4"/>
  <c r="I192" i="4"/>
  <c r="H192" i="4" s="1"/>
  <c r="J189" i="4"/>
  <c r="J187" i="4" s="1"/>
  <c r="J186" i="4" s="1"/>
  <c r="J185" i="4" s="1"/>
  <c r="I189" i="4"/>
  <c r="I187" i="4" s="1"/>
  <c r="I186" i="4" s="1"/>
  <c r="I185" i="4" s="1"/>
  <c r="H188" i="4"/>
  <c r="G187" i="4"/>
  <c r="G186" i="4" s="1"/>
  <c r="G185" i="4" s="1"/>
  <c r="H180" i="4"/>
  <c r="H179" i="4" s="1"/>
  <c r="H178" i="4" s="1"/>
  <c r="J179" i="4"/>
  <c r="J178" i="4" s="1"/>
  <c r="I179" i="4"/>
  <c r="I178" i="4" s="1"/>
  <c r="G179" i="4"/>
  <c r="G178" i="4" s="1"/>
  <c r="I177" i="4"/>
  <c r="H177" i="4" s="1"/>
  <c r="I176" i="4"/>
  <c r="H176" i="4" s="1"/>
  <c r="I175" i="4"/>
  <c r="H174" i="4"/>
  <c r="H173" i="4"/>
  <c r="J172" i="4"/>
  <c r="G172" i="4"/>
  <c r="H171" i="4"/>
  <c r="H139" i="4" s="1"/>
  <c r="H170" i="4"/>
  <c r="H138" i="4" s="1"/>
  <c r="I169" i="4"/>
  <c r="H169" i="4" s="1"/>
  <c r="H137" i="4" s="1"/>
  <c r="I168" i="4"/>
  <c r="I136" i="4" s="1"/>
  <c r="J167" i="4"/>
  <c r="G167" i="4"/>
  <c r="I166" i="4"/>
  <c r="I165" i="4"/>
  <c r="H165" i="4" s="1"/>
  <c r="I164" i="4"/>
  <c r="H164" i="4" s="1"/>
  <c r="J163" i="4"/>
  <c r="G163" i="4"/>
  <c r="H162" i="4"/>
  <c r="H160" i="4"/>
  <c r="J157" i="4"/>
  <c r="J155" i="4" s="1"/>
  <c r="J154" i="4" s="1"/>
  <c r="J153" i="4" s="1"/>
  <c r="I157" i="4"/>
  <c r="I155" i="4" s="1"/>
  <c r="I154" i="4" s="1"/>
  <c r="I153" i="4" s="1"/>
  <c r="H156" i="4"/>
  <c r="G155" i="4"/>
  <c r="G154" i="4" s="1"/>
  <c r="G153" i="4" s="1"/>
  <c r="J148" i="4"/>
  <c r="J147" i="4" s="1"/>
  <c r="J146" i="4" s="1"/>
  <c r="I148" i="4"/>
  <c r="I147" i="4" s="1"/>
  <c r="I146" i="4" s="1"/>
  <c r="G148" i="4"/>
  <c r="G147" i="4" s="1"/>
  <c r="G146" i="4" s="1"/>
  <c r="J145" i="4"/>
  <c r="G145" i="4"/>
  <c r="J144" i="4"/>
  <c r="G144" i="4"/>
  <c r="J143" i="4"/>
  <c r="G143" i="4"/>
  <c r="J142" i="4"/>
  <c r="I142" i="4"/>
  <c r="G142" i="4"/>
  <c r="J141" i="4"/>
  <c r="I141" i="4"/>
  <c r="G141" i="4"/>
  <c r="J139" i="4"/>
  <c r="I139" i="4"/>
  <c r="G139" i="4"/>
  <c r="J138" i="4"/>
  <c r="I138" i="4"/>
  <c r="G138" i="4"/>
  <c r="J137" i="4"/>
  <c r="G137" i="4"/>
  <c r="J136" i="4"/>
  <c r="G136" i="4"/>
  <c r="J134" i="4"/>
  <c r="G134" i="4"/>
  <c r="J133" i="4"/>
  <c r="G133" i="4"/>
  <c r="J132" i="4"/>
  <c r="G132" i="4"/>
  <c r="J130" i="4"/>
  <c r="I130" i="4"/>
  <c r="G130" i="4"/>
  <c r="J128" i="4"/>
  <c r="G128" i="4"/>
  <c r="G125" i="4"/>
  <c r="J124" i="4"/>
  <c r="I124" i="4"/>
  <c r="G124" i="4"/>
  <c r="H116" i="4"/>
  <c r="H115" i="4"/>
  <c r="G115" i="4"/>
  <c r="G112" i="4" s="1"/>
  <c r="G111" i="4" s="1"/>
  <c r="G110" i="4" s="1"/>
  <c r="H114" i="4"/>
  <c r="H113" i="4"/>
  <c r="J112" i="4"/>
  <c r="J111" i="4" s="1"/>
  <c r="J110" i="4" s="1"/>
  <c r="I112" i="4"/>
  <c r="I111" i="4" s="1"/>
  <c r="I110" i="4" s="1"/>
  <c r="H109" i="4"/>
  <c r="H108" i="4"/>
  <c r="J107" i="4"/>
  <c r="J106" i="4" s="1"/>
  <c r="J105" i="4" s="1"/>
  <c r="J104" i="4" s="1"/>
  <c r="J103" i="4" s="1"/>
  <c r="J102" i="4" s="1"/>
  <c r="I107" i="4"/>
  <c r="I106" i="4" s="1"/>
  <c r="I105" i="4" s="1"/>
  <c r="I104" i="4" s="1"/>
  <c r="I103" i="4" s="1"/>
  <c r="I102" i="4" s="1"/>
  <c r="G107" i="4"/>
  <c r="G106" i="4" s="1"/>
  <c r="G105" i="4" s="1"/>
  <c r="G104" i="4" s="1"/>
  <c r="G103" i="4" s="1"/>
  <c r="G102" i="4" s="1"/>
  <c r="I101" i="4"/>
  <c r="J100" i="4"/>
  <c r="J99" i="4" s="1"/>
  <c r="J98" i="4" s="1"/>
  <c r="J97" i="4" s="1"/>
  <c r="G100" i="4"/>
  <c r="G99" i="4" s="1"/>
  <c r="G98" i="4" s="1"/>
  <c r="G97" i="4" s="1"/>
  <c r="I94" i="4"/>
  <c r="H94" i="4" s="1"/>
  <c r="I93" i="4"/>
  <c r="H93" i="4" s="1"/>
  <c r="J92" i="4"/>
  <c r="G92" i="4"/>
  <c r="I91" i="4"/>
  <c r="H91" i="4" s="1"/>
  <c r="I90" i="4"/>
  <c r="H90" i="4" s="1"/>
  <c r="I89" i="4"/>
  <c r="I88" i="4"/>
  <c r="H88" i="4" s="1"/>
  <c r="I87" i="4"/>
  <c r="I86" i="4"/>
  <c r="H86" i="4" s="1"/>
  <c r="J85" i="4"/>
  <c r="G85" i="4"/>
  <c r="H84" i="4"/>
  <c r="H83" i="4"/>
  <c r="H80" i="4"/>
  <c r="H79" i="4" s="1"/>
  <c r="J79" i="4"/>
  <c r="I79" i="4"/>
  <c r="G79" i="4"/>
  <c r="I76" i="4"/>
  <c r="H75" i="4"/>
  <c r="J74" i="4"/>
  <c r="J73" i="4" s="1"/>
  <c r="J72" i="4" s="1"/>
  <c r="G74" i="4"/>
  <c r="G73" i="4" s="1"/>
  <c r="G72" i="4" s="1"/>
  <c r="J66" i="4"/>
  <c r="I66" i="4"/>
  <c r="H66" i="4"/>
  <c r="G66" i="4"/>
  <c r="G65" i="4" s="1"/>
  <c r="G64" i="4" s="1"/>
  <c r="G63" i="4" s="1"/>
  <c r="G62" i="4" s="1"/>
  <c r="G61" i="4" s="1"/>
  <c r="J65" i="4"/>
  <c r="J64" i="4" s="1"/>
  <c r="J63" i="4" s="1"/>
  <c r="J62" i="4" s="1"/>
  <c r="J61" i="4" s="1"/>
  <c r="I65" i="4"/>
  <c r="I64" i="4" s="1"/>
  <c r="I63" i="4" s="1"/>
  <c r="I62" i="4" s="1"/>
  <c r="I61" i="4" s="1"/>
  <c r="H65" i="4"/>
  <c r="H64" i="4" s="1"/>
  <c r="H63" i="4" s="1"/>
  <c r="H62" i="4" s="1"/>
  <c r="H61" i="4" s="1"/>
  <c r="J60" i="4"/>
  <c r="J55" i="4" s="1"/>
  <c r="I59" i="4"/>
  <c r="I60" i="4" s="1"/>
  <c r="G58" i="4"/>
  <c r="G57" i="4" s="1"/>
  <c r="G56" i="4" s="1"/>
  <c r="I57" i="4"/>
  <c r="I56" i="4" s="1"/>
  <c r="G55" i="4"/>
  <c r="H54" i="4"/>
  <c r="H53" i="4" s="1"/>
  <c r="H52" i="4" s="1"/>
  <c r="J53" i="4"/>
  <c r="J52" i="4" s="1"/>
  <c r="I53" i="4"/>
  <c r="I52" i="4" s="1"/>
  <c r="G53" i="4"/>
  <c r="G52" i="4" s="1"/>
  <c r="I51" i="4"/>
  <c r="H51" i="4" s="1"/>
  <c r="I50" i="4"/>
  <c r="H50" i="4" s="1"/>
  <c r="H49" i="4"/>
  <c r="J48" i="4"/>
  <c r="G48" i="4"/>
  <c r="H47" i="4"/>
  <c r="J44" i="4"/>
  <c r="I44" i="4"/>
  <c r="H44" i="4"/>
  <c r="G44" i="4"/>
  <c r="I43" i="4"/>
  <c r="I42" i="4"/>
  <c r="H42" i="4" s="1"/>
  <c r="H41" i="4"/>
  <c r="J40" i="4"/>
  <c r="G40" i="4"/>
  <c r="I39" i="4"/>
  <c r="H39" i="4" s="1"/>
  <c r="I38" i="4"/>
  <c r="H38" i="4" s="1"/>
  <c r="I37" i="4"/>
  <c r="H37" i="4" s="1"/>
  <c r="I36" i="4"/>
  <c r="J35" i="4"/>
  <c r="G35" i="4"/>
  <c r="H34" i="4"/>
  <c r="H31" i="4"/>
  <c r="H30" i="4"/>
  <c r="H29" i="4"/>
  <c r="J28" i="4"/>
  <c r="I28" i="4"/>
  <c r="G28" i="4"/>
  <c r="J25" i="4"/>
  <c r="I25" i="4"/>
  <c r="I24" i="4"/>
  <c r="H24" i="4" s="1"/>
  <c r="H23" i="4"/>
  <c r="G22" i="4"/>
  <c r="G21" i="4" s="1"/>
  <c r="G20" i="4" s="1"/>
  <c r="H16" i="4"/>
  <c r="I479" i="10"/>
  <c r="H479" i="10" s="1"/>
  <c r="H478" i="10" s="1"/>
  <c r="H477" i="10" s="1"/>
  <c r="H476" i="10" s="1"/>
  <c r="H475" i="10" s="1"/>
  <c r="H474" i="10" s="1"/>
  <c r="J478" i="10"/>
  <c r="J477" i="10" s="1"/>
  <c r="J476" i="10" s="1"/>
  <c r="J475" i="10" s="1"/>
  <c r="J474" i="10" s="1"/>
  <c r="G478" i="10"/>
  <c r="G477" i="10" s="1"/>
  <c r="G476" i="10" s="1"/>
  <c r="G475" i="10" s="1"/>
  <c r="G474" i="10" s="1"/>
  <c r="H473" i="10"/>
  <c r="H472" i="10" s="1"/>
  <c r="H471" i="10" s="1"/>
  <c r="H470" i="10" s="1"/>
  <c r="H469" i="10" s="1"/>
  <c r="H468" i="10" s="1"/>
  <c r="J472" i="10"/>
  <c r="J471" i="10" s="1"/>
  <c r="J470" i="10" s="1"/>
  <c r="J469" i="10" s="1"/>
  <c r="J468" i="10" s="1"/>
  <c r="I472" i="10"/>
  <c r="I471" i="10" s="1"/>
  <c r="I470" i="10" s="1"/>
  <c r="I469" i="10" s="1"/>
  <c r="I468" i="10" s="1"/>
  <c r="G472" i="10"/>
  <c r="G471" i="10"/>
  <c r="G470" i="10" s="1"/>
  <c r="G469" i="10" s="1"/>
  <c r="G468" i="10" s="1"/>
  <c r="H467" i="10"/>
  <c r="H466" i="10" s="1"/>
  <c r="H465" i="10" s="1"/>
  <c r="H464" i="10" s="1"/>
  <c r="H463" i="10" s="1"/>
  <c r="H462" i="10" s="1"/>
  <c r="J466" i="10"/>
  <c r="J465" i="10" s="1"/>
  <c r="J464" i="10" s="1"/>
  <c r="J463" i="10" s="1"/>
  <c r="J462" i="10" s="1"/>
  <c r="I466" i="10"/>
  <c r="I465" i="10" s="1"/>
  <c r="I464" i="10" s="1"/>
  <c r="I463" i="10" s="1"/>
  <c r="I462" i="10" s="1"/>
  <c r="G466" i="10"/>
  <c r="G465" i="10" s="1"/>
  <c r="G464" i="10" s="1"/>
  <c r="G463" i="10" s="1"/>
  <c r="G462" i="10" s="1"/>
  <c r="I460" i="10"/>
  <c r="H460" i="10" s="1"/>
  <c r="I459" i="10"/>
  <c r="J458" i="10"/>
  <c r="J457" i="10" s="1"/>
  <c r="G458" i="10"/>
  <c r="G457" i="10" s="1"/>
  <c r="I455" i="10"/>
  <c r="H455" i="10" s="1"/>
  <c r="I454" i="10"/>
  <c r="H454" i="10" s="1"/>
  <c r="H453" i="10"/>
  <c r="H452" i="10"/>
  <c r="J450" i="10"/>
  <c r="I450" i="10"/>
  <c r="G450" i="10"/>
  <c r="H449" i="10"/>
  <c r="H448" i="10"/>
  <c r="H447" i="10"/>
  <c r="H446" i="10"/>
  <c r="H445" i="10"/>
  <c r="H444" i="10"/>
  <c r="J443" i="10"/>
  <c r="I443" i="10"/>
  <c r="G443" i="10"/>
  <c r="H442" i="10"/>
  <c r="H440" i="10" s="1"/>
  <c r="J440" i="10"/>
  <c r="I440" i="10"/>
  <c r="G440" i="10"/>
  <c r="I439" i="10"/>
  <c r="H439" i="10"/>
  <c r="I438" i="10"/>
  <c r="H438" i="10" s="1"/>
  <c r="I437" i="10"/>
  <c r="I436" i="10" s="1"/>
  <c r="J436" i="10"/>
  <c r="G436" i="10"/>
  <c r="H435" i="10"/>
  <c r="H431" i="10"/>
  <c r="I430" i="10"/>
  <c r="H427" i="10"/>
  <c r="I426" i="10"/>
  <c r="H426" i="10" s="1"/>
  <c r="I424" i="10"/>
  <c r="G423" i="10"/>
  <c r="G422" i="10" s="1"/>
  <c r="G421" i="10" s="1"/>
  <c r="H417" i="10"/>
  <c r="H415" i="10" s="1"/>
  <c r="H414" i="10" s="1"/>
  <c r="J415" i="10"/>
  <c r="J414" i="10" s="1"/>
  <c r="I415" i="10"/>
  <c r="I414" i="10" s="1"/>
  <c r="G415" i="10"/>
  <c r="G414" i="10" s="1"/>
  <c r="I413" i="10"/>
  <c r="H413" i="10" s="1"/>
  <c r="I412" i="10"/>
  <c r="H412" i="10" s="1"/>
  <c r="I411" i="10"/>
  <c r="H411" i="10" s="1"/>
  <c r="H410" i="10"/>
  <c r="H409" i="10"/>
  <c r="I408" i="10"/>
  <c r="H408" i="10" s="1"/>
  <c r="I407" i="10"/>
  <c r="H407" i="10" s="1"/>
  <c r="J406" i="10"/>
  <c r="G406" i="10"/>
  <c r="H405" i="10"/>
  <c r="H404" i="10"/>
  <c r="I403" i="10"/>
  <c r="H403" i="10" s="1"/>
  <c r="I402" i="10"/>
  <c r="H402" i="10" s="1"/>
  <c r="H401" i="10"/>
  <c r="H400" i="10"/>
  <c r="I399" i="10"/>
  <c r="H399" i="10" s="1"/>
  <c r="I398" i="10"/>
  <c r="J397" i="10"/>
  <c r="G397" i="10"/>
  <c r="I396" i="10"/>
  <c r="H396" i="10" s="1"/>
  <c r="I395" i="10"/>
  <c r="I394" i="10"/>
  <c r="H394" i="10" s="1"/>
  <c r="J393" i="10"/>
  <c r="G393" i="10"/>
  <c r="H392" i="10"/>
  <c r="H391" i="10"/>
  <c r="J390" i="10"/>
  <c r="J388" i="10" s="1"/>
  <c r="J387" i="10" s="1"/>
  <c r="I389" i="10"/>
  <c r="H389" i="10" s="1"/>
  <c r="H386" i="10"/>
  <c r="G385" i="10"/>
  <c r="I384" i="10"/>
  <c r="G384" i="10"/>
  <c r="J383" i="10"/>
  <c r="J382" i="10" s="1"/>
  <c r="J381" i="10" s="1"/>
  <c r="J379" i="10"/>
  <c r="H378" i="10"/>
  <c r="H376" i="10" s="1"/>
  <c r="H375" i="10" s="1"/>
  <c r="J376" i="10"/>
  <c r="I376" i="10"/>
  <c r="I375" i="10" s="1"/>
  <c r="G376" i="10"/>
  <c r="G375" i="10" s="1"/>
  <c r="J375" i="10"/>
  <c r="I374" i="10"/>
  <c r="H374" i="10" s="1"/>
  <c r="I373" i="10"/>
  <c r="I372" i="10"/>
  <c r="H372" i="10" s="1"/>
  <c r="I371" i="10"/>
  <c r="H370" i="10"/>
  <c r="I369" i="10"/>
  <c r="H369" i="10" s="1"/>
  <c r="I368" i="10"/>
  <c r="J367" i="10"/>
  <c r="G367" i="10"/>
  <c r="H366" i="10"/>
  <c r="H365" i="10"/>
  <c r="H364" i="10"/>
  <c r="I363" i="10"/>
  <c r="H363" i="10" s="1"/>
  <c r="H362" i="10"/>
  <c r="H361" i="10"/>
  <c r="H360" i="10"/>
  <c r="I359" i="10"/>
  <c r="I358" i="10" s="1"/>
  <c r="J358" i="10"/>
  <c r="G358" i="10"/>
  <c r="I357" i="10"/>
  <c r="H357" i="10" s="1"/>
  <c r="I356" i="10"/>
  <c r="H356" i="10" s="1"/>
  <c r="I355" i="10"/>
  <c r="J354" i="10"/>
  <c r="G354" i="10"/>
  <c r="I353" i="10"/>
  <c r="H353" i="10" s="1"/>
  <c r="H352" i="10"/>
  <c r="I350" i="10"/>
  <c r="H350" i="10" s="1"/>
  <c r="H347" i="10"/>
  <c r="J346" i="10"/>
  <c r="J344" i="10" s="1"/>
  <c r="J343" i="10" s="1"/>
  <c r="J342" i="10" s="1"/>
  <c r="G346" i="10"/>
  <c r="G345" i="10"/>
  <c r="H339" i="10"/>
  <c r="H337" i="10" s="1"/>
  <c r="H336" i="10" s="1"/>
  <c r="J337" i="10"/>
  <c r="J336" i="10" s="1"/>
  <c r="I337" i="10"/>
  <c r="I336" i="10" s="1"/>
  <c r="G337" i="10"/>
  <c r="G336" i="10" s="1"/>
  <c r="I335" i="10"/>
  <c r="I334" i="10"/>
  <c r="H334" i="10" s="1"/>
  <c r="I333" i="10"/>
  <c r="H332" i="10"/>
  <c r="H331" i="10"/>
  <c r="I330" i="10"/>
  <c r="I329" i="10"/>
  <c r="H329" i="10" s="1"/>
  <c r="J328" i="10"/>
  <c r="G328" i="10"/>
  <c r="H326" i="10"/>
  <c r="H287" i="10" s="1"/>
  <c r="H325" i="10"/>
  <c r="I324" i="10"/>
  <c r="H324" i="10" s="1"/>
  <c r="H323" i="10"/>
  <c r="I322" i="10"/>
  <c r="I321" i="10"/>
  <c r="H321" i="10" s="1"/>
  <c r="I320" i="10"/>
  <c r="H320" i="10" s="1"/>
  <c r="J319" i="10"/>
  <c r="G319" i="10"/>
  <c r="I318" i="10"/>
  <c r="H318" i="10" s="1"/>
  <c r="H278" i="10" s="1"/>
  <c r="I317" i="10"/>
  <c r="H317" i="10" s="1"/>
  <c r="I316" i="10"/>
  <c r="H316" i="10" s="1"/>
  <c r="J315" i="10"/>
  <c r="G315" i="10"/>
  <c r="I314" i="10"/>
  <c r="H314" i="10" s="1"/>
  <c r="H313" i="10"/>
  <c r="I311" i="10"/>
  <c r="H311" i="10" s="1"/>
  <c r="J307" i="10"/>
  <c r="G307" i="10"/>
  <c r="G306" i="10"/>
  <c r="J305" i="10"/>
  <c r="J304" i="10" s="1"/>
  <c r="J303" i="10" s="1"/>
  <c r="J300" i="10"/>
  <c r="I300" i="10"/>
  <c r="H300" i="10"/>
  <c r="G300" i="10"/>
  <c r="J299" i="10"/>
  <c r="I299" i="10"/>
  <c r="H299" i="10"/>
  <c r="G299" i="10"/>
  <c r="J298" i="10"/>
  <c r="I298" i="10"/>
  <c r="H298" i="10"/>
  <c r="G298" i="10"/>
  <c r="J297" i="10"/>
  <c r="I297" i="10"/>
  <c r="H297" i="10"/>
  <c r="G297" i="10"/>
  <c r="J296" i="10"/>
  <c r="G296" i="10"/>
  <c r="J295" i="10"/>
  <c r="G295" i="10"/>
  <c r="J294" i="10"/>
  <c r="G294" i="10"/>
  <c r="J293" i="10"/>
  <c r="G293" i="10"/>
  <c r="J292" i="10"/>
  <c r="I292" i="10"/>
  <c r="H292" i="10"/>
  <c r="G292" i="10"/>
  <c r="J291" i="10"/>
  <c r="G291" i="10"/>
  <c r="J290" i="10"/>
  <c r="G290" i="10"/>
  <c r="J288" i="10"/>
  <c r="I288" i="10"/>
  <c r="H288" i="10"/>
  <c r="G288" i="10"/>
  <c r="J287" i="10"/>
  <c r="I287" i="10"/>
  <c r="G287" i="10"/>
  <c r="J286" i="10"/>
  <c r="G286" i="10"/>
  <c r="J285" i="10"/>
  <c r="G285" i="10"/>
  <c r="J283" i="10"/>
  <c r="I283" i="10"/>
  <c r="G283" i="10"/>
  <c r="J282" i="10"/>
  <c r="G282" i="10"/>
  <c r="J281" i="10"/>
  <c r="G281" i="10"/>
  <c r="J280" i="10"/>
  <c r="G280" i="10"/>
  <c r="J278" i="10"/>
  <c r="I278" i="10"/>
  <c r="G278" i="10"/>
  <c r="J277" i="10"/>
  <c r="G277" i="10"/>
  <c r="J276" i="10"/>
  <c r="G276" i="10"/>
  <c r="G275" i="10" s="1"/>
  <c r="J274" i="10"/>
  <c r="I274" i="10"/>
  <c r="G274" i="10"/>
  <c r="J273" i="10"/>
  <c r="I273" i="10"/>
  <c r="G273" i="10"/>
  <c r="J271" i="10"/>
  <c r="G271" i="10"/>
  <c r="J268" i="10"/>
  <c r="I268" i="10"/>
  <c r="G268" i="10"/>
  <c r="J263" i="10"/>
  <c r="J262" i="10" s="1"/>
  <c r="J261" i="10" s="1"/>
  <c r="I254" i="10"/>
  <c r="H254" i="10" s="1"/>
  <c r="I253" i="10"/>
  <c r="H253" i="10" s="1"/>
  <c r="I252" i="10"/>
  <c r="H252" i="10" s="1"/>
  <c r="I251" i="10"/>
  <c r="J249" i="10"/>
  <c r="J248" i="10" s="1"/>
  <c r="J247" i="10" s="1"/>
  <c r="J245" i="10" s="1"/>
  <c r="G248" i="10"/>
  <c r="J243" i="10"/>
  <c r="J242" i="10" s="1"/>
  <c r="J241" i="10" s="1"/>
  <c r="I240" i="10"/>
  <c r="H240" i="10" s="1"/>
  <c r="J239" i="10"/>
  <c r="J238" i="10" s="1"/>
  <c r="J237" i="10" s="1"/>
  <c r="H239" i="10"/>
  <c r="G239" i="10"/>
  <c r="G238" i="10" s="1"/>
  <c r="G237" i="10" s="1"/>
  <c r="H238" i="10"/>
  <c r="H237" i="10" s="1"/>
  <c r="I236" i="10"/>
  <c r="H236" i="10" s="1"/>
  <c r="H234" i="10" s="1"/>
  <c r="H233" i="10" s="1"/>
  <c r="H232" i="10" s="1"/>
  <c r="H231" i="10" s="1"/>
  <c r="J234" i="10"/>
  <c r="J233" i="10" s="1"/>
  <c r="J232" i="10" s="1"/>
  <c r="J231" i="10" s="1"/>
  <c r="G233" i="10"/>
  <c r="I228" i="10"/>
  <c r="J226" i="10"/>
  <c r="J225" i="10" s="1"/>
  <c r="J224" i="10" s="1"/>
  <c r="J223" i="10" s="1"/>
  <c r="J222" i="10" s="1"/>
  <c r="G226" i="10"/>
  <c r="G225" i="10" s="1"/>
  <c r="G224" i="10" s="1"/>
  <c r="G223" i="10" s="1"/>
  <c r="G222" i="10" s="1"/>
  <c r="H221" i="10"/>
  <c r="H220" i="10" s="1"/>
  <c r="H219" i="10" s="1"/>
  <c r="H218" i="10" s="1"/>
  <c r="H217" i="10" s="1"/>
  <c r="H216" i="10" s="1"/>
  <c r="J220" i="10"/>
  <c r="I220" i="10"/>
  <c r="I219" i="10" s="1"/>
  <c r="I218" i="10" s="1"/>
  <c r="I217" i="10" s="1"/>
  <c r="I216" i="10" s="1"/>
  <c r="G220" i="10"/>
  <c r="G219" i="10" s="1"/>
  <c r="G218" i="10" s="1"/>
  <c r="G217" i="10" s="1"/>
  <c r="G216" i="10" s="1"/>
  <c r="J219" i="10"/>
  <c r="J218" i="10" s="1"/>
  <c r="J217" i="10" s="1"/>
  <c r="J216" i="10" s="1"/>
  <c r="H214" i="10"/>
  <c r="H213" i="10" s="1"/>
  <c r="H212" i="10" s="1"/>
  <c r="H211" i="10" s="1"/>
  <c r="H210" i="10" s="1"/>
  <c r="H209" i="10" s="1"/>
  <c r="J213" i="10"/>
  <c r="J212" i="10" s="1"/>
  <c r="J211" i="10" s="1"/>
  <c r="J210" i="10" s="1"/>
  <c r="J209" i="10" s="1"/>
  <c r="I213" i="10"/>
  <c r="I212" i="10" s="1"/>
  <c r="I211" i="10" s="1"/>
  <c r="I210" i="10" s="1"/>
  <c r="I209" i="10" s="1"/>
  <c r="G213" i="10"/>
  <c r="G212" i="10" s="1"/>
  <c r="G211" i="10" s="1"/>
  <c r="G210" i="10" s="1"/>
  <c r="G209" i="10" s="1"/>
  <c r="I208" i="10"/>
  <c r="I206" i="10" s="1"/>
  <c r="I205" i="10" s="1"/>
  <c r="I204" i="10" s="1"/>
  <c r="I203" i="10" s="1"/>
  <c r="I202" i="10" s="1"/>
  <c r="I201" i="10" s="1"/>
  <c r="I200" i="10" s="1"/>
  <c r="J206" i="10"/>
  <c r="J205" i="10" s="1"/>
  <c r="J204" i="10" s="1"/>
  <c r="J203" i="10" s="1"/>
  <c r="J202" i="10" s="1"/>
  <c r="J201" i="10" s="1"/>
  <c r="J200" i="10" s="1"/>
  <c r="G206" i="10"/>
  <c r="G205" i="10" s="1"/>
  <c r="G204" i="10" s="1"/>
  <c r="G203" i="10" s="1"/>
  <c r="G202" i="10" s="1"/>
  <c r="G201" i="10" s="1"/>
  <c r="G200" i="10" s="1"/>
  <c r="H198" i="10"/>
  <c r="H197" i="10" s="1"/>
  <c r="H196" i="10" s="1"/>
  <c r="J197" i="10"/>
  <c r="J196" i="10" s="1"/>
  <c r="I197" i="10"/>
  <c r="I196" i="10" s="1"/>
  <c r="G197" i="10"/>
  <c r="G196" i="10" s="1"/>
  <c r="I195" i="10"/>
  <c r="H195" i="10" s="1"/>
  <c r="I194" i="10"/>
  <c r="H194" i="10" s="1"/>
  <c r="I193" i="10"/>
  <c r="H193" i="10" s="1"/>
  <c r="I192" i="10"/>
  <c r="H192" i="10" s="1"/>
  <c r="I191" i="10"/>
  <c r="H191" i="10" s="1"/>
  <c r="J190" i="10"/>
  <c r="G190" i="10"/>
  <c r="I186" i="10"/>
  <c r="J185" i="10"/>
  <c r="G185" i="10"/>
  <c r="I184" i="10"/>
  <c r="H184" i="10" s="1"/>
  <c r="I183" i="10"/>
  <c r="H183" i="10" s="1"/>
  <c r="I182" i="10"/>
  <c r="H182" i="10" s="1"/>
  <c r="J181" i="10"/>
  <c r="G181" i="10"/>
  <c r="H180" i="10"/>
  <c r="I178" i="10"/>
  <c r="H178" i="10" s="1"/>
  <c r="G175" i="10"/>
  <c r="G174" i="10"/>
  <c r="J173" i="10"/>
  <c r="J172" i="10" s="1"/>
  <c r="H166" i="10"/>
  <c r="H165" i="10" s="1"/>
  <c r="H164" i="10" s="1"/>
  <c r="J165" i="10"/>
  <c r="J164" i="10" s="1"/>
  <c r="I165" i="10"/>
  <c r="G165" i="10"/>
  <c r="I164" i="10"/>
  <c r="G164" i="10"/>
  <c r="I163" i="10"/>
  <c r="H163" i="10" s="1"/>
  <c r="I162" i="10"/>
  <c r="H162" i="10" s="1"/>
  <c r="I161" i="10"/>
  <c r="I160" i="10"/>
  <c r="H160" i="10" s="1"/>
  <c r="H128" i="10" s="1"/>
  <c r="I159" i="10"/>
  <c r="J158" i="10"/>
  <c r="G158" i="10"/>
  <c r="H157" i="10"/>
  <c r="H125" i="10" s="1"/>
  <c r="H156" i="10"/>
  <c r="H124" i="10" s="1"/>
  <c r="I155" i="10"/>
  <c r="I123" i="10" s="1"/>
  <c r="I154" i="10"/>
  <c r="J153" i="10"/>
  <c r="G153" i="10"/>
  <c r="I152" i="10"/>
  <c r="I151" i="10"/>
  <c r="H151" i="10" s="1"/>
  <c r="I150" i="10"/>
  <c r="H150" i="10" s="1"/>
  <c r="J149" i="10"/>
  <c r="G149" i="10"/>
  <c r="H148" i="10"/>
  <c r="I146" i="10"/>
  <c r="H146" i="10" s="1"/>
  <c r="J143" i="10"/>
  <c r="G143" i="10"/>
  <c r="G142" i="10"/>
  <c r="I142" i="10" s="1"/>
  <c r="H142" i="10" s="1"/>
  <c r="J134" i="10"/>
  <c r="J133" i="10" s="1"/>
  <c r="J132" i="10" s="1"/>
  <c r="I134" i="10"/>
  <c r="G134" i="10"/>
  <c r="G133" i="10" s="1"/>
  <c r="G132" i="10" s="1"/>
  <c r="I133" i="10"/>
  <c r="I132" i="10" s="1"/>
  <c r="J131" i="10"/>
  <c r="G131" i="10"/>
  <c r="J130" i="10"/>
  <c r="G130" i="10"/>
  <c r="J129" i="10"/>
  <c r="G129" i="10"/>
  <c r="J128" i="10"/>
  <c r="G128" i="10"/>
  <c r="G126" i="10" s="1"/>
  <c r="J127" i="10"/>
  <c r="G127" i="10"/>
  <c r="J125" i="10"/>
  <c r="I125" i="10"/>
  <c r="G125" i="10"/>
  <c r="J124" i="10"/>
  <c r="I124" i="10"/>
  <c r="G124" i="10"/>
  <c r="J123" i="10"/>
  <c r="G123" i="10"/>
  <c r="J122" i="10"/>
  <c r="I122" i="10"/>
  <c r="G122" i="10"/>
  <c r="G121" i="10"/>
  <c r="J120" i="10"/>
  <c r="G120" i="10"/>
  <c r="J119" i="10"/>
  <c r="I119" i="10"/>
  <c r="G119" i="10"/>
  <c r="J118" i="10"/>
  <c r="G118" i="10"/>
  <c r="J116" i="10"/>
  <c r="I116" i="10"/>
  <c r="G116" i="10"/>
  <c r="J114" i="10"/>
  <c r="I114" i="10"/>
  <c r="G114" i="10"/>
  <c r="I102" i="10"/>
  <c r="H102" i="10" s="1"/>
  <c r="H101" i="10" s="1"/>
  <c r="H100" i="10" s="1"/>
  <c r="H99" i="10" s="1"/>
  <c r="H98" i="10" s="1"/>
  <c r="H97" i="10" s="1"/>
  <c r="J101" i="10"/>
  <c r="J100" i="10" s="1"/>
  <c r="J99" i="10" s="1"/>
  <c r="J98" i="10" s="1"/>
  <c r="J97" i="10" s="1"/>
  <c r="J96" i="10" s="1"/>
  <c r="G101" i="10"/>
  <c r="G100" i="10" s="1"/>
  <c r="G99" i="10" s="1"/>
  <c r="G98" i="10" s="1"/>
  <c r="G97" i="10" s="1"/>
  <c r="I95" i="10"/>
  <c r="H95" i="10" s="1"/>
  <c r="I94" i="10"/>
  <c r="H94" i="10" s="1"/>
  <c r="J93" i="10"/>
  <c r="G93" i="10"/>
  <c r="I92" i="10"/>
  <c r="H92" i="10" s="1"/>
  <c r="I91" i="10"/>
  <c r="H91" i="10" s="1"/>
  <c r="I90" i="10"/>
  <c r="H90" i="10" s="1"/>
  <c r="I86" i="10"/>
  <c r="I85" i="10" s="1"/>
  <c r="J85" i="10"/>
  <c r="G85" i="10"/>
  <c r="I84" i="10"/>
  <c r="H84" i="10" s="1"/>
  <c r="H83" i="10"/>
  <c r="I80" i="10"/>
  <c r="I79" i="10" s="1"/>
  <c r="G79" i="10"/>
  <c r="I76" i="10"/>
  <c r="H76" i="10" s="1"/>
  <c r="J74" i="10"/>
  <c r="J73" i="10" s="1"/>
  <c r="J72" i="10" s="1"/>
  <c r="I67" i="10"/>
  <c r="I66" i="10" s="1"/>
  <c r="I65" i="10" s="1"/>
  <c r="I64" i="10" s="1"/>
  <c r="I63" i="10" s="1"/>
  <c r="I62" i="10" s="1"/>
  <c r="I61" i="10" s="1"/>
  <c r="J66" i="10"/>
  <c r="J65" i="10" s="1"/>
  <c r="J64" i="10" s="1"/>
  <c r="J63" i="10" s="1"/>
  <c r="J62" i="10" s="1"/>
  <c r="J61" i="10" s="1"/>
  <c r="G66" i="10"/>
  <c r="G65" i="10" s="1"/>
  <c r="G64" i="10" s="1"/>
  <c r="G63" i="10" s="1"/>
  <c r="G62" i="10" s="1"/>
  <c r="G61" i="10" s="1"/>
  <c r="J60" i="10"/>
  <c r="H54" i="10"/>
  <c r="H53" i="10" s="1"/>
  <c r="H52" i="10" s="1"/>
  <c r="J53" i="10"/>
  <c r="J52" i="10" s="1"/>
  <c r="H51" i="10" s="1"/>
  <c r="I53" i="10"/>
  <c r="I52" i="10" s="1"/>
  <c r="G53" i="10"/>
  <c r="G52" i="10" s="1"/>
  <c r="I50" i="10"/>
  <c r="H50" i="10" s="1"/>
  <c r="I49" i="10"/>
  <c r="H49" i="10" s="1"/>
  <c r="I48" i="10"/>
  <c r="H48" i="10" s="1"/>
  <c r="J47" i="10"/>
  <c r="H46" i="10"/>
  <c r="I45" i="10"/>
  <c r="I43" i="10" s="1"/>
  <c r="J43" i="10"/>
  <c r="G43" i="10"/>
  <c r="I42" i="10"/>
  <c r="H42" i="10" s="1"/>
  <c r="I41" i="10"/>
  <c r="H41" i="10" s="1"/>
  <c r="I40" i="10"/>
  <c r="J39" i="10"/>
  <c r="G39" i="10"/>
  <c r="I38" i="10"/>
  <c r="H38" i="10" s="1"/>
  <c r="I37" i="10"/>
  <c r="H37" i="10" s="1"/>
  <c r="I36" i="10"/>
  <c r="I35" i="10"/>
  <c r="H35" i="10" s="1"/>
  <c r="J34" i="10"/>
  <c r="J31" i="10" s="1"/>
  <c r="J27" i="10" s="1"/>
  <c r="J26" i="10" s="1"/>
  <c r="G34" i="10"/>
  <c r="I33" i="10"/>
  <c r="H33" i="10" s="1"/>
  <c r="I29" i="10"/>
  <c r="H29" i="10" s="1"/>
  <c r="J25" i="10"/>
  <c r="J22" i="10" s="1"/>
  <c r="J21" i="10" s="1"/>
  <c r="J20" i="10" s="1"/>
  <c r="I24" i="10"/>
  <c r="H24" i="10" s="1"/>
  <c r="H76" i="4" l="1"/>
  <c r="H246" i="12" s="1"/>
  <c r="H243" i="12" s="1"/>
  <c r="H242" i="12" s="1"/>
  <c r="H241" i="12" s="1"/>
  <c r="H240" i="12" s="1"/>
  <c r="H239" i="12" s="1"/>
  <c r="H238" i="12" s="1"/>
  <c r="H237" i="12" s="1"/>
  <c r="H236" i="12" s="1"/>
  <c r="I246" i="12"/>
  <c r="I243" i="12" s="1"/>
  <c r="I242" i="12" s="1"/>
  <c r="I241" i="12" s="1"/>
  <c r="I240" i="12" s="1"/>
  <c r="I239" i="12" s="1"/>
  <c r="I238" i="12" s="1"/>
  <c r="I237" i="12" s="1"/>
  <c r="G100" i="3"/>
  <c r="G99" i="3" s="1"/>
  <c r="G98" i="3" s="1"/>
  <c r="G97" i="3" s="1"/>
  <c r="G96" i="3" s="1"/>
  <c r="G95" i="3" s="1"/>
  <c r="G88" i="3" s="1"/>
  <c r="G270" i="3"/>
  <c r="G269" i="3" s="1"/>
  <c r="L18" i="9"/>
  <c r="L17" i="9" s="1"/>
  <c r="G16" i="9"/>
  <c r="G15" i="9" s="1"/>
  <c r="G9" i="9" s="1"/>
  <c r="G368" i="9" s="1"/>
  <c r="G232" i="10"/>
  <c r="G247" i="10"/>
  <c r="I224" i="3"/>
  <c r="H349" i="3"/>
  <c r="J73" i="3"/>
  <c r="J105" i="3"/>
  <c r="J515" i="3"/>
  <c r="H109" i="3"/>
  <c r="H118" i="3"/>
  <c r="I169" i="3"/>
  <c r="H218" i="3"/>
  <c r="I297" i="3"/>
  <c r="H518" i="3"/>
  <c r="I511" i="3"/>
  <c r="H206" i="3"/>
  <c r="H53" i="3"/>
  <c r="J23" i="3"/>
  <c r="J163" i="3"/>
  <c r="H248" i="3"/>
  <c r="H381" i="3"/>
  <c r="J99" i="3"/>
  <c r="I247" i="3"/>
  <c r="H263" i="3"/>
  <c r="H167" i="3"/>
  <c r="H242" i="3"/>
  <c r="J426" i="3"/>
  <c r="I310" i="3"/>
  <c r="J459" i="3"/>
  <c r="J204" i="3"/>
  <c r="H266" i="3"/>
  <c r="H171" i="3"/>
  <c r="I241" i="3"/>
  <c r="J270" i="3"/>
  <c r="I349" i="3"/>
  <c r="H310" i="3"/>
  <c r="H512" i="3"/>
  <c r="J17" i="3"/>
  <c r="J131" i="3"/>
  <c r="H289" i="3"/>
  <c r="H272" i="3" s="1"/>
  <c r="H270" i="3" s="1"/>
  <c r="H232" i="3"/>
  <c r="J380" i="3"/>
  <c r="I237" i="3"/>
  <c r="J222" i="3"/>
  <c r="I304" i="3"/>
  <c r="H135" i="3"/>
  <c r="I103" i="3"/>
  <c r="I101" i="3" s="1"/>
  <c r="I210" i="3"/>
  <c r="H224" i="3"/>
  <c r="J261" i="3"/>
  <c r="H336" i="3"/>
  <c r="I263" i="3"/>
  <c r="J303" i="3"/>
  <c r="I342" i="3"/>
  <c r="I503" i="3"/>
  <c r="I73" i="3"/>
  <c r="I67" i="3" s="1"/>
  <c r="I18" i="3"/>
  <c r="H60" i="3"/>
  <c r="H388" i="3"/>
  <c r="H211" i="3"/>
  <c r="H238" i="3"/>
  <c r="I388" i="3"/>
  <c r="I460" i="3"/>
  <c r="J348" i="3"/>
  <c r="I381" i="3"/>
  <c r="J504" i="3"/>
  <c r="H453" i="3"/>
  <c r="J90" i="3"/>
  <c r="I58" i="3"/>
  <c r="I216" i="3"/>
  <c r="I426" i="3"/>
  <c r="I419" i="3" s="1"/>
  <c r="H427" i="3"/>
  <c r="H68" i="3"/>
  <c r="J245" i="3"/>
  <c r="J230" i="3" s="1"/>
  <c r="H28" i="3"/>
  <c r="H20" i="3"/>
  <c r="I137" i="3"/>
  <c r="H304" i="3"/>
  <c r="I473" i="3"/>
  <c r="H92" i="3"/>
  <c r="I52" i="3"/>
  <c r="I517" i="3"/>
  <c r="I91" i="3"/>
  <c r="J136" i="3"/>
  <c r="H76" i="3"/>
  <c r="H139" i="3"/>
  <c r="J58" i="3"/>
  <c r="I272" i="3"/>
  <c r="J209" i="3"/>
  <c r="I107" i="3"/>
  <c r="H113" i="3"/>
  <c r="J67" i="3"/>
  <c r="J168" i="3"/>
  <c r="J309" i="3"/>
  <c r="I205" i="3"/>
  <c r="H102" i="3"/>
  <c r="H133" i="3"/>
  <c r="I132" i="3"/>
  <c r="I165" i="3"/>
  <c r="H298" i="3"/>
  <c r="H420" i="3"/>
  <c r="H477" i="3"/>
  <c r="H343" i="3"/>
  <c r="I24" i="3"/>
  <c r="J510" i="3"/>
  <c r="H461" i="3"/>
  <c r="H505" i="3"/>
  <c r="L312" i="6"/>
  <c r="L311" i="6" s="1"/>
  <c r="L310" i="6" s="1"/>
  <c r="O287" i="6"/>
  <c r="O264" i="6"/>
  <c r="N32" i="6"/>
  <c r="H17" i="6"/>
  <c r="H16" i="6" s="1"/>
  <c r="O82" i="6"/>
  <c r="L243" i="6"/>
  <c r="K262" i="6"/>
  <c r="N259" i="6"/>
  <c r="O211" i="6"/>
  <c r="O210" i="6" s="1"/>
  <c r="O209" i="6" s="1"/>
  <c r="K313" i="6"/>
  <c r="L314" i="6"/>
  <c r="K314" i="6" s="1"/>
  <c r="H15" i="6"/>
  <c r="H14" i="6" s="1"/>
  <c r="H8" i="6" s="1"/>
  <c r="H257" i="6"/>
  <c r="M314" i="6"/>
  <c r="M312" i="6"/>
  <c r="M311" i="6" s="1"/>
  <c r="M310" i="6" s="1"/>
  <c r="M309" i="6" s="1"/>
  <c r="M308" i="6" s="1"/>
  <c r="N89" i="6"/>
  <c r="N79" i="6" s="1"/>
  <c r="K29" i="6"/>
  <c r="K25" i="6" s="1"/>
  <c r="K24" i="6" s="1"/>
  <c r="L143" i="6"/>
  <c r="L141" i="6" s="1"/>
  <c r="L140" i="6" s="1"/>
  <c r="H105" i="6"/>
  <c r="H104" i="6" s="1"/>
  <c r="H103" i="6" s="1"/>
  <c r="H102" i="6" s="1"/>
  <c r="H99" i="6" s="1"/>
  <c r="H92" i="6" s="1"/>
  <c r="K122" i="6"/>
  <c r="I228" i="6"/>
  <c r="I227" i="6" s="1"/>
  <c r="I226" i="6" s="1"/>
  <c r="I225" i="6" s="1"/>
  <c r="I224" i="6" s="1"/>
  <c r="L122" i="6"/>
  <c r="L111" i="6" s="1"/>
  <c r="L109" i="6" s="1"/>
  <c r="L108" i="6" s="1"/>
  <c r="K79" i="6"/>
  <c r="K75" i="6" s="1"/>
  <c r="K74" i="6" s="1"/>
  <c r="K68" i="6" s="1"/>
  <c r="K67" i="6" s="1"/>
  <c r="K66" i="6" s="1"/>
  <c r="K65" i="6" s="1"/>
  <c r="K243" i="6"/>
  <c r="N148" i="6"/>
  <c r="N116" i="6" s="1"/>
  <c r="O116" i="6"/>
  <c r="H137" i="6"/>
  <c r="H136" i="6" s="1"/>
  <c r="H135" i="6" s="1"/>
  <c r="K252" i="6"/>
  <c r="K283" i="6"/>
  <c r="K280" i="6" s="1"/>
  <c r="K278" i="6" s="1"/>
  <c r="K277" i="6" s="1"/>
  <c r="N38" i="6"/>
  <c r="N37" i="6" s="1"/>
  <c r="O37" i="6"/>
  <c r="K259" i="6"/>
  <c r="L75" i="6"/>
  <c r="L74" i="6" s="1"/>
  <c r="L68" i="6" s="1"/>
  <c r="L67" i="6" s="1"/>
  <c r="L66" i="6" s="1"/>
  <c r="L65" i="6" s="1"/>
  <c r="O71" i="6"/>
  <c r="O70" i="6" s="1"/>
  <c r="O69" i="6" s="1"/>
  <c r="H247" i="6"/>
  <c r="H280" i="6"/>
  <c r="H278" i="6" s="1"/>
  <c r="H277" i="6" s="1"/>
  <c r="N264" i="6"/>
  <c r="O32" i="6"/>
  <c r="I102" i="6"/>
  <c r="I99" i="6" s="1"/>
  <c r="I92" i="6" s="1"/>
  <c r="O296" i="6"/>
  <c r="O118" i="6"/>
  <c r="N150" i="6"/>
  <c r="N118" i="6" s="1"/>
  <c r="N340" i="6"/>
  <c r="N262" i="6" s="1"/>
  <c r="O262" i="6"/>
  <c r="O21" i="6"/>
  <c r="L240" i="6"/>
  <c r="L238" i="6" s="1"/>
  <c r="L237" i="6" s="1"/>
  <c r="N157" i="6"/>
  <c r="N125" i="6" s="1"/>
  <c r="O125" i="6"/>
  <c r="N292" i="6"/>
  <c r="N252" i="6" s="1"/>
  <c r="O252" i="6"/>
  <c r="H143" i="6"/>
  <c r="H141" i="6" s="1"/>
  <c r="H140" i="6" s="1"/>
  <c r="N248" i="6"/>
  <c r="N287" i="6"/>
  <c r="O207" i="6"/>
  <c r="O206" i="6" s="1"/>
  <c r="O205" i="6" s="1"/>
  <c r="N208" i="6"/>
  <c r="N207" i="6" s="1"/>
  <c r="N206" i="6" s="1"/>
  <c r="N205" i="6" s="1"/>
  <c r="O154" i="6"/>
  <c r="K247" i="6"/>
  <c r="O26" i="6"/>
  <c r="M56" i="6"/>
  <c r="K56" i="6" s="1"/>
  <c r="L57" i="6"/>
  <c r="K57" i="6" s="1"/>
  <c r="N285" i="6"/>
  <c r="N245" i="6" s="1"/>
  <c r="O245" i="6"/>
  <c r="L275" i="6"/>
  <c r="K274" i="6"/>
  <c r="L232" i="6"/>
  <c r="N296" i="6"/>
  <c r="L139" i="6"/>
  <c r="L137" i="6" s="1"/>
  <c r="L136" i="6" s="1"/>
  <c r="L135" i="6" s="1"/>
  <c r="M138" i="6"/>
  <c r="K138" i="6" s="1"/>
  <c r="L106" i="6"/>
  <c r="N159" i="6"/>
  <c r="N127" i="6" s="1"/>
  <c r="O127" i="6"/>
  <c r="K365" i="6"/>
  <c r="K364" i="6" s="1"/>
  <c r="K363" i="6" s="1"/>
  <c r="K362" i="6" s="1"/>
  <c r="K361" i="6" s="1"/>
  <c r="K360" i="6" s="1"/>
  <c r="O365" i="6"/>
  <c r="L364" i="6"/>
  <c r="L363" i="6" s="1"/>
  <c r="L362" i="6" s="1"/>
  <c r="L361" i="6" s="1"/>
  <c r="L360" i="6" s="1"/>
  <c r="N336" i="6"/>
  <c r="N335" i="6" s="1"/>
  <c r="N319" i="6" s="1"/>
  <c r="N317" i="6" s="1"/>
  <c r="N316" i="6" s="1"/>
  <c r="O335" i="6"/>
  <c r="O319" i="6" s="1"/>
  <c r="O317" i="6" s="1"/>
  <c r="O316" i="6" s="1"/>
  <c r="N151" i="6"/>
  <c r="O149" i="6"/>
  <c r="O119" i="6"/>
  <c r="N123" i="6"/>
  <c r="N305" i="6"/>
  <c r="N304" i="6" s="1"/>
  <c r="N268" i="6"/>
  <c r="N266" i="6" s="1"/>
  <c r="N265" i="6" s="1"/>
  <c r="N26" i="6"/>
  <c r="H231" i="6"/>
  <c r="H230" i="6" s="1"/>
  <c r="H229" i="6" s="1"/>
  <c r="O258" i="6"/>
  <c r="N30" i="6"/>
  <c r="N98" i="6"/>
  <c r="N97" i="6" s="1"/>
  <c r="N96" i="6" s="1"/>
  <c r="N95" i="6" s="1"/>
  <c r="N94" i="6" s="1"/>
  <c r="N93" i="6" s="1"/>
  <c r="O97" i="6"/>
  <c r="O96" i="6" s="1"/>
  <c r="O95" i="6" s="1"/>
  <c r="O94" i="6" s="1"/>
  <c r="O93" i="6" s="1"/>
  <c r="K115" i="6"/>
  <c r="K113" i="6" s="1"/>
  <c r="K145" i="6"/>
  <c r="O247" i="6"/>
  <c r="M23" i="6"/>
  <c r="K23" i="6" s="1"/>
  <c r="K20" i="6" s="1"/>
  <c r="K19" i="6" s="1"/>
  <c r="K18" i="6" s="1"/>
  <c r="N195" i="6"/>
  <c r="N193" i="6" s="1"/>
  <c r="N192" i="6" s="1"/>
  <c r="N191" i="6" s="1"/>
  <c r="N190" i="6" s="1"/>
  <c r="N189" i="6" s="1"/>
  <c r="O193" i="6"/>
  <c r="O192" i="6" s="1"/>
  <c r="O191" i="6" s="1"/>
  <c r="O190" i="6" s="1"/>
  <c r="O189" i="6" s="1"/>
  <c r="N244" i="6"/>
  <c r="L309" i="6"/>
  <c r="L308" i="6" s="1"/>
  <c r="O203" i="6"/>
  <c r="O200" i="6" s="1"/>
  <c r="O199" i="6" s="1"/>
  <c r="O198" i="6" s="1"/>
  <c r="N204" i="6"/>
  <c r="N203" i="6" s="1"/>
  <c r="N200" i="6" s="1"/>
  <c r="N199" i="6" s="1"/>
  <c r="N198" i="6" s="1"/>
  <c r="N174" i="6"/>
  <c r="N173" i="6" s="1"/>
  <c r="N169" i="6" s="1"/>
  <c r="N168" i="6" s="1"/>
  <c r="N167" i="6" s="1"/>
  <c r="N166" i="6" s="1"/>
  <c r="N165" i="6" s="1"/>
  <c r="N164" i="6" s="1"/>
  <c r="N163" i="6" s="1"/>
  <c r="O173" i="6"/>
  <c r="O169" i="6" s="1"/>
  <c r="O168" i="6" s="1"/>
  <c r="O167" i="6" s="1"/>
  <c r="O166" i="6" s="1"/>
  <c r="O165" i="6" s="1"/>
  <c r="O164" i="6" s="1"/>
  <c r="O163" i="6" s="1"/>
  <c r="N219" i="6"/>
  <c r="N217" i="6" s="1"/>
  <c r="N216" i="6" s="1"/>
  <c r="N215" i="6" s="1"/>
  <c r="N214" i="6" s="1"/>
  <c r="N213" i="6" s="1"/>
  <c r="O217" i="6"/>
  <c r="O216" i="6" s="1"/>
  <c r="O215" i="6" s="1"/>
  <c r="O214" i="6" s="1"/>
  <c r="O213" i="6" s="1"/>
  <c r="H273" i="6"/>
  <c r="H272" i="6" s="1"/>
  <c r="H271" i="6" s="1"/>
  <c r="N77" i="6"/>
  <c r="N76" i="6" s="1"/>
  <c r="N75" i="6" s="1"/>
  <c r="N74" i="6" s="1"/>
  <c r="O76" i="6"/>
  <c r="O115" i="6"/>
  <c r="O113" i="6" s="1"/>
  <c r="N147" i="6"/>
  <c r="O145" i="6"/>
  <c r="N71" i="6"/>
  <c r="N70" i="6" s="1"/>
  <c r="N69" i="6" s="1"/>
  <c r="K154" i="6"/>
  <c r="K335" i="6"/>
  <c r="K319" i="6" s="1"/>
  <c r="K317" i="6" s="1"/>
  <c r="K316" i="6" s="1"/>
  <c r="K258" i="6"/>
  <c r="K257" i="6" s="1"/>
  <c r="L20" i="6"/>
  <c r="L19" i="6" s="1"/>
  <c r="L18" i="6" s="1"/>
  <c r="L17" i="6" s="1"/>
  <c r="L16" i="6" s="1"/>
  <c r="K119" i="6"/>
  <c r="K117" i="6" s="1"/>
  <c r="K149" i="6"/>
  <c r="N130" i="6"/>
  <c r="N129" i="6" s="1"/>
  <c r="N128" i="6" s="1"/>
  <c r="N161" i="6"/>
  <c r="N160" i="6" s="1"/>
  <c r="N158" i="6"/>
  <c r="N126" i="6" s="1"/>
  <c r="O126" i="6"/>
  <c r="N110" i="6"/>
  <c r="O243" i="6"/>
  <c r="O89" i="6"/>
  <c r="L197" i="6"/>
  <c r="L196" i="6" s="1"/>
  <c r="L182" i="6" s="1"/>
  <c r="O63" i="6"/>
  <c r="O62" i="6" s="1"/>
  <c r="O61" i="6" s="1"/>
  <c r="O60" i="6" s="1"/>
  <c r="O59" i="6" s="1"/>
  <c r="O58" i="6" s="1"/>
  <c r="N64" i="6"/>
  <c r="N63" i="6" s="1"/>
  <c r="N62" i="6" s="1"/>
  <c r="N61" i="6" s="1"/>
  <c r="N60" i="6" s="1"/>
  <c r="N59" i="6" s="1"/>
  <c r="N58" i="6" s="1"/>
  <c r="K217" i="6"/>
  <c r="K216" i="6" s="1"/>
  <c r="K215" i="6" s="1"/>
  <c r="K214" i="6" s="1"/>
  <c r="K213" i="6" s="1"/>
  <c r="K197" i="6" s="1"/>
  <c r="K196" i="6" s="1"/>
  <c r="K182" i="6" s="1"/>
  <c r="M275" i="6"/>
  <c r="M234" i="6" s="1"/>
  <c r="M232" i="6"/>
  <c r="H356" i="8"/>
  <c r="H122" i="8"/>
  <c r="H120" i="8" s="1"/>
  <c r="H119" i="8" s="1"/>
  <c r="H113" i="8" s="1"/>
  <c r="H112" i="8" s="1"/>
  <c r="H92" i="8" s="1"/>
  <c r="H15" i="8"/>
  <c r="H14" i="8" s="1"/>
  <c r="H8" i="8" s="1"/>
  <c r="I722" i="8"/>
  <c r="H352" i="8"/>
  <c r="H349" i="8" s="1"/>
  <c r="H347" i="8" s="1"/>
  <c r="H346" i="8" s="1"/>
  <c r="H339" i="8" s="1"/>
  <c r="H338" i="8" s="1"/>
  <c r="H337" i="8" s="1"/>
  <c r="H336" i="8" s="1"/>
  <c r="H335" i="8" s="1"/>
  <c r="H385" i="8"/>
  <c r="H384" i="8" s="1"/>
  <c r="L145" i="9"/>
  <c r="L143" i="9" s="1"/>
  <c r="L142" i="9" s="1"/>
  <c r="L249" i="9"/>
  <c r="L242" i="9" s="1"/>
  <c r="L240" i="9" s="1"/>
  <c r="L239" i="9" s="1"/>
  <c r="K156" i="9"/>
  <c r="H259" i="9"/>
  <c r="H113" i="9"/>
  <c r="H111" i="9" s="1"/>
  <c r="H110" i="9" s="1"/>
  <c r="H242" i="9"/>
  <c r="H240" i="9" s="1"/>
  <c r="H239" i="9" s="1"/>
  <c r="N158" i="9"/>
  <c r="N126" i="9" s="1"/>
  <c r="K34" i="9"/>
  <c r="I104" i="9"/>
  <c r="I101" i="9" s="1"/>
  <c r="I94" i="9" s="1"/>
  <c r="N303" i="9"/>
  <c r="N264" i="9" s="1"/>
  <c r="O264" i="9"/>
  <c r="O129" i="9"/>
  <c r="O124" i="9" s="1"/>
  <c r="N161" i="9"/>
  <c r="N129" i="9" s="1"/>
  <c r="L321" i="9"/>
  <c r="L319" i="9" s="1"/>
  <c r="L318" i="9" s="1"/>
  <c r="L77" i="9"/>
  <c r="L76" i="9" s="1"/>
  <c r="L70" i="9" s="1"/>
  <c r="L69" i="9" s="1"/>
  <c r="L68" i="9" s="1"/>
  <c r="L67" i="9" s="1"/>
  <c r="L141" i="9"/>
  <c r="L139" i="9" s="1"/>
  <c r="L138" i="9" s="1"/>
  <c r="L137" i="9" s="1"/>
  <c r="H18" i="9"/>
  <c r="H17" i="9" s="1"/>
  <c r="H16" i="9" s="1"/>
  <c r="H15" i="9" s="1"/>
  <c r="H9" i="9" s="1"/>
  <c r="H368" i="9" s="1"/>
  <c r="N80" i="9"/>
  <c r="N78" i="9" s="1"/>
  <c r="O78" i="9"/>
  <c r="H233" i="9"/>
  <c r="H232" i="9" s="1"/>
  <c r="H231" i="9" s="1"/>
  <c r="K78" i="9"/>
  <c r="H139" i="9"/>
  <c r="H138" i="9" s="1"/>
  <c r="H137" i="9" s="1"/>
  <c r="H136" i="9" s="1"/>
  <c r="H133" i="9" s="1"/>
  <c r="L59" i="9"/>
  <c r="K59" i="9" s="1"/>
  <c r="M58" i="9"/>
  <c r="H272" i="9"/>
  <c r="H271" i="9" s="1"/>
  <c r="H107" i="9"/>
  <c r="H106" i="9" s="1"/>
  <c r="H105" i="9" s="1"/>
  <c r="N73" i="9"/>
  <c r="N72" i="9" s="1"/>
  <c r="N71" i="9" s="1"/>
  <c r="K321" i="9"/>
  <c r="K319" i="9" s="1"/>
  <c r="K318" i="9" s="1"/>
  <c r="L259" i="9"/>
  <c r="N286" i="9"/>
  <c r="N246" i="9" s="1"/>
  <c r="O246" i="9"/>
  <c r="H282" i="9"/>
  <c r="H280" i="9" s="1"/>
  <c r="H279" i="9" s="1"/>
  <c r="O39" i="9"/>
  <c r="I230" i="9"/>
  <c r="I229" i="9" s="1"/>
  <c r="I228" i="9" s="1"/>
  <c r="I227" i="9" s="1"/>
  <c r="I226" i="9" s="1"/>
  <c r="N156" i="9"/>
  <c r="N281" i="9"/>
  <c r="N241" i="9" s="1"/>
  <c r="O241" i="9"/>
  <c r="L202" i="9"/>
  <c r="L201" i="9" s="1"/>
  <c r="L200" i="9" s="1"/>
  <c r="L199" i="9" s="1"/>
  <c r="L198" i="9" s="1"/>
  <c r="L184" i="9" s="1"/>
  <c r="O73" i="9"/>
  <c r="O72" i="9" s="1"/>
  <c r="O71" i="9" s="1"/>
  <c r="N66" i="9"/>
  <c r="N65" i="9" s="1"/>
  <c r="N64" i="9" s="1"/>
  <c r="N63" i="9" s="1"/>
  <c r="N62" i="9" s="1"/>
  <c r="N61" i="9" s="1"/>
  <c r="N60" i="9" s="1"/>
  <c r="O65" i="9"/>
  <c r="O64" i="9" s="1"/>
  <c r="O63" i="9" s="1"/>
  <c r="O62" i="9" s="1"/>
  <c r="O61" i="9" s="1"/>
  <c r="O60" i="9" s="1"/>
  <c r="N116" i="9"/>
  <c r="M24" i="9"/>
  <c r="K24" i="9" s="1"/>
  <c r="M21" i="9"/>
  <c r="M20" i="9" s="1"/>
  <c r="M19" i="9" s="1"/>
  <c r="M18" i="9" s="1"/>
  <c r="M17" i="9" s="1"/>
  <c r="O175" i="9"/>
  <c r="O171" i="9" s="1"/>
  <c r="O170" i="9" s="1"/>
  <c r="O169" i="9" s="1"/>
  <c r="O168" i="9" s="1"/>
  <c r="O167" i="9" s="1"/>
  <c r="O166" i="9" s="1"/>
  <c r="O165" i="9" s="1"/>
  <c r="N176" i="9"/>
  <c r="N175" i="9" s="1"/>
  <c r="N171" i="9" s="1"/>
  <c r="N170" i="9" s="1"/>
  <c r="N169" i="9" s="1"/>
  <c r="N168" i="9" s="1"/>
  <c r="N167" i="9" s="1"/>
  <c r="N166" i="9" s="1"/>
  <c r="N165" i="9" s="1"/>
  <c r="N289" i="9"/>
  <c r="K247" i="9"/>
  <c r="K245" i="9" s="1"/>
  <c r="K285" i="9"/>
  <c r="M141" i="9"/>
  <c r="M109" i="9" s="1"/>
  <c r="M108" i="9"/>
  <c r="O276" i="9"/>
  <c r="P276" i="9"/>
  <c r="O203" i="9"/>
  <c r="N204" i="9"/>
  <c r="N203" i="9" s="1"/>
  <c r="K121" i="9"/>
  <c r="K119" i="9" s="1"/>
  <c r="K151" i="9"/>
  <c r="N120" i="9"/>
  <c r="O254" i="9"/>
  <c r="N329" i="9"/>
  <c r="N328" i="9" s="1"/>
  <c r="N321" i="9" s="1"/>
  <c r="N319" i="9" s="1"/>
  <c r="N318" i="9" s="1"/>
  <c r="O328" i="9"/>
  <c r="O321" i="9" s="1"/>
  <c r="O319" i="9" s="1"/>
  <c r="O318" i="9" s="1"/>
  <c r="N287" i="9"/>
  <c r="O247" i="9"/>
  <c r="O245" i="9" s="1"/>
  <c r="O285" i="9"/>
  <c r="O47" i="9"/>
  <c r="N48" i="9"/>
  <c r="N47" i="9" s="1"/>
  <c r="N307" i="9"/>
  <c r="N306" i="9" s="1"/>
  <c r="N270" i="9"/>
  <c r="N268" i="9" s="1"/>
  <c r="N267" i="9" s="1"/>
  <c r="N85" i="9"/>
  <c r="N84" i="9" s="1"/>
  <c r="N81" i="9" s="1"/>
  <c r="N77" i="9" s="1"/>
  <c r="N76" i="9" s="1"/>
  <c r="O84" i="9"/>
  <c r="O81" i="9" s="1"/>
  <c r="K261" i="9"/>
  <c r="K259" i="9" s="1"/>
  <c r="K298" i="9"/>
  <c r="N149" i="9"/>
  <c r="N117" i="9" s="1"/>
  <c r="O117" i="9"/>
  <c r="O115" i="9" s="1"/>
  <c r="L109" i="9"/>
  <c r="L107" i="9" s="1"/>
  <c r="L106" i="9" s="1"/>
  <c r="L105" i="9" s="1"/>
  <c r="K315" i="9"/>
  <c r="L316" i="9"/>
  <c r="K202" i="9"/>
  <c r="K201" i="9" s="1"/>
  <c r="K200" i="9" s="1"/>
  <c r="O205" i="9"/>
  <c r="N206" i="9"/>
  <c r="N205" i="9" s="1"/>
  <c r="N254" i="9"/>
  <c r="K219" i="9"/>
  <c r="K218" i="9" s="1"/>
  <c r="K217" i="9" s="1"/>
  <c r="K216" i="9" s="1"/>
  <c r="K215" i="9" s="1"/>
  <c r="O34" i="9"/>
  <c r="K47" i="9"/>
  <c r="K31" i="9" s="1"/>
  <c r="K26" i="9" s="1"/>
  <c r="K25" i="9" s="1"/>
  <c r="N144" i="9"/>
  <c r="O112" i="9"/>
  <c r="O261" i="9"/>
  <c r="N300" i="9"/>
  <c r="O298" i="9"/>
  <c r="L113" i="9"/>
  <c r="L111" i="9" s="1"/>
  <c r="L110" i="9" s="1"/>
  <c r="L136" i="9"/>
  <c r="L133" i="9" s="1"/>
  <c r="N39" i="9"/>
  <c r="O147" i="9"/>
  <c r="O145" i="9" s="1"/>
  <c r="O143" i="9" s="1"/>
  <c r="O142" i="9" s="1"/>
  <c r="O121" i="9"/>
  <c r="O119" i="9" s="1"/>
  <c r="N153" i="9"/>
  <c r="N121" i="9" s="1"/>
  <c r="K22" i="9"/>
  <c r="M275" i="9"/>
  <c r="M274" i="9" s="1"/>
  <c r="M273" i="9" s="1"/>
  <c r="M272" i="9" s="1"/>
  <c r="M271" i="9" s="1"/>
  <c r="N220" i="9"/>
  <c r="N219" i="9" s="1"/>
  <c r="N218" i="9" s="1"/>
  <c r="N217" i="9" s="1"/>
  <c r="N216" i="9" s="1"/>
  <c r="N215" i="9" s="1"/>
  <c r="O219" i="9"/>
  <c r="O218" i="9" s="1"/>
  <c r="O217" i="9" s="1"/>
  <c r="O216" i="9" s="1"/>
  <c r="O215" i="9" s="1"/>
  <c r="O250" i="9"/>
  <c r="L282" i="9"/>
  <c r="L280" i="9" s="1"/>
  <c r="L279" i="9" s="1"/>
  <c r="L272" i="9" s="1"/>
  <c r="L271" i="9" s="1"/>
  <c r="N34" i="9"/>
  <c r="N163" i="9"/>
  <c r="N162" i="9" s="1"/>
  <c r="N132" i="9"/>
  <c r="N131" i="9" s="1"/>
  <c r="N130" i="9" s="1"/>
  <c r="K112" i="9"/>
  <c r="K84" i="9"/>
  <c r="K81" i="9" s="1"/>
  <c r="K117" i="9"/>
  <c r="K115" i="9" s="1"/>
  <c r="K147" i="9"/>
  <c r="K250" i="9"/>
  <c r="K249" i="9" s="1"/>
  <c r="K140" i="9"/>
  <c r="K277" i="9"/>
  <c r="M316" i="9"/>
  <c r="M236" i="9" s="1"/>
  <c r="M233" i="9" s="1"/>
  <c r="M232" i="9" s="1"/>
  <c r="M231" i="9" s="1"/>
  <c r="M230" i="9" s="1"/>
  <c r="M229" i="9" s="1"/>
  <c r="M228" i="9" s="1"/>
  <c r="M227" i="9" s="1"/>
  <c r="M226" i="9" s="1"/>
  <c r="K367" i="9"/>
  <c r="K366" i="9" s="1"/>
  <c r="K365" i="9" s="1"/>
  <c r="K364" i="9" s="1"/>
  <c r="K363" i="9" s="1"/>
  <c r="K362" i="9" s="1"/>
  <c r="O367" i="9"/>
  <c r="L366" i="9"/>
  <c r="L365" i="9" s="1"/>
  <c r="L364" i="9" s="1"/>
  <c r="L363" i="9" s="1"/>
  <c r="L362" i="9" s="1"/>
  <c r="G305" i="10"/>
  <c r="G304" i="10" s="1"/>
  <c r="G303" i="10" s="1"/>
  <c r="J312" i="10"/>
  <c r="J310" i="10" s="1"/>
  <c r="J309" i="10" s="1"/>
  <c r="H130" i="10"/>
  <c r="G351" i="10"/>
  <c r="G349" i="10" s="1"/>
  <c r="G348" i="10" s="1"/>
  <c r="H268" i="10"/>
  <c r="I277" i="10"/>
  <c r="I478" i="10"/>
  <c r="I477" i="10" s="1"/>
  <c r="I476" i="10" s="1"/>
  <c r="I475" i="10" s="1"/>
  <c r="I474" i="10" s="1"/>
  <c r="J82" i="10"/>
  <c r="J79" i="10" s="1"/>
  <c r="J78" i="10" s="1"/>
  <c r="J77" i="10" s="1"/>
  <c r="G279" i="10"/>
  <c r="G383" i="10"/>
  <c r="G382" i="10" s="1"/>
  <c r="G381" i="10" s="1"/>
  <c r="H461" i="10"/>
  <c r="H406" i="10"/>
  <c r="I461" i="10"/>
  <c r="G22" i="10"/>
  <c r="G21" i="10" s="1"/>
  <c r="G20" i="10" s="1"/>
  <c r="G14" i="12"/>
  <c r="G13" i="12" s="1"/>
  <c r="J71" i="10"/>
  <c r="J70" i="10" s="1"/>
  <c r="J69" i="10" s="1"/>
  <c r="J68" i="10" s="1"/>
  <c r="I101" i="10"/>
  <c r="I100" i="10" s="1"/>
  <c r="I99" i="10" s="1"/>
  <c r="I98" i="10" s="1"/>
  <c r="I97" i="10" s="1"/>
  <c r="J121" i="10"/>
  <c r="G141" i="10"/>
  <c r="G140" i="10" s="1"/>
  <c r="G139" i="10" s="1"/>
  <c r="H155" i="10"/>
  <c r="H123" i="10" s="1"/>
  <c r="G147" i="10"/>
  <c r="G145" i="10" s="1"/>
  <c r="G144" i="10" s="1"/>
  <c r="I306" i="10"/>
  <c r="H306" i="10" s="1"/>
  <c r="H286" i="10"/>
  <c r="H395" i="10"/>
  <c r="H393" i="10" s="1"/>
  <c r="I406" i="10"/>
  <c r="G432" i="10"/>
  <c r="G429" i="10" s="1"/>
  <c r="G428" i="10" s="1"/>
  <c r="J461" i="10"/>
  <c r="I39" i="10"/>
  <c r="G55" i="10"/>
  <c r="I234" i="10"/>
  <c r="I233" i="10" s="1"/>
  <c r="I232" i="10" s="1"/>
  <c r="I231" i="10" s="1"/>
  <c r="I249" i="10"/>
  <c r="I248" i="10" s="1"/>
  <c r="I247" i="10" s="1"/>
  <c r="I245" i="10" s="1"/>
  <c r="I244" i="10" s="1"/>
  <c r="H244" i="10" s="1"/>
  <c r="I393" i="10"/>
  <c r="I390" i="10" s="1"/>
  <c r="I388" i="10" s="1"/>
  <c r="I387" i="10" s="1"/>
  <c r="H443" i="10"/>
  <c r="I59" i="10"/>
  <c r="H59" i="10" s="1"/>
  <c r="H67" i="10"/>
  <c r="H66" i="10" s="1"/>
  <c r="H65" i="10" s="1"/>
  <c r="H64" i="10" s="1"/>
  <c r="H63" i="10" s="1"/>
  <c r="H62" i="10" s="1"/>
  <c r="H61" i="10" s="1"/>
  <c r="G117" i="10"/>
  <c r="G115" i="10" s="1"/>
  <c r="G113" i="10" s="1"/>
  <c r="G112" i="10" s="1"/>
  <c r="G179" i="10"/>
  <c r="G177" i="10" s="1"/>
  <c r="G176" i="10" s="1"/>
  <c r="I239" i="10"/>
  <c r="I238" i="10" s="1"/>
  <c r="I237" i="10" s="1"/>
  <c r="I281" i="10"/>
  <c r="I354" i="10"/>
  <c r="H437" i="10"/>
  <c r="G461" i="10"/>
  <c r="J260" i="4"/>
  <c r="J259" i="4" s="1"/>
  <c r="J258" i="4" s="1"/>
  <c r="J257" i="4" s="1"/>
  <c r="J256" i="4" s="1"/>
  <c r="J255" i="4" s="1"/>
  <c r="G161" i="4"/>
  <c r="G159" i="4" s="1"/>
  <c r="G158" i="4" s="1"/>
  <c r="I134" i="4"/>
  <c r="H600" i="4"/>
  <c r="H599" i="4" s="1"/>
  <c r="H598" i="4" s="1"/>
  <c r="I655" i="4"/>
  <c r="I654" i="4" s="1"/>
  <c r="I653" i="4" s="1"/>
  <c r="I652" i="4" s="1"/>
  <c r="I651" i="4" s="1"/>
  <c r="J638" i="4"/>
  <c r="J58" i="4"/>
  <c r="J57" i="4" s="1"/>
  <c r="J56" i="4" s="1"/>
  <c r="I592" i="4"/>
  <c r="I591" i="4" s="1"/>
  <c r="H74" i="4"/>
  <c r="H73" i="4" s="1"/>
  <c r="H72" i="4" s="1"/>
  <c r="J135" i="4"/>
  <c r="H145" i="4"/>
  <c r="I360" i="4"/>
  <c r="I358" i="4" s="1"/>
  <c r="I357" i="4" s="1"/>
  <c r="I128" i="4"/>
  <c r="I260" i="4"/>
  <c r="I259" i="4" s="1"/>
  <c r="I258" i="4" s="1"/>
  <c r="I257" i="4" s="1"/>
  <c r="I256" i="4" s="1"/>
  <c r="I255" i="4" s="1"/>
  <c r="H635" i="4"/>
  <c r="H634" i="4" s="1"/>
  <c r="H360" i="4"/>
  <c r="H358" i="4" s="1"/>
  <c r="H357" i="4" s="1"/>
  <c r="H112" i="4"/>
  <c r="H111" i="4" s="1"/>
  <c r="H110" i="4" s="1"/>
  <c r="J339" i="4"/>
  <c r="H48" i="4"/>
  <c r="G135" i="4"/>
  <c r="J358" i="4"/>
  <c r="J357" i="4" s="1"/>
  <c r="H414" i="4"/>
  <c r="H348" i="4"/>
  <c r="J567" i="4"/>
  <c r="J565" i="4" s="1"/>
  <c r="J564" i="4" s="1"/>
  <c r="J557" i="4" s="1"/>
  <c r="J556" i="4" s="1"/>
  <c r="H25" i="4"/>
  <c r="H22" i="4" s="1"/>
  <c r="H21" i="4" s="1"/>
  <c r="H20" i="4" s="1"/>
  <c r="I48" i="4"/>
  <c r="H60" i="4"/>
  <c r="H55" i="4" s="1"/>
  <c r="H107" i="4"/>
  <c r="H106" i="4" s="1"/>
  <c r="H105" i="4" s="1"/>
  <c r="H104" i="4" s="1"/>
  <c r="H103" i="4" s="1"/>
  <c r="H102" i="4" s="1"/>
  <c r="I144" i="4"/>
  <c r="H141" i="4"/>
  <c r="H397" i="4"/>
  <c r="H396" i="4" s="1"/>
  <c r="H613" i="4"/>
  <c r="H632" i="4"/>
  <c r="H627" i="4" s="1"/>
  <c r="G32" i="4"/>
  <c r="G27" i="4" s="1"/>
  <c r="G26" i="4" s="1"/>
  <c r="G19" i="4" s="1"/>
  <c r="G18" i="4" s="1"/>
  <c r="G17" i="4" s="1"/>
  <c r="G16" i="4" s="1"/>
  <c r="G10" i="4" s="1"/>
  <c r="G82" i="4"/>
  <c r="G78" i="4" s="1"/>
  <c r="G77" i="4" s="1"/>
  <c r="G71" i="4" s="1"/>
  <c r="G70" i="4" s="1"/>
  <c r="G69" i="4" s="1"/>
  <c r="G68" i="4" s="1"/>
  <c r="H260" i="4"/>
  <c r="H259" i="4" s="1"/>
  <c r="H258" i="4" s="1"/>
  <c r="H257" i="4" s="1"/>
  <c r="H256" i="4" s="1"/>
  <c r="H255" i="4" s="1"/>
  <c r="H245" i="4" s="1"/>
  <c r="I284" i="4"/>
  <c r="I283" i="4" s="1"/>
  <c r="I282" i="4" s="1"/>
  <c r="I281" i="4" s="1"/>
  <c r="I280" i="4" s="1"/>
  <c r="I345" i="4"/>
  <c r="H227" i="4"/>
  <c r="G411" i="4"/>
  <c r="G409" i="4" s="1"/>
  <c r="G408" i="4" s="1"/>
  <c r="G401" i="4" s="1"/>
  <c r="G400" i="4" s="1"/>
  <c r="G450" i="4"/>
  <c r="G448" i="4" s="1"/>
  <c r="G447" i="4" s="1"/>
  <c r="G440" i="4" s="1"/>
  <c r="G439" i="4" s="1"/>
  <c r="G638" i="4"/>
  <c r="H638" i="4"/>
  <c r="I22" i="4"/>
  <c r="I21" i="4" s="1"/>
  <c r="I20" i="4" s="1"/>
  <c r="I35" i="4"/>
  <c r="G96" i="4"/>
  <c r="G140" i="4"/>
  <c r="H189" i="4"/>
  <c r="H187" i="4" s="1"/>
  <c r="H186" i="4" s="1"/>
  <c r="H185" i="4" s="1"/>
  <c r="J291" i="4"/>
  <c r="J290" i="4" s="1"/>
  <c r="J289" i="4" s="1"/>
  <c r="I302" i="4"/>
  <c r="I301" i="4" s="1"/>
  <c r="I300" i="4" s="1"/>
  <c r="J307" i="4"/>
  <c r="J306" i="4" s="1"/>
  <c r="J305" i="4" s="1"/>
  <c r="J304" i="4" s="1"/>
  <c r="G335" i="4"/>
  <c r="H535" i="4"/>
  <c r="J193" i="4"/>
  <c r="J191" i="4" s="1"/>
  <c r="J190" i="4" s="1"/>
  <c r="J184" i="4" s="1"/>
  <c r="J183" i="4" s="1"/>
  <c r="J182" i="4" s="1"/>
  <c r="J181" i="4" s="1"/>
  <c r="I195" i="4"/>
  <c r="J528" i="4"/>
  <c r="J526" i="4" s="1"/>
  <c r="J525" i="4" s="1"/>
  <c r="J518" i="4" s="1"/>
  <c r="J517" i="4" s="1"/>
  <c r="H28" i="4"/>
  <c r="I125" i="4"/>
  <c r="I123" i="4" s="1"/>
  <c r="I122" i="4" s="1"/>
  <c r="I121" i="4" s="1"/>
  <c r="J131" i="4"/>
  <c r="G193" i="4"/>
  <c r="G191" i="4" s="1"/>
  <c r="G190" i="4" s="1"/>
  <c r="G184" i="4" s="1"/>
  <c r="G183" i="4" s="1"/>
  <c r="G182" i="4" s="1"/>
  <c r="G181" i="4" s="1"/>
  <c r="J335" i="4"/>
  <c r="H338" i="4"/>
  <c r="H406" i="4"/>
  <c r="H404" i="4" s="1"/>
  <c r="H403" i="4" s="1"/>
  <c r="H402" i="4" s="1"/>
  <c r="G339" i="4"/>
  <c r="H331" i="4"/>
  <c r="H343" i="4"/>
  <c r="J411" i="4"/>
  <c r="J409" i="4" s="1"/>
  <c r="J408" i="4" s="1"/>
  <c r="J401" i="4" s="1"/>
  <c r="J400" i="4" s="1"/>
  <c r="I457" i="4"/>
  <c r="I341" i="4"/>
  <c r="J22" i="4"/>
  <c r="J21" i="4" s="1"/>
  <c r="J20" i="4" s="1"/>
  <c r="H36" i="4"/>
  <c r="H35" i="4" s="1"/>
  <c r="G123" i="4"/>
  <c r="G122" i="4" s="1"/>
  <c r="G121" i="4" s="1"/>
  <c r="I137" i="4"/>
  <c r="I135" i="4" s="1"/>
  <c r="H133" i="4"/>
  <c r="H168" i="4"/>
  <c r="I167" i="4"/>
  <c r="H196" i="4"/>
  <c r="H195" i="4" s="1"/>
  <c r="I236" i="4"/>
  <c r="J245" i="4"/>
  <c r="H295" i="4"/>
  <c r="H294" i="4" s="1"/>
  <c r="H291" i="4" s="1"/>
  <c r="H290" i="4" s="1"/>
  <c r="H289" i="4" s="1"/>
  <c r="I294" i="4"/>
  <c r="I291" i="4" s="1"/>
  <c r="I290" i="4" s="1"/>
  <c r="I289" i="4" s="1"/>
  <c r="G307" i="4"/>
  <c r="G306" i="4" s="1"/>
  <c r="G305" i="4" s="1"/>
  <c r="G304" i="4" s="1"/>
  <c r="H340" i="4"/>
  <c r="H418" i="4"/>
  <c r="H466" i="4"/>
  <c r="J32" i="4"/>
  <c r="J27" i="4" s="1"/>
  <c r="J26" i="4" s="1"/>
  <c r="H580" i="4"/>
  <c r="H346" i="4" s="1"/>
  <c r="I346" i="4"/>
  <c r="H585" i="4"/>
  <c r="H351" i="4" s="1"/>
  <c r="I351" i="4"/>
  <c r="J96" i="4"/>
  <c r="I133" i="4"/>
  <c r="J140" i="4"/>
  <c r="H166" i="4"/>
  <c r="H144" i="4"/>
  <c r="G291" i="4"/>
  <c r="G290" i="4" s="1"/>
  <c r="G289" i="4" s="1"/>
  <c r="I375" i="4"/>
  <c r="H382" i="4"/>
  <c r="H342" i="4" s="1"/>
  <c r="I379" i="4"/>
  <c r="I342" i="4"/>
  <c r="I414" i="4"/>
  <c r="J450" i="4"/>
  <c r="J448" i="4" s="1"/>
  <c r="J447" i="4" s="1"/>
  <c r="J440" i="4" s="1"/>
  <c r="J439" i="4" s="1"/>
  <c r="H459" i="4"/>
  <c r="H457" i="4" s="1"/>
  <c r="H345" i="4"/>
  <c r="H492" i="4"/>
  <c r="H496" i="4"/>
  <c r="J82" i="4"/>
  <c r="J78" i="4" s="1"/>
  <c r="J77" i="4" s="1"/>
  <c r="J71" i="4" s="1"/>
  <c r="J70" i="4" s="1"/>
  <c r="J69" i="4" s="1"/>
  <c r="J68" i="4" s="1"/>
  <c r="G131" i="4"/>
  <c r="H142" i="4"/>
  <c r="I145" i="4"/>
  <c r="I227" i="4"/>
  <c r="I245" i="4"/>
  <c r="H484" i="4"/>
  <c r="G489" i="4"/>
  <c r="G487" i="4" s="1"/>
  <c r="G486" i="4" s="1"/>
  <c r="G479" i="4" s="1"/>
  <c r="G478" i="4" s="1"/>
  <c r="H328" i="4"/>
  <c r="H347" i="4"/>
  <c r="G567" i="4"/>
  <c r="G565" i="4" s="1"/>
  <c r="G564" i="4" s="1"/>
  <c r="H574" i="4"/>
  <c r="J609" i="4"/>
  <c r="J606" i="4" s="1"/>
  <c r="J605" i="4" s="1"/>
  <c r="J597" i="4" s="1"/>
  <c r="J596" i="4" s="1"/>
  <c r="J595" i="4" s="1"/>
  <c r="I613" i="4"/>
  <c r="I609" i="4" s="1"/>
  <c r="I606" i="4" s="1"/>
  <c r="I605" i="4" s="1"/>
  <c r="I597" i="4" s="1"/>
  <c r="I596" i="4" s="1"/>
  <c r="I595" i="4" s="1"/>
  <c r="I635" i="4"/>
  <c r="I634" i="4" s="1"/>
  <c r="J125" i="4"/>
  <c r="J123" i="4" s="1"/>
  <c r="J122" i="4" s="1"/>
  <c r="J121" i="4" s="1"/>
  <c r="J161" i="4"/>
  <c r="J159" i="4" s="1"/>
  <c r="J158" i="4" s="1"/>
  <c r="J152" i="4" s="1"/>
  <c r="J151" i="4" s="1"/>
  <c r="J150" i="4" s="1"/>
  <c r="J149" i="4" s="1"/>
  <c r="J225" i="4"/>
  <c r="J223" i="4" s="1"/>
  <c r="J222" i="4" s="1"/>
  <c r="J216" i="4" s="1"/>
  <c r="J215" i="4" s="1"/>
  <c r="J214" i="4" s="1"/>
  <c r="J213" i="4" s="1"/>
  <c r="G246" i="4"/>
  <c r="G245" i="4" s="1"/>
  <c r="J372" i="4"/>
  <c r="J370" i="4" s="1"/>
  <c r="J369" i="4" s="1"/>
  <c r="J362" i="4" s="1"/>
  <c r="J361" i="4" s="1"/>
  <c r="I337" i="4"/>
  <c r="H352" i="4"/>
  <c r="J489" i="4"/>
  <c r="J487" i="4" s="1"/>
  <c r="J486" i="4" s="1"/>
  <c r="J479" i="4" s="1"/>
  <c r="J478" i="4" s="1"/>
  <c r="G528" i="4"/>
  <c r="G526" i="4" s="1"/>
  <c r="G525" i="4" s="1"/>
  <c r="G518" i="4" s="1"/>
  <c r="G517" i="4" s="1"/>
  <c r="H583" i="4"/>
  <c r="H620" i="4"/>
  <c r="I74" i="4"/>
  <c r="I73" i="4" s="1"/>
  <c r="I72" i="4" s="1"/>
  <c r="H124" i="4"/>
  <c r="I143" i="4"/>
  <c r="H175" i="4"/>
  <c r="I172" i="4"/>
  <c r="G152" i="4"/>
  <c r="G151" i="4" s="1"/>
  <c r="G150" i="4" s="1"/>
  <c r="G149" i="4" s="1"/>
  <c r="H43" i="4"/>
  <c r="H40" i="4" s="1"/>
  <c r="I40" i="4"/>
  <c r="H101" i="4"/>
  <c r="H100" i="4" s="1"/>
  <c r="H99" i="4" s="1"/>
  <c r="H98" i="4" s="1"/>
  <c r="H97" i="4" s="1"/>
  <c r="I100" i="4"/>
  <c r="I99" i="4" s="1"/>
  <c r="I98" i="4" s="1"/>
  <c r="I97" i="4" s="1"/>
  <c r="I96" i="4" s="1"/>
  <c r="H87" i="4"/>
  <c r="H85" i="4" s="1"/>
  <c r="I85" i="4"/>
  <c r="H299" i="4"/>
  <c r="H298" i="4" s="1"/>
  <c r="H297" i="4" s="1"/>
  <c r="H296" i="4" s="1"/>
  <c r="I298" i="4"/>
  <c r="I297" i="4" s="1"/>
  <c r="I296" i="4" s="1"/>
  <c r="H367" i="4"/>
  <c r="H365" i="4" s="1"/>
  <c r="H364" i="4" s="1"/>
  <c r="H363" i="4" s="1"/>
  <c r="I365" i="4"/>
  <c r="I364" i="4" s="1"/>
  <c r="I363" i="4" s="1"/>
  <c r="I326" i="4"/>
  <c r="I323" i="4" s="1"/>
  <c r="I322" i="4" s="1"/>
  <c r="I321" i="4" s="1"/>
  <c r="H333" i="4"/>
  <c r="H523" i="4"/>
  <c r="H521" i="4" s="1"/>
  <c r="H520" i="4" s="1"/>
  <c r="H519" i="4" s="1"/>
  <c r="I521" i="4"/>
  <c r="I520" i="4" s="1"/>
  <c r="I519" i="4" s="1"/>
  <c r="H89" i="4"/>
  <c r="H92" i="4"/>
  <c r="I163" i="4"/>
  <c r="I132" i="4"/>
  <c r="G225" i="4"/>
  <c r="G223" i="4" s="1"/>
  <c r="G222" i="4" s="1"/>
  <c r="G216" i="4" s="1"/>
  <c r="G215" i="4" s="1"/>
  <c r="G214" i="4" s="1"/>
  <c r="G213" i="4" s="1"/>
  <c r="I404" i="4"/>
  <c r="I403" i="4" s="1"/>
  <c r="I402" i="4" s="1"/>
  <c r="H572" i="4"/>
  <c r="I570" i="4"/>
  <c r="H207" i="4"/>
  <c r="H204" i="4" s="1"/>
  <c r="H193" i="4" s="1"/>
  <c r="H191" i="4" s="1"/>
  <c r="H190" i="4" s="1"/>
  <c r="I204" i="4"/>
  <c r="H236" i="4"/>
  <c r="I92" i="4"/>
  <c r="I82" i="4" s="1"/>
  <c r="I78" i="4" s="1"/>
  <c r="I77" i="4" s="1"/>
  <c r="H157" i="4"/>
  <c r="G349" i="4"/>
  <c r="I355" i="4"/>
  <c r="H394" i="4"/>
  <c r="H355" i="4" s="1"/>
  <c r="H428" i="4"/>
  <c r="I350" i="4"/>
  <c r="I427" i="4"/>
  <c r="H491" i="4"/>
  <c r="I334" i="4"/>
  <c r="I308" i="4"/>
  <c r="H309" i="4"/>
  <c r="H308" i="4" s="1"/>
  <c r="H530" i="4"/>
  <c r="H334" i="4" s="1"/>
  <c r="H10" i="4"/>
  <c r="H128" i="4"/>
  <c r="H130" i="4"/>
  <c r="H211" i="4"/>
  <c r="H210" i="4" s="1"/>
  <c r="H148" i="4"/>
  <c r="H147" i="4" s="1"/>
  <c r="H146" i="4" s="1"/>
  <c r="J326" i="4"/>
  <c r="J323" i="4" s="1"/>
  <c r="J322" i="4" s="1"/>
  <c r="J321" i="4" s="1"/>
  <c r="H454" i="4"/>
  <c r="I453" i="4"/>
  <c r="H533" i="4"/>
  <c r="H531" i="4" s="1"/>
  <c r="I531" i="4"/>
  <c r="G557" i="4"/>
  <c r="G556" i="4" s="1"/>
  <c r="I560" i="4"/>
  <c r="I559" i="4" s="1"/>
  <c r="I558" i="4" s="1"/>
  <c r="H562" i="4"/>
  <c r="H560" i="4" s="1"/>
  <c r="H559" i="4" s="1"/>
  <c r="H558" i="4" s="1"/>
  <c r="I638" i="4"/>
  <c r="H395" i="4"/>
  <c r="H356" i="4" s="1"/>
  <c r="I356" i="4"/>
  <c r="H506" i="4"/>
  <c r="H505" i="4" s="1"/>
  <c r="I505" i="4"/>
  <c r="H221" i="4"/>
  <c r="H219" i="4" s="1"/>
  <c r="H218" i="4" s="1"/>
  <c r="H217" i="4" s="1"/>
  <c r="I336" i="4"/>
  <c r="I338" i="4"/>
  <c r="I347" i="4"/>
  <c r="J349" i="4"/>
  <c r="H375" i="4"/>
  <c r="H393" i="4"/>
  <c r="H354" i="4" s="1"/>
  <c r="I388" i="4"/>
  <c r="I354" i="4"/>
  <c r="I466" i="4"/>
  <c r="I583" i="4"/>
  <c r="G597" i="4"/>
  <c r="G596" i="4" s="1"/>
  <c r="G595" i="4" s="1"/>
  <c r="H655" i="4"/>
  <c r="H654" i="4" s="1"/>
  <c r="H653" i="4" s="1"/>
  <c r="H652" i="4" s="1"/>
  <c r="H651" i="4" s="1"/>
  <c r="H314" i="4"/>
  <c r="H311" i="4" s="1"/>
  <c r="I311" i="4"/>
  <c r="H324" i="4"/>
  <c r="G372" i="4"/>
  <c r="G370" i="4" s="1"/>
  <c r="G369" i="4" s="1"/>
  <c r="G362" i="4" s="1"/>
  <c r="G361" i="4" s="1"/>
  <c r="H431" i="4"/>
  <c r="H353" i="4" s="1"/>
  <c r="I353" i="4"/>
  <c r="H445" i="4"/>
  <c r="H443" i="4" s="1"/>
  <c r="H442" i="4" s="1"/>
  <c r="H441" i="4" s="1"/>
  <c r="H482" i="4"/>
  <c r="H481" i="4" s="1"/>
  <c r="H480" i="4" s="1"/>
  <c r="I492" i="4"/>
  <c r="H545" i="4"/>
  <c r="H544" i="4" s="1"/>
  <c r="I544" i="4"/>
  <c r="H161" i="10"/>
  <c r="I129" i="10"/>
  <c r="G199" i="10"/>
  <c r="H322" i="10"/>
  <c r="H282" i="10" s="1"/>
  <c r="I282" i="10"/>
  <c r="I290" i="10"/>
  <c r="H368" i="10"/>
  <c r="H290" i="10" s="1"/>
  <c r="H398" i="10"/>
  <c r="H397" i="10" s="1"/>
  <c r="I397" i="10"/>
  <c r="H45" i="10"/>
  <c r="H43" i="10" s="1"/>
  <c r="I75" i="10"/>
  <c r="G74" i="10"/>
  <c r="G73" i="10" s="1"/>
  <c r="G72" i="10" s="1"/>
  <c r="I118" i="10"/>
  <c r="J117" i="10"/>
  <c r="J230" i="10"/>
  <c r="J229" i="10" s="1"/>
  <c r="I280" i="10"/>
  <c r="J279" i="10"/>
  <c r="H283" i="10"/>
  <c r="H359" i="10"/>
  <c r="H358" i="10" s="1"/>
  <c r="J432" i="10"/>
  <c r="J429" i="10" s="1"/>
  <c r="J428" i="10" s="1"/>
  <c r="H152" i="10"/>
  <c r="H149" i="10" s="1"/>
  <c r="I120" i="10"/>
  <c r="H355" i="10"/>
  <c r="H276" i="10" s="1"/>
  <c r="I276" i="10"/>
  <c r="I275" i="10" s="1"/>
  <c r="H36" i="10"/>
  <c r="H34" i="10" s="1"/>
  <c r="I34" i="10"/>
  <c r="H40" i="10"/>
  <c r="H47" i="10"/>
  <c r="H134" i="10"/>
  <c r="H133" i="10" s="1"/>
  <c r="H132" i="10" s="1"/>
  <c r="H154" i="10"/>
  <c r="I153" i="10"/>
  <c r="I174" i="10"/>
  <c r="H174" i="10" s="1"/>
  <c r="H110" i="10" s="1"/>
  <c r="G109" i="10"/>
  <c r="G108" i="10" s="1"/>
  <c r="G107" i="10" s="1"/>
  <c r="H186" i="10"/>
  <c r="H185" i="10" s="1"/>
  <c r="I185" i="10"/>
  <c r="H251" i="10"/>
  <c r="H249" i="10" s="1"/>
  <c r="H248" i="10" s="1"/>
  <c r="H247" i="10" s="1"/>
  <c r="H245" i="10" s="1"/>
  <c r="H230" i="10" s="1"/>
  <c r="H229" i="10" s="1"/>
  <c r="I286" i="10"/>
  <c r="J341" i="10"/>
  <c r="J340" i="10" s="1"/>
  <c r="H285" i="10"/>
  <c r="I423" i="10"/>
  <c r="I422" i="10" s="1"/>
  <c r="I421" i="10" s="1"/>
  <c r="I425" i="10"/>
  <c r="J424" i="10"/>
  <c r="H424" i="10" s="1"/>
  <c r="G31" i="10"/>
  <c r="G26" i="10" s="1"/>
  <c r="I47" i="10"/>
  <c r="H80" i="10"/>
  <c r="H79" i="10" s="1"/>
  <c r="G82" i="10"/>
  <c r="G78" i="10" s="1"/>
  <c r="G77" i="10" s="1"/>
  <c r="I130" i="10"/>
  <c r="H119" i="10"/>
  <c r="J179" i="10"/>
  <c r="J177" i="10" s="1"/>
  <c r="J176" i="10" s="1"/>
  <c r="H208" i="10"/>
  <c r="H206" i="10" s="1"/>
  <c r="H205" i="10" s="1"/>
  <c r="H204" i="10" s="1"/>
  <c r="H203" i="10" s="1"/>
  <c r="H202" i="10" s="1"/>
  <c r="H201" i="10" s="1"/>
  <c r="H200" i="10" s="1"/>
  <c r="H199" i="10" s="1"/>
  <c r="J199" i="10"/>
  <c r="J275" i="10"/>
  <c r="I285" i="10"/>
  <c r="G312" i="10"/>
  <c r="G310" i="10" s="1"/>
  <c r="G309" i="10" s="1"/>
  <c r="G302" i="10" s="1"/>
  <c r="G301" i="10" s="1"/>
  <c r="J351" i="10"/>
  <c r="J349" i="10" s="1"/>
  <c r="J348" i="10" s="1"/>
  <c r="I121" i="10"/>
  <c r="J126" i="10"/>
  <c r="I199" i="10"/>
  <c r="I271" i="10"/>
  <c r="H281" i="10"/>
  <c r="G390" i="10"/>
  <c r="G388" i="10" s="1"/>
  <c r="G387" i="10" s="1"/>
  <c r="H450" i="10"/>
  <c r="H131" i="10"/>
  <c r="H190" i="10"/>
  <c r="H93" i="10"/>
  <c r="H118" i="10"/>
  <c r="H159" i="10"/>
  <c r="I158" i="10"/>
  <c r="H228" i="10"/>
  <c r="H226" i="10" s="1"/>
  <c r="H225" i="10" s="1"/>
  <c r="H224" i="10" s="1"/>
  <c r="H223" i="10" s="1"/>
  <c r="H222" i="10" s="1"/>
  <c r="I226" i="10"/>
  <c r="I225" i="10" s="1"/>
  <c r="I224" i="10" s="1"/>
  <c r="I223" i="10" s="1"/>
  <c r="I222" i="10" s="1"/>
  <c r="G173" i="10"/>
  <c r="G172" i="10" s="1"/>
  <c r="G171" i="10" s="1"/>
  <c r="G170" i="10" s="1"/>
  <c r="G167" i="10" s="1"/>
  <c r="H181" i="10"/>
  <c r="I296" i="10"/>
  <c r="H335" i="10"/>
  <c r="H296" i="10" s="1"/>
  <c r="I345" i="10"/>
  <c r="G344" i="10"/>
  <c r="G343" i="10" s="1"/>
  <c r="G342" i="10" s="1"/>
  <c r="G341" i="10" s="1"/>
  <c r="G340" i="10" s="1"/>
  <c r="I23" i="10"/>
  <c r="J19" i="10"/>
  <c r="J18" i="10" s="1"/>
  <c r="J17" i="10" s="1"/>
  <c r="J16" i="10" s="1"/>
  <c r="J10" i="10" s="1"/>
  <c r="H39" i="10"/>
  <c r="H86" i="10"/>
  <c r="H85" i="10" s="1"/>
  <c r="I93" i="10"/>
  <c r="I82" i="10" s="1"/>
  <c r="I78" i="10" s="1"/>
  <c r="I77" i="10" s="1"/>
  <c r="I128" i="10"/>
  <c r="I143" i="10"/>
  <c r="I141" i="10" s="1"/>
  <c r="I140" i="10" s="1"/>
  <c r="I139" i="10" s="1"/>
  <c r="H129" i="10"/>
  <c r="H116" i="10"/>
  <c r="J215" i="10"/>
  <c r="H271" i="10"/>
  <c r="H274" i="10"/>
  <c r="H315" i="10"/>
  <c r="H122" i="10"/>
  <c r="G58" i="10"/>
  <c r="G57" i="10" s="1"/>
  <c r="G56" i="10" s="1"/>
  <c r="I127" i="10"/>
  <c r="I131" i="10"/>
  <c r="H120" i="10"/>
  <c r="H114" i="10"/>
  <c r="G263" i="10"/>
  <c r="G262" i="10" s="1"/>
  <c r="G261" i="10" s="1"/>
  <c r="H430" i="10"/>
  <c r="I294" i="10"/>
  <c r="H333" i="10"/>
  <c r="H294" i="10" s="1"/>
  <c r="H273" i="10"/>
  <c r="I295" i="10"/>
  <c r="H373" i="10"/>
  <c r="H295" i="10" s="1"/>
  <c r="I149" i="10"/>
  <c r="I181" i="10"/>
  <c r="I328" i="10"/>
  <c r="I291" i="10"/>
  <c r="H330" i="10"/>
  <c r="I385" i="10"/>
  <c r="H385" i="10" s="1"/>
  <c r="H384" i="10"/>
  <c r="G420" i="10"/>
  <c r="G419" i="10" s="1"/>
  <c r="G418" i="10" s="1"/>
  <c r="J147" i="10"/>
  <c r="J145" i="10" s="1"/>
  <c r="J144" i="10" s="1"/>
  <c r="I190" i="10"/>
  <c r="G289" i="10"/>
  <c r="J302" i="10"/>
  <c r="J301" i="10" s="1"/>
  <c r="H354" i="10"/>
  <c r="I293" i="10"/>
  <c r="H371" i="10"/>
  <c r="I367" i="10"/>
  <c r="G380" i="10"/>
  <c r="G379" i="10" s="1"/>
  <c r="I432" i="10"/>
  <c r="I429" i="10" s="1"/>
  <c r="I428" i="10" s="1"/>
  <c r="I420" i="10" s="1"/>
  <c r="I419" i="10" s="1"/>
  <c r="I418" i="10" s="1"/>
  <c r="I315" i="10"/>
  <c r="H436" i="10"/>
  <c r="J289" i="10"/>
  <c r="I319" i="10"/>
  <c r="I458" i="10"/>
  <c r="I457" i="10" s="1"/>
  <c r="H459" i="10"/>
  <c r="H458" i="10" s="1"/>
  <c r="H457" i="10" s="1"/>
  <c r="I236" i="12" l="1"/>
  <c r="G71" i="10"/>
  <c r="G70" i="10" s="1"/>
  <c r="G69" i="10" s="1"/>
  <c r="G68" i="10" s="1"/>
  <c r="G260" i="3"/>
  <c r="G231" i="10"/>
  <c r="I230" i="10"/>
  <c r="I229" i="10" s="1"/>
  <c r="I223" i="3"/>
  <c r="I100" i="3"/>
  <c r="H269" i="3"/>
  <c r="H342" i="3"/>
  <c r="H297" i="3"/>
  <c r="I131" i="3"/>
  <c r="J66" i="3"/>
  <c r="I270" i="3"/>
  <c r="J57" i="3"/>
  <c r="I516" i="3"/>
  <c r="H303" i="3"/>
  <c r="I387" i="3"/>
  <c r="H387" i="3"/>
  <c r="H380" i="3" s="1"/>
  <c r="J229" i="3"/>
  <c r="J215" i="3" s="1"/>
  <c r="H223" i="3"/>
  <c r="I209" i="3"/>
  <c r="H103" i="3"/>
  <c r="J16" i="3"/>
  <c r="H309" i="3"/>
  <c r="H169" i="3"/>
  <c r="J458" i="3"/>
  <c r="H247" i="3"/>
  <c r="H217" i="3"/>
  <c r="J509" i="3"/>
  <c r="I23" i="3"/>
  <c r="H74" i="3"/>
  <c r="J302" i="3"/>
  <c r="H165" i="3"/>
  <c r="H231" i="3"/>
  <c r="J130" i="3"/>
  <c r="H511" i="3"/>
  <c r="J419" i="3"/>
  <c r="H241" i="3"/>
  <c r="H517" i="3"/>
  <c r="H232" i="12" s="1"/>
  <c r="H107" i="3"/>
  <c r="J104" i="3"/>
  <c r="J98" i="3" s="1"/>
  <c r="H460" i="3"/>
  <c r="I164" i="3"/>
  <c r="H132" i="3"/>
  <c r="I105" i="3"/>
  <c r="I418" i="3"/>
  <c r="H137" i="3"/>
  <c r="I90" i="3"/>
  <c r="H91" i="3"/>
  <c r="I468" i="3"/>
  <c r="I136" i="3"/>
  <c r="H19" i="3"/>
  <c r="H237" i="3"/>
  <c r="H210" i="3"/>
  <c r="H59" i="3"/>
  <c r="I262" i="3"/>
  <c r="J379" i="3"/>
  <c r="J203" i="3"/>
  <c r="H262" i="3"/>
  <c r="I246" i="3"/>
  <c r="I510" i="3"/>
  <c r="H504" i="3"/>
  <c r="H473" i="3"/>
  <c r="I204" i="3"/>
  <c r="J341" i="3"/>
  <c r="I66" i="3"/>
  <c r="H24" i="3"/>
  <c r="H426" i="3"/>
  <c r="I57" i="3"/>
  <c r="J89" i="3"/>
  <c r="J503" i="3"/>
  <c r="I380" i="3"/>
  <c r="I303" i="3"/>
  <c r="I348" i="3"/>
  <c r="I341" i="3" s="1"/>
  <c r="J269" i="3"/>
  <c r="J260" i="3" s="1"/>
  <c r="I309" i="3"/>
  <c r="J162" i="3"/>
  <c r="H52" i="3"/>
  <c r="H205" i="3"/>
  <c r="I168" i="3"/>
  <c r="H348" i="3"/>
  <c r="O280" i="6"/>
  <c r="O278" i="6" s="1"/>
  <c r="O277" i="6" s="1"/>
  <c r="H270" i="6"/>
  <c r="H269" i="6" s="1"/>
  <c r="O117" i="6"/>
  <c r="H240" i="6"/>
  <c r="H238" i="6" s="1"/>
  <c r="H237" i="6" s="1"/>
  <c r="H134" i="6"/>
  <c r="H131" i="6" s="1"/>
  <c r="O79" i="6"/>
  <c r="O75" i="6" s="1"/>
  <c r="O74" i="6" s="1"/>
  <c r="O68" i="6" s="1"/>
  <c r="O67" i="6" s="1"/>
  <c r="O66" i="6" s="1"/>
  <c r="O65" i="6" s="1"/>
  <c r="N29" i="6"/>
  <c r="O29" i="6"/>
  <c r="O143" i="6"/>
  <c r="O141" i="6" s="1"/>
  <c r="O140" i="6" s="1"/>
  <c r="P313" i="6"/>
  <c r="P314" i="6" s="1"/>
  <c r="P312" i="6" s="1"/>
  <c r="P311" i="6" s="1"/>
  <c r="P310" i="6" s="1"/>
  <c r="P309" i="6" s="1"/>
  <c r="P308" i="6" s="1"/>
  <c r="K312" i="6"/>
  <c r="K311" i="6" s="1"/>
  <c r="K310" i="6" s="1"/>
  <c r="K309" i="6" s="1"/>
  <c r="K308" i="6" s="1"/>
  <c r="O313" i="6"/>
  <c r="I366" i="6"/>
  <c r="K111" i="6"/>
  <c r="K109" i="6" s="1"/>
  <c r="K108" i="6" s="1"/>
  <c r="K17" i="6"/>
  <c r="K16" i="6" s="1"/>
  <c r="H228" i="6"/>
  <c r="H227" i="6" s="1"/>
  <c r="H226" i="6" s="1"/>
  <c r="H225" i="6" s="1"/>
  <c r="H224" i="6" s="1"/>
  <c r="H366" i="6" s="1"/>
  <c r="O197" i="6"/>
  <c r="O196" i="6" s="1"/>
  <c r="O182" i="6" s="1"/>
  <c r="L134" i="6"/>
  <c r="L131" i="6" s="1"/>
  <c r="L55" i="6"/>
  <c r="L54" i="6" s="1"/>
  <c r="L53" i="6" s="1"/>
  <c r="O25" i="6"/>
  <c r="O24" i="6" s="1"/>
  <c r="K240" i="6"/>
  <c r="K238" i="6" s="1"/>
  <c r="K237" i="6" s="1"/>
  <c r="M231" i="6"/>
  <c r="M230" i="6" s="1"/>
  <c r="M229" i="6" s="1"/>
  <c r="M228" i="6" s="1"/>
  <c r="M227" i="6" s="1"/>
  <c r="M226" i="6" s="1"/>
  <c r="M225" i="6" s="1"/>
  <c r="M224" i="6" s="1"/>
  <c r="N283" i="6"/>
  <c r="N280" i="6" s="1"/>
  <c r="N278" i="6" s="1"/>
  <c r="N277" i="6" s="1"/>
  <c r="M20" i="6"/>
  <c r="M19" i="6" s="1"/>
  <c r="M18" i="6" s="1"/>
  <c r="M17" i="6" s="1"/>
  <c r="M16" i="6" s="1"/>
  <c r="O257" i="6"/>
  <c r="O240" i="6" s="1"/>
  <c r="O238" i="6" s="1"/>
  <c r="O237" i="6" s="1"/>
  <c r="O122" i="6"/>
  <c r="O111" i="6" s="1"/>
  <c r="O109" i="6" s="1"/>
  <c r="O108" i="6" s="1"/>
  <c r="N365" i="6"/>
  <c r="N364" i="6" s="1"/>
  <c r="N363" i="6" s="1"/>
  <c r="N362" i="6" s="1"/>
  <c r="N361" i="6" s="1"/>
  <c r="N360" i="6" s="1"/>
  <c r="O364" i="6"/>
  <c r="O363" i="6" s="1"/>
  <c r="O362" i="6" s="1"/>
  <c r="O361" i="6" s="1"/>
  <c r="O360" i="6" s="1"/>
  <c r="L107" i="6"/>
  <c r="L105" i="6" s="1"/>
  <c r="L104" i="6" s="1"/>
  <c r="L103" i="6" s="1"/>
  <c r="L102" i="6" s="1"/>
  <c r="L99" i="6" s="1"/>
  <c r="L92" i="6" s="1"/>
  <c r="K275" i="6"/>
  <c r="K234" i="6" s="1"/>
  <c r="L234" i="6"/>
  <c r="L231" i="6" s="1"/>
  <c r="L230" i="6" s="1"/>
  <c r="L229" i="6" s="1"/>
  <c r="L228" i="6" s="1"/>
  <c r="L227" i="6" s="1"/>
  <c r="L226" i="6" s="1"/>
  <c r="L225" i="6" s="1"/>
  <c r="L224" i="6" s="1"/>
  <c r="N115" i="6"/>
  <c r="N113" i="6" s="1"/>
  <c r="N145" i="6"/>
  <c r="K143" i="6"/>
  <c r="K141" i="6" s="1"/>
  <c r="K140" i="6" s="1"/>
  <c r="N247" i="6"/>
  <c r="N25" i="6"/>
  <c r="N24" i="6" s="1"/>
  <c r="N122" i="6"/>
  <c r="O138" i="6"/>
  <c r="K106" i="6"/>
  <c r="L273" i="6"/>
  <c r="L272" i="6" s="1"/>
  <c r="L271" i="6" s="1"/>
  <c r="L270" i="6" s="1"/>
  <c r="L269" i="6" s="1"/>
  <c r="K52" i="6"/>
  <c r="O56" i="6"/>
  <c r="K55" i="6"/>
  <c r="K54" i="6" s="1"/>
  <c r="K53" i="6" s="1"/>
  <c r="M273" i="6"/>
  <c r="M272" i="6" s="1"/>
  <c r="M271" i="6" s="1"/>
  <c r="M270" i="6" s="1"/>
  <c r="M269" i="6" s="1"/>
  <c r="N68" i="6"/>
  <c r="N67" i="6" s="1"/>
  <c r="N66" i="6" s="1"/>
  <c r="N65" i="6" s="1"/>
  <c r="N197" i="6"/>
  <c r="N196" i="6" s="1"/>
  <c r="N182" i="6" s="1"/>
  <c r="N243" i="6"/>
  <c r="N154" i="6"/>
  <c r="N119" i="6"/>
  <c r="N117" i="6" s="1"/>
  <c r="N149" i="6"/>
  <c r="M106" i="6"/>
  <c r="M139" i="6"/>
  <c r="M107" i="6" s="1"/>
  <c r="N258" i="6"/>
  <c r="N257" i="6" s="1"/>
  <c r="K232" i="6"/>
  <c r="K231" i="6" s="1"/>
  <c r="K230" i="6" s="1"/>
  <c r="K229" i="6" s="1"/>
  <c r="O274" i="6"/>
  <c r="P274" i="6"/>
  <c r="L52" i="6"/>
  <c r="L15" i="6" s="1"/>
  <c r="L14" i="6" s="1"/>
  <c r="L8" i="6" s="1"/>
  <c r="M55" i="6"/>
  <c r="M54" i="6" s="1"/>
  <c r="M53" i="6" s="1"/>
  <c r="M52" i="6"/>
  <c r="M15" i="6" s="1"/>
  <c r="M14" i="6" s="1"/>
  <c r="M8" i="6" s="1"/>
  <c r="O23" i="6"/>
  <c r="O20" i="6" s="1"/>
  <c r="O19" i="6" s="1"/>
  <c r="O18" i="6" s="1"/>
  <c r="O17" i="6" s="1"/>
  <c r="O16" i="6" s="1"/>
  <c r="P21" i="6"/>
  <c r="N21" i="6" s="1"/>
  <c r="H722" i="8"/>
  <c r="K145" i="9"/>
  <c r="K143" i="9" s="1"/>
  <c r="K142" i="9" s="1"/>
  <c r="M139" i="9"/>
  <c r="M138" i="9" s="1"/>
  <c r="M137" i="9" s="1"/>
  <c r="M136" i="9" s="1"/>
  <c r="M133" i="9" s="1"/>
  <c r="H104" i="9"/>
  <c r="H101" i="9" s="1"/>
  <c r="H94" i="9" s="1"/>
  <c r="N70" i="9"/>
  <c r="N69" i="9" s="1"/>
  <c r="N68" i="9" s="1"/>
  <c r="N67" i="9" s="1"/>
  <c r="N124" i="9"/>
  <c r="K77" i="9"/>
  <c r="K76" i="9" s="1"/>
  <c r="K70" i="9" s="1"/>
  <c r="K69" i="9" s="1"/>
  <c r="K68" i="9" s="1"/>
  <c r="K67" i="9" s="1"/>
  <c r="N31" i="9"/>
  <c r="N26" i="9" s="1"/>
  <c r="N25" i="9" s="1"/>
  <c r="N250" i="9"/>
  <c r="H230" i="9"/>
  <c r="H229" i="9" s="1"/>
  <c r="H228" i="9" s="1"/>
  <c r="H227" i="9" s="1"/>
  <c r="H226" i="9" s="1"/>
  <c r="M314" i="9"/>
  <c r="M313" i="9" s="1"/>
  <c r="M312" i="9" s="1"/>
  <c r="M311" i="9" s="1"/>
  <c r="M310" i="9" s="1"/>
  <c r="K316" i="9"/>
  <c r="K236" i="9" s="1"/>
  <c r="O113" i="9"/>
  <c r="O111" i="9" s="1"/>
  <c r="O110" i="9" s="1"/>
  <c r="O77" i="9"/>
  <c r="O76" i="9" s="1"/>
  <c r="O70" i="9" s="1"/>
  <c r="O69" i="9" s="1"/>
  <c r="O68" i="9" s="1"/>
  <c r="O67" i="9" s="1"/>
  <c r="N249" i="9"/>
  <c r="L57" i="9"/>
  <c r="L56" i="9" s="1"/>
  <c r="L55" i="9" s="1"/>
  <c r="O259" i="9"/>
  <c r="L54" i="9"/>
  <c r="L16" i="9" s="1"/>
  <c r="L15" i="9" s="1"/>
  <c r="L9" i="9" s="1"/>
  <c r="L368" i="9" s="1"/>
  <c r="K113" i="9"/>
  <c r="K111" i="9" s="1"/>
  <c r="K110" i="9" s="1"/>
  <c r="N147" i="9"/>
  <c r="K58" i="9"/>
  <c r="M54" i="9"/>
  <c r="M16" i="9" s="1"/>
  <c r="M15" i="9" s="1"/>
  <c r="M9" i="9" s="1"/>
  <c r="M57" i="9"/>
  <c r="M56" i="9" s="1"/>
  <c r="M55" i="9" s="1"/>
  <c r="L236" i="9"/>
  <c r="L233" i="9" s="1"/>
  <c r="L232" i="9" s="1"/>
  <c r="L231" i="9" s="1"/>
  <c r="L230" i="9" s="1"/>
  <c r="L229" i="9" s="1"/>
  <c r="L228" i="9" s="1"/>
  <c r="L227" i="9" s="1"/>
  <c r="L226" i="9" s="1"/>
  <c r="N247" i="9"/>
  <c r="N245" i="9" s="1"/>
  <c r="N285" i="9"/>
  <c r="O202" i="9"/>
  <c r="O201" i="9" s="1"/>
  <c r="O200" i="9" s="1"/>
  <c r="O199" i="9" s="1"/>
  <c r="O198" i="9" s="1"/>
  <c r="O184" i="9" s="1"/>
  <c r="P277" i="9"/>
  <c r="P275" i="9" s="1"/>
  <c r="P274" i="9" s="1"/>
  <c r="P273" i="9" s="1"/>
  <c r="P272" i="9" s="1"/>
  <c r="P271" i="9" s="1"/>
  <c r="O22" i="9"/>
  <c r="K21" i="9"/>
  <c r="K20" i="9" s="1"/>
  <c r="K19" i="9" s="1"/>
  <c r="K18" i="9" s="1"/>
  <c r="K17" i="9" s="1"/>
  <c r="N261" i="9"/>
  <c r="N259" i="9" s="1"/>
  <c r="N298" i="9"/>
  <c r="K275" i="9"/>
  <c r="K274" i="9" s="1"/>
  <c r="K273" i="9" s="1"/>
  <c r="K282" i="9"/>
  <c r="K280" i="9" s="1"/>
  <c r="K279" i="9" s="1"/>
  <c r="N115" i="9"/>
  <c r="N367" i="9"/>
  <c r="N366" i="9" s="1"/>
  <c r="N365" i="9" s="1"/>
  <c r="N364" i="9" s="1"/>
  <c r="N363" i="9" s="1"/>
  <c r="N362" i="9" s="1"/>
  <c r="O366" i="9"/>
  <c r="O365" i="9" s="1"/>
  <c r="O364" i="9" s="1"/>
  <c r="O363" i="9" s="1"/>
  <c r="O362" i="9" s="1"/>
  <c r="N112" i="9"/>
  <c r="O140" i="9"/>
  <c r="K108" i="9"/>
  <c r="O249" i="9"/>
  <c r="O242" i="9" s="1"/>
  <c r="O240" i="9" s="1"/>
  <c r="O239" i="9" s="1"/>
  <c r="L104" i="9"/>
  <c r="L101" i="9" s="1"/>
  <c r="L94" i="9" s="1"/>
  <c r="K199" i="9"/>
  <c r="K198" i="9" s="1"/>
  <c r="K184" i="9" s="1"/>
  <c r="P315" i="9"/>
  <c r="O315" i="9"/>
  <c r="O234" i="9" s="1"/>
  <c r="O282" i="9"/>
  <c r="O280" i="9" s="1"/>
  <c r="O279" i="9" s="1"/>
  <c r="N151" i="9"/>
  <c r="O277" i="9"/>
  <c r="N276" i="9"/>
  <c r="O275" i="9"/>
  <c r="O274" i="9" s="1"/>
  <c r="O273" i="9" s="1"/>
  <c r="K242" i="9"/>
  <c r="K240" i="9" s="1"/>
  <c r="K239" i="9" s="1"/>
  <c r="O31" i="9"/>
  <c r="O26" i="9" s="1"/>
  <c r="O25" i="9" s="1"/>
  <c r="L314" i="9"/>
  <c r="L313" i="9" s="1"/>
  <c r="L312" i="9" s="1"/>
  <c r="L311" i="9" s="1"/>
  <c r="L310" i="9" s="1"/>
  <c r="K141" i="9"/>
  <c r="K109" i="9" s="1"/>
  <c r="N119" i="9"/>
  <c r="N202" i="9"/>
  <c r="N201" i="9" s="1"/>
  <c r="N200" i="9" s="1"/>
  <c r="N199" i="9" s="1"/>
  <c r="N198" i="9" s="1"/>
  <c r="N184" i="9" s="1"/>
  <c r="K234" i="9"/>
  <c r="M107" i="9"/>
  <c r="M106" i="9" s="1"/>
  <c r="M105" i="9" s="1"/>
  <c r="M104" i="9" s="1"/>
  <c r="M101" i="9" s="1"/>
  <c r="M94" i="9" s="1"/>
  <c r="G18" i="10"/>
  <c r="G17" i="10" s="1"/>
  <c r="G16" i="10" s="1"/>
  <c r="G10" i="10" s="1"/>
  <c r="J272" i="10"/>
  <c r="J270" i="10" s="1"/>
  <c r="J269" i="10" s="1"/>
  <c r="J260" i="10" s="1"/>
  <c r="J259" i="10" s="1"/>
  <c r="J258" i="10" s="1"/>
  <c r="I175" i="10"/>
  <c r="H175" i="10" s="1"/>
  <c r="H173" i="10" s="1"/>
  <c r="H172" i="10" s="1"/>
  <c r="H171" i="10" s="1"/>
  <c r="I110" i="10"/>
  <c r="I60" i="10"/>
  <c r="H60" i="10" s="1"/>
  <c r="H55" i="10" s="1"/>
  <c r="H390" i="10"/>
  <c r="H388" i="10" s="1"/>
  <c r="H387" i="10" s="1"/>
  <c r="G272" i="10"/>
  <c r="G270" i="10" s="1"/>
  <c r="G269" i="10" s="1"/>
  <c r="G260" i="10" s="1"/>
  <c r="G259" i="10" s="1"/>
  <c r="G258" i="10" s="1"/>
  <c r="G257" i="10" s="1"/>
  <c r="G256" i="10" s="1"/>
  <c r="I307" i="10"/>
  <c r="I305" i="10" s="1"/>
  <c r="I304" i="10" s="1"/>
  <c r="I303" i="10" s="1"/>
  <c r="H277" i="10"/>
  <c r="H275" i="10" s="1"/>
  <c r="G138" i="10"/>
  <c r="G135" i="10" s="1"/>
  <c r="I383" i="10"/>
  <c r="I382" i="10" s="1"/>
  <c r="I381" i="10" s="1"/>
  <c r="I289" i="10"/>
  <c r="I31" i="10"/>
  <c r="I27" i="10" s="1"/>
  <c r="I26" i="10" s="1"/>
  <c r="I117" i="10"/>
  <c r="I351" i="10"/>
  <c r="I349" i="10" s="1"/>
  <c r="I348" i="10" s="1"/>
  <c r="H319" i="10"/>
  <c r="H121" i="10"/>
  <c r="I215" i="10"/>
  <c r="H153" i="10"/>
  <c r="J115" i="10"/>
  <c r="J113" i="10" s="1"/>
  <c r="J112" i="10" s="1"/>
  <c r="H31" i="10"/>
  <c r="H27" i="10" s="1"/>
  <c r="H26" i="10" s="1"/>
  <c r="I193" i="4"/>
  <c r="I191" i="4" s="1"/>
  <c r="I190" i="4" s="1"/>
  <c r="I184" i="4" s="1"/>
  <c r="I183" i="4" s="1"/>
  <c r="I182" i="4" s="1"/>
  <c r="I181" i="4" s="1"/>
  <c r="I131" i="4"/>
  <c r="H58" i="4"/>
  <c r="H57" i="4" s="1"/>
  <c r="H56" i="4" s="1"/>
  <c r="G288" i="4"/>
  <c r="G287" i="4" s="1"/>
  <c r="G273" i="4" s="1"/>
  <c r="J19" i="4"/>
  <c r="J18" i="4" s="1"/>
  <c r="J17" i="4" s="1"/>
  <c r="J16" i="4" s="1"/>
  <c r="J10" i="4" s="1"/>
  <c r="I489" i="4"/>
  <c r="I487" i="4" s="1"/>
  <c r="I486" i="4" s="1"/>
  <c r="I479" i="4" s="1"/>
  <c r="I478" i="4" s="1"/>
  <c r="H96" i="4"/>
  <c r="H143" i="4"/>
  <c r="H140" i="4" s="1"/>
  <c r="H341" i="4"/>
  <c r="H339" i="4" s="1"/>
  <c r="J332" i="4"/>
  <c r="J330" i="4" s="1"/>
  <c r="J329" i="4" s="1"/>
  <c r="J320" i="4" s="1"/>
  <c r="J319" i="4" s="1"/>
  <c r="J318" i="4" s="1"/>
  <c r="J317" i="4" s="1"/>
  <c r="J316" i="4" s="1"/>
  <c r="I411" i="4"/>
  <c r="I409" i="4" s="1"/>
  <c r="I408" i="4" s="1"/>
  <c r="I401" i="4" s="1"/>
  <c r="I400" i="4" s="1"/>
  <c r="I32" i="4"/>
  <c r="I27" i="4" s="1"/>
  <c r="I26" i="4" s="1"/>
  <c r="I19" i="4" s="1"/>
  <c r="I18" i="4" s="1"/>
  <c r="I17" i="4" s="1"/>
  <c r="I16" i="4" s="1"/>
  <c r="I10" i="4" s="1"/>
  <c r="J129" i="4"/>
  <c r="J127" i="4" s="1"/>
  <c r="J126" i="4" s="1"/>
  <c r="J120" i="4" s="1"/>
  <c r="J119" i="4" s="1"/>
  <c r="J118" i="4" s="1"/>
  <c r="J117" i="4" s="1"/>
  <c r="J95" i="4" s="1"/>
  <c r="H225" i="4"/>
  <c r="H223" i="4" s="1"/>
  <c r="H222" i="4" s="1"/>
  <c r="H216" i="4" s="1"/>
  <c r="H215" i="4" s="1"/>
  <c r="H214" i="4" s="1"/>
  <c r="H213" i="4" s="1"/>
  <c r="J288" i="4"/>
  <c r="J287" i="4" s="1"/>
  <c r="J273" i="4" s="1"/>
  <c r="H32" i="4"/>
  <c r="H27" i="4" s="1"/>
  <c r="H26" i="4" s="1"/>
  <c r="H19" i="4" s="1"/>
  <c r="H18" i="4" s="1"/>
  <c r="G332" i="4"/>
  <c r="G330" i="4" s="1"/>
  <c r="G329" i="4" s="1"/>
  <c r="G320" i="4" s="1"/>
  <c r="G319" i="4" s="1"/>
  <c r="G318" i="4" s="1"/>
  <c r="G317" i="4" s="1"/>
  <c r="G316" i="4" s="1"/>
  <c r="H609" i="4"/>
  <c r="H606" i="4" s="1"/>
  <c r="H605" i="4" s="1"/>
  <c r="H597" i="4" s="1"/>
  <c r="H596" i="4" s="1"/>
  <c r="H595" i="4" s="1"/>
  <c r="G129" i="4"/>
  <c r="G127" i="4" s="1"/>
  <c r="G126" i="4" s="1"/>
  <c r="G120" i="4" s="1"/>
  <c r="G119" i="4" s="1"/>
  <c r="G118" i="4" s="1"/>
  <c r="G117" i="4" s="1"/>
  <c r="G95" i="4" s="1"/>
  <c r="H388" i="4"/>
  <c r="I335" i="4"/>
  <c r="H82" i="4"/>
  <c r="H78" i="4" s="1"/>
  <c r="H77" i="4" s="1"/>
  <c r="H71" i="4" s="1"/>
  <c r="H70" i="4" s="1"/>
  <c r="H69" i="4" s="1"/>
  <c r="H68" i="4" s="1"/>
  <c r="I339" i="4"/>
  <c r="H337" i="4"/>
  <c r="H134" i="4"/>
  <c r="H163" i="4"/>
  <c r="H184" i="4"/>
  <c r="H183" i="4" s="1"/>
  <c r="H182" i="4" s="1"/>
  <c r="H181" i="4" s="1"/>
  <c r="H167" i="4"/>
  <c r="H136" i="4"/>
  <c r="H135" i="4" s="1"/>
  <c r="I372" i="4"/>
  <c r="I370" i="4" s="1"/>
  <c r="I369" i="4" s="1"/>
  <c r="I362" i="4" s="1"/>
  <c r="I361" i="4" s="1"/>
  <c r="I450" i="4"/>
  <c r="I448" i="4" s="1"/>
  <c r="I447" i="4" s="1"/>
  <c r="I440" i="4" s="1"/>
  <c r="I439" i="4" s="1"/>
  <c r="I140" i="4"/>
  <c r="H379" i="4"/>
  <c r="H132" i="4"/>
  <c r="H528" i="4"/>
  <c r="H526" i="4" s="1"/>
  <c r="H525" i="4" s="1"/>
  <c r="H518" i="4" s="1"/>
  <c r="H517" i="4" s="1"/>
  <c r="I528" i="4"/>
  <c r="I526" i="4" s="1"/>
  <c r="I525" i="4" s="1"/>
  <c r="I518" i="4" s="1"/>
  <c r="I517" i="4" s="1"/>
  <c r="I567" i="4"/>
  <c r="I565" i="4" s="1"/>
  <c r="I564" i="4" s="1"/>
  <c r="I557" i="4" s="1"/>
  <c r="I556" i="4" s="1"/>
  <c r="I225" i="4"/>
  <c r="I223" i="4" s="1"/>
  <c r="I222" i="4" s="1"/>
  <c r="I216" i="4" s="1"/>
  <c r="I215" i="4" s="1"/>
  <c r="I214" i="4" s="1"/>
  <c r="I213" i="4" s="1"/>
  <c r="I349" i="4"/>
  <c r="H570" i="4"/>
  <c r="H567" i="4" s="1"/>
  <c r="H565" i="4" s="1"/>
  <c r="H564" i="4" s="1"/>
  <c r="H557" i="4" s="1"/>
  <c r="H556" i="4" s="1"/>
  <c r="H336" i="4"/>
  <c r="H453" i="4"/>
  <c r="H450" i="4" s="1"/>
  <c r="H448" i="4" s="1"/>
  <c r="H447" i="4" s="1"/>
  <c r="H440" i="4" s="1"/>
  <c r="H439" i="4" s="1"/>
  <c r="H307" i="4"/>
  <c r="H306" i="4" s="1"/>
  <c r="H305" i="4" s="1"/>
  <c r="H304" i="4" s="1"/>
  <c r="H288" i="4" s="1"/>
  <c r="H287" i="4" s="1"/>
  <c r="H273" i="4" s="1"/>
  <c r="H489" i="4"/>
  <c r="H487" i="4" s="1"/>
  <c r="H486" i="4" s="1"/>
  <c r="H479" i="4" s="1"/>
  <c r="H478" i="4" s="1"/>
  <c r="H427" i="4"/>
  <c r="H411" i="4" s="1"/>
  <c r="H409" i="4" s="1"/>
  <c r="H408" i="4" s="1"/>
  <c r="H401" i="4" s="1"/>
  <c r="H400" i="4" s="1"/>
  <c r="H350" i="4"/>
  <c r="H349" i="4" s="1"/>
  <c r="I161" i="4"/>
  <c r="I159" i="4" s="1"/>
  <c r="I158" i="4" s="1"/>
  <c r="I152" i="4" s="1"/>
  <c r="I151" i="4" s="1"/>
  <c r="I150" i="4" s="1"/>
  <c r="I149" i="4" s="1"/>
  <c r="H326" i="4"/>
  <c r="H323" i="4" s="1"/>
  <c r="H322" i="4" s="1"/>
  <c r="H321" i="4" s="1"/>
  <c r="H172" i="4"/>
  <c r="I307" i="4"/>
  <c r="I306" i="4" s="1"/>
  <c r="I305" i="4" s="1"/>
  <c r="I304" i="4" s="1"/>
  <c r="I288" i="4" s="1"/>
  <c r="I287" i="4" s="1"/>
  <c r="I273" i="4" s="1"/>
  <c r="H125" i="4"/>
  <c r="H123" i="4" s="1"/>
  <c r="H122" i="4" s="1"/>
  <c r="H121" i="4" s="1"/>
  <c r="H155" i="4"/>
  <c r="H154" i="4" s="1"/>
  <c r="H153" i="4" s="1"/>
  <c r="I71" i="4"/>
  <c r="I70" i="4" s="1"/>
  <c r="I69" i="4" s="1"/>
  <c r="I68" i="4" s="1"/>
  <c r="J425" i="10"/>
  <c r="H425" i="10" s="1"/>
  <c r="H423" i="10" s="1"/>
  <c r="H422" i="10" s="1"/>
  <c r="H421" i="10" s="1"/>
  <c r="H280" i="10"/>
  <c r="H279" i="10" s="1"/>
  <c r="I147" i="10"/>
  <c r="I145" i="10" s="1"/>
  <c r="I144" i="10" s="1"/>
  <c r="I138" i="10" s="1"/>
  <c r="I135" i="10" s="1"/>
  <c r="I126" i="10"/>
  <c r="H82" i="10"/>
  <c r="H78" i="10" s="1"/>
  <c r="H77" i="10" s="1"/>
  <c r="H215" i="10"/>
  <c r="G106" i="10"/>
  <c r="G103" i="10" s="1"/>
  <c r="G96" i="10" s="1"/>
  <c r="H75" i="10"/>
  <c r="H74" i="10" s="1"/>
  <c r="H73" i="10" s="1"/>
  <c r="H72" i="10" s="1"/>
  <c r="I74" i="10"/>
  <c r="I73" i="10" s="1"/>
  <c r="I72" i="10" s="1"/>
  <c r="I71" i="10" s="1"/>
  <c r="I70" i="10" s="1"/>
  <c r="I69" i="10" s="1"/>
  <c r="I68" i="10" s="1"/>
  <c r="H432" i="10"/>
  <c r="H429" i="10" s="1"/>
  <c r="H428" i="10" s="1"/>
  <c r="H383" i="10"/>
  <c r="H382" i="10" s="1"/>
  <c r="H381" i="10" s="1"/>
  <c r="H380" i="10" s="1"/>
  <c r="H379" i="10" s="1"/>
  <c r="H179" i="10"/>
  <c r="H177" i="10" s="1"/>
  <c r="H176" i="10" s="1"/>
  <c r="I279" i="10"/>
  <c r="I272" i="10" s="1"/>
  <c r="I270" i="10" s="1"/>
  <c r="I269" i="10" s="1"/>
  <c r="H170" i="10"/>
  <c r="H167" i="10" s="1"/>
  <c r="H367" i="10"/>
  <c r="H351" i="10" s="1"/>
  <c r="H349" i="10" s="1"/>
  <c r="H348" i="10" s="1"/>
  <c r="H293" i="10"/>
  <c r="I346" i="10"/>
  <c r="H346" i="10" s="1"/>
  <c r="H345" i="10"/>
  <c r="H307" i="10"/>
  <c r="I266" i="10"/>
  <c r="H127" i="10"/>
  <c r="H126" i="10" s="1"/>
  <c r="H158" i="10"/>
  <c r="J423" i="10"/>
  <c r="J422" i="10" s="1"/>
  <c r="J421" i="10" s="1"/>
  <c r="J420" i="10" s="1"/>
  <c r="J419" i="10" s="1"/>
  <c r="J418" i="10" s="1"/>
  <c r="J257" i="10" s="1"/>
  <c r="J256" i="10" s="1"/>
  <c r="J480" i="10" s="1"/>
  <c r="I179" i="10"/>
  <c r="I177" i="10" s="1"/>
  <c r="I176" i="10" s="1"/>
  <c r="I25" i="10"/>
  <c r="H25" i="10" s="1"/>
  <c r="H23" i="10"/>
  <c r="I264" i="10"/>
  <c r="H117" i="10"/>
  <c r="H291" i="10"/>
  <c r="H289" i="10" s="1"/>
  <c r="H328" i="10"/>
  <c r="H312" i="10" s="1"/>
  <c r="H310" i="10" s="1"/>
  <c r="H309" i="10" s="1"/>
  <c r="I312" i="10"/>
  <c r="I310" i="10" s="1"/>
  <c r="I309" i="10" s="1"/>
  <c r="I302" i="10" s="1"/>
  <c r="I301" i="10" s="1"/>
  <c r="I380" i="10"/>
  <c r="I379" i="10" s="1"/>
  <c r="H143" i="10"/>
  <c r="I22" i="10" l="1"/>
  <c r="I21" i="10" s="1"/>
  <c r="I20" i="10" s="1"/>
  <c r="H233" i="12"/>
  <c r="I232" i="12"/>
  <c r="G259" i="3"/>
  <c r="G258" i="3" s="1"/>
  <c r="G257" i="3" s="1"/>
  <c r="G256" i="3" s="1"/>
  <c r="G521" i="3" s="1"/>
  <c r="G229" i="10"/>
  <c r="G215" i="10" s="1"/>
  <c r="G480" i="10" s="1"/>
  <c r="I222" i="3"/>
  <c r="I379" i="3"/>
  <c r="H261" i="3"/>
  <c r="I261" i="3"/>
  <c r="I340" i="3"/>
  <c r="H209" i="3"/>
  <c r="I467" i="3"/>
  <c r="H136" i="3"/>
  <c r="J129" i="3"/>
  <c r="J259" i="3"/>
  <c r="H216" i="3"/>
  <c r="J97" i="3"/>
  <c r="H302" i="3"/>
  <c r="J161" i="3"/>
  <c r="I203" i="3"/>
  <c r="I245" i="3"/>
  <c r="H58" i="3"/>
  <c r="H105" i="3"/>
  <c r="H510" i="3"/>
  <c r="J301" i="3"/>
  <c r="I515" i="3"/>
  <c r="J65" i="3"/>
  <c r="I130" i="3"/>
  <c r="I65" i="3"/>
  <c r="H468" i="3"/>
  <c r="H503" i="3"/>
  <c r="I509" i="3"/>
  <c r="J202" i="3"/>
  <c r="H18" i="3"/>
  <c r="I89" i="3"/>
  <c r="I104" i="3"/>
  <c r="H516" i="3"/>
  <c r="J418" i="3"/>
  <c r="H164" i="3"/>
  <c r="H73" i="3"/>
  <c r="H246" i="3"/>
  <c r="H379" i="3"/>
  <c r="H168" i="3"/>
  <c r="J15" i="3"/>
  <c r="I269" i="3"/>
  <c r="H341" i="3"/>
  <c r="I99" i="3"/>
  <c r="H204" i="3"/>
  <c r="I302" i="3"/>
  <c r="J502" i="3"/>
  <c r="H23" i="3"/>
  <c r="J340" i="3"/>
  <c r="H101" i="3"/>
  <c r="H419" i="3"/>
  <c r="H90" i="3"/>
  <c r="H131" i="3"/>
  <c r="I163" i="3"/>
  <c r="I17" i="3"/>
  <c r="J457" i="3"/>
  <c r="H222" i="3"/>
  <c r="M137" i="6"/>
  <c r="M136" i="6" s="1"/>
  <c r="M135" i="6" s="1"/>
  <c r="M134" i="6" s="1"/>
  <c r="M131" i="6" s="1"/>
  <c r="K15" i="6"/>
  <c r="K14" i="6" s="1"/>
  <c r="K8" i="6" s="1"/>
  <c r="N313" i="6"/>
  <c r="O314" i="6"/>
  <c r="N314" i="6" s="1"/>
  <c r="K228" i="6"/>
  <c r="K227" i="6" s="1"/>
  <c r="K226" i="6" s="1"/>
  <c r="K225" i="6" s="1"/>
  <c r="K224" i="6" s="1"/>
  <c r="L366" i="6"/>
  <c r="K273" i="6"/>
  <c r="K272" i="6" s="1"/>
  <c r="K271" i="6" s="1"/>
  <c r="K270" i="6" s="1"/>
  <c r="K269" i="6" s="1"/>
  <c r="P56" i="6"/>
  <c r="O57" i="6"/>
  <c r="N57" i="6" s="1"/>
  <c r="P23" i="6"/>
  <c r="N23" i="6" s="1"/>
  <c r="N20" i="6" s="1"/>
  <c r="N19" i="6" s="1"/>
  <c r="N18" i="6" s="1"/>
  <c r="N17" i="6" s="1"/>
  <c r="N16" i="6" s="1"/>
  <c r="O232" i="6"/>
  <c r="O275" i="6"/>
  <c r="N274" i="6"/>
  <c r="M105" i="6"/>
  <c r="M104" i="6" s="1"/>
  <c r="M103" i="6" s="1"/>
  <c r="M102" i="6" s="1"/>
  <c r="M99" i="6" s="1"/>
  <c r="M92" i="6" s="1"/>
  <c r="M366" i="6" s="1"/>
  <c r="O106" i="6"/>
  <c r="O139" i="6"/>
  <c r="P138" i="6"/>
  <c r="N143" i="6"/>
  <c r="N141" i="6" s="1"/>
  <c r="N140" i="6" s="1"/>
  <c r="K139" i="6"/>
  <c r="N111" i="6"/>
  <c r="N109" i="6" s="1"/>
  <c r="N108" i="6" s="1"/>
  <c r="P275" i="6"/>
  <c r="P234" i="6" s="1"/>
  <c r="P232" i="6"/>
  <c r="N240" i="6"/>
  <c r="N238" i="6" s="1"/>
  <c r="N237" i="6" s="1"/>
  <c r="K272" i="9"/>
  <c r="K271" i="9" s="1"/>
  <c r="K107" i="9"/>
  <c r="K106" i="9" s="1"/>
  <c r="K105" i="9" s="1"/>
  <c r="N145" i="9"/>
  <c r="N143" i="9" s="1"/>
  <c r="N142" i="9" s="1"/>
  <c r="K104" i="9"/>
  <c r="K101" i="9" s="1"/>
  <c r="K94" i="9" s="1"/>
  <c r="N113" i="9"/>
  <c r="O272" i="9"/>
  <c r="O271" i="9" s="1"/>
  <c r="K314" i="9"/>
  <c r="K313" i="9" s="1"/>
  <c r="K312" i="9" s="1"/>
  <c r="K311" i="9" s="1"/>
  <c r="K310" i="9" s="1"/>
  <c r="K233" i="9"/>
  <c r="K232" i="9" s="1"/>
  <c r="K231" i="9" s="1"/>
  <c r="K230" i="9" s="1"/>
  <c r="K229" i="9" s="1"/>
  <c r="K228" i="9" s="1"/>
  <c r="K227" i="9" s="1"/>
  <c r="K226" i="9" s="1"/>
  <c r="K57" i="9"/>
  <c r="K56" i="9" s="1"/>
  <c r="K55" i="9" s="1"/>
  <c r="O58" i="9"/>
  <c r="K54" i="9"/>
  <c r="K16" i="9" s="1"/>
  <c r="K15" i="9" s="1"/>
  <c r="K9" i="9" s="1"/>
  <c r="K368" i="9" s="1"/>
  <c r="P316" i="9"/>
  <c r="P314" i="9" s="1"/>
  <c r="P313" i="9" s="1"/>
  <c r="P312" i="9" s="1"/>
  <c r="P311" i="9" s="1"/>
  <c r="P310" i="9" s="1"/>
  <c r="O24" i="9"/>
  <c r="P22" i="9"/>
  <c r="O141" i="9"/>
  <c r="P140" i="9"/>
  <c r="N140" i="9"/>
  <c r="O108" i="9"/>
  <c r="N111" i="9"/>
  <c r="N110" i="9" s="1"/>
  <c r="K139" i="9"/>
  <c r="K138" i="9" s="1"/>
  <c r="K137" i="9" s="1"/>
  <c r="K136" i="9" s="1"/>
  <c r="K133" i="9" s="1"/>
  <c r="P236" i="9"/>
  <c r="N282" i="9"/>
  <c r="N280" i="9" s="1"/>
  <c r="N279" i="9" s="1"/>
  <c r="N277" i="9"/>
  <c r="N275" i="9" s="1"/>
  <c r="N274" i="9" s="1"/>
  <c r="N273" i="9" s="1"/>
  <c r="O316" i="9"/>
  <c r="N316" i="9" s="1"/>
  <c r="O314" i="9"/>
  <c r="O313" i="9" s="1"/>
  <c r="O312" i="9" s="1"/>
  <c r="O311" i="9" s="1"/>
  <c r="O310" i="9" s="1"/>
  <c r="N315" i="9"/>
  <c r="P234" i="9"/>
  <c r="N242" i="9"/>
  <c r="N240" i="9" s="1"/>
  <c r="N239" i="9" s="1"/>
  <c r="I19" i="10"/>
  <c r="I18" i="10" s="1"/>
  <c r="H420" i="10"/>
  <c r="H419" i="10" s="1"/>
  <c r="H418" i="10" s="1"/>
  <c r="I55" i="10"/>
  <c r="H272" i="10"/>
  <c r="H270" i="10" s="1"/>
  <c r="H269" i="10" s="1"/>
  <c r="H58" i="10"/>
  <c r="H57" i="10" s="1"/>
  <c r="H56" i="10" s="1"/>
  <c r="I58" i="10"/>
  <c r="I57" i="10" s="1"/>
  <c r="I56" i="10" s="1"/>
  <c r="I111" i="10"/>
  <c r="I109" i="10" s="1"/>
  <c r="I108" i="10" s="1"/>
  <c r="I107" i="10" s="1"/>
  <c r="I106" i="10" s="1"/>
  <c r="I103" i="10" s="1"/>
  <c r="I96" i="10" s="1"/>
  <c r="I170" i="10"/>
  <c r="I167" i="10" s="1"/>
  <c r="H147" i="10"/>
  <c r="H145" i="10" s="1"/>
  <c r="H144" i="10" s="1"/>
  <c r="I344" i="10"/>
  <c r="I343" i="10" s="1"/>
  <c r="I342" i="10" s="1"/>
  <c r="I341" i="10" s="1"/>
  <c r="I340" i="10" s="1"/>
  <c r="I173" i="10"/>
  <c r="I172" i="10" s="1"/>
  <c r="I171" i="10" s="1"/>
  <c r="H344" i="10"/>
  <c r="H343" i="10" s="1"/>
  <c r="H342" i="10" s="1"/>
  <c r="H341" i="10" s="1"/>
  <c r="H340" i="10" s="1"/>
  <c r="I115" i="10"/>
  <c r="I113" i="10" s="1"/>
  <c r="I112" i="10" s="1"/>
  <c r="H22" i="10"/>
  <c r="H21" i="10" s="1"/>
  <c r="H20" i="10" s="1"/>
  <c r="H19" i="10" s="1"/>
  <c r="H18" i="10" s="1"/>
  <c r="H17" i="10" s="1"/>
  <c r="H16" i="10" s="1"/>
  <c r="H10" i="10" s="1"/>
  <c r="I129" i="4"/>
  <c r="I127" i="4" s="1"/>
  <c r="I126" i="4" s="1"/>
  <c r="I120" i="4" s="1"/>
  <c r="I119" i="4" s="1"/>
  <c r="I118" i="4" s="1"/>
  <c r="I117" i="4" s="1"/>
  <c r="I95" i="4" s="1"/>
  <c r="J657" i="4"/>
  <c r="G657" i="4"/>
  <c r="H335" i="4"/>
  <c r="H332" i="4" s="1"/>
  <c r="H330" i="4" s="1"/>
  <c r="H329" i="4" s="1"/>
  <c r="H320" i="4" s="1"/>
  <c r="H319" i="4" s="1"/>
  <c r="H318" i="4" s="1"/>
  <c r="H317" i="4" s="1"/>
  <c r="H316" i="4" s="1"/>
  <c r="H372" i="4"/>
  <c r="H370" i="4" s="1"/>
  <c r="H369" i="4" s="1"/>
  <c r="H362" i="4" s="1"/>
  <c r="H361" i="4" s="1"/>
  <c r="I332" i="4"/>
  <c r="I330" i="4" s="1"/>
  <c r="I329" i="4" s="1"/>
  <c r="I320" i="4" s="1"/>
  <c r="I319" i="4" s="1"/>
  <c r="I318" i="4" s="1"/>
  <c r="I317" i="4" s="1"/>
  <c r="I316" i="4" s="1"/>
  <c r="I657" i="4" s="1"/>
  <c r="H161" i="4"/>
  <c r="H159" i="4" s="1"/>
  <c r="H158" i="4" s="1"/>
  <c r="H152" i="4" s="1"/>
  <c r="H151" i="4" s="1"/>
  <c r="H150" i="4" s="1"/>
  <c r="H149" i="4" s="1"/>
  <c r="H131" i="4"/>
  <c r="H129" i="4" s="1"/>
  <c r="H127" i="4" s="1"/>
  <c r="H126" i="4" s="1"/>
  <c r="H120" i="4" s="1"/>
  <c r="H119" i="4" s="1"/>
  <c r="H118" i="4" s="1"/>
  <c r="H117" i="4" s="1"/>
  <c r="H95" i="4" s="1"/>
  <c r="H71" i="10"/>
  <c r="H70" i="10" s="1"/>
  <c r="H69" i="10" s="1"/>
  <c r="H68" i="10" s="1"/>
  <c r="H115" i="10"/>
  <c r="H113" i="10" s="1"/>
  <c r="H112" i="10" s="1"/>
  <c r="H264" i="10"/>
  <c r="I263" i="10"/>
  <c r="I262" i="10" s="1"/>
  <c r="I261" i="10" s="1"/>
  <c r="I260" i="10" s="1"/>
  <c r="I259" i="10" s="1"/>
  <c r="I258" i="10" s="1"/>
  <c r="I257" i="10" s="1"/>
  <c r="I256" i="10" s="1"/>
  <c r="H266" i="10"/>
  <c r="H305" i="10"/>
  <c r="H304" i="10" s="1"/>
  <c r="H303" i="10" s="1"/>
  <c r="H302" i="10" s="1"/>
  <c r="H301" i="10" s="1"/>
  <c r="H111" i="10"/>
  <c r="H109" i="10" s="1"/>
  <c r="H108" i="10" s="1"/>
  <c r="H107" i="10" s="1"/>
  <c r="H106" i="10" s="1"/>
  <c r="H103" i="10" s="1"/>
  <c r="H96" i="10" s="1"/>
  <c r="H141" i="10"/>
  <c r="H140" i="10" s="1"/>
  <c r="H139" i="10" s="1"/>
  <c r="H138" i="10" s="1"/>
  <c r="H135" i="10" s="1"/>
  <c r="I233" i="12" l="1"/>
  <c r="H234" i="12"/>
  <c r="I234" i="12" s="1"/>
  <c r="H100" i="3"/>
  <c r="H163" i="3"/>
  <c r="I16" i="3"/>
  <c r="H89" i="3"/>
  <c r="I98" i="3"/>
  <c r="H340" i="3"/>
  <c r="I64" i="3"/>
  <c r="J64" i="3"/>
  <c r="I230" i="3"/>
  <c r="I202" i="3"/>
  <c r="J258" i="3"/>
  <c r="J201" i="3"/>
  <c r="H301" i="3"/>
  <c r="J96" i="3"/>
  <c r="I260" i="3"/>
  <c r="H130" i="3"/>
  <c r="I301" i="3"/>
  <c r="J14" i="3"/>
  <c r="H67" i="3"/>
  <c r="H515" i="3"/>
  <c r="I502" i="3"/>
  <c r="I129" i="3"/>
  <c r="H104" i="3"/>
  <c r="H57" i="3"/>
  <c r="H260" i="3"/>
  <c r="I162" i="3"/>
  <c r="H418" i="3"/>
  <c r="H203" i="3"/>
  <c r="H245" i="3"/>
  <c r="H17" i="3"/>
  <c r="H467" i="3"/>
  <c r="H509" i="3"/>
  <c r="J160" i="3"/>
  <c r="J128" i="3"/>
  <c r="I459" i="3"/>
  <c r="N312" i="6"/>
  <c r="N311" i="6" s="1"/>
  <c r="N310" i="6" s="1"/>
  <c r="N309" i="6" s="1"/>
  <c r="N308" i="6" s="1"/>
  <c r="O312" i="6"/>
  <c r="O311" i="6" s="1"/>
  <c r="O310" i="6" s="1"/>
  <c r="O309" i="6" s="1"/>
  <c r="O308" i="6" s="1"/>
  <c r="P273" i="6"/>
  <c r="P272" i="6" s="1"/>
  <c r="P271" i="6" s="1"/>
  <c r="P270" i="6" s="1"/>
  <c r="P269" i="6" s="1"/>
  <c r="P231" i="6"/>
  <c r="P230" i="6" s="1"/>
  <c r="P229" i="6" s="1"/>
  <c r="P228" i="6" s="1"/>
  <c r="P227" i="6" s="1"/>
  <c r="P226" i="6" s="1"/>
  <c r="P225" i="6" s="1"/>
  <c r="P224" i="6" s="1"/>
  <c r="P139" i="6"/>
  <c r="P107" i="6" s="1"/>
  <c r="P137" i="6"/>
  <c r="P136" i="6" s="1"/>
  <c r="P135" i="6" s="1"/>
  <c r="P134" i="6" s="1"/>
  <c r="P131" i="6" s="1"/>
  <c r="P106" i="6"/>
  <c r="K107" i="6"/>
  <c r="K105" i="6" s="1"/>
  <c r="K104" i="6" s="1"/>
  <c r="K103" i="6" s="1"/>
  <c r="K102" i="6" s="1"/>
  <c r="K99" i="6" s="1"/>
  <c r="K92" i="6" s="1"/>
  <c r="K366" i="6" s="1"/>
  <c r="K137" i="6"/>
  <c r="K136" i="6" s="1"/>
  <c r="K135" i="6" s="1"/>
  <c r="K134" i="6" s="1"/>
  <c r="K131" i="6" s="1"/>
  <c r="O107" i="6"/>
  <c r="O105" i="6" s="1"/>
  <c r="O104" i="6" s="1"/>
  <c r="O103" i="6" s="1"/>
  <c r="O102" i="6" s="1"/>
  <c r="O99" i="6" s="1"/>
  <c r="O92" i="6" s="1"/>
  <c r="N232" i="6"/>
  <c r="P55" i="6"/>
  <c r="P54" i="6" s="1"/>
  <c r="P53" i="6" s="1"/>
  <c r="P52" i="6"/>
  <c r="N275" i="6"/>
  <c r="N234" i="6" s="1"/>
  <c r="O234" i="6"/>
  <c r="O231" i="6" s="1"/>
  <c r="O230" i="6" s="1"/>
  <c r="O229" i="6" s="1"/>
  <c r="O228" i="6" s="1"/>
  <c r="O227" i="6" s="1"/>
  <c r="O226" i="6" s="1"/>
  <c r="O225" i="6" s="1"/>
  <c r="O224" i="6" s="1"/>
  <c r="P20" i="6"/>
  <c r="P19" i="6" s="1"/>
  <c r="P18" i="6" s="1"/>
  <c r="P17" i="6" s="1"/>
  <c r="P16" i="6" s="1"/>
  <c r="O55" i="6"/>
  <c r="O54" i="6" s="1"/>
  <c r="O53" i="6" s="1"/>
  <c r="N138" i="6"/>
  <c r="O137" i="6"/>
  <c r="O136" i="6" s="1"/>
  <c r="O135" i="6" s="1"/>
  <c r="O134" i="6" s="1"/>
  <c r="O131" i="6" s="1"/>
  <c r="O273" i="6"/>
  <c r="O272" i="6" s="1"/>
  <c r="O271" i="6" s="1"/>
  <c r="O270" i="6" s="1"/>
  <c r="O269" i="6" s="1"/>
  <c r="N56" i="6"/>
  <c r="O52" i="6"/>
  <c r="O15" i="6" s="1"/>
  <c r="O14" i="6" s="1"/>
  <c r="O8" i="6" s="1"/>
  <c r="P233" i="9"/>
  <c r="P232" i="9" s="1"/>
  <c r="P231" i="9" s="1"/>
  <c r="P230" i="9" s="1"/>
  <c r="P229" i="9" s="1"/>
  <c r="P228" i="9" s="1"/>
  <c r="P227" i="9" s="1"/>
  <c r="P226" i="9" s="1"/>
  <c r="P58" i="9"/>
  <c r="O54" i="9"/>
  <c r="O59" i="9"/>
  <c r="N59" i="9" s="1"/>
  <c r="O236" i="9"/>
  <c r="O233" i="9" s="1"/>
  <c r="O232" i="9" s="1"/>
  <c r="O231" i="9" s="1"/>
  <c r="O230" i="9" s="1"/>
  <c r="O229" i="9" s="1"/>
  <c r="O228" i="9" s="1"/>
  <c r="O227" i="9" s="1"/>
  <c r="O226" i="9" s="1"/>
  <c r="O109" i="9"/>
  <c r="O107" i="9" s="1"/>
  <c r="O106" i="9" s="1"/>
  <c r="O105" i="9" s="1"/>
  <c r="O104" i="9" s="1"/>
  <c r="O101" i="9" s="1"/>
  <c r="O94" i="9" s="1"/>
  <c r="N314" i="9"/>
  <c r="N313" i="9" s="1"/>
  <c r="N312" i="9" s="1"/>
  <c r="N311" i="9" s="1"/>
  <c r="N310" i="9" s="1"/>
  <c r="N236" i="9"/>
  <c r="N234" i="9"/>
  <c r="O139" i="9"/>
  <c r="O138" i="9" s="1"/>
  <c r="O137" i="9" s="1"/>
  <c r="O136" i="9" s="1"/>
  <c r="O133" i="9" s="1"/>
  <c r="O21" i="9"/>
  <c r="O20" i="9" s="1"/>
  <c r="O19" i="9" s="1"/>
  <c r="O18" i="9" s="1"/>
  <c r="O17" i="9" s="1"/>
  <c r="N272" i="9"/>
  <c r="N271" i="9" s="1"/>
  <c r="N108" i="9"/>
  <c r="P24" i="9"/>
  <c r="P21" i="9" s="1"/>
  <c r="P20" i="9" s="1"/>
  <c r="P19" i="9" s="1"/>
  <c r="P18" i="9" s="1"/>
  <c r="P17" i="9" s="1"/>
  <c r="P141" i="9"/>
  <c r="P109" i="9" s="1"/>
  <c r="P108" i="9"/>
  <c r="N22" i="9"/>
  <c r="H263" i="10"/>
  <c r="H262" i="10" s="1"/>
  <c r="H261" i="10" s="1"/>
  <c r="H260" i="10" s="1"/>
  <c r="H259" i="10" s="1"/>
  <c r="H258" i="10" s="1"/>
  <c r="H257" i="10" s="1"/>
  <c r="H256" i="10" s="1"/>
  <c r="H480" i="10" s="1"/>
  <c r="I17" i="10"/>
  <c r="I16" i="10" s="1"/>
  <c r="I10" i="10" s="1"/>
  <c r="I480" i="10" s="1"/>
  <c r="H657" i="4"/>
  <c r="I363" i="7"/>
  <c r="J362" i="7"/>
  <c r="J361" i="7" s="1"/>
  <c r="J360" i="7" s="1"/>
  <c r="J359" i="7" s="1"/>
  <c r="J358" i="7" s="1"/>
  <c r="G362" i="7"/>
  <c r="G361" i="7" s="1"/>
  <c r="G360" i="7" s="1"/>
  <c r="G359" i="7" s="1"/>
  <c r="G358" i="7" s="1"/>
  <c r="I357" i="7"/>
  <c r="I229" i="12" s="1"/>
  <c r="I228" i="12" s="1"/>
  <c r="I227" i="12" s="1"/>
  <c r="I226" i="12" s="1"/>
  <c r="I225" i="12" s="1"/>
  <c r="I224" i="12" s="1"/>
  <c r="J356" i="7"/>
  <c r="J355" i="7" s="1"/>
  <c r="J354" i="7" s="1"/>
  <c r="J353" i="7" s="1"/>
  <c r="J352" i="7" s="1"/>
  <c r="G356" i="7"/>
  <c r="G355" i="7" s="1"/>
  <c r="G354" i="7" s="1"/>
  <c r="G353" i="7" s="1"/>
  <c r="G352" i="7" s="1"/>
  <c r="H351" i="7"/>
  <c r="H350" i="7" s="1"/>
  <c r="H349" i="7" s="1"/>
  <c r="H348" i="7" s="1"/>
  <c r="H347" i="7" s="1"/>
  <c r="H346" i="7" s="1"/>
  <c r="J350" i="7"/>
  <c r="J349" i="7" s="1"/>
  <c r="J348" i="7" s="1"/>
  <c r="J347" i="7" s="1"/>
  <c r="J346" i="7" s="1"/>
  <c r="I350" i="7"/>
  <c r="G350" i="7"/>
  <c r="I349" i="7"/>
  <c r="I348" i="7" s="1"/>
  <c r="I347" i="7" s="1"/>
  <c r="I346" i="7" s="1"/>
  <c r="G349" i="7"/>
  <c r="G348" i="7" s="1"/>
  <c r="G347" i="7" s="1"/>
  <c r="G346" i="7" s="1"/>
  <c r="I344" i="7"/>
  <c r="J342" i="7"/>
  <c r="J341" i="7" s="1"/>
  <c r="G342" i="7"/>
  <c r="G341" i="7" s="1"/>
  <c r="I340" i="7"/>
  <c r="I339" i="7"/>
  <c r="I338" i="7"/>
  <c r="H338" i="7" s="1"/>
  <c r="I337" i="7"/>
  <c r="H337" i="7" s="1"/>
  <c r="H336" i="7"/>
  <c r="I335" i="7"/>
  <c r="H335" i="7" s="1"/>
  <c r="I334" i="7"/>
  <c r="H334" i="7" s="1"/>
  <c r="J333" i="7"/>
  <c r="G333" i="7"/>
  <c r="H332" i="7"/>
  <c r="H253" i="7" s="1"/>
  <c r="H331" i="7"/>
  <c r="I330" i="7"/>
  <c r="H330" i="7" s="1"/>
  <c r="I329" i="7"/>
  <c r="H329" i="7" s="1"/>
  <c r="H328" i="7"/>
  <c r="H327" i="7"/>
  <c r="H326" i="7"/>
  <c r="H325" i="7"/>
  <c r="J324" i="7"/>
  <c r="I324" i="7"/>
  <c r="G324" i="7"/>
  <c r="I323" i="7"/>
  <c r="H323" i="7" s="1"/>
  <c r="I322" i="7"/>
  <c r="H322" i="7"/>
  <c r="I321" i="7"/>
  <c r="J320" i="7"/>
  <c r="G320" i="7"/>
  <c r="H319" i="7"/>
  <c r="H318" i="7"/>
  <c r="H313" i="7"/>
  <c r="H234" i="7" s="1"/>
  <c r="J312" i="7"/>
  <c r="I311" i="7"/>
  <c r="J310" i="7"/>
  <c r="J309" i="7" s="1"/>
  <c r="J308" i="7" s="1"/>
  <c r="G310" i="7"/>
  <c r="G309" i="7" s="1"/>
  <c r="G308" i="7" s="1"/>
  <c r="I305" i="7"/>
  <c r="I303" i="7" s="1"/>
  <c r="I302" i="7" s="1"/>
  <c r="H305" i="7"/>
  <c r="J303" i="7"/>
  <c r="J302" i="7" s="1"/>
  <c r="G303" i="7"/>
  <c r="G302" i="7" s="1"/>
  <c r="I301" i="7"/>
  <c r="H301" i="7"/>
  <c r="I300" i="7"/>
  <c r="H300" i="7" s="1"/>
  <c r="I299" i="7"/>
  <c r="H299" i="7"/>
  <c r="H260" i="7" s="1"/>
  <c r="H298" i="7"/>
  <c r="H297" i="7"/>
  <c r="I296" i="7"/>
  <c r="H296" i="7"/>
  <c r="I295" i="7"/>
  <c r="H295" i="7" s="1"/>
  <c r="J294" i="7"/>
  <c r="G294" i="7"/>
  <c r="H292" i="7"/>
  <c r="H291" i="7"/>
  <c r="I290" i="7"/>
  <c r="H289" i="7"/>
  <c r="I288" i="7"/>
  <c r="I248" i="7" s="1"/>
  <c r="H287" i="7"/>
  <c r="H286" i="7"/>
  <c r="J285" i="7"/>
  <c r="G285" i="7"/>
  <c r="I284" i="7"/>
  <c r="I283" i="7"/>
  <c r="H283" i="7" s="1"/>
  <c r="I282" i="7"/>
  <c r="J281" i="7"/>
  <c r="G281" i="7"/>
  <c r="H280" i="7"/>
  <c r="H279" i="7"/>
  <c r="I277" i="7"/>
  <c r="J273" i="7"/>
  <c r="I272" i="7"/>
  <c r="I273" i="7" s="1"/>
  <c r="G271" i="7"/>
  <c r="G270" i="7" s="1"/>
  <c r="G269" i="7" s="1"/>
  <c r="J266" i="7"/>
  <c r="G266" i="7"/>
  <c r="G216" i="12" s="1"/>
  <c r="J265" i="7"/>
  <c r="I265" i="7"/>
  <c r="H265" i="7"/>
  <c r="G265" i="7"/>
  <c r="J262" i="7"/>
  <c r="G262" i="7"/>
  <c r="G212" i="12" s="1"/>
  <c r="J261" i="7"/>
  <c r="G261" i="7"/>
  <c r="G211" i="12" s="1"/>
  <c r="I211" i="12" s="1"/>
  <c r="H211" i="12" s="1"/>
  <c r="J260" i="7"/>
  <c r="G260" i="7"/>
  <c r="G210" i="12" s="1"/>
  <c r="I210" i="12" s="1"/>
  <c r="H210" i="12" s="1"/>
  <c r="J259" i="7"/>
  <c r="G259" i="7"/>
  <c r="J258" i="7"/>
  <c r="I258" i="7"/>
  <c r="G258" i="7"/>
  <c r="J257" i="7"/>
  <c r="I257" i="7"/>
  <c r="G257" i="7"/>
  <c r="G207" i="12" s="1"/>
  <c r="I207" i="12" s="1"/>
  <c r="H207" i="12" s="1"/>
  <c r="J256" i="7"/>
  <c r="G256" i="7"/>
  <c r="G206" i="12" s="1"/>
  <c r="I206" i="12" s="1"/>
  <c r="J254" i="7"/>
  <c r="G254" i="7"/>
  <c r="G204" i="12" s="1"/>
  <c r="J253" i="7"/>
  <c r="I253" i="7"/>
  <c r="G253" i="7"/>
  <c r="J252" i="7"/>
  <c r="I252" i="7"/>
  <c r="G252" i="7"/>
  <c r="G202" i="12" s="1"/>
  <c r="J251" i="7"/>
  <c r="G251" i="7"/>
  <c r="J250" i="7"/>
  <c r="G250" i="7"/>
  <c r="G200" i="12" s="1"/>
  <c r="J249" i="7"/>
  <c r="I249" i="7"/>
  <c r="H249" i="7"/>
  <c r="G249" i="7"/>
  <c r="G199" i="12" s="1"/>
  <c r="G195" i="12" s="1"/>
  <c r="J248" i="7"/>
  <c r="G248" i="7"/>
  <c r="J247" i="7"/>
  <c r="I247" i="7"/>
  <c r="G247" i="7"/>
  <c r="J246" i="7"/>
  <c r="I246" i="7"/>
  <c r="G246" i="7"/>
  <c r="J244" i="7"/>
  <c r="G244" i="7"/>
  <c r="J243" i="7"/>
  <c r="I243" i="7"/>
  <c r="G243" i="7"/>
  <c r="J242" i="7"/>
  <c r="G242" i="7"/>
  <c r="J240" i="7"/>
  <c r="I240" i="7"/>
  <c r="G240" i="7"/>
  <c r="J239" i="7"/>
  <c r="I239" i="7"/>
  <c r="G239" i="7"/>
  <c r="J237" i="7"/>
  <c r="G237" i="7"/>
  <c r="G187" i="12" s="1"/>
  <c r="J234" i="7"/>
  <c r="I234" i="7"/>
  <c r="G234" i="7"/>
  <c r="G232" i="7"/>
  <c r="J230" i="7"/>
  <c r="G230" i="7"/>
  <c r="I220" i="7"/>
  <c r="H220" i="7" s="1"/>
  <c r="I219" i="7"/>
  <c r="H219" i="7" s="1"/>
  <c r="I218" i="7"/>
  <c r="H218" i="7"/>
  <c r="I217" i="7"/>
  <c r="H217" i="7" s="1"/>
  <c r="I216" i="7"/>
  <c r="H216" i="7"/>
  <c r="J215" i="7"/>
  <c r="J214" i="7" s="1"/>
  <c r="J213" i="7" s="1"/>
  <c r="J212" i="7" s="1"/>
  <c r="J211" i="7" s="1"/>
  <c r="G215" i="7"/>
  <c r="I210" i="7"/>
  <c r="J209" i="7"/>
  <c r="J208" i="7" s="1"/>
  <c r="J207" i="7" s="1"/>
  <c r="G209" i="7"/>
  <c r="G208" i="7" s="1"/>
  <c r="G207" i="7"/>
  <c r="I206" i="7"/>
  <c r="H206" i="7" s="1"/>
  <c r="H205" i="7" s="1"/>
  <c r="H204" i="7" s="1"/>
  <c r="H203" i="7" s="1"/>
  <c r="J205" i="7"/>
  <c r="J204" i="7" s="1"/>
  <c r="J203" i="7" s="1"/>
  <c r="G205" i="7"/>
  <c r="G204" i="7" s="1"/>
  <c r="G203" i="7" s="1"/>
  <c r="I202" i="7"/>
  <c r="H202" i="7" s="1"/>
  <c r="I201" i="7"/>
  <c r="J200" i="7"/>
  <c r="J199" i="7" s="1"/>
  <c r="J198" i="7" s="1"/>
  <c r="J197" i="7" s="1"/>
  <c r="G200" i="7"/>
  <c r="G199" i="7" s="1"/>
  <c r="G198" i="7" s="1"/>
  <c r="G197" i="7" s="1"/>
  <c r="G144" i="12" s="1"/>
  <c r="I194" i="7"/>
  <c r="H194" i="7" s="1"/>
  <c r="H192" i="7" s="1"/>
  <c r="H191" i="7" s="1"/>
  <c r="H190" i="7" s="1"/>
  <c r="H189" i="7" s="1"/>
  <c r="H188" i="7" s="1"/>
  <c r="J192" i="7"/>
  <c r="J191" i="7" s="1"/>
  <c r="J190" i="7" s="1"/>
  <c r="J189" i="7" s="1"/>
  <c r="J188" i="7" s="1"/>
  <c r="I192" i="7"/>
  <c r="I191" i="7" s="1"/>
  <c r="I190" i="7" s="1"/>
  <c r="I189" i="7" s="1"/>
  <c r="I188" i="7" s="1"/>
  <c r="G192" i="7"/>
  <c r="G191" i="7" s="1"/>
  <c r="G190" i="7" s="1"/>
  <c r="G189" i="7" s="1"/>
  <c r="G188" i="7" s="1"/>
  <c r="H187" i="7"/>
  <c r="H186" i="7" s="1"/>
  <c r="H185" i="7" s="1"/>
  <c r="H184" i="7" s="1"/>
  <c r="H183" i="7" s="1"/>
  <c r="H182" i="7" s="1"/>
  <c r="J186" i="7"/>
  <c r="J185" i="7" s="1"/>
  <c r="J184" i="7" s="1"/>
  <c r="J183" i="7" s="1"/>
  <c r="J182" i="7" s="1"/>
  <c r="I186" i="7"/>
  <c r="I185" i="7" s="1"/>
  <c r="I184" i="7" s="1"/>
  <c r="G186" i="7"/>
  <c r="G185" i="7" s="1"/>
  <c r="G184" i="7" s="1"/>
  <c r="G183" i="7" s="1"/>
  <c r="G182" i="7" s="1"/>
  <c r="I183" i="7"/>
  <c r="I182" i="7" s="1"/>
  <c r="H180" i="7"/>
  <c r="J179" i="7"/>
  <c r="I179" i="7"/>
  <c r="H179" i="7"/>
  <c r="G179" i="7"/>
  <c r="J178" i="7"/>
  <c r="I178" i="7"/>
  <c r="H178" i="7"/>
  <c r="G178" i="7"/>
  <c r="J177" i="7"/>
  <c r="I177" i="7"/>
  <c r="I176" i="7" s="1"/>
  <c r="I175" i="7" s="1"/>
  <c r="H177" i="7"/>
  <c r="H176" i="7" s="1"/>
  <c r="H175" i="7" s="1"/>
  <c r="G177" i="7"/>
  <c r="G176" i="7" s="1"/>
  <c r="J176" i="7"/>
  <c r="J175" i="7"/>
  <c r="G175" i="7"/>
  <c r="I174" i="7"/>
  <c r="H174" i="7" s="1"/>
  <c r="I173" i="7"/>
  <c r="H173" i="7" s="1"/>
  <c r="J172" i="7"/>
  <c r="J171" i="7" s="1"/>
  <c r="J170" i="7" s="1"/>
  <c r="J169" i="7" s="1"/>
  <c r="J168" i="7" s="1"/>
  <c r="J167" i="7" s="1"/>
  <c r="J166" i="7" s="1"/>
  <c r="J165" i="7" s="1"/>
  <c r="G172" i="7"/>
  <c r="G171" i="7" s="1"/>
  <c r="G170" i="7" s="1"/>
  <c r="G169" i="7" s="1"/>
  <c r="G168" i="7" s="1"/>
  <c r="G167" i="7" s="1"/>
  <c r="G166" i="7" s="1"/>
  <c r="G165" i="7" s="1"/>
  <c r="I164" i="7"/>
  <c r="J163" i="7"/>
  <c r="J162" i="7" s="1"/>
  <c r="G163" i="7"/>
  <c r="G162" i="7" s="1"/>
  <c r="I161" i="7"/>
  <c r="H161" i="7" s="1"/>
  <c r="H129" i="7" s="1"/>
  <c r="I160" i="7"/>
  <c r="H160" i="7" s="1"/>
  <c r="H128" i="7" s="1"/>
  <c r="I159" i="7"/>
  <c r="I158" i="7"/>
  <c r="H158" i="7" s="1"/>
  <c r="H126" i="7" s="1"/>
  <c r="I157" i="7"/>
  <c r="H157" i="7" s="1"/>
  <c r="H125" i="7" s="1"/>
  <c r="J156" i="7"/>
  <c r="G156" i="7"/>
  <c r="H155" i="7"/>
  <c r="H154" i="7"/>
  <c r="H122" i="7" s="1"/>
  <c r="I153" i="7"/>
  <c r="H153" i="7" s="1"/>
  <c r="H121" i="7" s="1"/>
  <c r="I152" i="7"/>
  <c r="H152" i="7" s="1"/>
  <c r="J151" i="7"/>
  <c r="G151" i="7"/>
  <c r="I150" i="7"/>
  <c r="H150" i="7" s="1"/>
  <c r="H118" i="7" s="1"/>
  <c r="I149" i="7"/>
  <c r="H149" i="7" s="1"/>
  <c r="H117" i="7" s="1"/>
  <c r="I148" i="7"/>
  <c r="J147" i="7"/>
  <c r="J145" i="7" s="1"/>
  <c r="J143" i="7" s="1"/>
  <c r="J142" i="7" s="1"/>
  <c r="G147" i="7"/>
  <c r="H146" i="7"/>
  <c r="I144" i="7"/>
  <c r="I112" i="7" s="1"/>
  <c r="J141" i="7"/>
  <c r="I140" i="7"/>
  <c r="J139" i="7"/>
  <c r="J138" i="7" s="1"/>
  <c r="J137" i="7" s="1"/>
  <c r="G139" i="7"/>
  <c r="G138" i="7" s="1"/>
  <c r="G137" i="7" s="1"/>
  <c r="J132" i="7"/>
  <c r="G132" i="7"/>
  <c r="J131" i="7"/>
  <c r="J130" i="7" s="1"/>
  <c r="J129" i="7"/>
  <c r="G129" i="7"/>
  <c r="I212" i="12" s="1"/>
  <c r="H212" i="12" s="1"/>
  <c r="J128" i="7"/>
  <c r="G128" i="7"/>
  <c r="J127" i="7"/>
  <c r="G127" i="7"/>
  <c r="J126" i="7"/>
  <c r="G126" i="7"/>
  <c r="J125" i="7"/>
  <c r="J124" i="7" s="1"/>
  <c r="G125" i="7"/>
  <c r="J123" i="7"/>
  <c r="I123" i="7"/>
  <c r="H123" i="7"/>
  <c r="G123" i="7"/>
  <c r="J122" i="7"/>
  <c r="I122" i="7"/>
  <c r="G122" i="7"/>
  <c r="J121" i="7"/>
  <c r="G121" i="7"/>
  <c r="J120" i="7"/>
  <c r="G120" i="7"/>
  <c r="J118" i="7"/>
  <c r="G118" i="7"/>
  <c r="J117" i="7"/>
  <c r="I117" i="7"/>
  <c r="G117" i="7"/>
  <c r="J116" i="7"/>
  <c r="G116" i="7"/>
  <c r="G86" i="12" s="1"/>
  <c r="G85" i="12" s="1"/>
  <c r="J114" i="7"/>
  <c r="I114" i="7"/>
  <c r="G114" i="7"/>
  <c r="J112" i="7"/>
  <c r="G112" i="7"/>
  <c r="J109" i="7"/>
  <c r="G109" i="7"/>
  <c r="J108" i="7"/>
  <c r="J107" i="7" s="1"/>
  <c r="J106" i="7" s="1"/>
  <c r="J105" i="7" s="1"/>
  <c r="G108" i="7"/>
  <c r="I100" i="7"/>
  <c r="H100" i="7" s="1"/>
  <c r="H99" i="7" s="1"/>
  <c r="H98" i="7" s="1"/>
  <c r="H97" i="7" s="1"/>
  <c r="H96" i="7" s="1"/>
  <c r="H95" i="7" s="1"/>
  <c r="J99" i="7"/>
  <c r="J98" i="7" s="1"/>
  <c r="J97" i="7" s="1"/>
  <c r="J96" i="7" s="1"/>
  <c r="J95" i="7" s="1"/>
  <c r="G99" i="7"/>
  <c r="G98" i="7" s="1"/>
  <c r="G97" i="7" s="1"/>
  <c r="G96" i="7" s="1"/>
  <c r="G95" i="7" s="1"/>
  <c r="I93" i="7"/>
  <c r="H93" i="7" s="1"/>
  <c r="H92" i="7" s="1"/>
  <c r="J92" i="7"/>
  <c r="J81" i="7" s="1"/>
  <c r="G92" i="7"/>
  <c r="I91" i="7"/>
  <c r="H91" i="7" s="1"/>
  <c r="I90" i="7"/>
  <c r="H90" i="7" s="1"/>
  <c r="I89" i="7"/>
  <c r="H89" i="7" s="1"/>
  <c r="I88" i="7"/>
  <c r="H88" i="7" s="1"/>
  <c r="I87" i="7"/>
  <c r="H87" i="7" s="1"/>
  <c r="I86" i="7"/>
  <c r="H86" i="7" s="1"/>
  <c r="I85" i="7"/>
  <c r="H85" i="7" s="1"/>
  <c r="J84" i="7"/>
  <c r="G84" i="7"/>
  <c r="I83" i="7"/>
  <c r="H83" i="7" s="1"/>
  <c r="H82" i="7"/>
  <c r="I80" i="7"/>
  <c r="I79" i="7"/>
  <c r="H79" i="7" s="1"/>
  <c r="J78" i="7"/>
  <c r="G78" i="7"/>
  <c r="I75" i="7"/>
  <c r="I74" i="7"/>
  <c r="H74" i="7" s="1"/>
  <c r="J73" i="7"/>
  <c r="J72" i="7" s="1"/>
  <c r="J71" i="7" s="1"/>
  <c r="G73" i="7"/>
  <c r="G72" i="7" s="1"/>
  <c r="G71" i="7" s="1"/>
  <c r="I66" i="7"/>
  <c r="I65" i="7" s="1"/>
  <c r="I64" i="7" s="1"/>
  <c r="I63" i="7" s="1"/>
  <c r="I62" i="7" s="1"/>
  <c r="I61" i="7" s="1"/>
  <c r="I60" i="7" s="1"/>
  <c r="J65" i="7"/>
  <c r="J64" i="7" s="1"/>
  <c r="G65" i="7"/>
  <c r="G64" i="7"/>
  <c r="G63" i="7" s="1"/>
  <c r="G62" i="7" s="1"/>
  <c r="G61" i="7" s="1"/>
  <c r="G60" i="7" s="1"/>
  <c r="J63" i="7"/>
  <c r="J62" i="7" s="1"/>
  <c r="J61" i="7" s="1"/>
  <c r="J60" i="7" s="1"/>
  <c r="J59" i="7"/>
  <c r="I58" i="7"/>
  <c r="H58" i="7" s="1"/>
  <c r="J57" i="7"/>
  <c r="G57" i="7"/>
  <c r="G56" i="7" s="1"/>
  <c r="J56" i="7"/>
  <c r="J55" i="7" s="1"/>
  <c r="G55" i="7"/>
  <c r="J54" i="7"/>
  <c r="G54" i="7"/>
  <c r="I53" i="7"/>
  <c r="J52" i="7"/>
  <c r="J51" i="7" s="1"/>
  <c r="G52" i="7"/>
  <c r="G51" i="7" s="1"/>
  <c r="I50" i="7"/>
  <c r="H50" i="7" s="1"/>
  <c r="I49" i="7"/>
  <c r="H49" i="7" s="1"/>
  <c r="I48" i="7"/>
  <c r="H48" i="7" s="1"/>
  <c r="J47" i="7"/>
  <c r="J31" i="7" s="1"/>
  <c r="G47" i="7"/>
  <c r="H46" i="7"/>
  <c r="H42" i="12" s="1"/>
  <c r="I45" i="7"/>
  <c r="H45" i="7" s="1"/>
  <c r="H43" i="7" s="1"/>
  <c r="J43" i="7"/>
  <c r="I43" i="7"/>
  <c r="G43" i="7"/>
  <c r="I42" i="7"/>
  <c r="H42" i="7" s="1"/>
  <c r="I41" i="7"/>
  <c r="H41" i="7"/>
  <c r="I40" i="7"/>
  <c r="J39" i="7"/>
  <c r="G39" i="7"/>
  <c r="I38" i="7"/>
  <c r="I37" i="7"/>
  <c r="I36" i="7"/>
  <c r="I32" i="12" s="1"/>
  <c r="H36" i="7"/>
  <c r="H32" i="12" s="1"/>
  <c r="I35" i="7"/>
  <c r="H35" i="7" s="1"/>
  <c r="J34" i="7"/>
  <c r="G34" i="7"/>
  <c r="I33" i="7"/>
  <c r="I30" i="7"/>
  <c r="H30" i="7" s="1"/>
  <c r="I29" i="7"/>
  <c r="H29" i="7" s="1"/>
  <c r="J28" i="7"/>
  <c r="G28" i="7"/>
  <c r="J25" i="7"/>
  <c r="J22" i="7" s="1"/>
  <c r="J21" i="7" s="1"/>
  <c r="J20" i="7" s="1"/>
  <c r="I24" i="7"/>
  <c r="H24" i="7" s="1"/>
  <c r="I23" i="7"/>
  <c r="H23" i="7"/>
  <c r="G22" i="7"/>
  <c r="G21" i="7" s="1"/>
  <c r="G20" i="7" s="1"/>
  <c r="I217" i="12" l="1"/>
  <c r="H38" i="7"/>
  <c r="H34" i="12" s="1"/>
  <c r="I34" i="12"/>
  <c r="G143" i="12"/>
  <c r="G142" i="12" s="1"/>
  <c r="G128" i="12" s="1"/>
  <c r="I121" i="7"/>
  <c r="G131" i="7"/>
  <c r="G130" i="7" s="1"/>
  <c r="G102" i="12"/>
  <c r="G101" i="12" s="1"/>
  <c r="G100" i="12" s="1"/>
  <c r="J196" i="7"/>
  <c r="J195" i="7" s="1"/>
  <c r="J181" i="7" s="1"/>
  <c r="G192" i="12"/>
  <c r="I205" i="12"/>
  <c r="H206" i="12"/>
  <c r="G81" i="7"/>
  <c r="I120" i="7"/>
  <c r="J119" i="7"/>
  <c r="G94" i="12"/>
  <c r="G83" i="12" s="1"/>
  <c r="I129" i="7"/>
  <c r="I205" i="7"/>
  <c r="I204" i="7" s="1"/>
  <c r="I203" i="7" s="1"/>
  <c r="I215" i="7"/>
  <c r="I214" i="7" s="1"/>
  <c r="I213" i="7" s="1"/>
  <c r="I212" i="7" s="1"/>
  <c r="I211" i="7" s="1"/>
  <c r="G229" i="7"/>
  <c r="G228" i="7" s="1"/>
  <c r="G227" i="7" s="1"/>
  <c r="G194" i="12"/>
  <c r="J245" i="7"/>
  <c r="G201" i="12"/>
  <c r="J255" i="7"/>
  <c r="G264" i="7"/>
  <c r="G263" i="7" s="1"/>
  <c r="G215" i="12"/>
  <c r="G214" i="12" s="1"/>
  <c r="G213" i="12" s="1"/>
  <c r="I294" i="7"/>
  <c r="I254" i="7"/>
  <c r="I260" i="7"/>
  <c r="H252" i="7"/>
  <c r="H259" i="7"/>
  <c r="G107" i="7"/>
  <c r="I59" i="7"/>
  <c r="H59" i="7" s="1"/>
  <c r="H54" i="7" s="1"/>
  <c r="G119" i="7"/>
  <c r="H37" i="7"/>
  <c r="H33" i="12" s="1"/>
  <c r="H30" i="12" s="1"/>
  <c r="I33" i="12"/>
  <c r="I30" i="12" s="1"/>
  <c r="H66" i="7"/>
  <c r="H65" i="7" s="1"/>
  <c r="H64" i="7" s="1"/>
  <c r="H63" i="7" s="1"/>
  <c r="H62" i="7" s="1"/>
  <c r="H61" i="7" s="1"/>
  <c r="H60" i="7" s="1"/>
  <c r="J77" i="7"/>
  <c r="J76" i="7" s="1"/>
  <c r="H84" i="7"/>
  <c r="J115" i="7"/>
  <c r="J113" i="7" s="1"/>
  <c r="J111" i="7" s="1"/>
  <c r="J110" i="7" s="1"/>
  <c r="G115" i="7"/>
  <c r="I125" i="7"/>
  <c r="G124" i="7"/>
  <c r="I128" i="7"/>
  <c r="G214" i="7"/>
  <c r="G179" i="12"/>
  <c r="G178" i="12" s="1"/>
  <c r="G177" i="12" s="1"/>
  <c r="G193" i="12"/>
  <c r="J241" i="7"/>
  <c r="I251" i="7"/>
  <c r="G205" i="12"/>
  <c r="J264" i="7"/>
  <c r="J263" i="7" s="1"/>
  <c r="G278" i="7"/>
  <c r="G276" i="7" s="1"/>
  <c r="G275" i="7" s="1"/>
  <c r="G268" i="7" s="1"/>
  <c r="G267" i="7" s="1"/>
  <c r="H247" i="7"/>
  <c r="I256" i="7"/>
  <c r="I458" i="3"/>
  <c r="J159" i="3"/>
  <c r="I161" i="3"/>
  <c r="J8" i="3"/>
  <c r="I97" i="3"/>
  <c r="J127" i="3"/>
  <c r="H459" i="3"/>
  <c r="H202" i="3"/>
  <c r="I259" i="3"/>
  <c r="J95" i="3"/>
  <c r="J191" i="3"/>
  <c r="J257" i="3"/>
  <c r="I229" i="3"/>
  <c r="H502" i="3"/>
  <c r="H162" i="3"/>
  <c r="H16" i="3"/>
  <c r="H230" i="3"/>
  <c r="H259" i="3"/>
  <c r="I128" i="3"/>
  <c r="H66" i="3"/>
  <c r="H129" i="3"/>
  <c r="I201" i="3"/>
  <c r="I15" i="3"/>
  <c r="H99" i="3"/>
  <c r="P15" i="6"/>
  <c r="P14" i="6" s="1"/>
  <c r="P8" i="6" s="1"/>
  <c r="P105" i="6"/>
  <c r="P104" i="6" s="1"/>
  <c r="P103" i="6" s="1"/>
  <c r="P102" i="6" s="1"/>
  <c r="P99" i="6" s="1"/>
  <c r="P92" i="6" s="1"/>
  <c r="O366" i="6"/>
  <c r="N137" i="6"/>
  <c r="N136" i="6" s="1"/>
  <c r="N135" i="6" s="1"/>
  <c r="N134" i="6" s="1"/>
  <c r="N131" i="6" s="1"/>
  <c r="N106" i="6"/>
  <c r="N231" i="6"/>
  <c r="N230" i="6" s="1"/>
  <c r="N229" i="6" s="1"/>
  <c r="N228" i="6" s="1"/>
  <c r="N227" i="6" s="1"/>
  <c r="N226" i="6" s="1"/>
  <c r="N225" i="6" s="1"/>
  <c r="N224" i="6" s="1"/>
  <c r="N55" i="6"/>
  <c r="N54" i="6" s="1"/>
  <c r="N53" i="6" s="1"/>
  <c r="N52" i="6"/>
  <c r="N15" i="6" s="1"/>
  <c r="N14" i="6" s="1"/>
  <c r="N8" i="6" s="1"/>
  <c r="N273" i="6"/>
  <c r="N272" i="6" s="1"/>
  <c r="N271" i="6" s="1"/>
  <c r="N270" i="6" s="1"/>
  <c r="N269" i="6" s="1"/>
  <c r="P366" i="6"/>
  <c r="N139" i="6"/>
  <c r="N107" i="6" s="1"/>
  <c r="P57" i="9"/>
  <c r="P56" i="9" s="1"/>
  <c r="P55" i="9" s="1"/>
  <c r="P54" i="9"/>
  <c r="P16" i="9" s="1"/>
  <c r="P15" i="9" s="1"/>
  <c r="P9" i="9" s="1"/>
  <c r="N58" i="9"/>
  <c r="O16" i="9"/>
  <c r="O15" i="9" s="1"/>
  <c r="O9" i="9" s="1"/>
  <c r="O368" i="9" s="1"/>
  <c r="O57" i="9"/>
  <c r="O56" i="9" s="1"/>
  <c r="O55" i="9" s="1"/>
  <c r="N24" i="9"/>
  <c r="P139" i="9"/>
  <c r="P138" i="9" s="1"/>
  <c r="P137" i="9" s="1"/>
  <c r="P136" i="9" s="1"/>
  <c r="P133" i="9" s="1"/>
  <c r="N233" i="9"/>
  <c r="N232" i="9" s="1"/>
  <c r="N231" i="9" s="1"/>
  <c r="N230" i="9" s="1"/>
  <c r="N229" i="9" s="1"/>
  <c r="N228" i="9" s="1"/>
  <c r="N227" i="9" s="1"/>
  <c r="N226" i="9" s="1"/>
  <c r="N141" i="9"/>
  <c r="N21" i="9"/>
  <c r="N20" i="9" s="1"/>
  <c r="N19" i="9" s="1"/>
  <c r="N18" i="9" s="1"/>
  <c r="N17" i="9" s="1"/>
  <c r="P107" i="9"/>
  <c r="P106" i="9" s="1"/>
  <c r="P105" i="9" s="1"/>
  <c r="P104" i="9" s="1"/>
  <c r="P101" i="9" s="1"/>
  <c r="P94" i="9" s="1"/>
  <c r="G31" i="7"/>
  <c r="G27" i="7" s="1"/>
  <c r="G26" i="7" s="1"/>
  <c r="G19" i="12" s="1"/>
  <c r="H57" i="7"/>
  <c r="H56" i="7" s="1"/>
  <c r="H55" i="7" s="1"/>
  <c r="H140" i="7"/>
  <c r="H108" i="7" s="1"/>
  <c r="I108" i="7"/>
  <c r="I141" i="7"/>
  <c r="I139" i="7" s="1"/>
  <c r="I138" i="7" s="1"/>
  <c r="I137" i="7" s="1"/>
  <c r="H164" i="7"/>
  <c r="I132" i="7"/>
  <c r="I131" i="7" s="1"/>
  <c r="I130" i="7" s="1"/>
  <c r="I163" i="7"/>
  <c r="I162" i="7" s="1"/>
  <c r="J229" i="7"/>
  <c r="J228" i="7" s="1"/>
  <c r="J227" i="7" s="1"/>
  <c r="H290" i="7"/>
  <c r="H250" i="7" s="1"/>
  <c r="I250" i="7"/>
  <c r="I245" i="7" s="1"/>
  <c r="I25" i="7"/>
  <c r="H25" i="7" s="1"/>
  <c r="H159" i="7"/>
  <c r="H127" i="7" s="1"/>
  <c r="I127" i="7"/>
  <c r="H215" i="7"/>
  <c r="H214" i="7" s="1"/>
  <c r="H213" i="7" s="1"/>
  <c r="H212" i="7" s="1"/>
  <c r="H211" i="7" s="1"/>
  <c r="J238" i="7"/>
  <c r="J236" i="7" s="1"/>
  <c r="J235" i="7" s="1"/>
  <c r="J232" i="7"/>
  <c r="J271" i="7"/>
  <c r="J270" i="7" s="1"/>
  <c r="J269" i="7" s="1"/>
  <c r="H28" i="7"/>
  <c r="I34" i="7"/>
  <c r="I52" i="7"/>
  <c r="I51" i="7" s="1"/>
  <c r="H53" i="7"/>
  <c r="H52" i="7" s="1"/>
  <c r="H51" i="7" s="1"/>
  <c r="G77" i="7"/>
  <c r="G76" i="7" s="1"/>
  <c r="G70" i="7" s="1"/>
  <c r="G69" i="7" s="1"/>
  <c r="G68" i="7" s="1"/>
  <c r="G67" i="7" s="1"/>
  <c r="H277" i="7"/>
  <c r="H237" i="7" s="1"/>
  <c r="I237" i="7"/>
  <c r="H321" i="7"/>
  <c r="H320" i="7" s="1"/>
  <c r="I320" i="7"/>
  <c r="H40" i="7"/>
  <c r="H39" i="7" s="1"/>
  <c r="I39" i="7"/>
  <c r="I47" i="7"/>
  <c r="I31" i="7" s="1"/>
  <c r="I57" i="7"/>
  <c r="I56" i="7" s="1"/>
  <c r="I55" i="7" s="1"/>
  <c r="H148" i="7"/>
  <c r="H116" i="7" s="1"/>
  <c r="H115" i="7" s="1"/>
  <c r="I116" i="7"/>
  <c r="G345" i="7"/>
  <c r="J27" i="7"/>
  <c r="J26" i="7" s="1"/>
  <c r="G145" i="7"/>
  <c r="G143" i="7" s="1"/>
  <c r="G142" i="7" s="1"/>
  <c r="G136" i="7" s="1"/>
  <c r="G135" i="7" s="1"/>
  <c r="G134" i="7" s="1"/>
  <c r="H172" i="7"/>
  <c r="H171" i="7" s="1"/>
  <c r="H170" i="7" s="1"/>
  <c r="H169" i="7" s="1"/>
  <c r="H168" i="7" s="1"/>
  <c r="H167" i="7" s="1"/>
  <c r="H166" i="7" s="1"/>
  <c r="H165" i="7" s="1"/>
  <c r="G241" i="7"/>
  <c r="I242" i="7"/>
  <c r="I119" i="7"/>
  <c r="H34" i="7"/>
  <c r="J104" i="7"/>
  <c r="J103" i="7" s="1"/>
  <c r="J102" i="7" s="1"/>
  <c r="J101" i="7" s="1"/>
  <c r="J94" i="7" s="1"/>
  <c r="J136" i="7"/>
  <c r="J133" i="7" s="1"/>
  <c r="I259" i="7"/>
  <c r="H243" i="7"/>
  <c r="J317" i="7"/>
  <c r="J315" i="7" s="1"/>
  <c r="J314" i="7" s="1"/>
  <c r="J307" i="7" s="1"/>
  <c r="J306" i="7" s="1"/>
  <c r="G133" i="7"/>
  <c r="J70" i="7"/>
  <c r="J69" i="7" s="1"/>
  <c r="J68" i="7" s="1"/>
  <c r="J67" i="7" s="1"/>
  <c r="J19" i="7"/>
  <c r="J18" i="7" s="1"/>
  <c r="J17" i="7" s="1"/>
  <c r="J16" i="7" s="1"/>
  <c r="J10" i="7" s="1"/>
  <c r="H80" i="7"/>
  <c r="H78" i="7" s="1"/>
  <c r="I78" i="7"/>
  <c r="H239" i="7"/>
  <c r="H284" i="7"/>
  <c r="H244" i="7" s="1"/>
  <c r="I244" i="7"/>
  <c r="H156" i="7"/>
  <c r="H240" i="7"/>
  <c r="H22" i="7"/>
  <c r="H21" i="7" s="1"/>
  <c r="H20" i="7" s="1"/>
  <c r="I28" i="7"/>
  <c r="H47" i="7"/>
  <c r="I92" i="7"/>
  <c r="I99" i="7"/>
  <c r="I98" i="7" s="1"/>
  <c r="I97" i="7" s="1"/>
  <c r="I96" i="7" s="1"/>
  <c r="I95" i="7" s="1"/>
  <c r="I118" i="7"/>
  <c r="I115" i="7" s="1"/>
  <c r="H114" i="7"/>
  <c r="I147" i="7"/>
  <c r="H151" i="7"/>
  <c r="H120" i="7"/>
  <c r="H119" i="7" s="1"/>
  <c r="I342" i="7"/>
  <c r="I341" i="7" s="1"/>
  <c r="H344" i="7"/>
  <c r="H342" i="7" s="1"/>
  <c r="H341" i="7" s="1"/>
  <c r="I266" i="7"/>
  <c r="I264" i="7" s="1"/>
  <c r="I263" i="7" s="1"/>
  <c r="I84" i="7"/>
  <c r="I200" i="7"/>
  <c r="I199" i="7" s="1"/>
  <c r="I198" i="7" s="1"/>
  <c r="I197" i="7" s="1"/>
  <c r="H201" i="7"/>
  <c r="H200" i="7" s="1"/>
  <c r="H199" i="7" s="1"/>
  <c r="H198" i="7" s="1"/>
  <c r="H197" i="7" s="1"/>
  <c r="H340" i="7"/>
  <c r="H262" i="7" s="1"/>
  <c r="I262" i="7"/>
  <c r="H33" i="7"/>
  <c r="H75" i="7"/>
  <c r="H73" i="7" s="1"/>
  <c r="H72" i="7" s="1"/>
  <c r="H71" i="7" s="1"/>
  <c r="I73" i="7"/>
  <c r="I72" i="7" s="1"/>
  <c r="I71" i="7" s="1"/>
  <c r="H81" i="7"/>
  <c r="I126" i="7"/>
  <c r="I124" i="7" s="1"/>
  <c r="H144" i="7"/>
  <c r="H124" i="7"/>
  <c r="H311" i="7"/>
  <c r="I312" i="7"/>
  <c r="H312" i="7" s="1"/>
  <c r="I151" i="7"/>
  <c r="I209" i="7"/>
  <c r="I208" i="7" s="1"/>
  <c r="I207" i="7" s="1"/>
  <c r="H210" i="7"/>
  <c r="H209" i="7" s="1"/>
  <c r="H208" i="7" s="1"/>
  <c r="H207" i="7" s="1"/>
  <c r="H257" i="7"/>
  <c r="H254" i="7"/>
  <c r="H294" i="7"/>
  <c r="H303" i="7"/>
  <c r="H302" i="7" s="1"/>
  <c r="J345" i="7"/>
  <c r="I156" i="7"/>
  <c r="I172" i="7"/>
  <c r="I171" i="7" s="1"/>
  <c r="I170" i="7" s="1"/>
  <c r="I169" i="7" s="1"/>
  <c r="I168" i="7" s="1"/>
  <c r="I167" i="7" s="1"/>
  <c r="I166" i="7" s="1"/>
  <c r="I165" i="7" s="1"/>
  <c r="G245" i="7"/>
  <c r="H273" i="7"/>
  <c r="H232" i="7" s="1"/>
  <c r="I333" i="7"/>
  <c r="H339" i="7"/>
  <c r="H333" i="7" s="1"/>
  <c r="I261" i="7"/>
  <c r="I362" i="7"/>
  <c r="I361" i="7" s="1"/>
  <c r="I360" i="7" s="1"/>
  <c r="I359" i="7" s="1"/>
  <c r="I358" i="7" s="1"/>
  <c r="H363" i="7"/>
  <c r="H362" i="7" s="1"/>
  <c r="H361" i="7" s="1"/>
  <c r="H360" i="7" s="1"/>
  <c r="H359" i="7" s="1"/>
  <c r="H358" i="7" s="1"/>
  <c r="G255" i="7"/>
  <c r="H272" i="7"/>
  <c r="I271" i="7"/>
  <c r="I270" i="7" s="1"/>
  <c r="I269" i="7" s="1"/>
  <c r="I230" i="7"/>
  <c r="J278" i="7"/>
  <c r="J276" i="7" s="1"/>
  <c r="J275" i="7" s="1"/>
  <c r="G317" i="7"/>
  <c r="G315" i="7" s="1"/>
  <c r="G314" i="7" s="1"/>
  <c r="G307" i="7" s="1"/>
  <c r="G306" i="7" s="1"/>
  <c r="H324" i="7"/>
  <c r="H246" i="7"/>
  <c r="H357" i="7"/>
  <c r="I356" i="7"/>
  <c r="I355" i="7" s="1"/>
  <c r="I354" i="7" s="1"/>
  <c r="I353" i="7" s="1"/>
  <c r="I352" i="7" s="1"/>
  <c r="I345" i="7" s="1"/>
  <c r="I281" i="7"/>
  <c r="H282" i="7"/>
  <c r="H288" i="7"/>
  <c r="I285" i="7"/>
  <c r="H251" i="7"/>
  <c r="H256" i="7"/>
  <c r="H258" i="7"/>
  <c r="I652" i="5"/>
  <c r="I651" i="5" s="1"/>
  <c r="I650" i="5" s="1"/>
  <c r="I649" i="5" s="1"/>
  <c r="I648" i="5" s="1"/>
  <c r="I647" i="5" s="1"/>
  <c r="J651" i="5"/>
  <c r="J650" i="5" s="1"/>
  <c r="J649" i="5" s="1"/>
  <c r="J648" i="5" s="1"/>
  <c r="J647" i="5" s="1"/>
  <c r="G651" i="5"/>
  <c r="G650" i="5" s="1"/>
  <c r="G649" i="5" s="1"/>
  <c r="G648" i="5" s="1"/>
  <c r="G647" i="5" s="1"/>
  <c r="H646" i="5"/>
  <c r="H645" i="5" s="1"/>
  <c r="H644" i="5" s="1"/>
  <c r="H643" i="5" s="1"/>
  <c r="H642" i="5" s="1"/>
  <c r="H641" i="5" s="1"/>
  <c r="H634" i="5" s="1"/>
  <c r="J645" i="5"/>
  <c r="I645" i="5"/>
  <c r="G645" i="5"/>
  <c r="J644" i="5"/>
  <c r="J643" i="5" s="1"/>
  <c r="J642" i="5" s="1"/>
  <c r="J641" i="5" s="1"/>
  <c r="I644" i="5"/>
  <c r="G644" i="5"/>
  <c r="I643" i="5"/>
  <c r="G643" i="5"/>
  <c r="I642" i="5"/>
  <c r="G642" i="5"/>
  <c r="G641" i="5" s="1"/>
  <c r="I641" i="5"/>
  <c r="H640" i="5"/>
  <c r="H639" i="5" s="1"/>
  <c r="H638" i="5" s="1"/>
  <c r="H637" i="5" s="1"/>
  <c r="H636" i="5" s="1"/>
  <c r="H635" i="5" s="1"/>
  <c r="J639" i="5"/>
  <c r="I639" i="5"/>
  <c r="G639" i="5"/>
  <c r="J638" i="5"/>
  <c r="I638" i="5"/>
  <c r="G638" i="5"/>
  <c r="J637" i="5"/>
  <c r="I637" i="5"/>
  <c r="I636" i="5" s="1"/>
  <c r="I635" i="5" s="1"/>
  <c r="G637" i="5"/>
  <c r="G636" i="5" s="1"/>
  <c r="G635" i="5" s="1"/>
  <c r="G634" i="5" s="1"/>
  <c r="J636" i="5"/>
  <c r="J635" i="5" s="1"/>
  <c r="I633" i="5"/>
  <c r="H633" i="5" s="1"/>
  <c r="I632" i="5"/>
  <c r="J631" i="5"/>
  <c r="G631" i="5"/>
  <c r="G630" i="5" s="1"/>
  <c r="J630" i="5"/>
  <c r="I628" i="5"/>
  <c r="H628" i="5" s="1"/>
  <c r="H627" i="5"/>
  <c r="H626" i="5"/>
  <c r="H625" i="5"/>
  <c r="J623" i="5"/>
  <c r="I623" i="5"/>
  <c r="G623" i="5"/>
  <c r="H622" i="5"/>
  <c r="H621" i="5"/>
  <c r="H620" i="5"/>
  <c r="H619" i="5"/>
  <c r="H618" i="5"/>
  <c r="H617" i="5"/>
  <c r="J616" i="5"/>
  <c r="I616" i="5"/>
  <c r="G616" i="5"/>
  <c r="H615" i="5"/>
  <c r="H613" i="5" s="1"/>
  <c r="J613" i="5"/>
  <c r="I613" i="5"/>
  <c r="G613" i="5"/>
  <c r="I611" i="5"/>
  <c r="H611" i="5" s="1"/>
  <c r="I610" i="5"/>
  <c r="H610" i="5" s="1"/>
  <c r="J609" i="5"/>
  <c r="G609" i="5"/>
  <c r="H608" i="5"/>
  <c r="G605" i="5"/>
  <c r="G602" i="5" s="1"/>
  <c r="G601" i="5" s="1"/>
  <c r="H604" i="5"/>
  <c r="I603" i="5"/>
  <c r="H603" i="5"/>
  <c r="H600" i="5"/>
  <c r="I599" i="5"/>
  <c r="H599" i="5" s="1"/>
  <c r="H598" i="5"/>
  <c r="H597" i="5"/>
  <c r="H596" i="5" s="1"/>
  <c r="J596" i="5"/>
  <c r="J595" i="5" s="1"/>
  <c r="J594" i="5" s="1"/>
  <c r="I596" i="5"/>
  <c r="G596" i="5"/>
  <c r="I595" i="5"/>
  <c r="G595" i="5"/>
  <c r="G594" i="5" s="1"/>
  <c r="I594" i="5"/>
  <c r="I590" i="5"/>
  <c r="H590" i="5" s="1"/>
  <c r="H588" i="5" s="1"/>
  <c r="H587" i="5" s="1"/>
  <c r="J588" i="5"/>
  <c r="G588" i="5"/>
  <c r="G587" i="5" s="1"/>
  <c r="J587" i="5"/>
  <c r="I586" i="5"/>
  <c r="H586" i="5"/>
  <c r="I585" i="5"/>
  <c r="H585" i="5" s="1"/>
  <c r="I584" i="5"/>
  <c r="H584" i="5" s="1"/>
  <c r="H583" i="5"/>
  <c r="H582" i="5"/>
  <c r="I581" i="5"/>
  <c r="H581" i="5" s="1"/>
  <c r="I580" i="5"/>
  <c r="H580" i="5" s="1"/>
  <c r="J579" i="5"/>
  <c r="J563" i="5" s="1"/>
  <c r="J561" i="5" s="1"/>
  <c r="J560" i="5" s="1"/>
  <c r="J553" i="5" s="1"/>
  <c r="J552" i="5" s="1"/>
  <c r="G579" i="5"/>
  <c r="H578" i="5"/>
  <c r="I577" i="5"/>
  <c r="H577" i="5" s="1"/>
  <c r="I576" i="5"/>
  <c r="H576" i="5" s="1"/>
  <c r="I575" i="5"/>
  <c r="H575" i="5"/>
  <c r="H574" i="5"/>
  <c r="H573" i="5"/>
  <c r="H572" i="5"/>
  <c r="H571" i="5"/>
  <c r="J570" i="5"/>
  <c r="I570" i="5"/>
  <c r="G570" i="5"/>
  <c r="I569" i="5"/>
  <c r="H569" i="5" s="1"/>
  <c r="I568" i="5"/>
  <c r="H568" i="5" s="1"/>
  <c r="I567" i="5"/>
  <c r="J566" i="5"/>
  <c r="G566" i="5"/>
  <c r="H565" i="5"/>
  <c r="H564" i="5"/>
  <c r="H559" i="5"/>
  <c r="I558" i="5"/>
  <c r="H558" i="5" s="1"/>
  <c r="I557" i="5"/>
  <c r="J556" i="5"/>
  <c r="J555" i="5" s="1"/>
  <c r="J554" i="5" s="1"/>
  <c r="G556" i="5"/>
  <c r="G555" i="5" s="1"/>
  <c r="G554" i="5" s="1"/>
  <c r="I551" i="5"/>
  <c r="J549" i="5"/>
  <c r="G549" i="5"/>
  <c r="G548" i="5" s="1"/>
  <c r="J548" i="5"/>
  <c r="I547" i="5"/>
  <c r="H547" i="5" s="1"/>
  <c r="I546" i="5"/>
  <c r="H546" i="5" s="1"/>
  <c r="I545" i="5"/>
  <c r="H544" i="5"/>
  <c r="H543" i="5"/>
  <c r="H542" i="5"/>
  <c r="I541" i="5"/>
  <c r="H541" i="5" s="1"/>
  <c r="J540" i="5"/>
  <c r="G540" i="5"/>
  <c r="H539" i="5"/>
  <c r="I538" i="5"/>
  <c r="H538" i="5"/>
  <c r="H537" i="5"/>
  <c r="I536" i="5"/>
  <c r="H536" i="5" s="1"/>
  <c r="H535" i="5"/>
  <c r="H534" i="5"/>
  <c r="H533" i="5"/>
  <c r="H532" i="5"/>
  <c r="J531" i="5"/>
  <c r="I531" i="5"/>
  <c r="G531" i="5"/>
  <c r="I530" i="5"/>
  <c r="H530" i="5"/>
  <c r="I529" i="5"/>
  <c r="H529" i="5" s="1"/>
  <c r="I528" i="5"/>
  <c r="J527" i="5"/>
  <c r="G527" i="5"/>
  <c r="G524" i="5" s="1"/>
  <c r="G522" i="5" s="1"/>
  <c r="G521" i="5" s="1"/>
  <c r="I526" i="5"/>
  <c r="H526" i="5" s="1"/>
  <c r="H525" i="5"/>
  <c r="H520" i="5"/>
  <c r="I519" i="5"/>
  <c r="H519" i="5" s="1"/>
  <c r="I518" i="5"/>
  <c r="J517" i="5"/>
  <c r="J516" i="5" s="1"/>
  <c r="J515" i="5" s="1"/>
  <c r="G517" i="5"/>
  <c r="G516" i="5"/>
  <c r="G515" i="5" s="1"/>
  <c r="H512" i="5"/>
  <c r="H510" i="5" s="1"/>
  <c r="H509" i="5" s="1"/>
  <c r="J510" i="5"/>
  <c r="J509" i="5" s="1"/>
  <c r="I510" i="5"/>
  <c r="I509" i="5" s="1"/>
  <c r="G510" i="5"/>
  <c r="G509" i="5" s="1"/>
  <c r="I508" i="5"/>
  <c r="H508" i="5" s="1"/>
  <c r="I507" i="5"/>
  <c r="H507" i="5" s="1"/>
  <c r="I506" i="5"/>
  <c r="H506" i="5" s="1"/>
  <c r="H505" i="5"/>
  <c r="H504" i="5"/>
  <c r="I503" i="5"/>
  <c r="I502" i="5"/>
  <c r="H502" i="5"/>
  <c r="J501" i="5"/>
  <c r="G501" i="5"/>
  <c r="H500" i="5"/>
  <c r="I499" i="5"/>
  <c r="H499" i="5" s="1"/>
  <c r="I498" i="5"/>
  <c r="I497" i="5"/>
  <c r="H497" i="5" s="1"/>
  <c r="H496" i="5"/>
  <c r="H495" i="5"/>
  <c r="H492" i="5" s="1"/>
  <c r="H494" i="5"/>
  <c r="H493" i="5"/>
  <c r="J492" i="5"/>
  <c r="I492" i="5"/>
  <c r="G492" i="5"/>
  <c r="I491" i="5"/>
  <c r="H491" i="5" s="1"/>
  <c r="I490" i="5"/>
  <c r="H490" i="5" s="1"/>
  <c r="I489" i="5"/>
  <c r="H489" i="5" s="1"/>
  <c r="J488" i="5"/>
  <c r="I488" i="5"/>
  <c r="G488" i="5"/>
  <c r="I487" i="5"/>
  <c r="H486" i="5"/>
  <c r="J485" i="5"/>
  <c r="J483" i="5" s="1"/>
  <c r="J482" i="5" s="1"/>
  <c r="I484" i="5"/>
  <c r="H484" i="5" s="1"/>
  <c r="H481" i="5"/>
  <c r="I480" i="5"/>
  <c r="H480" i="5"/>
  <c r="I479" i="5"/>
  <c r="H479" i="5" s="1"/>
  <c r="J478" i="5"/>
  <c r="I478" i="5"/>
  <c r="I477" i="5" s="1"/>
  <c r="I476" i="5" s="1"/>
  <c r="H478" i="5"/>
  <c r="H477" i="5" s="1"/>
  <c r="H476" i="5" s="1"/>
  <c r="G478" i="5"/>
  <c r="J477" i="5"/>
  <c r="G477" i="5"/>
  <c r="J476" i="5"/>
  <c r="G476" i="5"/>
  <c r="H473" i="5"/>
  <c r="H471" i="5" s="1"/>
  <c r="H470" i="5" s="1"/>
  <c r="J471" i="5"/>
  <c r="J470" i="5" s="1"/>
  <c r="I471" i="5"/>
  <c r="I470" i="5" s="1"/>
  <c r="G471" i="5"/>
  <c r="G470" i="5"/>
  <c r="I469" i="5"/>
  <c r="H469" i="5" s="1"/>
  <c r="I468" i="5"/>
  <c r="H468" i="5"/>
  <c r="I467" i="5"/>
  <c r="I350" i="5" s="1"/>
  <c r="H466" i="5"/>
  <c r="H465" i="5"/>
  <c r="H464" i="5"/>
  <c r="I463" i="5"/>
  <c r="H463" i="5" s="1"/>
  <c r="J462" i="5"/>
  <c r="G462" i="5"/>
  <c r="H461" i="5"/>
  <c r="H460" i="5"/>
  <c r="H459" i="5"/>
  <c r="I458" i="5"/>
  <c r="H458" i="5" s="1"/>
  <c r="H457" i="5"/>
  <c r="H456" i="5"/>
  <c r="I455" i="5"/>
  <c r="I454" i="5"/>
  <c r="H454" i="5"/>
  <c r="J453" i="5"/>
  <c r="G453" i="5"/>
  <c r="I452" i="5"/>
  <c r="H452" i="5" s="1"/>
  <c r="I451" i="5"/>
  <c r="H451" i="5" s="1"/>
  <c r="I450" i="5"/>
  <c r="H450" i="5" s="1"/>
  <c r="J449" i="5"/>
  <c r="G449" i="5"/>
  <c r="H448" i="5"/>
  <c r="H447" i="5"/>
  <c r="H445" i="5"/>
  <c r="H442" i="5"/>
  <c r="J441" i="5"/>
  <c r="I440" i="5"/>
  <c r="J439" i="5"/>
  <c r="G439" i="5"/>
  <c r="G438" i="5" s="1"/>
  <c r="G437" i="5" s="1"/>
  <c r="J438" i="5"/>
  <c r="J437" i="5" s="1"/>
  <c r="H434" i="5"/>
  <c r="J432" i="5"/>
  <c r="I432" i="5"/>
  <c r="H432" i="5"/>
  <c r="G432" i="5"/>
  <c r="J431" i="5"/>
  <c r="I431" i="5"/>
  <c r="H431" i="5"/>
  <c r="G431" i="5"/>
  <c r="I430" i="5"/>
  <c r="H430" i="5"/>
  <c r="I429" i="5"/>
  <c r="H429" i="5" s="1"/>
  <c r="I428" i="5"/>
  <c r="H428" i="5"/>
  <c r="I427" i="5"/>
  <c r="H426" i="5"/>
  <c r="H425" i="5"/>
  <c r="I424" i="5"/>
  <c r="J423" i="5"/>
  <c r="G423" i="5"/>
  <c r="H422" i="5"/>
  <c r="H421" i="5"/>
  <c r="H420" i="5"/>
  <c r="I419" i="5"/>
  <c r="H419" i="5"/>
  <c r="H418" i="5"/>
  <c r="H417" i="5"/>
  <c r="H416" i="5"/>
  <c r="I415" i="5"/>
  <c r="J414" i="5"/>
  <c r="G414" i="5"/>
  <c r="I413" i="5"/>
  <c r="H413" i="5"/>
  <c r="I412" i="5"/>
  <c r="H412" i="5" s="1"/>
  <c r="I411" i="5"/>
  <c r="J410" i="5"/>
  <c r="G410" i="5"/>
  <c r="H409" i="5"/>
  <c r="H408" i="5"/>
  <c r="H403" i="5"/>
  <c r="J402" i="5"/>
  <c r="J400" i="5" s="1"/>
  <c r="J399" i="5" s="1"/>
  <c r="J398" i="5" s="1"/>
  <c r="I401" i="5"/>
  <c r="G400" i="5"/>
  <c r="G399" i="5" s="1"/>
  <c r="G398" i="5" s="1"/>
  <c r="H395" i="5"/>
  <c r="J393" i="5"/>
  <c r="I393" i="5"/>
  <c r="G393" i="5"/>
  <c r="G392" i="5" s="1"/>
  <c r="J392" i="5"/>
  <c r="I392" i="5"/>
  <c r="I391" i="5"/>
  <c r="H391" i="5" s="1"/>
  <c r="I390" i="5"/>
  <c r="H390" i="5" s="1"/>
  <c r="I389" i="5"/>
  <c r="H388" i="5"/>
  <c r="H387" i="5"/>
  <c r="H386" i="5"/>
  <c r="I385" i="5"/>
  <c r="H385" i="5"/>
  <c r="J384" i="5"/>
  <c r="G384" i="5"/>
  <c r="H382" i="5"/>
  <c r="H381" i="5"/>
  <c r="I380" i="5"/>
  <c r="H380" i="5" s="1"/>
  <c r="H379" i="5"/>
  <c r="I378" i="5"/>
  <c r="I375" i="5" s="1"/>
  <c r="H378" i="5"/>
  <c r="H377" i="5"/>
  <c r="I376" i="5"/>
  <c r="H376" i="5"/>
  <c r="J375" i="5"/>
  <c r="J368" i="5" s="1"/>
  <c r="J366" i="5" s="1"/>
  <c r="J365" i="5" s="1"/>
  <c r="G375" i="5"/>
  <c r="I374" i="5"/>
  <c r="H374" i="5" s="1"/>
  <c r="I373" i="5"/>
  <c r="H373" i="5"/>
  <c r="I372" i="5"/>
  <c r="J371" i="5"/>
  <c r="G371" i="5"/>
  <c r="G368" i="5" s="1"/>
  <c r="G366" i="5" s="1"/>
  <c r="G365" i="5" s="1"/>
  <c r="H370" i="5"/>
  <c r="H369" i="5"/>
  <c r="H367" i="5"/>
  <c r="J363" i="5"/>
  <c r="J361" i="5" s="1"/>
  <c r="I363" i="5"/>
  <c r="H363" i="5" s="1"/>
  <c r="I362" i="5"/>
  <c r="H362" i="5" s="1"/>
  <c r="G361" i="5"/>
  <c r="G360" i="5" s="1"/>
  <c r="G359" i="5" s="1"/>
  <c r="J360" i="5"/>
  <c r="J359" i="5" s="1"/>
  <c r="J356" i="5"/>
  <c r="J354" i="5" s="1"/>
  <c r="J353" i="5" s="1"/>
  <c r="G356" i="5"/>
  <c r="J355" i="5"/>
  <c r="I355" i="5"/>
  <c r="H355" i="5"/>
  <c r="G355" i="5"/>
  <c r="G354" i="5" s="1"/>
  <c r="G353" i="5" s="1"/>
  <c r="J352" i="5"/>
  <c r="G352" i="5"/>
  <c r="J351" i="5"/>
  <c r="G351" i="5"/>
  <c r="J350" i="5"/>
  <c r="G350" i="5"/>
  <c r="J349" i="5"/>
  <c r="G349" i="5"/>
  <c r="J348" i="5"/>
  <c r="I348" i="5"/>
  <c r="G348" i="5"/>
  <c r="J347" i="5"/>
  <c r="J345" i="5" s="1"/>
  <c r="I347" i="5"/>
  <c r="G347" i="5"/>
  <c r="J346" i="5"/>
  <c r="I346" i="5"/>
  <c r="G346" i="5"/>
  <c r="J344" i="5"/>
  <c r="I344" i="5"/>
  <c r="G344" i="5"/>
  <c r="J343" i="5"/>
  <c r="G343" i="5"/>
  <c r="J342" i="5"/>
  <c r="G342" i="5"/>
  <c r="J341" i="5"/>
  <c r="I341" i="5"/>
  <c r="G341" i="5"/>
  <c r="J339" i="5"/>
  <c r="I339" i="5"/>
  <c r="G339" i="5"/>
  <c r="J338" i="5"/>
  <c r="G338" i="5"/>
  <c r="J337" i="5"/>
  <c r="I337" i="5"/>
  <c r="G337" i="5"/>
  <c r="J336" i="5"/>
  <c r="J335" i="5" s="1"/>
  <c r="I336" i="5"/>
  <c r="G336" i="5"/>
  <c r="J334" i="5"/>
  <c r="G334" i="5"/>
  <c r="J333" i="5"/>
  <c r="G333" i="5"/>
  <c r="J332" i="5"/>
  <c r="J331" i="5" s="1"/>
  <c r="G332" i="5"/>
  <c r="J330" i="5"/>
  <c r="G330" i="5"/>
  <c r="J329" i="5"/>
  <c r="I329" i="5"/>
  <c r="H329" i="5"/>
  <c r="G329" i="5"/>
  <c r="J327" i="5"/>
  <c r="I327" i="5"/>
  <c r="G327" i="5"/>
  <c r="J324" i="5"/>
  <c r="I324" i="5"/>
  <c r="G324" i="5"/>
  <c r="J322" i="5"/>
  <c r="G322" i="5"/>
  <c r="J320" i="5"/>
  <c r="J319" i="5" s="1"/>
  <c r="J318" i="5" s="1"/>
  <c r="J317" i="5" s="1"/>
  <c r="G320" i="5"/>
  <c r="G319" i="5" s="1"/>
  <c r="G318" i="5" s="1"/>
  <c r="G317" i="5" s="1"/>
  <c r="I310" i="5"/>
  <c r="H310" i="5" s="1"/>
  <c r="I309" i="5"/>
  <c r="I308" i="5"/>
  <c r="H308" i="5"/>
  <c r="J307" i="5"/>
  <c r="G307" i="5"/>
  <c r="I306" i="5"/>
  <c r="H306" i="5" s="1"/>
  <c r="I305" i="5"/>
  <c r="J304" i="5"/>
  <c r="G304" i="5"/>
  <c r="G303" i="5" s="1"/>
  <c r="G302" i="5" s="1"/>
  <c r="G300" i="5" s="1"/>
  <c r="J300" i="5"/>
  <c r="I299" i="5"/>
  <c r="J298" i="5"/>
  <c r="J297" i="5" s="1"/>
  <c r="J296" i="5" s="1"/>
  <c r="G298" i="5"/>
  <c r="G297" i="5" s="1"/>
  <c r="G296" i="5" s="1"/>
  <c r="I295" i="5"/>
  <c r="J294" i="5"/>
  <c r="G294" i="5"/>
  <c r="G293" i="5" s="1"/>
  <c r="G292" i="5" s="1"/>
  <c r="J293" i="5"/>
  <c r="J292" i="5" s="1"/>
  <c r="I291" i="5"/>
  <c r="I290" i="5" s="1"/>
  <c r="H291" i="5"/>
  <c r="H290" i="5" s="1"/>
  <c r="J290" i="5"/>
  <c r="G290" i="5"/>
  <c r="I289" i="5"/>
  <c r="J288" i="5"/>
  <c r="J287" i="5" s="1"/>
  <c r="J286" i="5" s="1"/>
  <c r="J285" i="5" s="1"/>
  <c r="G288" i="5"/>
  <c r="G287" i="5" s="1"/>
  <c r="G286" i="5" s="1"/>
  <c r="G285" i="5" s="1"/>
  <c r="I282" i="5"/>
  <c r="J280" i="5"/>
  <c r="J279" i="5" s="1"/>
  <c r="J278" i="5" s="1"/>
  <c r="J277" i="5" s="1"/>
  <c r="J276" i="5" s="1"/>
  <c r="G280" i="5"/>
  <c r="G279" i="5" s="1"/>
  <c r="G278" i="5" s="1"/>
  <c r="G277" i="5" s="1"/>
  <c r="G276" i="5" s="1"/>
  <c r="H275" i="5"/>
  <c r="H274" i="5" s="1"/>
  <c r="H273" i="5" s="1"/>
  <c r="H272" i="5" s="1"/>
  <c r="H271" i="5" s="1"/>
  <c r="H270" i="5" s="1"/>
  <c r="J274" i="5"/>
  <c r="J273" i="5" s="1"/>
  <c r="J272" i="5" s="1"/>
  <c r="J271" i="5" s="1"/>
  <c r="J270" i="5" s="1"/>
  <c r="I274" i="5"/>
  <c r="G274" i="5"/>
  <c r="G273" i="5" s="1"/>
  <c r="G272" i="5" s="1"/>
  <c r="G271" i="5" s="1"/>
  <c r="G270" i="5" s="1"/>
  <c r="I273" i="5"/>
  <c r="I272" i="5" s="1"/>
  <c r="I271" i="5" s="1"/>
  <c r="I270" i="5" s="1"/>
  <c r="H268" i="5"/>
  <c r="J267" i="5"/>
  <c r="I267" i="5"/>
  <c r="H267" i="5"/>
  <c r="G267" i="5"/>
  <c r="J266" i="5"/>
  <c r="I266" i="5"/>
  <c r="H266" i="5"/>
  <c r="G266" i="5"/>
  <c r="J265" i="5"/>
  <c r="J264" i="5" s="1"/>
  <c r="J263" i="5" s="1"/>
  <c r="I265" i="5"/>
  <c r="I264" i="5" s="1"/>
  <c r="I263" i="5" s="1"/>
  <c r="H265" i="5"/>
  <c r="H264" i="5" s="1"/>
  <c r="H263" i="5" s="1"/>
  <c r="G265" i="5"/>
  <c r="G264" i="5"/>
  <c r="G263" i="5" s="1"/>
  <c r="I262" i="5"/>
  <c r="H262" i="5"/>
  <c r="H261" i="5" s="1"/>
  <c r="J261" i="5"/>
  <c r="I261" i="5"/>
  <c r="G261" i="5"/>
  <c r="I260" i="5"/>
  <c r="J258" i="5"/>
  <c r="J257" i="5" s="1"/>
  <c r="J256" i="5" s="1"/>
  <c r="J255" i="5" s="1"/>
  <c r="J254" i="5" s="1"/>
  <c r="J253" i="5" s="1"/>
  <c r="J252" i="5" s="1"/>
  <c r="J242" i="5" s="1"/>
  <c r="G258" i="5"/>
  <c r="G257" i="5" s="1"/>
  <c r="G256" i="5" s="1"/>
  <c r="G255" i="5" s="1"/>
  <c r="G254" i="5" s="1"/>
  <c r="G253" i="5" s="1"/>
  <c r="G252" i="5" s="1"/>
  <c r="G250" i="5"/>
  <c r="G249" i="5" s="1"/>
  <c r="G248" i="5" s="1"/>
  <c r="G246" i="5"/>
  <c r="G245" i="5" s="1"/>
  <c r="G244" i="5" s="1"/>
  <c r="H241" i="5"/>
  <c r="J240" i="5"/>
  <c r="I240" i="5"/>
  <c r="H240" i="5"/>
  <c r="G240" i="5"/>
  <c r="J239" i="5"/>
  <c r="I239" i="5"/>
  <c r="H239" i="5"/>
  <c r="G239" i="5"/>
  <c r="I238" i="5"/>
  <c r="H238" i="5" s="1"/>
  <c r="I237" i="5"/>
  <c r="H237" i="5" s="1"/>
  <c r="I236" i="5"/>
  <c r="H236" i="5" s="1"/>
  <c r="I235" i="5"/>
  <c r="H235" i="5" s="1"/>
  <c r="I234" i="5"/>
  <c r="J233" i="5"/>
  <c r="G233" i="5"/>
  <c r="J228" i="5"/>
  <c r="I228" i="5"/>
  <c r="H228" i="5"/>
  <c r="G228" i="5"/>
  <c r="I227" i="5"/>
  <c r="H227" i="5" s="1"/>
  <c r="I226" i="5"/>
  <c r="H226" i="5" s="1"/>
  <c r="I225" i="5"/>
  <c r="J224" i="5"/>
  <c r="G224" i="5"/>
  <c r="H223" i="5"/>
  <c r="G222" i="5"/>
  <c r="I221" i="5"/>
  <c r="H221" i="5"/>
  <c r="G220" i="5"/>
  <c r="G219" i="5" s="1"/>
  <c r="I218" i="5"/>
  <c r="H218" i="5" s="1"/>
  <c r="I217" i="5"/>
  <c r="H217" i="5"/>
  <c r="J216" i="5"/>
  <c r="J215" i="5" s="1"/>
  <c r="J214" i="5" s="1"/>
  <c r="G216" i="5"/>
  <c r="G215" i="5"/>
  <c r="G214" i="5" s="1"/>
  <c r="H209" i="5"/>
  <c r="H208" i="5" s="1"/>
  <c r="H207" i="5" s="1"/>
  <c r="J208" i="5"/>
  <c r="J207" i="5" s="1"/>
  <c r="I208" i="5"/>
  <c r="G208" i="5"/>
  <c r="G207" i="5" s="1"/>
  <c r="I207" i="5"/>
  <c r="I206" i="5"/>
  <c r="H206" i="5" s="1"/>
  <c r="I205" i="5"/>
  <c r="H205" i="5"/>
  <c r="I204" i="5"/>
  <c r="H204" i="5" s="1"/>
  <c r="I203" i="5"/>
  <c r="H203" i="5"/>
  <c r="I202" i="5"/>
  <c r="H202" i="5" s="1"/>
  <c r="J201" i="5"/>
  <c r="G201" i="5"/>
  <c r="J196" i="5"/>
  <c r="I196" i="5"/>
  <c r="H196" i="5"/>
  <c r="G196" i="5"/>
  <c r="I195" i="5"/>
  <c r="H195" i="5"/>
  <c r="I194" i="5"/>
  <c r="H194" i="5" s="1"/>
  <c r="I193" i="5"/>
  <c r="H193" i="5"/>
  <c r="J192" i="5"/>
  <c r="G192" i="5"/>
  <c r="H191" i="5"/>
  <c r="J190" i="5"/>
  <c r="J188" i="5" s="1"/>
  <c r="J187" i="5" s="1"/>
  <c r="I189" i="5"/>
  <c r="I186" i="5"/>
  <c r="H186" i="5" s="1"/>
  <c r="I185" i="5"/>
  <c r="J184" i="5"/>
  <c r="J183" i="5" s="1"/>
  <c r="J182" i="5" s="1"/>
  <c r="G184" i="5"/>
  <c r="G183" i="5"/>
  <c r="G182" i="5"/>
  <c r="H177" i="5"/>
  <c r="J176" i="5"/>
  <c r="I176" i="5"/>
  <c r="H176" i="5"/>
  <c r="G176" i="5"/>
  <c r="J175" i="5"/>
  <c r="I175" i="5"/>
  <c r="H175" i="5"/>
  <c r="G175" i="5"/>
  <c r="I174" i="5"/>
  <c r="I173" i="5"/>
  <c r="I172" i="5"/>
  <c r="I171" i="5"/>
  <c r="I170" i="5"/>
  <c r="J169" i="5"/>
  <c r="J158" i="5" s="1"/>
  <c r="J156" i="5" s="1"/>
  <c r="J155" i="5" s="1"/>
  <c r="J149" i="5" s="1"/>
  <c r="J148" i="5" s="1"/>
  <c r="J147" i="5" s="1"/>
  <c r="J146" i="5" s="1"/>
  <c r="G169" i="5"/>
  <c r="H168" i="5"/>
  <c r="H167" i="5"/>
  <c r="I166" i="5"/>
  <c r="I134" i="5" s="1"/>
  <c r="H166" i="5"/>
  <c r="H134" i="5" s="1"/>
  <c r="I165" i="5"/>
  <c r="H165" i="5" s="1"/>
  <c r="J164" i="5"/>
  <c r="I164" i="5"/>
  <c r="G164" i="5"/>
  <c r="I163" i="5"/>
  <c r="H163" i="5"/>
  <c r="I162" i="5"/>
  <c r="I161" i="5"/>
  <c r="H161" i="5"/>
  <c r="J160" i="5"/>
  <c r="G160" i="5"/>
  <c r="H159" i="5"/>
  <c r="I157" i="5"/>
  <c r="H157" i="5" s="1"/>
  <c r="I153" i="5"/>
  <c r="H153" i="5"/>
  <c r="J152" i="5"/>
  <c r="G152" i="5"/>
  <c r="G151" i="5" s="1"/>
  <c r="J151" i="5"/>
  <c r="J145" i="5"/>
  <c r="J144" i="5" s="1"/>
  <c r="I145" i="5"/>
  <c r="I144" i="5" s="1"/>
  <c r="I143" i="5" s="1"/>
  <c r="H145" i="5"/>
  <c r="H144" i="5" s="1"/>
  <c r="H143" i="5" s="1"/>
  <c r="G145" i="5"/>
  <c r="G144" i="5"/>
  <c r="G143" i="5" s="1"/>
  <c r="J143" i="5"/>
  <c r="J142" i="5"/>
  <c r="G142" i="5"/>
  <c r="J141" i="5"/>
  <c r="G141" i="5"/>
  <c r="J140" i="5"/>
  <c r="G140" i="5"/>
  <c r="J139" i="5"/>
  <c r="G139" i="5"/>
  <c r="G137" i="5" s="1"/>
  <c r="J138" i="5"/>
  <c r="G138" i="5"/>
  <c r="J136" i="5"/>
  <c r="I136" i="5"/>
  <c r="H136" i="5"/>
  <c r="G136" i="5"/>
  <c r="J135" i="5"/>
  <c r="I135" i="5"/>
  <c r="H135" i="5"/>
  <c r="G135" i="5"/>
  <c r="J134" i="5"/>
  <c r="G134" i="5"/>
  <c r="G132" i="5" s="1"/>
  <c r="J133" i="5"/>
  <c r="I133" i="5"/>
  <c r="I132" i="5" s="1"/>
  <c r="H133" i="5"/>
  <c r="J131" i="5"/>
  <c r="G131" i="5"/>
  <c r="J130" i="5"/>
  <c r="G130" i="5"/>
  <c r="J129" i="5"/>
  <c r="J128" i="5" s="1"/>
  <c r="J127" i="5"/>
  <c r="I127" i="5"/>
  <c r="H127" i="5"/>
  <c r="G127" i="5"/>
  <c r="J125" i="5"/>
  <c r="J122" i="5"/>
  <c r="J121" i="5"/>
  <c r="J120" i="5" s="1"/>
  <c r="G120" i="5"/>
  <c r="G119" i="5" s="1"/>
  <c r="H113" i="5"/>
  <c r="H112" i="5"/>
  <c r="H109" i="5" s="1"/>
  <c r="H108" i="5" s="1"/>
  <c r="H107" i="5" s="1"/>
  <c r="G112" i="5"/>
  <c r="G109" i="5" s="1"/>
  <c r="G108" i="5" s="1"/>
  <c r="G107" i="5" s="1"/>
  <c r="H111" i="5"/>
  <c r="H110" i="5"/>
  <c r="J109" i="5"/>
  <c r="J108" i="5" s="1"/>
  <c r="J107" i="5" s="1"/>
  <c r="I109" i="5"/>
  <c r="I108" i="5" s="1"/>
  <c r="I107" i="5" s="1"/>
  <c r="H106" i="5"/>
  <c r="H105" i="5"/>
  <c r="J104" i="5"/>
  <c r="I104" i="5"/>
  <c r="H104" i="5"/>
  <c r="G104" i="5"/>
  <c r="J103" i="5"/>
  <c r="I103" i="5"/>
  <c r="H103" i="5"/>
  <c r="G103" i="5"/>
  <c r="J102" i="5"/>
  <c r="I102" i="5"/>
  <c r="H102" i="5"/>
  <c r="G102" i="5"/>
  <c r="J101" i="5"/>
  <c r="I101" i="5"/>
  <c r="H101" i="5"/>
  <c r="G101" i="5"/>
  <c r="J100" i="5"/>
  <c r="J99" i="5" s="1"/>
  <c r="I100" i="5"/>
  <c r="I99" i="5" s="1"/>
  <c r="H100" i="5"/>
  <c r="H99" i="5" s="1"/>
  <c r="G100" i="5"/>
  <c r="G99" i="5"/>
  <c r="I98" i="5"/>
  <c r="J97" i="5"/>
  <c r="G97" i="5"/>
  <c r="J96" i="5"/>
  <c r="J95" i="5" s="1"/>
  <c r="J94" i="5" s="1"/>
  <c r="J93" i="5" s="1"/>
  <c r="G96" i="5"/>
  <c r="G95" i="5" s="1"/>
  <c r="G94" i="5" s="1"/>
  <c r="I91" i="5"/>
  <c r="J90" i="5"/>
  <c r="J80" i="5" s="1"/>
  <c r="J78" i="5" s="1"/>
  <c r="J77" i="5" s="1"/>
  <c r="G90" i="5"/>
  <c r="I89" i="5"/>
  <c r="H89" i="5"/>
  <c r="H88" i="5"/>
  <c r="I87" i="5"/>
  <c r="H86" i="5"/>
  <c r="H85" i="5"/>
  <c r="H84" i="5"/>
  <c r="H83" i="5" s="1"/>
  <c r="J83" i="5"/>
  <c r="I83" i="5"/>
  <c r="G83" i="5"/>
  <c r="G80" i="5" s="1"/>
  <c r="G78" i="5" s="1"/>
  <c r="G77" i="5" s="1"/>
  <c r="I82" i="5"/>
  <c r="H82" i="5" s="1"/>
  <c r="H81" i="5"/>
  <c r="I79" i="5"/>
  <c r="I76" i="5"/>
  <c r="H76" i="5" s="1"/>
  <c r="I74" i="5"/>
  <c r="J73" i="5"/>
  <c r="J72" i="5" s="1"/>
  <c r="J71" i="5" s="1"/>
  <c r="G73" i="5"/>
  <c r="G72" i="5" s="1"/>
  <c r="G71" i="5"/>
  <c r="I66" i="5"/>
  <c r="J65" i="5"/>
  <c r="G65" i="5"/>
  <c r="G64" i="5" s="1"/>
  <c r="G63" i="5" s="1"/>
  <c r="G62" i="5" s="1"/>
  <c r="G61" i="5" s="1"/>
  <c r="G60" i="5" s="1"/>
  <c r="J64" i="5"/>
  <c r="J63" i="5" s="1"/>
  <c r="J62" i="5" s="1"/>
  <c r="J61" i="5" s="1"/>
  <c r="J60" i="5" s="1"/>
  <c r="I58" i="5"/>
  <c r="J57" i="5"/>
  <c r="G57" i="5"/>
  <c r="J56" i="5"/>
  <c r="J55" i="5" s="1"/>
  <c r="G56" i="5"/>
  <c r="G55" i="5" s="1"/>
  <c r="J54" i="5"/>
  <c r="G54" i="5"/>
  <c r="H53" i="5"/>
  <c r="J52" i="5"/>
  <c r="I52" i="5"/>
  <c r="H52" i="5"/>
  <c r="G52" i="5"/>
  <c r="J51" i="5"/>
  <c r="I51" i="5"/>
  <c r="H51" i="5"/>
  <c r="G51" i="5"/>
  <c r="I50" i="5"/>
  <c r="H50" i="5" s="1"/>
  <c r="I49" i="5"/>
  <c r="H49" i="5" s="1"/>
  <c r="I48" i="5"/>
  <c r="J47" i="5"/>
  <c r="G47" i="5"/>
  <c r="H46" i="5"/>
  <c r="I45" i="5"/>
  <c r="J43" i="5"/>
  <c r="G43" i="5"/>
  <c r="I42" i="5"/>
  <c r="H42" i="5" s="1"/>
  <c r="I41" i="5"/>
  <c r="H41" i="5" s="1"/>
  <c r="I40" i="5"/>
  <c r="J39" i="5"/>
  <c r="G39" i="5"/>
  <c r="I38" i="5"/>
  <c r="H38" i="5" s="1"/>
  <c r="I37" i="5"/>
  <c r="H37" i="5" s="1"/>
  <c r="I36" i="5"/>
  <c r="H36" i="5" s="1"/>
  <c r="I35" i="5"/>
  <c r="J34" i="5"/>
  <c r="G34" i="5"/>
  <c r="I33" i="5"/>
  <c r="H33" i="5"/>
  <c r="G31" i="5"/>
  <c r="G27" i="5" s="1"/>
  <c r="G26" i="5" s="1"/>
  <c r="I30" i="5"/>
  <c r="H30" i="5" s="1"/>
  <c r="H29" i="5"/>
  <c r="J28" i="5"/>
  <c r="I28" i="5"/>
  <c r="G28" i="5"/>
  <c r="J25" i="5"/>
  <c r="J22" i="5" s="1"/>
  <c r="J21" i="5" s="1"/>
  <c r="J20" i="5" s="1"/>
  <c r="I24" i="5"/>
  <c r="H24" i="5" s="1"/>
  <c r="I23" i="5"/>
  <c r="I25" i="5" s="1"/>
  <c r="H23" i="5"/>
  <c r="G22" i="5"/>
  <c r="G21" i="5" s="1"/>
  <c r="G20" i="5" s="1"/>
  <c r="H205" i="12" l="1"/>
  <c r="H188" i="12" s="1"/>
  <c r="I188" i="12"/>
  <c r="G81" i="12"/>
  <c r="G80" i="12" s="1"/>
  <c r="G74" i="12" s="1"/>
  <c r="G73" i="12" s="1"/>
  <c r="G72" i="12" s="1"/>
  <c r="G71" i="12" s="1"/>
  <c r="J135" i="7"/>
  <c r="J134" i="7" s="1"/>
  <c r="H356" i="7"/>
  <c r="H355" i="7" s="1"/>
  <c r="H354" i="7" s="1"/>
  <c r="H353" i="7" s="1"/>
  <c r="H352" i="7" s="1"/>
  <c r="H345" i="7" s="1"/>
  <c r="H229" i="12"/>
  <c r="H228" i="12" s="1"/>
  <c r="H227" i="12" s="1"/>
  <c r="H226" i="12" s="1"/>
  <c r="H225" i="12" s="1"/>
  <c r="H224" i="12" s="1"/>
  <c r="I317" i="7"/>
  <c r="I315" i="7" s="1"/>
  <c r="I314" i="7" s="1"/>
  <c r="I81" i="7"/>
  <c r="G191" i="12"/>
  <c r="G188" i="12" s="1"/>
  <c r="G185" i="12" s="1"/>
  <c r="G213" i="7"/>
  <c r="G212" i="7" s="1"/>
  <c r="G211" i="7" s="1"/>
  <c r="G196" i="7" s="1"/>
  <c r="G195" i="7" s="1"/>
  <c r="G181" i="7" s="1"/>
  <c r="K200" i="11"/>
  <c r="H147" i="7"/>
  <c r="H145" i="7" s="1"/>
  <c r="H143" i="7" s="1"/>
  <c r="H142" i="7" s="1"/>
  <c r="G113" i="7"/>
  <c r="I278" i="7"/>
  <c r="I276" i="7" s="1"/>
  <c r="I275" i="7" s="1"/>
  <c r="I241" i="7"/>
  <c r="H77" i="7"/>
  <c r="H76" i="7" s="1"/>
  <c r="H70" i="7" s="1"/>
  <c r="H69" i="7" s="1"/>
  <c r="H68" i="7" s="1"/>
  <c r="H67" i="7" s="1"/>
  <c r="I54" i="7"/>
  <c r="I22" i="7"/>
  <c r="I21" i="7" s="1"/>
  <c r="I20" i="7" s="1"/>
  <c r="J226" i="7"/>
  <c r="J225" i="7" s="1"/>
  <c r="J224" i="7" s="1"/>
  <c r="J222" i="7" s="1"/>
  <c r="J364" i="7" s="1"/>
  <c r="G106" i="7"/>
  <c r="G105" i="7" s="1"/>
  <c r="I14" i="3"/>
  <c r="J88" i="3"/>
  <c r="H201" i="3"/>
  <c r="I96" i="3"/>
  <c r="I160" i="3"/>
  <c r="I191" i="3"/>
  <c r="I127" i="3"/>
  <c r="H258" i="3"/>
  <c r="H15" i="3"/>
  <c r="H161" i="3"/>
  <c r="I215" i="3"/>
  <c r="H65" i="3"/>
  <c r="H229" i="3"/>
  <c r="I258" i="3"/>
  <c r="H458" i="3"/>
  <c r="H98" i="3"/>
  <c r="H128" i="3"/>
  <c r="J256" i="3"/>
  <c r="I457" i="3"/>
  <c r="N105" i="6"/>
  <c r="N104" i="6" s="1"/>
  <c r="N103" i="6" s="1"/>
  <c r="N102" i="6" s="1"/>
  <c r="N99" i="6" s="1"/>
  <c r="N92" i="6" s="1"/>
  <c r="N366" i="6" s="1"/>
  <c r="N54" i="9"/>
  <c r="N57" i="9"/>
  <c r="N56" i="9" s="1"/>
  <c r="N55" i="9" s="1"/>
  <c r="N16" i="9"/>
  <c r="N15" i="9" s="1"/>
  <c r="N9" i="9" s="1"/>
  <c r="N368" i="9" s="1"/>
  <c r="N109" i="9"/>
  <c r="N107" i="9" s="1"/>
  <c r="N106" i="9" s="1"/>
  <c r="N105" i="9" s="1"/>
  <c r="N104" i="9" s="1"/>
  <c r="N101" i="9" s="1"/>
  <c r="N94" i="9" s="1"/>
  <c r="N139" i="9"/>
  <c r="N138" i="9" s="1"/>
  <c r="N137" i="9" s="1"/>
  <c r="N136" i="9" s="1"/>
  <c r="N133" i="9" s="1"/>
  <c r="I27" i="7"/>
  <c r="I26" i="7" s="1"/>
  <c r="I19" i="7" s="1"/>
  <c r="I18" i="7" s="1"/>
  <c r="I17" i="7" s="1"/>
  <c r="I16" i="7" s="1"/>
  <c r="I10" i="7" s="1"/>
  <c r="G19" i="7"/>
  <c r="G18" i="7" s="1"/>
  <c r="G17" i="7" s="1"/>
  <c r="G16" i="7" s="1"/>
  <c r="G10" i="7" s="1"/>
  <c r="J268" i="7"/>
  <c r="J267" i="7" s="1"/>
  <c r="I255" i="7"/>
  <c r="I238" i="7" s="1"/>
  <c r="I236" i="7" s="1"/>
  <c r="I235" i="7" s="1"/>
  <c r="G238" i="7"/>
  <c r="H266" i="7"/>
  <c r="H264" i="7" s="1"/>
  <c r="H263" i="7" s="1"/>
  <c r="I145" i="7"/>
  <c r="I143" i="7" s="1"/>
  <c r="I142" i="7" s="1"/>
  <c r="I136" i="7" s="1"/>
  <c r="I133" i="7" s="1"/>
  <c r="H141" i="7"/>
  <c r="I109" i="7"/>
  <c r="H132" i="7"/>
  <c r="H131" i="7" s="1"/>
  <c r="H130" i="7" s="1"/>
  <c r="H163" i="7"/>
  <c r="H162" i="7" s="1"/>
  <c r="H317" i="7"/>
  <c r="H315" i="7" s="1"/>
  <c r="H314" i="7" s="1"/>
  <c r="I107" i="7"/>
  <c r="I106" i="7" s="1"/>
  <c r="I105" i="7" s="1"/>
  <c r="I113" i="7"/>
  <c r="I111" i="7" s="1"/>
  <c r="I110" i="7" s="1"/>
  <c r="I77" i="7"/>
  <c r="I76" i="7" s="1"/>
  <c r="I70" i="7" s="1"/>
  <c r="I69" i="7" s="1"/>
  <c r="I68" i="7" s="1"/>
  <c r="I67" i="7" s="1"/>
  <c r="I268" i="7"/>
  <c r="I267" i="7" s="1"/>
  <c r="H310" i="7"/>
  <c r="H309" i="7" s="1"/>
  <c r="H308" i="7" s="1"/>
  <c r="H196" i="7"/>
  <c r="H195" i="7" s="1"/>
  <c r="H181" i="7" s="1"/>
  <c r="H261" i="7"/>
  <c r="H255" i="7" s="1"/>
  <c r="H230" i="7"/>
  <c r="H229" i="7" s="1"/>
  <c r="H228" i="7" s="1"/>
  <c r="H227" i="7" s="1"/>
  <c r="H271" i="7"/>
  <c r="H270" i="7" s="1"/>
  <c r="H269" i="7" s="1"/>
  <c r="I310" i="7"/>
  <c r="I309" i="7" s="1"/>
  <c r="I308" i="7" s="1"/>
  <c r="I307" i="7" s="1"/>
  <c r="I306" i="7" s="1"/>
  <c r="H112" i="7"/>
  <c r="H31" i="7"/>
  <c r="H27" i="7" s="1"/>
  <c r="H26" i="7" s="1"/>
  <c r="H19" i="7" s="1"/>
  <c r="H18" i="7" s="1"/>
  <c r="H17" i="7" s="1"/>
  <c r="H16" i="7" s="1"/>
  <c r="H10" i="7" s="1"/>
  <c r="I196" i="7"/>
  <c r="I195" i="7" s="1"/>
  <c r="I181" i="7" s="1"/>
  <c r="H113" i="7"/>
  <c r="H242" i="7"/>
  <c r="H241" i="7" s="1"/>
  <c r="H281" i="7"/>
  <c r="H248" i="7"/>
  <c r="H245" i="7" s="1"/>
  <c r="H285" i="7"/>
  <c r="I232" i="7"/>
  <c r="I229" i="7" s="1"/>
  <c r="I228" i="7" s="1"/>
  <c r="I227" i="7" s="1"/>
  <c r="H162" i="5"/>
  <c r="H130" i="5" s="1"/>
  <c r="I160" i="5"/>
  <c r="I130" i="5"/>
  <c r="G211" i="5"/>
  <c r="G210" i="5" s="1"/>
  <c r="I280" i="5"/>
  <c r="I279" i="5" s="1"/>
  <c r="I278" i="5" s="1"/>
  <c r="I277" i="5" s="1"/>
  <c r="I276" i="5" s="1"/>
  <c r="H282" i="5"/>
  <c r="H280" i="5" s="1"/>
  <c r="H279" i="5" s="1"/>
  <c r="H278" i="5" s="1"/>
  <c r="H277" i="5" s="1"/>
  <c r="H276" i="5" s="1"/>
  <c r="I410" i="5"/>
  <c r="I407" i="5" s="1"/>
  <c r="I405" i="5" s="1"/>
  <c r="I404" i="5" s="1"/>
  <c r="H411" i="5"/>
  <c r="H427" i="5"/>
  <c r="I349" i="5"/>
  <c r="H498" i="5"/>
  <c r="H342" i="5" s="1"/>
  <c r="I342" i="5"/>
  <c r="H551" i="5"/>
  <c r="H549" i="5" s="1"/>
  <c r="H548" i="5" s="1"/>
  <c r="I356" i="5"/>
  <c r="I354" i="5" s="1"/>
  <c r="I353" i="5" s="1"/>
  <c r="I549" i="5"/>
  <c r="I548" i="5" s="1"/>
  <c r="H595" i="5"/>
  <c r="H594" i="5" s="1"/>
  <c r="H616" i="5"/>
  <c r="I631" i="5"/>
  <c r="I630" i="5" s="1"/>
  <c r="H632" i="5"/>
  <c r="H631" i="5" s="1"/>
  <c r="H630" i="5" s="1"/>
  <c r="I22" i="5"/>
  <c r="I21" i="5" s="1"/>
  <c r="I20" i="5" s="1"/>
  <c r="H28" i="5"/>
  <c r="G70" i="5"/>
  <c r="G69" i="5" s="1"/>
  <c r="G68" i="5" s="1"/>
  <c r="G67" i="5" s="1"/>
  <c r="I154" i="5"/>
  <c r="H154" i="5" s="1"/>
  <c r="H122" i="5" s="1"/>
  <c r="I192" i="5"/>
  <c r="I216" i="5"/>
  <c r="I215" i="5" s="1"/>
  <c r="I214" i="5" s="1"/>
  <c r="I211" i="5" s="1"/>
  <c r="I210" i="5" s="1"/>
  <c r="G331" i="5"/>
  <c r="G328" i="5" s="1"/>
  <c r="G326" i="5" s="1"/>
  <c r="G325" i="5" s="1"/>
  <c r="G316" i="5" s="1"/>
  <c r="G314" i="5" s="1"/>
  <c r="G313" i="5" s="1"/>
  <c r="G312" i="5" s="1"/>
  <c r="J358" i="5"/>
  <c r="J357" i="5" s="1"/>
  <c r="H338" i="5"/>
  <c r="H349" i="5"/>
  <c r="H401" i="5"/>
  <c r="I320" i="5"/>
  <c r="I449" i="5"/>
  <c r="H289" i="5"/>
  <c r="H288" i="5" s="1"/>
  <c r="I288" i="5"/>
  <c r="H299" i="5"/>
  <c r="H298" i="5" s="1"/>
  <c r="H297" i="5" s="1"/>
  <c r="H296" i="5" s="1"/>
  <c r="I298" i="5"/>
  <c r="I297" i="5" s="1"/>
  <c r="I296" i="5" s="1"/>
  <c r="H356" i="5"/>
  <c r="H354" i="5" s="1"/>
  <c r="H353" i="5" s="1"/>
  <c r="H393" i="5"/>
  <c r="H392" i="5" s="1"/>
  <c r="G93" i="5"/>
  <c r="I201" i="5"/>
  <c r="J284" i="5"/>
  <c r="J283" i="5" s="1"/>
  <c r="I333" i="5"/>
  <c r="H440" i="5"/>
  <c r="I441" i="5"/>
  <c r="I439" i="5" s="1"/>
  <c r="I438" i="5" s="1"/>
  <c r="I437" i="5" s="1"/>
  <c r="H333" i="5"/>
  <c r="G514" i="5"/>
  <c r="G513" i="5" s="1"/>
  <c r="G593" i="5"/>
  <c r="G592" i="5" s="1"/>
  <c r="G591" i="5" s="1"/>
  <c r="G358" i="5"/>
  <c r="G357" i="5" s="1"/>
  <c r="G407" i="5"/>
  <c r="G405" i="5" s="1"/>
  <c r="G404" i="5" s="1"/>
  <c r="G397" i="5" s="1"/>
  <c r="G396" i="5" s="1"/>
  <c r="H343" i="5"/>
  <c r="H339" i="5"/>
  <c r="G19" i="5"/>
  <c r="G18" i="5" s="1"/>
  <c r="H25" i="5"/>
  <c r="G117" i="5"/>
  <c r="G335" i="5"/>
  <c r="I338" i="5"/>
  <c r="I335" i="5" s="1"/>
  <c r="I343" i="5"/>
  <c r="H334" i="5"/>
  <c r="H351" i="5"/>
  <c r="J407" i="5"/>
  <c r="J405" i="5" s="1"/>
  <c r="J404" i="5" s="1"/>
  <c r="J397" i="5" s="1"/>
  <c r="J396" i="5" s="1"/>
  <c r="H344" i="5"/>
  <c r="H449" i="5"/>
  <c r="I330" i="5"/>
  <c r="I634" i="5"/>
  <c r="H652" i="5"/>
  <c r="H651" i="5" s="1"/>
  <c r="H650" i="5" s="1"/>
  <c r="H649" i="5" s="1"/>
  <c r="H648" i="5" s="1"/>
  <c r="H647" i="5" s="1"/>
  <c r="J524" i="5"/>
  <c r="J522" i="5" s="1"/>
  <c r="J521" i="5" s="1"/>
  <c r="J514" i="5" s="1"/>
  <c r="J513" i="5" s="1"/>
  <c r="J137" i="5"/>
  <c r="G158" i="5"/>
  <c r="G156" i="5" s="1"/>
  <c r="G155" i="5" s="1"/>
  <c r="G149" i="5" s="1"/>
  <c r="G148" i="5" s="1"/>
  <c r="G147" i="5" s="1"/>
  <c r="G146" i="5" s="1"/>
  <c r="J179" i="5"/>
  <c r="J178" i="5" s="1"/>
  <c r="G243" i="5"/>
  <c r="G242" i="5" s="1"/>
  <c r="H352" i="5"/>
  <c r="J446" i="5"/>
  <c r="J444" i="5" s="1"/>
  <c r="J443" i="5" s="1"/>
  <c r="J436" i="5" s="1"/>
  <c r="J435" i="5" s="1"/>
  <c r="H324" i="5"/>
  <c r="H318" i="5" s="1"/>
  <c r="H317" i="5" s="1"/>
  <c r="G563" i="5"/>
  <c r="G561" i="5" s="1"/>
  <c r="G560" i="5" s="1"/>
  <c r="G553" i="5" s="1"/>
  <c r="G552" i="5" s="1"/>
  <c r="I579" i="5"/>
  <c r="I609" i="5"/>
  <c r="J634" i="5"/>
  <c r="J70" i="5"/>
  <c r="J69" i="5" s="1"/>
  <c r="J68" i="5" s="1"/>
  <c r="J67" i="5" s="1"/>
  <c r="G284" i="5"/>
  <c r="G283" i="5" s="1"/>
  <c r="G269" i="5" s="1"/>
  <c r="H79" i="5"/>
  <c r="H87" i="5"/>
  <c r="H80" i="5" s="1"/>
  <c r="I90" i="5"/>
  <c r="I80" i="5" s="1"/>
  <c r="I78" i="5" s="1"/>
  <c r="I77" i="5" s="1"/>
  <c r="H91" i="5"/>
  <c r="H90" i="5" s="1"/>
  <c r="J119" i="5"/>
  <c r="J117" i="5"/>
  <c r="H35" i="5"/>
  <c r="H34" i="5" s="1"/>
  <c r="I34" i="5"/>
  <c r="H58" i="5"/>
  <c r="I65" i="5"/>
  <c r="I64" i="5" s="1"/>
  <c r="I63" i="5" s="1"/>
  <c r="I62" i="5" s="1"/>
  <c r="I61" i="5" s="1"/>
  <c r="I60" i="5" s="1"/>
  <c r="H66" i="5"/>
  <c r="H65" i="5" s="1"/>
  <c r="H64" i="5" s="1"/>
  <c r="H63" i="5" s="1"/>
  <c r="H62" i="5" s="1"/>
  <c r="H61" i="5" s="1"/>
  <c r="H60" i="5" s="1"/>
  <c r="H74" i="5"/>
  <c r="H73" i="5" s="1"/>
  <c r="H72" i="5" s="1"/>
  <c r="H71" i="5" s="1"/>
  <c r="I73" i="5"/>
  <c r="I72" i="5" s="1"/>
  <c r="I71" i="5" s="1"/>
  <c r="H98" i="5"/>
  <c r="H97" i="5" s="1"/>
  <c r="H96" i="5" s="1"/>
  <c r="H95" i="5" s="1"/>
  <c r="H94" i="5" s="1"/>
  <c r="H93" i="5" s="1"/>
  <c r="I97" i="5"/>
  <c r="I96" i="5" s="1"/>
  <c r="I95" i="5" s="1"/>
  <c r="I94" i="5" s="1"/>
  <c r="I93" i="5" s="1"/>
  <c r="H160" i="5"/>
  <c r="H131" i="5"/>
  <c r="H171" i="5"/>
  <c r="H139" i="5" s="1"/>
  <c r="I139" i="5"/>
  <c r="H192" i="5"/>
  <c r="H216" i="5"/>
  <c r="H215" i="5" s="1"/>
  <c r="H214" i="5" s="1"/>
  <c r="H225" i="5"/>
  <c r="H224" i="5" s="1"/>
  <c r="I224" i="5"/>
  <c r="I222" i="5" s="1"/>
  <c r="I220" i="5" s="1"/>
  <c r="I219" i="5" s="1"/>
  <c r="H260" i="5"/>
  <c r="H258" i="5" s="1"/>
  <c r="H257" i="5" s="1"/>
  <c r="H256" i="5" s="1"/>
  <c r="H255" i="5" s="1"/>
  <c r="H254" i="5" s="1"/>
  <c r="H253" i="5" s="1"/>
  <c r="H252" i="5" s="1"/>
  <c r="H242" i="5" s="1"/>
  <c r="I258" i="5"/>
  <c r="I257" i="5" s="1"/>
  <c r="I256" i="5" s="1"/>
  <c r="I255" i="5" s="1"/>
  <c r="I254" i="5" s="1"/>
  <c r="I253" i="5" s="1"/>
  <c r="I252" i="5" s="1"/>
  <c r="I242" i="5" s="1"/>
  <c r="J328" i="5"/>
  <c r="J326" i="5" s="1"/>
  <c r="J325" i="5" s="1"/>
  <c r="G345" i="5"/>
  <c r="I566" i="5"/>
  <c r="H567" i="5"/>
  <c r="H566" i="5" s="1"/>
  <c r="I43" i="5"/>
  <c r="H45" i="5"/>
  <c r="H43" i="5" s="1"/>
  <c r="I59" i="5"/>
  <c r="H59" i="5" s="1"/>
  <c r="G128" i="5"/>
  <c r="G126" i="5" s="1"/>
  <c r="G124" i="5" s="1"/>
  <c r="G123" i="5" s="1"/>
  <c r="I131" i="5"/>
  <c r="H132" i="5"/>
  <c r="H164" i="5"/>
  <c r="H172" i="5"/>
  <c r="H140" i="5" s="1"/>
  <c r="I140" i="5"/>
  <c r="H189" i="5"/>
  <c r="H125" i="5" s="1"/>
  <c r="I125" i="5"/>
  <c r="G190" i="5"/>
  <c r="G188" i="5" s="1"/>
  <c r="G187" i="5" s="1"/>
  <c r="G179" i="5" s="1"/>
  <c r="G178" i="5" s="1"/>
  <c r="H201" i="5"/>
  <c r="I332" i="5"/>
  <c r="I371" i="5"/>
  <c r="H372" i="5"/>
  <c r="H173" i="5"/>
  <c r="H141" i="5" s="1"/>
  <c r="I141" i="5"/>
  <c r="I233" i="5"/>
  <c r="H234" i="5"/>
  <c r="H233" i="5" s="1"/>
  <c r="J269" i="5"/>
  <c r="H295" i="5"/>
  <c r="H294" i="5" s="1"/>
  <c r="H293" i="5" s="1"/>
  <c r="H292" i="5" s="1"/>
  <c r="I294" i="5"/>
  <c r="I293" i="5" s="1"/>
  <c r="I292" i="5" s="1"/>
  <c r="H361" i="5"/>
  <c r="H360" i="5" s="1"/>
  <c r="H359" i="5" s="1"/>
  <c r="H389" i="5"/>
  <c r="I384" i="5"/>
  <c r="H22" i="5"/>
  <c r="H21" i="5" s="1"/>
  <c r="H20" i="5" s="1"/>
  <c r="J31" i="5"/>
  <c r="J27" i="5" s="1"/>
  <c r="J26" i="5" s="1"/>
  <c r="J19" i="5" s="1"/>
  <c r="J18" i="5" s="1"/>
  <c r="J17" i="5" s="1"/>
  <c r="J16" i="5" s="1"/>
  <c r="J10" i="5" s="1"/>
  <c r="H40" i="5"/>
  <c r="H39" i="5" s="1"/>
  <c r="I39" i="5"/>
  <c r="I47" i="5"/>
  <c r="H48" i="5"/>
  <c r="H47" i="5" s="1"/>
  <c r="I129" i="5"/>
  <c r="J132" i="5"/>
  <c r="J126" i="5" s="1"/>
  <c r="J124" i="5" s="1"/>
  <c r="J123" i="5" s="1"/>
  <c r="H170" i="5"/>
  <c r="I169" i="5"/>
  <c r="I138" i="5"/>
  <c r="H174" i="5"/>
  <c r="H142" i="5" s="1"/>
  <c r="I142" i="5"/>
  <c r="H185" i="5"/>
  <c r="H184" i="5" s="1"/>
  <c r="H183" i="5" s="1"/>
  <c r="H182" i="5" s="1"/>
  <c r="I184" i="5"/>
  <c r="I183" i="5" s="1"/>
  <c r="I182" i="5" s="1"/>
  <c r="J222" i="5"/>
  <c r="J220" i="5" s="1"/>
  <c r="J219" i="5" s="1"/>
  <c r="J211" i="5" s="1"/>
  <c r="J210" i="5" s="1"/>
  <c r="J303" i="5"/>
  <c r="J302" i="5" s="1"/>
  <c r="H309" i="5"/>
  <c r="H307" i="5" s="1"/>
  <c r="I307" i="5"/>
  <c r="I334" i="5"/>
  <c r="I361" i="5"/>
  <c r="I360" i="5" s="1"/>
  <c r="I359" i="5" s="1"/>
  <c r="I121" i="5"/>
  <c r="I287" i="5"/>
  <c r="I286" i="5" s="1"/>
  <c r="I285" i="5" s="1"/>
  <c r="I304" i="5"/>
  <c r="I303" i="5" s="1"/>
  <c r="I302" i="5" s="1"/>
  <c r="I300" i="5" s="1"/>
  <c r="H305" i="5"/>
  <c r="H304" i="5" s="1"/>
  <c r="H327" i="5"/>
  <c r="H375" i="5"/>
  <c r="H415" i="5"/>
  <c r="H414" i="5" s="1"/>
  <c r="H407" i="5" s="1"/>
  <c r="H405" i="5" s="1"/>
  <c r="H404" i="5" s="1"/>
  <c r="I414" i="5"/>
  <c r="J475" i="5"/>
  <c r="J474" i="5" s="1"/>
  <c r="H424" i="5"/>
  <c r="H423" i="5" s="1"/>
  <c r="I423" i="5"/>
  <c r="H518" i="5"/>
  <c r="H517" i="5" s="1"/>
  <c r="H516" i="5" s="1"/>
  <c r="H515" i="5" s="1"/>
  <c r="I517" i="5"/>
  <c r="I516" i="5" s="1"/>
  <c r="I515" i="5" s="1"/>
  <c r="H287" i="5"/>
  <c r="H286" i="5" s="1"/>
  <c r="H285" i="5" s="1"/>
  <c r="I352" i="5"/>
  <c r="H341" i="5"/>
  <c r="H346" i="5"/>
  <c r="H467" i="5"/>
  <c r="H462" i="5" s="1"/>
  <c r="I462" i="5"/>
  <c r="J316" i="5"/>
  <c r="J314" i="5" s="1"/>
  <c r="I351" i="5"/>
  <c r="G446" i="5"/>
  <c r="G444" i="5" s="1"/>
  <c r="G443" i="5" s="1"/>
  <c r="G436" i="5" s="1"/>
  <c r="G435" i="5" s="1"/>
  <c r="H455" i="5"/>
  <c r="H453" i="5" s="1"/>
  <c r="I453" i="5"/>
  <c r="H503" i="5"/>
  <c r="H501" i="5" s="1"/>
  <c r="I501" i="5"/>
  <c r="I485" i="5" s="1"/>
  <c r="I483" i="5" s="1"/>
  <c r="I482" i="5" s="1"/>
  <c r="I475" i="5" s="1"/>
  <c r="I474" i="5" s="1"/>
  <c r="I527" i="5"/>
  <c r="H528" i="5"/>
  <c r="H527" i="5" s="1"/>
  <c r="H545" i="5"/>
  <c r="H540" i="5" s="1"/>
  <c r="I540" i="5"/>
  <c r="I556" i="5"/>
  <c r="I555" i="5" s="1"/>
  <c r="I554" i="5" s="1"/>
  <c r="H557" i="5"/>
  <c r="H556" i="5" s="1"/>
  <c r="H555" i="5" s="1"/>
  <c r="H554" i="5" s="1"/>
  <c r="J605" i="5"/>
  <c r="J602" i="5" s="1"/>
  <c r="J601" i="5" s="1"/>
  <c r="J593" i="5" s="1"/>
  <c r="J592" i="5" s="1"/>
  <c r="J591" i="5" s="1"/>
  <c r="H348" i="5"/>
  <c r="H487" i="5"/>
  <c r="I402" i="5"/>
  <c r="H402" i="5" s="1"/>
  <c r="I400" i="5"/>
  <c r="I399" i="5" s="1"/>
  <c r="I398" i="5" s="1"/>
  <c r="H441" i="5"/>
  <c r="H531" i="5"/>
  <c r="H579" i="5"/>
  <c r="I588" i="5"/>
  <c r="I587" i="5" s="1"/>
  <c r="H609" i="5"/>
  <c r="H623" i="5"/>
  <c r="H410" i="5"/>
  <c r="H439" i="5"/>
  <c r="H438" i="5" s="1"/>
  <c r="H437" i="5" s="1"/>
  <c r="H488" i="5"/>
  <c r="G485" i="5"/>
  <c r="G483" i="5" s="1"/>
  <c r="G482" i="5" s="1"/>
  <c r="G475" i="5" s="1"/>
  <c r="G474" i="5" s="1"/>
  <c r="H570" i="5"/>
  <c r="H563" i="5" s="1"/>
  <c r="H561" i="5" s="1"/>
  <c r="H560" i="5" s="1"/>
  <c r="I605" i="5"/>
  <c r="I602" i="5" s="1"/>
  <c r="I601" i="5" s="1"/>
  <c r="J524" i="2"/>
  <c r="I524" i="2"/>
  <c r="H524" i="2"/>
  <c r="G524" i="2"/>
  <c r="J523" i="2"/>
  <c r="J522" i="2" s="1"/>
  <c r="J521" i="2" s="1"/>
  <c r="I523" i="2"/>
  <c r="I522" i="2" s="1"/>
  <c r="I521" i="2" s="1"/>
  <c r="H523" i="2"/>
  <c r="H522" i="2" s="1"/>
  <c r="H521" i="2" s="1"/>
  <c r="H520" i="2" s="1"/>
  <c r="G523" i="2"/>
  <c r="G522" i="2" s="1"/>
  <c r="G521" i="2" s="1"/>
  <c r="G520" i="2" s="1"/>
  <c r="J520" i="2"/>
  <c r="I520" i="2"/>
  <c r="H519" i="2"/>
  <c r="J518" i="2"/>
  <c r="I518" i="2"/>
  <c r="H518" i="2"/>
  <c r="G518" i="2"/>
  <c r="J517" i="2"/>
  <c r="I517" i="2"/>
  <c r="H517" i="2"/>
  <c r="G517" i="2"/>
  <c r="J516" i="2"/>
  <c r="I516" i="2"/>
  <c r="H516" i="2"/>
  <c r="G516" i="2"/>
  <c r="J515" i="2"/>
  <c r="I515" i="2"/>
  <c r="H515" i="2"/>
  <c r="G515" i="2"/>
  <c r="J514" i="2"/>
  <c r="I514" i="2"/>
  <c r="H514" i="2"/>
  <c r="G514" i="2"/>
  <c r="I513" i="2"/>
  <c r="H513" i="2" s="1"/>
  <c r="H512" i="2" s="1"/>
  <c r="H511" i="2" s="1"/>
  <c r="H510" i="2" s="1"/>
  <c r="H509" i="2" s="1"/>
  <c r="H508" i="2" s="1"/>
  <c r="J512" i="2"/>
  <c r="J511" i="2" s="1"/>
  <c r="J510" i="2" s="1"/>
  <c r="J509" i="2" s="1"/>
  <c r="J508" i="2" s="1"/>
  <c r="J507" i="2" s="1"/>
  <c r="I512" i="2"/>
  <c r="I511" i="2" s="1"/>
  <c r="I510" i="2" s="1"/>
  <c r="I509" i="2" s="1"/>
  <c r="I508" i="2" s="1"/>
  <c r="I507" i="2" s="1"/>
  <c r="G512" i="2"/>
  <c r="G511" i="2"/>
  <c r="G510" i="2" s="1"/>
  <c r="G509" i="2" s="1"/>
  <c r="G508" i="2" s="1"/>
  <c r="G507" i="2" s="1"/>
  <c r="H506" i="2"/>
  <c r="H505" i="2"/>
  <c r="J504" i="2"/>
  <c r="J503" i="2" s="1"/>
  <c r="J502" i="2" s="1"/>
  <c r="J501" i="2" s="1"/>
  <c r="J500" i="2" s="1"/>
  <c r="I504" i="2"/>
  <c r="I503" i="2" s="1"/>
  <c r="I502" i="2" s="1"/>
  <c r="I501" i="2" s="1"/>
  <c r="I500" i="2" s="1"/>
  <c r="G504" i="2"/>
  <c r="G503" i="2"/>
  <c r="G502" i="2" s="1"/>
  <c r="G501" i="2" s="1"/>
  <c r="G500" i="2" s="1"/>
  <c r="H499" i="2"/>
  <c r="H498" i="2"/>
  <c r="H497" i="2" s="1"/>
  <c r="H496" i="2" s="1"/>
  <c r="J497" i="2"/>
  <c r="I497" i="2"/>
  <c r="G497" i="2"/>
  <c r="J496" i="2"/>
  <c r="I496" i="2"/>
  <c r="G496" i="2"/>
  <c r="J490" i="2"/>
  <c r="I490" i="2"/>
  <c r="H490" i="2"/>
  <c r="G490" i="2"/>
  <c r="J486" i="2"/>
  <c r="I486" i="2"/>
  <c r="H486" i="2"/>
  <c r="G486" i="2"/>
  <c r="J484" i="2"/>
  <c r="I484" i="2"/>
  <c r="H484" i="2"/>
  <c r="G484" i="2"/>
  <c r="J480" i="2"/>
  <c r="I480" i="2"/>
  <c r="I477" i="2" s="1"/>
  <c r="I476" i="2" s="1"/>
  <c r="I475" i="2" s="1"/>
  <c r="H480" i="2"/>
  <c r="H477" i="2" s="1"/>
  <c r="H476" i="2" s="1"/>
  <c r="H475" i="2" s="1"/>
  <c r="G480" i="2"/>
  <c r="G477" i="2" s="1"/>
  <c r="G476" i="2" s="1"/>
  <c r="G475" i="2" s="1"/>
  <c r="J471" i="2"/>
  <c r="I471" i="2"/>
  <c r="H471" i="2"/>
  <c r="G471" i="2"/>
  <c r="J470" i="2"/>
  <c r="I470" i="2"/>
  <c r="H470" i="2"/>
  <c r="G470" i="2"/>
  <c r="J469" i="2"/>
  <c r="I469" i="2"/>
  <c r="H469" i="2"/>
  <c r="G469" i="2"/>
  <c r="G463" i="2"/>
  <c r="G462" i="2" s="1"/>
  <c r="G454" i="2"/>
  <c r="G445" i="2"/>
  <c r="G441" i="2"/>
  <c r="G438" i="2"/>
  <c r="G436" i="2" s="1"/>
  <c r="G435" i="2" s="1"/>
  <c r="I432" i="2"/>
  <c r="I431" i="2" s="1"/>
  <c r="I430" i="2" s="1"/>
  <c r="I429" i="2" s="1"/>
  <c r="I428" i="2" s="1"/>
  <c r="I427" i="2" s="1"/>
  <c r="H432" i="2"/>
  <c r="H431" i="2" s="1"/>
  <c r="H430" i="2" s="1"/>
  <c r="H429" i="2" s="1"/>
  <c r="J431" i="2"/>
  <c r="J430" i="2" s="1"/>
  <c r="J429" i="2" s="1"/>
  <c r="J428" i="2" s="1"/>
  <c r="J427" i="2" s="1"/>
  <c r="G431" i="2"/>
  <c r="G430" i="2" s="1"/>
  <c r="G429" i="2" s="1"/>
  <c r="G428" i="2" s="1"/>
  <c r="G427" i="2" s="1"/>
  <c r="H428" i="2"/>
  <c r="H427" i="2" s="1"/>
  <c r="H426" i="2"/>
  <c r="J424" i="2"/>
  <c r="I424" i="2"/>
  <c r="H424" i="2"/>
  <c r="G424" i="2"/>
  <c r="J423" i="2"/>
  <c r="I423" i="2"/>
  <c r="H423" i="2"/>
  <c r="G423" i="2"/>
  <c r="I422" i="2"/>
  <c r="H422" i="2" s="1"/>
  <c r="I421" i="2"/>
  <c r="H421" i="2" s="1"/>
  <c r="I420" i="2"/>
  <c r="H420" i="2" s="1"/>
  <c r="H419" i="2"/>
  <c r="H418" i="2"/>
  <c r="I417" i="2"/>
  <c r="H417" i="2" s="1"/>
  <c r="I416" i="2"/>
  <c r="H416" i="2" s="1"/>
  <c r="J415" i="2"/>
  <c r="G415" i="2"/>
  <c r="H414" i="2"/>
  <c r="H413" i="2"/>
  <c r="I412" i="2"/>
  <c r="I411" i="2"/>
  <c r="H411" i="2" s="1"/>
  <c r="H410" i="2"/>
  <c r="H409" i="2"/>
  <c r="H408" i="2"/>
  <c r="I407" i="2"/>
  <c r="H407" i="2" s="1"/>
  <c r="H406" i="2" s="1"/>
  <c r="J406" i="2"/>
  <c r="I406" i="2"/>
  <c r="G406" i="2"/>
  <c r="I405" i="2"/>
  <c r="H405" i="2" s="1"/>
  <c r="I404" i="2"/>
  <c r="H404" i="2"/>
  <c r="I403" i="2"/>
  <c r="H403" i="2" s="1"/>
  <c r="J402" i="2"/>
  <c r="G402" i="2"/>
  <c r="G399" i="2" s="1"/>
  <c r="G396" i="2" s="1"/>
  <c r="G395" i="2" s="1"/>
  <c r="H401" i="2"/>
  <c r="H400" i="2"/>
  <c r="H394" i="2"/>
  <c r="I392" i="2"/>
  <c r="G391" i="2"/>
  <c r="G390" i="2" s="1"/>
  <c r="G389" i="2" s="1"/>
  <c r="H386" i="2"/>
  <c r="J384" i="2"/>
  <c r="J383" i="2" s="1"/>
  <c r="I384" i="2"/>
  <c r="H384" i="2"/>
  <c r="G384" i="2"/>
  <c r="I383" i="2"/>
  <c r="H383" i="2"/>
  <c r="G383" i="2"/>
  <c r="I382" i="2"/>
  <c r="I381" i="2"/>
  <c r="H381" i="2" s="1"/>
  <c r="I380" i="2"/>
  <c r="I302" i="2" s="1"/>
  <c r="I379" i="2"/>
  <c r="H379" i="2" s="1"/>
  <c r="H301" i="2" s="1"/>
  <c r="H378" i="2"/>
  <c r="H300" i="2" s="1"/>
  <c r="I377" i="2"/>
  <c r="J375" i="2"/>
  <c r="G375" i="2"/>
  <c r="H374" i="2"/>
  <c r="H373" i="2"/>
  <c r="I372" i="2"/>
  <c r="H372" i="2"/>
  <c r="I371" i="2"/>
  <c r="H371" i="2" s="1"/>
  <c r="H370" i="2"/>
  <c r="H369" i="2"/>
  <c r="H368" i="2"/>
  <c r="J367" i="2"/>
  <c r="J288" i="2" s="1"/>
  <c r="J287" i="2" s="1"/>
  <c r="I367" i="2"/>
  <c r="H367" i="2" s="1"/>
  <c r="I366" i="2"/>
  <c r="G366" i="2"/>
  <c r="I365" i="2"/>
  <c r="H365" i="2" s="1"/>
  <c r="I364" i="2"/>
  <c r="H364" i="2"/>
  <c r="I363" i="2"/>
  <c r="H363" i="2" s="1"/>
  <c r="J362" i="2"/>
  <c r="I362" i="2"/>
  <c r="G362" i="2"/>
  <c r="G359" i="2" s="1"/>
  <c r="G357" i="2" s="1"/>
  <c r="H361" i="2"/>
  <c r="H360" i="2"/>
  <c r="H355" i="2"/>
  <c r="J354" i="2"/>
  <c r="I354" i="2"/>
  <c r="H354" i="2"/>
  <c r="I353" i="2"/>
  <c r="H353" i="2" s="1"/>
  <c r="J352" i="2"/>
  <c r="I352" i="2"/>
  <c r="I351" i="2" s="1"/>
  <c r="G352" i="2"/>
  <c r="G351" i="2" s="1"/>
  <c r="G350" i="2" s="1"/>
  <c r="J351" i="2"/>
  <c r="J350" i="2"/>
  <c r="I350" i="2"/>
  <c r="I347" i="2"/>
  <c r="J345" i="2"/>
  <c r="J344" i="2" s="1"/>
  <c r="G345" i="2"/>
  <c r="G344" i="2" s="1"/>
  <c r="H343" i="2"/>
  <c r="H342" i="2"/>
  <c r="H341" i="2"/>
  <c r="H339" i="2"/>
  <c r="I338" i="2"/>
  <c r="H338" i="2"/>
  <c r="I337" i="2"/>
  <c r="J336" i="2"/>
  <c r="G336" i="2"/>
  <c r="H334" i="2"/>
  <c r="H295" i="2" s="1"/>
  <c r="H333" i="2"/>
  <c r="I332" i="2"/>
  <c r="H332" i="2"/>
  <c r="H293" i="2" s="1"/>
  <c r="H331" i="2"/>
  <c r="H291" i="2" s="1"/>
  <c r="H329" i="2"/>
  <c r="I328" i="2"/>
  <c r="H328" i="2"/>
  <c r="J327" i="2"/>
  <c r="J320" i="2" s="1"/>
  <c r="J318" i="2" s="1"/>
  <c r="J317" i="2" s="1"/>
  <c r="I327" i="2"/>
  <c r="G327" i="2"/>
  <c r="I326" i="2"/>
  <c r="I325" i="2"/>
  <c r="H325" i="2" s="1"/>
  <c r="H285" i="2" s="1"/>
  <c r="I324" i="2"/>
  <c r="J323" i="2"/>
  <c r="I323" i="2"/>
  <c r="G323" i="2"/>
  <c r="H322" i="2"/>
  <c r="H321" i="2"/>
  <c r="H281" i="2" s="1"/>
  <c r="G320" i="2"/>
  <c r="G318" i="2" s="1"/>
  <c r="G317" i="2" s="1"/>
  <c r="I319" i="2"/>
  <c r="H319" i="2" s="1"/>
  <c r="H279" i="2" s="1"/>
  <c r="I314" i="2"/>
  <c r="H314" i="2" s="1"/>
  <c r="J313" i="2"/>
  <c r="G313" i="2"/>
  <c r="G312" i="2" s="1"/>
  <c r="G311" i="2" s="1"/>
  <c r="J312" i="2"/>
  <c r="J311" i="2" s="1"/>
  <c r="J310" i="2" s="1"/>
  <c r="J309" i="2" s="1"/>
  <c r="J308" i="2"/>
  <c r="G308" i="2"/>
  <c r="J307" i="2"/>
  <c r="J306" i="2" s="1"/>
  <c r="J305" i="2" s="1"/>
  <c r="I307" i="2"/>
  <c r="H307" i="2"/>
  <c r="G307" i="2"/>
  <c r="G306" i="2" s="1"/>
  <c r="G305" i="2" s="1"/>
  <c r="J304" i="2"/>
  <c r="G304" i="2"/>
  <c r="J303" i="2"/>
  <c r="I303" i="2"/>
  <c r="G303" i="2"/>
  <c r="J302" i="2"/>
  <c r="G302" i="2"/>
  <c r="J301" i="2"/>
  <c r="G301" i="2"/>
  <c r="J300" i="2"/>
  <c r="I300" i="2"/>
  <c r="G300" i="2"/>
  <c r="J299" i="2"/>
  <c r="G299" i="2"/>
  <c r="J298" i="2"/>
  <c r="G298" i="2"/>
  <c r="J296" i="2"/>
  <c r="I296" i="2"/>
  <c r="H296" i="2"/>
  <c r="G296" i="2"/>
  <c r="J295" i="2"/>
  <c r="I295" i="2"/>
  <c r="G295" i="2"/>
  <c r="J294" i="2"/>
  <c r="G294" i="2"/>
  <c r="J293" i="2"/>
  <c r="I293" i="2"/>
  <c r="G293" i="2"/>
  <c r="J291" i="2"/>
  <c r="I291" i="2"/>
  <c r="G291" i="2"/>
  <c r="J290" i="2"/>
  <c r="I290" i="2"/>
  <c r="H290" i="2"/>
  <c r="G290" i="2"/>
  <c r="J289" i="2"/>
  <c r="I289" i="2"/>
  <c r="H289" i="2"/>
  <c r="G289" i="2"/>
  <c r="I288" i="2"/>
  <c r="I287" i="2" s="1"/>
  <c r="G288" i="2"/>
  <c r="G287" i="2" s="1"/>
  <c r="J286" i="2"/>
  <c r="G286" i="2"/>
  <c r="J285" i="2"/>
  <c r="G285" i="2"/>
  <c r="J284" i="2"/>
  <c r="G284" i="2"/>
  <c r="G283" i="2" s="1"/>
  <c r="J283" i="2"/>
  <c r="J282" i="2"/>
  <c r="I282" i="2"/>
  <c r="G282" i="2"/>
  <c r="J281" i="2"/>
  <c r="I281" i="2"/>
  <c r="G281" i="2"/>
  <c r="J279" i="2"/>
  <c r="I279" i="2"/>
  <c r="G279" i="2"/>
  <c r="G278" i="2"/>
  <c r="J275" i="2"/>
  <c r="I275" i="2"/>
  <c r="H275" i="2"/>
  <c r="G275" i="2"/>
  <c r="J273" i="2"/>
  <c r="G273" i="2"/>
  <c r="J271" i="2"/>
  <c r="J270" i="2" s="1"/>
  <c r="J269" i="2" s="1"/>
  <c r="J268" i="2" s="1"/>
  <c r="G271" i="2"/>
  <c r="I262" i="2"/>
  <c r="H262" i="2"/>
  <c r="I261" i="2"/>
  <c r="H261" i="2" s="1"/>
  <c r="I260" i="2"/>
  <c r="H260" i="2"/>
  <c r="J259" i="2"/>
  <c r="G259" i="2"/>
  <c r="I258" i="2"/>
  <c r="H258" i="2" s="1"/>
  <c r="I257" i="2"/>
  <c r="I256" i="2" s="1"/>
  <c r="J256" i="2"/>
  <c r="G256" i="2"/>
  <c r="G255" i="2" s="1"/>
  <c r="G254" i="2" s="1"/>
  <c r="G253" i="2" s="1"/>
  <c r="J255" i="2"/>
  <c r="J254" i="2" s="1"/>
  <c r="J253" i="2" s="1"/>
  <c r="I252" i="2"/>
  <c r="H252" i="2"/>
  <c r="J251" i="2"/>
  <c r="J250" i="2" s="1"/>
  <c r="I251" i="2"/>
  <c r="G251" i="2"/>
  <c r="I250" i="2"/>
  <c r="G250" i="2"/>
  <c r="G249" i="2" s="1"/>
  <c r="J249" i="2"/>
  <c r="I249" i="2"/>
  <c r="I248" i="2"/>
  <c r="H248" i="2" s="1"/>
  <c r="H247" i="2" s="1"/>
  <c r="H246" i="2" s="1"/>
  <c r="H245" i="2" s="1"/>
  <c r="J247" i="2"/>
  <c r="G247" i="2"/>
  <c r="J246" i="2"/>
  <c r="G246" i="2"/>
  <c r="J245" i="2"/>
  <c r="G245" i="2"/>
  <c r="I244" i="2"/>
  <c r="I243" i="2"/>
  <c r="H243" i="2"/>
  <c r="J242" i="2"/>
  <c r="G242" i="2"/>
  <c r="I241" i="2"/>
  <c r="I240" i="2" s="1"/>
  <c r="J240" i="2"/>
  <c r="G240" i="2"/>
  <c r="G239" i="2" s="1"/>
  <c r="G238" i="2" s="1"/>
  <c r="G237" i="2" s="1"/>
  <c r="I234" i="2"/>
  <c r="J232" i="2"/>
  <c r="J231" i="2" s="1"/>
  <c r="J230" i="2" s="1"/>
  <c r="J229" i="2" s="1"/>
  <c r="J228" i="2" s="1"/>
  <c r="G232" i="2"/>
  <c r="G231" i="2"/>
  <c r="G230" i="2" s="1"/>
  <c r="G229" i="2" s="1"/>
  <c r="G228" i="2" s="1"/>
  <c r="H227" i="2"/>
  <c r="H226" i="2" s="1"/>
  <c r="H225" i="2" s="1"/>
  <c r="H224" i="2" s="1"/>
  <c r="H223" i="2" s="1"/>
  <c r="H222" i="2" s="1"/>
  <c r="J226" i="2"/>
  <c r="I226" i="2"/>
  <c r="I225" i="2" s="1"/>
  <c r="I224" i="2" s="1"/>
  <c r="I223" i="2" s="1"/>
  <c r="I222" i="2" s="1"/>
  <c r="G226" i="2"/>
  <c r="G225" i="2" s="1"/>
  <c r="G224" i="2" s="1"/>
  <c r="G223" i="2" s="1"/>
  <c r="J225" i="2"/>
  <c r="J224" i="2"/>
  <c r="J223" i="2" s="1"/>
  <c r="J222" i="2" s="1"/>
  <c r="G222" i="2"/>
  <c r="H220" i="2"/>
  <c r="H219" i="2" s="1"/>
  <c r="H218" i="2" s="1"/>
  <c r="H217" i="2" s="1"/>
  <c r="J219" i="2"/>
  <c r="I219" i="2"/>
  <c r="I218" i="2" s="1"/>
  <c r="I217" i="2" s="1"/>
  <c r="I216" i="2" s="1"/>
  <c r="I215" i="2" s="1"/>
  <c r="G219" i="2"/>
  <c r="G218" i="2" s="1"/>
  <c r="G217" i="2" s="1"/>
  <c r="G216" i="2" s="1"/>
  <c r="G215" i="2" s="1"/>
  <c r="J218" i="2"/>
  <c r="J217" i="2" s="1"/>
  <c r="J216" i="2" s="1"/>
  <c r="J215" i="2" s="1"/>
  <c r="H216" i="2"/>
  <c r="H215" i="2" s="1"/>
  <c r="I214" i="2"/>
  <c r="H214" i="2"/>
  <c r="I213" i="2"/>
  <c r="J212" i="2"/>
  <c r="G212" i="2"/>
  <c r="I211" i="2"/>
  <c r="I209" i="2" s="1"/>
  <c r="J209" i="2"/>
  <c r="J208" i="2" s="1"/>
  <c r="J207" i="2" s="1"/>
  <c r="J206" i="2" s="1"/>
  <c r="J205" i="2" s="1"/>
  <c r="J204" i="2" s="1"/>
  <c r="J203" i="2" s="1"/>
  <c r="J193" i="2" s="1"/>
  <c r="G209" i="2"/>
  <c r="G208" i="2" s="1"/>
  <c r="G207" i="2" s="1"/>
  <c r="G206" i="2" s="1"/>
  <c r="G205" i="2" s="1"/>
  <c r="G204" i="2" s="1"/>
  <c r="G203" i="2" s="1"/>
  <c r="G201" i="2"/>
  <c r="G200" i="2" s="1"/>
  <c r="G199" i="2" s="1"/>
  <c r="G197" i="2"/>
  <c r="G196" i="2"/>
  <c r="G195" i="2"/>
  <c r="H192" i="2"/>
  <c r="H191" i="2" s="1"/>
  <c r="H190" i="2" s="1"/>
  <c r="J191" i="2"/>
  <c r="J190" i="2" s="1"/>
  <c r="I191" i="2"/>
  <c r="I190" i="2" s="1"/>
  <c r="G191" i="2"/>
  <c r="G190" i="2" s="1"/>
  <c r="I189" i="2"/>
  <c r="H189" i="2" s="1"/>
  <c r="I188" i="2"/>
  <c r="H188" i="2"/>
  <c r="I187" i="2"/>
  <c r="H187" i="2" s="1"/>
  <c r="I186" i="2"/>
  <c r="H186" i="2"/>
  <c r="I185" i="2"/>
  <c r="J184" i="2"/>
  <c r="G184" i="2"/>
  <c r="J179" i="2"/>
  <c r="I179" i="2"/>
  <c r="H179" i="2"/>
  <c r="G179" i="2"/>
  <c r="I178" i="2"/>
  <c r="I177" i="2"/>
  <c r="I176" i="2"/>
  <c r="H176" i="2"/>
  <c r="J175" i="2"/>
  <c r="G175" i="2"/>
  <c r="H174" i="2"/>
  <c r="H111" i="2" s="1"/>
  <c r="G173" i="2"/>
  <c r="G171" i="2" s="1"/>
  <c r="G170" i="2" s="1"/>
  <c r="H172" i="2"/>
  <c r="H169" i="2"/>
  <c r="H168" i="2"/>
  <c r="H167" i="2" s="1"/>
  <c r="H166" i="2" s="1"/>
  <c r="H165" i="2" s="1"/>
  <c r="J167" i="2"/>
  <c r="J166" i="2" s="1"/>
  <c r="J165" i="2" s="1"/>
  <c r="I167" i="2"/>
  <c r="G167" i="2"/>
  <c r="G166" i="2" s="1"/>
  <c r="G165" i="2" s="1"/>
  <c r="I166" i="2"/>
  <c r="I165" i="2"/>
  <c r="I160" i="2"/>
  <c r="H160" i="2" s="1"/>
  <c r="H159" i="2" s="1"/>
  <c r="H158" i="2" s="1"/>
  <c r="J159" i="2"/>
  <c r="J158" i="2" s="1"/>
  <c r="I159" i="2"/>
  <c r="I158" i="2" s="1"/>
  <c r="G159" i="2"/>
  <c r="G158" i="2" s="1"/>
  <c r="I157" i="2"/>
  <c r="H157" i="2"/>
  <c r="I156" i="2"/>
  <c r="H156" i="2" s="1"/>
  <c r="I155" i="2"/>
  <c r="H155" i="2" s="1"/>
  <c r="H124" i="2" s="1"/>
  <c r="I154" i="2"/>
  <c r="H154" i="2" s="1"/>
  <c r="I153" i="2"/>
  <c r="H153" i="2"/>
  <c r="J152" i="2"/>
  <c r="G152" i="2"/>
  <c r="H151" i="2"/>
  <c r="H150" i="2"/>
  <c r="H119" i="2" s="1"/>
  <c r="I149" i="2"/>
  <c r="H149" i="2" s="1"/>
  <c r="H118" i="2" s="1"/>
  <c r="J147" i="2"/>
  <c r="G147" i="2"/>
  <c r="I144" i="2"/>
  <c r="J143" i="2"/>
  <c r="G143" i="2"/>
  <c r="G141" i="2" s="1"/>
  <c r="G139" i="2" s="1"/>
  <c r="G138" i="2" s="1"/>
  <c r="H142" i="2"/>
  <c r="I140" i="2"/>
  <c r="H140" i="2"/>
  <c r="I136" i="2"/>
  <c r="I137" i="2" s="1"/>
  <c r="H136" i="2"/>
  <c r="H105" i="2" s="1"/>
  <c r="J135" i="2"/>
  <c r="G135" i="2"/>
  <c r="G134" i="2" s="1"/>
  <c r="G133" i="2" s="1"/>
  <c r="J134" i="2"/>
  <c r="J133" i="2" s="1"/>
  <c r="J129" i="2"/>
  <c r="J128" i="2" s="1"/>
  <c r="H129" i="2"/>
  <c r="G129" i="2"/>
  <c r="G128" i="2" s="1"/>
  <c r="G127" i="2" s="1"/>
  <c r="H128" i="2"/>
  <c r="H127" i="2" s="1"/>
  <c r="J127" i="2"/>
  <c r="J126" i="2"/>
  <c r="G126" i="2"/>
  <c r="J125" i="2"/>
  <c r="I125" i="2"/>
  <c r="J124" i="2"/>
  <c r="J123" i="2"/>
  <c r="H123" i="2"/>
  <c r="J122" i="2"/>
  <c r="G121" i="2"/>
  <c r="J120" i="2"/>
  <c r="I120" i="2"/>
  <c r="H120" i="2"/>
  <c r="G120" i="2"/>
  <c r="J119" i="2"/>
  <c r="I119" i="2"/>
  <c r="G119" i="2"/>
  <c r="J118" i="2"/>
  <c r="J117" i="2"/>
  <c r="I117" i="2"/>
  <c r="H117" i="2"/>
  <c r="H116" i="2" s="1"/>
  <c r="G117" i="2"/>
  <c r="G116" i="2"/>
  <c r="J115" i="2"/>
  <c r="G115" i="2"/>
  <c r="G112" i="2" s="1"/>
  <c r="J114" i="2"/>
  <c r="I114" i="2"/>
  <c r="G114" i="2"/>
  <c r="J113" i="2"/>
  <c r="I113" i="2"/>
  <c r="J111" i="2"/>
  <c r="I111" i="2"/>
  <c r="G111" i="2"/>
  <c r="J109" i="2"/>
  <c r="I109" i="2"/>
  <c r="I106" i="2"/>
  <c r="I104" i="2" s="1"/>
  <c r="I103" i="2" s="1"/>
  <c r="I102" i="2" s="1"/>
  <c r="I105" i="2"/>
  <c r="J104" i="2"/>
  <c r="J103" i="2" s="1"/>
  <c r="J102" i="2" s="1"/>
  <c r="G104" i="2"/>
  <c r="G103" i="2"/>
  <c r="G102" i="2" s="1"/>
  <c r="I91" i="2"/>
  <c r="J90" i="2"/>
  <c r="I89" i="2"/>
  <c r="H89" i="2" s="1"/>
  <c r="H88" i="2"/>
  <c r="I87" i="2"/>
  <c r="H87" i="2" s="1"/>
  <c r="I86" i="2"/>
  <c r="H86" i="2"/>
  <c r="I85" i="2"/>
  <c r="I84" i="2"/>
  <c r="H84" i="2"/>
  <c r="J83" i="2"/>
  <c r="G83" i="2"/>
  <c r="G80" i="2" s="1"/>
  <c r="I82" i="2"/>
  <c r="H81" i="2"/>
  <c r="J80" i="2"/>
  <c r="I79" i="2"/>
  <c r="H79" i="2" s="1"/>
  <c r="I78" i="2"/>
  <c r="H78" i="2" s="1"/>
  <c r="J77" i="2"/>
  <c r="I77" i="2"/>
  <c r="G77" i="2"/>
  <c r="I73" i="2"/>
  <c r="J72" i="2"/>
  <c r="G72" i="2"/>
  <c r="G71" i="2" s="1"/>
  <c r="G70" i="2" s="1"/>
  <c r="J71" i="2"/>
  <c r="J70" i="2" s="1"/>
  <c r="H65" i="2"/>
  <c r="J64" i="2"/>
  <c r="J63" i="2" s="1"/>
  <c r="J62" i="2" s="1"/>
  <c r="J61" i="2" s="1"/>
  <c r="J60" i="2" s="1"/>
  <c r="I64" i="2"/>
  <c r="I63" i="2" s="1"/>
  <c r="I62" i="2" s="1"/>
  <c r="I61" i="2" s="1"/>
  <c r="I60" i="2" s="1"/>
  <c r="G64" i="2"/>
  <c r="G63" i="2" s="1"/>
  <c r="G62" i="2" s="1"/>
  <c r="G61" i="2" s="1"/>
  <c r="G60" i="2" s="1"/>
  <c r="I59" i="2"/>
  <c r="I57" i="2" s="1"/>
  <c r="I56" i="2" s="1"/>
  <c r="I55" i="2" s="1"/>
  <c r="I58" i="2"/>
  <c r="H58" i="2" s="1"/>
  <c r="J57" i="2"/>
  <c r="J56" i="2" s="1"/>
  <c r="J55" i="2" s="1"/>
  <c r="G57" i="2"/>
  <c r="G56" i="2" s="1"/>
  <c r="G55" i="2" s="1"/>
  <c r="J54" i="2"/>
  <c r="G54" i="2"/>
  <c r="H53" i="2"/>
  <c r="H52" i="2" s="1"/>
  <c r="H51" i="2" s="1"/>
  <c r="J52" i="2"/>
  <c r="J51" i="2" s="1"/>
  <c r="I52" i="2"/>
  <c r="I51" i="2" s="1"/>
  <c r="G52" i="2"/>
  <c r="I50" i="2"/>
  <c r="H50" i="2" s="1"/>
  <c r="I49" i="2"/>
  <c r="H49" i="2" s="1"/>
  <c r="I48" i="2"/>
  <c r="H48" i="2" s="1"/>
  <c r="J47" i="2"/>
  <c r="G47" i="2"/>
  <c r="H46" i="2"/>
  <c r="I45" i="2"/>
  <c r="H45" i="2" s="1"/>
  <c r="H43" i="2" s="1"/>
  <c r="J43" i="2"/>
  <c r="J31" i="2" s="1"/>
  <c r="G43" i="2"/>
  <c r="I42" i="2"/>
  <c r="H42" i="2"/>
  <c r="I41" i="2"/>
  <c r="H41" i="2" s="1"/>
  <c r="I40" i="2"/>
  <c r="H40" i="2"/>
  <c r="H39" i="2" s="1"/>
  <c r="J39" i="2"/>
  <c r="G39" i="2"/>
  <c r="I38" i="2"/>
  <c r="H38" i="2" s="1"/>
  <c r="I37" i="2"/>
  <c r="H37" i="2" s="1"/>
  <c r="I36" i="2"/>
  <c r="H36" i="2" s="1"/>
  <c r="I35" i="2"/>
  <c r="H35" i="2"/>
  <c r="H34" i="2" s="1"/>
  <c r="J34" i="2"/>
  <c r="G34" i="2"/>
  <c r="H33" i="2"/>
  <c r="I30" i="2"/>
  <c r="H30" i="2" s="1"/>
  <c r="I29" i="2"/>
  <c r="H29" i="2" s="1"/>
  <c r="J28" i="2"/>
  <c r="G28" i="2"/>
  <c r="J25" i="2"/>
  <c r="J22" i="2" s="1"/>
  <c r="J21" i="2" s="1"/>
  <c r="J20" i="2" s="1"/>
  <c r="I25" i="2"/>
  <c r="H25" i="2" s="1"/>
  <c r="I24" i="2"/>
  <c r="I23" i="2"/>
  <c r="H23" i="2" s="1"/>
  <c r="G22" i="2"/>
  <c r="G21" i="2" s="1"/>
  <c r="G20" i="2" s="1"/>
  <c r="G64" i="12" l="1"/>
  <c r="H217" i="12"/>
  <c r="G176" i="12"/>
  <c r="G175" i="12" s="1"/>
  <c r="G174" i="12" s="1"/>
  <c r="G173" i="12" s="1"/>
  <c r="G172" i="12" s="1"/>
  <c r="H64" i="2"/>
  <c r="H63" i="2" s="1"/>
  <c r="H62" i="2" s="1"/>
  <c r="H61" i="2" s="1"/>
  <c r="H60" i="2" s="1"/>
  <c r="I104" i="7"/>
  <c r="I103" i="7" s="1"/>
  <c r="I102" i="7" s="1"/>
  <c r="I101" i="7" s="1"/>
  <c r="I94" i="7" s="1"/>
  <c r="G236" i="7"/>
  <c r="G235" i="7" s="1"/>
  <c r="G111" i="7"/>
  <c r="G110" i="7" s="1"/>
  <c r="G104" i="7" s="1"/>
  <c r="G103" i="7" s="1"/>
  <c r="G102" i="7" s="1"/>
  <c r="G101" i="7" s="1"/>
  <c r="G94" i="7" s="1"/>
  <c r="J521" i="3"/>
  <c r="G51" i="2"/>
  <c r="G47" i="12" s="1"/>
  <c r="G12" i="12" s="1"/>
  <c r="G11" i="12" s="1"/>
  <c r="G48" i="12"/>
  <c r="H97" i="3"/>
  <c r="H215" i="3"/>
  <c r="H160" i="3"/>
  <c r="I95" i="3"/>
  <c r="I8" i="3"/>
  <c r="H127" i="3"/>
  <c r="H64" i="3"/>
  <c r="I159" i="3"/>
  <c r="H457" i="3"/>
  <c r="H257" i="3" s="1"/>
  <c r="I257" i="3"/>
  <c r="H14" i="3"/>
  <c r="H191" i="3"/>
  <c r="G17" i="5"/>
  <c r="I226" i="7"/>
  <c r="I225" i="7" s="1"/>
  <c r="I224" i="7" s="1"/>
  <c r="I222" i="7" s="1"/>
  <c r="I364" i="7" s="1"/>
  <c r="I135" i="7"/>
  <c r="I134" i="7" s="1"/>
  <c r="H238" i="7"/>
  <c r="H236" i="7" s="1"/>
  <c r="H235" i="7" s="1"/>
  <c r="H226" i="7" s="1"/>
  <c r="H225" i="7" s="1"/>
  <c r="H224" i="7" s="1"/>
  <c r="H222" i="7" s="1"/>
  <c r="H364" i="7" s="1"/>
  <c r="H307" i="7"/>
  <c r="H306" i="7" s="1"/>
  <c r="H109" i="7"/>
  <c r="H107" i="7" s="1"/>
  <c r="H106" i="7" s="1"/>
  <c r="H105" i="7" s="1"/>
  <c r="H139" i="7"/>
  <c r="H138" i="7" s="1"/>
  <c r="H137" i="7" s="1"/>
  <c r="H136" i="7" s="1"/>
  <c r="H135" i="7" s="1"/>
  <c r="H134" i="7" s="1"/>
  <c r="H133" i="7"/>
  <c r="H278" i="7"/>
  <c r="H276" i="7" s="1"/>
  <c r="H275" i="7" s="1"/>
  <c r="H268" i="7" s="1"/>
  <c r="H267" i="7" s="1"/>
  <c r="H111" i="7"/>
  <c r="H110" i="7" s="1"/>
  <c r="H104" i="7" s="1"/>
  <c r="H103" i="7" s="1"/>
  <c r="H102" i="7" s="1"/>
  <c r="H101" i="7" s="1"/>
  <c r="H94" i="7" s="1"/>
  <c r="H152" i="5"/>
  <c r="H151" i="5" s="1"/>
  <c r="H322" i="5"/>
  <c r="H524" i="5"/>
  <c r="H522" i="5" s="1"/>
  <c r="H521" i="5" s="1"/>
  <c r="I446" i="5"/>
  <c r="I444" i="5" s="1"/>
  <c r="I443" i="5" s="1"/>
  <c r="H347" i="5"/>
  <c r="H446" i="5"/>
  <c r="H444" i="5" s="1"/>
  <c r="H443" i="5" s="1"/>
  <c r="H337" i="5"/>
  <c r="I128" i="5"/>
  <c r="I126" i="5" s="1"/>
  <c r="I124" i="5" s="1"/>
  <c r="I123" i="5" s="1"/>
  <c r="I368" i="5"/>
  <c r="I366" i="5" s="1"/>
  <c r="I365" i="5" s="1"/>
  <c r="H222" i="5"/>
  <c r="H220" i="5" s="1"/>
  <c r="H219" i="5" s="1"/>
  <c r="I190" i="5"/>
  <c r="I188" i="5" s="1"/>
  <c r="I187" i="5" s="1"/>
  <c r="I397" i="5"/>
  <c r="I396" i="5" s="1"/>
  <c r="I284" i="5"/>
  <c r="I283" i="5" s="1"/>
  <c r="I269" i="5" s="1"/>
  <c r="I322" i="5"/>
  <c r="I319" i="5" s="1"/>
  <c r="I318" i="5" s="1"/>
  <c r="I317" i="5" s="1"/>
  <c r="I593" i="5"/>
  <c r="I592" i="5" s="1"/>
  <c r="I591" i="5" s="1"/>
  <c r="I345" i="5"/>
  <c r="I358" i="5"/>
  <c r="I357" i="5" s="1"/>
  <c r="I158" i="5"/>
  <c r="I156" i="5" s="1"/>
  <c r="I155" i="5" s="1"/>
  <c r="I122" i="5"/>
  <c r="I120" i="5" s="1"/>
  <c r="H31" i="5"/>
  <c r="H27" i="5" s="1"/>
  <c r="H26" i="5" s="1"/>
  <c r="I563" i="5"/>
  <c r="I561" i="5" s="1"/>
  <c r="I560" i="5" s="1"/>
  <c r="I152" i="5"/>
  <c r="I151" i="5" s="1"/>
  <c r="H514" i="5"/>
  <c r="H513" i="5" s="1"/>
  <c r="I553" i="5"/>
  <c r="I552" i="5" s="1"/>
  <c r="H350" i="5"/>
  <c r="H345" i="5" s="1"/>
  <c r="H384" i="5"/>
  <c r="H320" i="5"/>
  <c r="H190" i="5"/>
  <c r="H188" i="5" s="1"/>
  <c r="H187" i="5" s="1"/>
  <c r="H179" i="5" s="1"/>
  <c r="H178" i="5" s="1"/>
  <c r="H129" i="5"/>
  <c r="H128" i="5" s="1"/>
  <c r="I31" i="5"/>
  <c r="I27" i="5" s="1"/>
  <c r="I26" i="5" s="1"/>
  <c r="I19" i="5" s="1"/>
  <c r="I18" i="5" s="1"/>
  <c r="J116" i="5"/>
  <c r="J115" i="5" s="1"/>
  <c r="J114" i="5" s="1"/>
  <c r="J92" i="5" s="1"/>
  <c r="H605" i="5"/>
  <c r="H602" i="5" s="1"/>
  <c r="H601" i="5" s="1"/>
  <c r="H593" i="5" s="1"/>
  <c r="H592" i="5" s="1"/>
  <c r="H591" i="5" s="1"/>
  <c r="H485" i="5"/>
  <c r="H483" i="5" s="1"/>
  <c r="H482" i="5" s="1"/>
  <c r="H475" i="5" s="1"/>
  <c r="H474" i="5" s="1"/>
  <c r="H330" i="5"/>
  <c r="I524" i="5"/>
  <c r="I522" i="5" s="1"/>
  <c r="I521" i="5" s="1"/>
  <c r="I514" i="5" s="1"/>
  <c r="I513" i="5" s="1"/>
  <c r="H400" i="5"/>
  <c r="H399" i="5" s="1"/>
  <c r="H398" i="5" s="1"/>
  <c r="H397" i="5" s="1"/>
  <c r="H396" i="5" s="1"/>
  <c r="I179" i="5"/>
  <c r="I178" i="5" s="1"/>
  <c r="I137" i="5"/>
  <c r="I331" i="5"/>
  <c r="H121" i="5"/>
  <c r="H120" i="5" s="1"/>
  <c r="I70" i="5"/>
  <c r="I69" i="5" s="1"/>
  <c r="I68" i="5" s="1"/>
  <c r="I67" i="5" s="1"/>
  <c r="H54" i="5"/>
  <c r="H57" i="5"/>
  <c r="H56" i="5" s="1"/>
  <c r="H55" i="5" s="1"/>
  <c r="G116" i="5"/>
  <c r="G115" i="5" s="1"/>
  <c r="G114" i="5" s="1"/>
  <c r="G92" i="5" s="1"/>
  <c r="H436" i="5"/>
  <c r="H435" i="5" s="1"/>
  <c r="I436" i="5"/>
  <c r="I435" i="5" s="1"/>
  <c r="J313" i="5"/>
  <c r="J312" i="5" s="1"/>
  <c r="H303" i="5"/>
  <c r="H302" i="5" s="1"/>
  <c r="H300" i="5" s="1"/>
  <c r="H284" i="5" s="1"/>
  <c r="H283" i="5" s="1"/>
  <c r="H269" i="5" s="1"/>
  <c r="H19" i="5"/>
  <c r="H18" i="5" s="1"/>
  <c r="H17" i="5" s="1"/>
  <c r="H16" i="5" s="1"/>
  <c r="H10" i="5" s="1"/>
  <c r="I54" i="5"/>
  <c r="J653" i="5"/>
  <c r="H78" i="5"/>
  <c r="H77" i="5" s="1"/>
  <c r="H70" i="5" s="1"/>
  <c r="H69" i="5" s="1"/>
  <c r="H68" i="5" s="1"/>
  <c r="H67" i="5" s="1"/>
  <c r="H553" i="5"/>
  <c r="H552" i="5" s="1"/>
  <c r="H336" i="5"/>
  <c r="H335" i="5" s="1"/>
  <c r="H138" i="5"/>
  <c r="H137" i="5" s="1"/>
  <c r="H169" i="5"/>
  <c r="H158" i="5" s="1"/>
  <c r="H156" i="5" s="1"/>
  <c r="H155" i="5" s="1"/>
  <c r="H149" i="5" s="1"/>
  <c r="H148" i="5" s="1"/>
  <c r="H147" i="5" s="1"/>
  <c r="H146" i="5" s="1"/>
  <c r="H332" i="5"/>
  <c r="H331" i="5" s="1"/>
  <c r="H371" i="5"/>
  <c r="H211" i="5"/>
  <c r="H210" i="5" s="1"/>
  <c r="I57" i="5"/>
  <c r="I56" i="5" s="1"/>
  <c r="I55" i="5" s="1"/>
  <c r="H31" i="2"/>
  <c r="H24" i="2"/>
  <c r="H22" i="2" s="1"/>
  <c r="H21" i="2" s="1"/>
  <c r="H20" i="2" s="1"/>
  <c r="I22" i="2"/>
  <c r="I21" i="2" s="1"/>
  <c r="I20" i="2" s="1"/>
  <c r="I28" i="2"/>
  <c r="I47" i="2"/>
  <c r="G277" i="2"/>
  <c r="G276" i="2" s="1"/>
  <c r="G356" i="2"/>
  <c r="G349" i="2" s="1"/>
  <c r="G348" i="2" s="1"/>
  <c r="H73" i="2"/>
  <c r="H72" i="2" s="1"/>
  <c r="H71" i="2" s="1"/>
  <c r="H70" i="2" s="1"/>
  <c r="I74" i="2"/>
  <c r="H74" i="2" s="1"/>
  <c r="I90" i="2"/>
  <c r="H91" i="2"/>
  <c r="H90" i="2" s="1"/>
  <c r="J112" i="2"/>
  <c r="H144" i="2"/>
  <c r="H143" i="2" s="1"/>
  <c r="I143" i="2"/>
  <c r="H122" i="2"/>
  <c r="H125" i="2"/>
  <c r="H178" i="2"/>
  <c r="H115" i="2" s="1"/>
  <c r="I115" i="2"/>
  <c r="I112" i="2" s="1"/>
  <c r="H185" i="2"/>
  <c r="H184" i="2" s="1"/>
  <c r="I184" i="2"/>
  <c r="J27" i="2"/>
  <c r="J26" i="2" s="1"/>
  <c r="J19" i="2" s="1"/>
  <c r="J18" i="2" s="1"/>
  <c r="J17" i="2" s="1"/>
  <c r="J16" i="2" s="1"/>
  <c r="J10" i="2" s="1"/>
  <c r="J131" i="2"/>
  <c r="J130" i="2" s="1"/>
  <c r="I285" i="2"/>
  <c r="J366" i="2"/>
  <c r="J359" i="2" s="1"/>
  <c r="J357" i="2" s="1"/>
  <c r="J356" i="2" s="1"/>
  <c r="J349" i="2" s="1"/>
  <c r="J348" i="2" s="1"/>
  <c r="G468" i="2"/>
  <c r="G467" i="2" s="1"/>
  <c r="G466" i="2" s="1"/>
  <c r="G31" i="2"/>
  <c r="G27" i="2" s="1"/>
  <c r="G26" i="2" s="1"/>
  <c r="H47" i="2"/>
  <c r="G110" i="2"/>
  <c r="G108" i="2" s="1"/>
  <c r="G107" i="2" s="1"/>
  <c r="G101" i="2" s="1"/>
  <c r="G100" i="2" s="1"/>
  <c r="G99" i="2" s="1"/>
  <c r="I118" i="2"/>
  <c r="I116" i="2" s="1"/>
  <c r="G131" i="2"/>
  <c r="G130" i="2" s="1"/>
  <c r="J141" i="2"/>
  <c r="J139" i="2" s="1"/>
  <c r="J138" i="2" s="1"/>
  <c r="G162" i="2"/>
  <c r="G161" i="2" s="1"/>
  <c r="I247" i="2"/>
  <c r="I246" i="2" s="1"/>
  <c r="I245" i="2" s="1"/>
  <c r="G270" i="2"/>
  <c r="G269" i="2" s="1"/>
  <c r="G268" i="2" s="1"/>
  <c r="I315" i="2"/>
  <c r="H315" i="2" s="1"/>
  <c r="H273" i="2" s="1"/>
  <c r="H380" i="2"/>
  <c r="H302" i="2" s="1"/>
  <c r="I468" i="2"/>
  <c r="I467" i="2" s="1"/>
  <c r="I466" i="2" s="1"/>
  <c r="H504" i="2"/>
  <c r="H503" i="2" s="1"/>
  <c r="H502" i="2" s="1"/>
  <c r="H501" i="2" s="1"/>
  <c r="H500" i="2" s="1"/>
  <c r="H507" i="2"/>
  <c r="I255" i="2"/>
  <c r="I254" i="2" s="1"/>
  <c r="I253" i="2" s="1"/>
  <c r="G310" i="2"/>
  <c r="G309" i="2" s="1"/>
  <c r="J76" i="2"/>
  <c r="J75" i="2" s="1"/>
  <c r="J121" i="2"/>
  <c r="J399" i="2"/>
  <c r="J396" i="2" s="1"/>
  <c r="J395" i="2" s="1"/>
  <c r="I43" i="2"/>
  <c r="G76" i="2"/>
  <c r="G75" i="2" s="1"/>
  <c r="G69" i="2" s="1"/>
  <c r="G68" i="2" s="1"/>
  <c r="G67" i="2" s="1"/>
  <c r="G66" i="2" s="1"/>
  <c r="J116" i="2"/>
  <c r="J110" i="2" s="1"/>
  <c r="J108" i="2" s="1"/>
  <c r="J107" i="2" s="1"/>
  <c r="J101" i="2" s="1"/>
  <c r="J100" i="2" s="1"/>
  <c r="J99" i="2" s="1"/>
  <c r="J92" i="2" s="1"/>
  <c r="J173" i="2"/>
  <c r="J171" i="2" s="1"/>
  <c r="J170" i="2" s="1"/>
  <c r="J162" i="2" s="1"/>
  <c r="J161" i="2" s="1"/>
  <c r="H257" i="2"/>
  <c r="H256" i="2" s="1"/>
  <c r="H255" i="2" s="1"/>
  <c r="H254" i="2" s="1"/>
  <c r="H253" i="2" s="1"/>
  <c r="I259" i="2"/>
  <c r="H259" i="2" s="1"/>
  <c r="G297" i="2"/>
  <c r="G280" i="2" s="1"/>
  <c r="I301" i="2"/>
  <c r="H362" i="2"/>
  <c r="H82" i="2"/>
  <c r="H59" i="2"/>
  <c r="H57" i="2" s="1"/>
  <c r="H56" i="2" s="1"/>
  <c r="H55" i="2" s="1"/>
  <c r="I54" i="2"/>
  <c r="J69" i="2"/>
  <c r="J68" i="2" s="1"/>
  <c r="J67" i="2" s="1"/>
  <c r="J66" i="2" s="1"/>
  <c r="H85" i="2"/>
  <c r="H83" i="2" s="1"/>
  <c r="I83" i="2"/>
  <c r="I80" i="2" s="1"/>
  <c r="I76" i="2" s="1"/>
  <c r="I75" i="2" s="1"/>
  <c r="I124" i="2"/>
  <c r="H137" i="2"/>
  <c r="H106" i="2" s="1"/>
  <c r="H104" i="2" s="1"/>
  <c r="H103" i="2" s="1"/>
  <c r="H102" i="2" s="1"/>
  <c r="I135" i="2"/>
  <c r="I134" i="2" s="1"/>
  <c r="I133" i="2" s="1"/>
  <c r="I122" i="2"/>
  <c r="I152" i="2"/>
  <c r="G236" i="2"/>
  <c r="G235" i="2" s="1"/>
  <c r="G221" i="2" s="1"/>
  <c r="J239" i="2"/>
  <c r="J238" i="2" s="1"/>
  <c r="J237" i="2" s="1"/>
  <c r="J236" i="2" s="1"/>
  <c r="J235" i="2" s="1"/>
  <c r="J221" i="2" s="1"/>
  <c r="G19" i="2"/>
  <c r="G18" i="2" s="1"/>
  <c r="I34" i="2"/>
  <c r="H54" i="2"/>
  <c r="H77" i="2"/>
  <c r="I126" i="2"/>
  <c r="H147" i="2"/>
  <c r="H152" i="2"/>
  <c r="H126" i="2"/>
  <c r="G194" i="2"/>
  <c r="G193" i="2" s="1"/>
  <c r="H213" i="2"/>
  <c r="I212" i="2"/>
  <c r="H212" i="2" s="1"/>
  <c r="H234" i="2"/>
  <c r="H232" i="2" s="1"/>
  <c r="H231" i="2" s="1"/>
  <c r="H230" i="2" s="1"/>
  <c r="H229" i="2" s="1"/>
  <c r="H228" i="2" s="1"/>
  <c r="I232" i="2"/>
  <c r="I231" i="2" s="1"/>
  <c r="I230" i="2" s="1"/>
  <c r="I229" i="2" s="1"/>
  <c r="I228" i="2" s="1"/>
  <c r="I304" i="2"/>
  <c r="H382" i="2"/>
  <c r="H304" i="2" s="1"/>
  <c r="I375" i="2"/>
  <c r="I359" i="2" s="1"/>
  <c r="I357" i="2" s="1"/>
  <c r="I356" i="2" s="1"/>
  <c r="I349" i="2" s="1"/>
  <c r="I348" i="2" s="1"/>
  <c r="H392" i="2"/>
  <c r="I271" i="2"/>
  <c r="I393" i="2"/>
  <c r="H393" i="2" s="1"/>
  <c r="H28" i="2"/>
  <c r="H27" i="2" s="1"/>
  <c r="H26" i="2" s="1"/>
  <c r="H19" i="2" s="1"/>
  <c r="H18" i="2" s="1"/>
  <c r="H17" i="2" s="1"/>
  <c r="H16" i="2" s="1"/>
  <c r="H10" i="2" s="1"/>
  <c r="I39" i="2"/>
  <c r="H109" i="2"/>
  <c r="H113" i="2"/>
  <c r="H135" i="2"/>
  <c r="H134" i="2" s="1"/>
  <c r="H133" i="2" s="1"/>
  <c r="I147" i="2"/>
  <c r="H177" i="2"/>
  <c r="H114" i="2" s="1"/>
  <c r="I175" i="2"/>
  <c r="I173" i="2" s="1"/>
  <c r="I171" i="2" s="1"/>
  <c r="I170" i="2" s="1"/>
  <c r="I162" i="2" s="1"/>
  <c r="I161" i="2" s="1"/>
  <c r="H244" i="2"/>
  <c r="H242" i="2" s="1"/>
  <c r="I242" i="2"/>
  <c r="I239" i="2" s="1"/>
  <c r="I238" i="2" s="1"/>
  <c r="I237" i="2" s="1"/>
  <c r="H288" i="2"/>
  <c r="H287" i="2" s="1"/>
  <c r="H468" i="2"/>
  <c r="H467" i="2" s="1"/>
  <c r="H466" i="2" s="1"/>
  <c r="H251" i="2"/>
  <c r="H250" i="2" s="1"/>
  <c r="H249" i="2"/>
  <c r="H282" i="2"/>
  <c r="H326" i="2"/>
  <c r="H286" i="2" s="1"/>
  <c r="I286" i="2"/>
  <c r="H327" i="2"/>
  <c r="H337" i="2"/>
  <c r="I298" i="2"/>
  <c r="I336" i="2"/>
  <c r="I320" i="2" s="1"/>
  <c r="I318" i="2" s="1"/>
  <c r="I317" i="2" s="1"/>
  <c r="H402" i="2"/>
  <c r="I123" i="2"/>
  <c r="I129" i="2"/>
  <c r="I128" i="2" s="1"/>
  <c r="I127" i="2" s="1"/>
  <c r="H211" i="2"/>
  <c r="H209" i="2" s="1"/>
  <c r="J297" i="2"/>
  <c r="J280" i="2" s="1"/>
  <c r="J277" i="2" s="1"/>
  <c r="J276" i="2" s="1"/>
  <c r="J267" i="2" s="1"/>
  <c r="J266" i="2" s="1"/>
  <c r="J265" i="2" s="1"/>
  <c r="J264" i="2" s="1"/>
  <c r="H324" i="2"/>
  <c r="I284" i="2"/>
  <c r="H347" i="2"/>
  <c r="I308" i="2"/>
  <c r="I306" i="2" s="1"/>
  <c r="I305" i="2" s="1"/>
  <c r="I345" i="2"/>
  <c r="I344" i="2" s="1"/>
  <c r="H366" i="2"/>
  <c r="H377" i="2"/>
  <c r="I299" i="2"/>
  <c r="G388" i="2"/>
  <c r="G387" i="2" s="1"/>
  <c r="H412" i="2"/>
  <c r="H294" i="2" s="1"/>
  <c r="I294" i="2"/>
  <c r="I415" i="2"/>
  <c r="I208" i="2"/>
  <c r="I207" i="2" s="1"/>
  <c r="I206" i="2" s="1"/>
  <c r="I205" i="2" s="1"/>
  <c r="I204" i="2" s="1"/>
  <c r="I203" i="2" s="1"/>
  <c r="I193" i="2" s="1"/>
  <c r="H240" i="2"/>
  <c r="H352" i="2"/>
  <c r="H351" i="2" s="1"/>
  <c r="H350" i="2" s="1"/>
  <c r="I402" i="2"/>
  <c r="I399" i="2" s="1"/>
  <c r="I396" i="2" s="1"/>
  <c r="I395" i="2" s="1"/>
  <c r="H299" i="2"/>
  <c r="H303" i="2"/>
  <c r="H415" i="2"/>
  <c r="H399" i="2" s="1"/>
  <c r="H396" i="2" s="1"/>
  <c r="H395" i="2" s="1"/>
  <c r="J477" i="2"/>
  <c r="J476" i="2" s="1"/>
  <c r="J475" i="2" s="1"/>
  <c r="J468" i="2" s="1"/>
  <c r="J467" i="2" s="1"/>
  <c r="J466" i="2" s="1"/>
  <c r="J515" i="1"/>
  <c r="I515" i="1"/>
  <c r="H515" i="1"/>
  <c r="G515" i="1"/>
  <c r="J514" i="1"/>
  <c r="J513" i="1" s="1"/>
  <c r="J512" i="1" s="1"/>
  <c r="J511" i="1" s="1"/>
  <c r="I514" i="1"/>
  <c r="H514" i="1"/>
  <c r="H513" i="1" s="1"/>
  <c r="H512" i="1" s="1"/>
  <c r="H511" i="1" s="1"/>
  <c r="G514" i="1"/>
  <c r="G513" i="1" s="1"/>
  <c r="G512" i="1" s="1"/>
  <c r="G511" i="1" s="1"/>
  <c r="I513" i="1"/>
  <c r="I512" i="1"/>
  <c r="I511" i="1" s="1"/>
  <c r="H510" i="1"/>
  <c r="J509" i="1"/>
  <c r="I509" i="1"/>
  <c r="H509" i="1"/>
  <c r="G509" i="1"/>
  <c r="J508" i="1"/>
  <c r="I508" i="1"/>
  <c r="H508" i="1"/>
  <c r="G508" i="1"/>
  <c r="J507" i="1"/>
  <c r="I507" i="1"/>
  <c r="H507" i="1"/>
  <c r="G507" i="1"/>
  <c r="J506" i="1"/>
  <c r="I506" i="1"/>
  <c r="H506" i="1"/>
  <c r="G506" i="1"/>
  <c r="J505" i="1"/>
  <c r="I505" i="1"/>
  <c r="H505" i="1"/>
  <c r="G505" i="1"/>
  <c r="H504" i="1"/>
  <c r="J503" i="1"/>
  <c r="I503" i="1"/>
  <c r="H503" i="1"/>
  <c r="G503" i="1"/>
  <c r="J502" i="1"/>
  <c r="I502" i="1"/>
  <c r="I501" i="1" s="1"/>
  <c r="I500" i="1" s="1"/>
  <c r="I499" i="1" s="1"/>
  <c r="I498" i="1" s="1"/>
  <c r="H502" i="1"/>
  <c r="G502" i="1"/>
  <c r="J501" i="1"/>
  <c r="H501" i="1"/>
  <c r="H500" i="1" s="1"/>
  <c r="H499" i="1" s="1"/>
  <c r="G501" i="1"/>
  <c r="J500" i="1"/>
  <c r="J499" i="1" s="1"/>
  <c r="J498" i="1" s="1"/>
  <c r="G500" i="1"/>
  <c r="G499" i="1" s="1"/>
  <c r="G498" i="1" s="1"/>
  <c r="H497" i="1"/>
  <c r="H496" i="1"/>
  <c r="H495" i="1" s="1"/>
  <c r="H494" i="1" s="1"/>
  <c r="H493" i="1" s="1"/>
  <c r="H492" i="1" s="1"/>
  <c r="H491" i="1" s="1"/>
  <c r="J495" i="1"/>
  <c r="I495" i="1"/>
  <c r="I494" i="1" s="1"/>
  <c r="G495" i="1"/>
  <c r="G494" i="1" s="1"/>
  <c r="G493" i="1" s="1"/>
  <c r="G492" i="1" s="1"/>
  <c r="G491" i="1" s="1"/>
  <c r="J494" i="1"/>
  <c r="J493" i="1" s="1"/>
  <c r="I493" i="1"/>
  <c r="I492" i="1" s="1"/>
  <c r="J492" i="1"/>
  <c r="J491" i="1" s="1"/>
  <c r="I491" i="1"/>
  <c r="H490" i="1"/>
  <c r="H489" i="1"/>
  <c r="J488" i="1"/>
  <c r="I488" i="1"/>
  <c r="I487" i="1" s="1"/>
  <c r="H488" i="1"/>
  <c r="H487" i="1" s="1"/>
  <c r="G488" i="1"/>
  <c r="J487" i="1"/>
  <c r="G487" i="1"/>
  <c r="J481" i="1"/>
  <c r="I481" i="1"/>
  <c r="H481" i="1"/>
  <c r="G481" i="1"/>
  <c r="J477" i="1"/>
  <c r="I477" i="1"/>
  <c r="H477" i="1"/>
  <c r="G477" i="1"/>
  <c r="J475" i="1"/>
  <c r="I475" i="1"/>
  <c r="H475" i="1"/>
  <c r="G475" i="1"/>
  <c r="J471" i="1"/>
  <c r="J468" i="1" s="1"/>
  <c r="J467" i="1" s="1"/>
  <c r="J466" i="1" s="1"/>
  <c r="I471" i="1"/>
  <c r="H471" i="1"/>
  <c r="G471" i="1"/>
  <c r="G468" i="1" s="1"/>
  <c r="G467" i="1" s="1"/>
  <c r="G466" i="1" s="1"/>
  <c r="J462" i="1"/>
  <c r="I462" i="1"/>
  <c r="H462" i="1"/>
  <c r="G462" i="1"/>
  <c r="J461" i="1"/>
  <c r="J460" i="1" s="1"/>
  <c r="I461" i="1"/>
  <c r="H461" i="1"/>
  <c r="G461" i="1"/>
  <c r="G460" i="1" s="1"/>
  <c r="I460" i="1"/>
  <c r="H460" i="1"/>
  <c r="H456" i="1"/>
  <c r="H454" i="1" s="1"/>
  <c r="H453" i="1" s="1"/>
  <c r="J454" i="1"/>
  <c r="I454" i="1"/>
  <c r="G454" i="1"/>
  <c r="G453" i="1" s="1"/>
  <c r="J453" i="1"/>
  <c r="I453" i="1"/>
  <c r="I452" i="1"/>
  <c r="I451" i="1"/>
  <c r="H451" i="1" s="1"/>
  <c r="I450" i="1"/>
  <c r="H449" i="1"/>
  <c r="H448" i="1"/>
  <c r="H447" i="1"/>
  <c r="H446" i="1"/>
  <c r="J445" i="1"/>
  <c r="G445" i="1"/>
  <c r="H444" i="1"/>
  <c r="H443" i="1"/>
  <c r="H442" i="1"/>
  <c r="I441" i="1"/>
  <c r="H441" i="1" s="1"/>
  <c r="H440" i="1"/>
  <c r="H439" i="1"/>
  <c r="H438" i="1"/>
  <c r="I437" i="1"/>
  <c r="H437" i="1" s="1"/>
  <c r="J436" i="1"/>
  <c r="G436" i="1"/>
  <c r="I435" i="1"/>
  <c r="H435" i="1" s="1"/>
  <c r="I434" i="1"/>
  <c r="H434" i="1" s="1"/>
  <c r="I433" i="1"/>
  <c r="H433" i="1"/>
  <c r="J432" i="1"/>
  <c r="G432" i="1"/>
  <c r="H431" i="1"/>
  <c r="H430" i="1"/>
  <c r="H428" i="1"/>
  <c r="I427" i="1"/>
  <c r="H427" i="1" s="1"/>
  <c r="J426" i="1"/>
  <c r="G426" i="1"/>
  <c r="H423" i="1"/>
  <c r="J422" i="1"/>
  <c r="J420" i="1" s="1"/>
  <c r="I422" i="1"/>
  <c r="I420" i="1" s="1"/>
  <c r="I419" i="1" s="1"/>
  <c r="I418" i="1" s="1"/>
  <c r="H421" i="1"/>
  <c r="G420" i="1"/>
  <c r="J419" i="1"/>
  <c r="J418" i="1" s="1"/>
  <c r="G419" i="1"/>
  <c r="G418" i="1" s="1"/>
  <c r="H415" i="1"/>
  <c r="H413" i="1" s="1"/>
  <c r="H412" i="1" s="1"/>
  <c r="J413" i="1"/>
  <c r="I413" i="1"/>
  <c r="G413" i="1"/>
  <c r="G412" i="1" s="1"/>
  <c r="J412" i="1"/>
  <c r="I412" i="1"/>
  <c r="I411" i="1"/>
  <c r="H411" i="1" s="1"/>
  <c r="I410" i="1"/>
  <c r="H410" i="1"/>
  <c r="I409" i="1"/>
  <c r="H409" i="1" s="1"/>
  <c r="I408" i="1"/>
  <c r="I407" i="1"/>
  <c r="H407" i="1" s="1"/>
  <c r="H406" i="1"/>
  <c r="H405" i="1"/>
  <c r="J404" i="1"/>
  <c r="G404" i="1"/>
  <c r="H403" i="1"/>
  <c r="H402" i="1"/>
  <c r="I401" i="1"/>
  <c r="H401" i="1" s="1"/>
  <c r="I400" i="1"/>
  <c r="H400" i="1" s="1"/>
  <c r="H399" i="1"/>
  <c r="H398" i="1"/>
  <c r="H397" i="1"/>
  <c r="I396" i="1"/>
  <c r="H396" i="1" s="1"/>
  <c r="J395" i="1"/>
  <c r="J388" i="1" s="1"/>
  <c r="J384" i="1" s="1"/>
  <c r="J383" i="1" s="1"/>
  <c r="G395" i="1"/>
  <c r="I394" i="1"/>
  <c r="H394" i="1" s="1"/>
  <c r="I393" i="1"/>
  <c r="I392" i="1"/>
  <c r="H392" i="1" s="1"/>
  <c r="J391" i="1"/>
  <c r="G391" i="1"/>
  <c r="H390" i="1"/>
  <c r="H389" i="1"/>
  <c r="H387" i="1"/>
  <c r="I386" i="1"/>
  <c r="I385" i="1" s="1"/>
  <c r="J385" i="1"/>
  <c r="G385" i="1"/>
  <c r="H382" i="1"/>
  <c r="J381" i="1"/>
  <c r="I380" i="1"/>
  <c r="I293" i="1" s="1"/>
  <c r="H293" i="1" s="1"/>
  <c r="H380" i="1"/>
  <c r="J379" i="1"/>
  <c r="J378" i="1" s="1"/>
  <c r="J377" i="1" s="1"/>
  <c r="G379" i="1"/>
  <c r="G378" i="1"/>
  <c r="G377" i="1" s="1"/>
  <c r="H374" i="1"/>
  <c r="H372" i="1" s="1"/>
  <c r="H371" i="1" s="1"/>
  <c r="J372" i="1"/>
  <c r="I372" i="1"/>
  <c r="G372" i="1"/>
  <c r="J371" i="1"/>
  <c r="I371" i="1"/>
  <c r="G371" i="1"/>
  <c r="H370" i="1"/>
  <c r="H369" i="1"/>
  <c r="H368" i="1"/>
  <c r="H366" i="1"/>
  <c r="H365" i="1"/>
  <c r="H364" i="1"/>
  <c r="J363" i="1"/>
  <c r="I363" i="1"/>
  <c r="H363" i="1" s="1"/>
  <c r="G363" i="1"/>
  <c r="H361" i="1"/>
  <c r="H360" i="1"/>
  <c r="I359" i="1"/>
  <c r="H358" i="1"/>
  <c r="H356" i="1"/>
  <c r="I355" i="1"/>
  <c r="I354" i="1" s="1"/>
  <c r="J354" i="1"/>
  <c r="G354" i="1"/>
  <c r="I353" i="1"/>
  <c r="I310" i="1" s="1"/>
  <c r="H353" i="1"/>
  <c r="I352" i="1"/>
  <c r="I351" i="1"/>
  <c r="H351" i="1"/>
  <c r="J350" i="1"/>
  <c r="G350" i="1"/>
  <c r="H349" i="1"/>
  <c r="H348" i="1"/>
  <c r="J347" i="1"/>
  <c r="J342" i="1" s="1"/>
  <c r="J341" i="1" s="1"/>
  <c r="H345" i="1"/>
  <c r="H344" i="1"/>
  <c r="J343" i="1"/>
  <c r="I343" i="1"/>
  <c r="H343" i="1"/>
  <c r="G343" i="1"/>
  <c r="J339" i="1"/>
  <c r="J337" i="1" s="1"/>
  <c r="J336" i="1" s="1"/>
  <c r="J335" i="1" s="1"/>
  <c r="I339" i="1"/>
  <c r="H339" i="1" s="1"/>
  <c r="H337" i="1" s="1"/>
  <c r="H336" i="1" s="1"/>
  <c r="H335" i="1" s="1"/>
  <c r="H338" i="1"/>
  <c r="I337" i="1"/>
  <c r="G337" i="1"/>
  <c r="I336" i="1"/>
  <c r="G336" i="1"/>
  <c r="I335" i="1"/>
  <c r="G335" i="1"/>
  <c r="J332" i="1"/>
  <c r="J330" i="1" s="1"/>
  <c r="J329" i="1" s="1"/>
  <c r="I332" i="1"/>
  <c r="I330" i="1" s="1"/>
  <c r="I329" i="1" s="1"/>
  <c r="G332" i="1"/>
  <c r="H331" i="1"/>
  <c r="G331" i="1"/>
  <c r="G330" i="1" s="1"/>
  <c r="G329" i="1" s="1"/>
  <c r="J328" i="1"/>
  <c r="G328" i="1"/>
  <c r="J327" i="1"/>
  <c r="G327" i="1"/>
  <c r="J326" i="1"/>
  <c r="G326" i="1"/>
  <c r="J325" i="1"/>
  <c r="G325" i="1"/>
  <c r="J324" i="1"/>
  <c r="I324" i="1"/>
  <c r="G324" i="1"/>
  <c r="J323" i="1"/>
  <c r="I323" i="1"/>
  <c r="H323" i="1" s="1"/>
  <c r="G323" i="1"/>
  <c r="J322" i="1"/>
  <c r="I322" i="1"/>
  <c r="G322" i="1"/>
  <c r="G321" i="1"/>
  <c r="J320" i="1"/>
  <c r="I320" i="1"/>
  <c r="H320" i="1"/>
  <c r="G320" i="1"/>
  <c r="J319" i="1"/>
  <c r="I319" i="1"/>
  <c r="H319" i="1"/>
  <c r="G319" i="1"/>
  <c r="J318" i="1"/>
  <c r="I318" i="1"/>
  <c r="H318" i="1"/>
  <c r="G318" i="1"/>
  <c r="J317" i="1"/>
  <c r="G317" i="1"/>
  <c r="J315" i="1"/>
  <c r="I315" i="1"/>
  <c r="H315" i="1" s="1"/>
  <c r="G315" i="1"/>
  <c r="J314" i="1"/>
  <c r="I314" i="1"/>
  <c r="H314" i="1" s="1"/>
  <c r="G314" i="1"/>
  <c r="H313" i="1"/>
  <c r="G313" i="1"/>
  <c r="J312" i="1"/>
  <c r="G312" i="1"/>
  <c r="J311" i="1"/>
  <c r="J310" i="1"/>
  <c r="G310" i="1"/>
  <c r="J309" i="1"/>
  <c r="G309" i="1"/>
  <c r="J308" i="1"/>
  <c r="G308" i="1"/>
  <c r="J307" i="1"/>
  <c r="H306" i="1"/>
  <c r="G306" i="1"/>
  <c r="H305" i="1"/>
  <c r="G305" i="1"/>
  <c r="J302" i="1"/>
  <c r="I302" i="1"/>
  <c r="G302" i="1"/>
  <c r="G300" i="1" s="1"/>
  <c r="J301" i="1"/>
  <c r="J300" i="1" s="1"/>
  <c r="G301" i="1"/>
  <c r="J297" i="1"/>
  <c r="I297" i="1"/>
  <c r="H297" i="1" s="1"/>
  <c r="G297" i="1"/>
  <c r="G295" i="1"/>
  <c r="J293" i="1"/>
  <c r="G293" i="1"/>
  <c r="G292" i="1" s="1"/>
  <c r="G291" i="1" s="1"/>
  <c r="G290" i="1" s="1"/>
  <c r="I283" i="1"/>
  <c r="H283" i="1" s="1"/>
  <c r="I282" i="1"/>
  <c r="H282" i="1" s="1"/>
  <c r="I281" i="1"/>
  <c r="J280" i="1"/>
  <c r="J276" i="1" s="1"/>
  <c r="J275" i="1" s="1"/>
  <c r="J274" i="1" s="1"/>
  <c r="J273" i="1" s="1"/>
  <c r="G280" i="1"/>
  <c r="G276" i="1" s="1"/>
  <c r="G275" i="1" s="1"/>
  <c r="G274" i="1" s="1"/>
  <c r="G273" i="1" s="1"/>
  <c r="H279" i="1"/>
  <c r="J277" i="1"/>
  <c r="I277" i="1"/>
  <c r="H277" i="1"/>
  <c r="G277" i="1"/>
  <c r="I272" i="1"/>
  <c r="I271" i="1" s="1"/>
  <c r="I270" i="1" s="1"/>
  <c r="H272" i="1"/>
  <c r="J271" i="1"/>
  <c r="G271" i="1"/>
  <c r="G270" i="1" s="1"/>
  <c r="G269" i="1" s="1"/>
  <c r="J270" i="1"/>
  <c r="J269" i="1"/>
  <c r="I269" i="1"/>
  <c r="H268" i="1"/>
  <c r="H267" i="1" s="1"/>
  <c r="H266" i="1" s="1"/>
  <c r="H265" i="1" s="1"/>
  <c r="J267" i="1"/>
  <c r="I267" i="1"/>
  <c r="G267" i="1"/>
  <c r="G266" i="1" s="1"/>
  <c r="G265" i="1" s="1"/>
  <c r="J266" i="1"/>
  <c r="J265" i="1" s="1"/>
  <c r="I266" i="1"/>
  <c r="I265" i="1" s="1"/>
  <c r="I264" i="1"/>
  <c r="J263" i="1"/>
  <c r="J260" i="1" s="1"/>
  <c r="J259" i="1" s="1"/>
  <c r="J258" i="1" s="1"/>
  <c r="G263" i="1"/>
  <c r="H262" i="1"/>
  <c r="J261" i="1"/>
  <c r="I261" i="1"/>
  <c r="H261" i="1" s="1"/>
  <c r="G261" i="1"/>
  <c r="G260" i="1" s="1"/>
  <c r="G259" i="1" s="1"/>
  <c r="G258" i="1" s="1"/>
  <c r="H255" i="1"/>
  <c r="H253" i="1" s="1"/>
  <c r="H252" i="1" s="1"/>
  <c r="H251" i="1" s="1"/>
  <c r="J253" i="1"/>
  <c r="J252" i="1" s="1"/>
  <c r="J251" i="1" s="1"/>
  <c r="J250" i="1" s="1"/>
  <c r="J249" i="1" s="1"/>
  <c r="I253" i="1"/>
  <c r="I252" i="1" s="1"/>
  <c r="I251" i="1" s="1"/>
  <c r="I250" i="1" s="1"/>
  <c r="I249" i="1" s="1"/>
  <c r="G253" i="1"/>
  <c r="G252" i="1"/>
  <c r="G251" i="1" s="1"/>
  <c r="G250" i="1" s="1"/>
  <c r="G249" i="1" s="1"/>
  <c r="H250" i="1"/>
  <c r="H249" i="1" s="1"/>
  <c r="H248" i="1"/>
  <c r="H247" i="1" s="1"/>
  <c r="H246" i="1" s="1"/>
  <c r="H245" i="1" s="1"/>
  <c r="H244" i="1" s="1"/>
  <c r="H243" i="1" s="1"/>
  <c r="J247" i="1"/>
  <c r="J246" i="1" s="1"/>
  <c r="J245" i="1" s="1"/>
  <c r="J244" i="1" s="1"/>
  <c r="J243" i="1" s="1"/>
  <c r="I247" i="1"/>
  <c r="I246" i="1" s="1"/>
  <c r="I245" i="1" s="1"/>
  <c r="I244" i="1" s="1"/>
  <c r="I243" i="1" s="1"/>
  <c r="G247" i="1"/>
  <c r="G246" i="1"/>
  <c r="G245" i="1" s="1"/>
  <c r="G244" i="1" s="1"/>
  <c r="G243" i="1" s="1"/>
  <c r="H241" i="1"/>
  <c r="H240" i="1" s="1"/>
  <c r="H239" i="1" s="1"/>
  <c r="H238" i="1" s="1"/>
  <c r="J240" i="1"/>
  <c r="J239" i="1" s="1"/>
  <c r="J238" i="1" s="1"/>
  <c r="J237" i="1" s="1"/>
  <c r="J236" i="1" s="1"/>
  <c r="I240" i="1"/>
  <c r="I239" i="1" s="1"/>
  <c r="I238" i="1" s="1"/>
  <c r="I237" i="1" s="1"/>
  <c r="I236" i="1" s="1"/>
  <c r="G240" i="1"/>
  <c r="G239" i="1"/>
  <c r="G238" i="1" s="1"/>
  <c r="G237" i="1" s="1"/>
  <c r="G236" i="1" s="1"/>
  <c r="H237" i="1"/>
  <c r="H236" i="1" s="1"/>
  <c r="I235" i="1"/>
  <c r="H235" i="1" s="1"/>
  <c r="I234" i="1"/>
  <c r="J233" i="1"/>
  <c r="G233" i="1"/>
  <c r="J230" i="1"/>
  <c r="I230" i="1"/>
  <c r="H230" i="1"/>
  <c r="G230" i="1"/>
  <c r="G229" i="1"/>
  <c r="G228" i="1" s="1"/>
  <c r="G227" i="1" s="1"/>
  <c r="G226" i="1" s="1"/>
  <c r="G225" i="1" s="1"/>
  <c r="G224" i="1" s="1"/>
  <c r="G222" i="1"/>
  <c r="G221" i="1" s="1"/>
  <c r="G220" i="1" s="1"/>
  <c r="G218" i="1"/>
  <c r="G217" i="1" s="1"/>
  <c r="G216" i="1"/>
  <c r="H213" i="1"/>
  <c r="J212" i="1"/>
  <c r="I212" i="1"/>
  <c r="H212" i="1"/>
  <c r="G212" i="1"/>
  <c r="J211" i="1"/>
  <c r="I211" i="1"/>
  <c r="H211" i="1"/>
  <c r="G211" i="1"/>
  <c r="I210" i="1"/>
  <c r="H210" i="1" s="1"/>
  <c r="I209" i="1"/>
  <c r="H209" i="1" s="1"/>
  <c r="H145" i="1" s="1"/>
  <c r="I208" i="1"/>
  <c r="H208" i="1" s="1"/>
  <c r="I207" i="1"/>
  <c r="H207" i="1" s="1"/>
  <c r="I206" i="1"/>
  <c r="J205" i="1"/>
  <c r="G205" i="1"/>
  <c r="I201" i="1"/>
  <c r="J200" i="1"/>
  <c r="G200" i="1"/>
  <c r="I199" i="1"/>
  <c r="H199" i="1" s="1"/>
  <c r="H135" i="1" s="1"/>
  <c r="I198" i="1"/>
  <c r="H198" i="1" s="1"/>
  <c r="H134" i="1" s="1"/>
  <c r="I197" i="1"/>
  <c r="J196" i="1"/>
  <c r="J194" i="1" s="1"/>
  <c r="J192" i="1" s="1"/>
  <c r="J191" i="1" s="1"/>
  <c r="G196" i="1"/>
  <c r="G194" i="1" s="1"/>
  <c r="G192" i="1" s="1"/>
  <c r="G191" i="1" s="1"/>
  <c r="H195" i="1"/>
  <c r="H193" i="1"/>
  <c r="J190" i="1"/>
  <c r="H190" i="1" s="1"/>
  <c r="I189" i="1"/>
  <c r="I190" i="1" s="1"/>
  <c r="H189" i="1"/>
  <c r="I188" i="1"/>
  <c r="I187" i="1" s="1"/>
  <c r="I186" i="1" s="1"/>
  <c r="G188" i="1"/>
  <c r="G187" i="1" s="1"/>
  <c r="G186" i="1" s="1"/>
  <c r="H181" i="1"/>
  <c r="J180" i="1"/>
  <c r="J179" i="1" s="1"/>
  <c r="I180" i="1"/>
  <c r="I179" i="1" s="1"/>
  <c r="G180" i="1"/>
  <c r="G179" i="1"/>
  <c r="I178" i="1"/>
  <c r="H178" i="1" s="1"/>
  <c r="H146" i="1" s="1"/>
  <c r="H177" i="1"/>
  <c r="H176" i="1"/>
  <c r="I175" i="1"/>
  <c r="H175" i="1" s="1"/>
  <c r="H143" i="1" s="1"/>
  <c r="I174" i="1"/>
  <c r="H174" i="1"/>
  <c r="J173" i="1"/>
  <c r="G173" i="1"/>
  <c r="H172" i="1"/>
  <c r="H171" i="1"/>
  <c r="I169" i="1"/>
  <c r="I168" i="1" s="1"/>
  <c r="J168" i="1"/>
  <c r="J162" i="1" s="1"/>
  <c r="J160" i="1" s="1"/>
  <c r="J159" i="1" s="1"/>
  <c r="G168" i="1"/>
  <c r="G162" i="1" s="1"/>
  <c r="G160" i="1" s="1"/>
  <c r="G159" i="1" s="1"/>
  <c r="I165" i="1"/>
  <c r="H165" i="1" s="1"/>
  <c r="H164" i="1" s="1"/>
  <c r="J164" i="1"/>
  <c r="G164" i="1"/>
  <c r="H163" i="1"/>
  <c r="H131" i="1" s="1"/>
  <c r="H161" i="1"/>
  <c r="J158" i="1"/>
  <c r="J156" i="1" s="1"/>
  <c r="J155" i="1" s="1"/>
  <c r="J154" i="1" s="1"/>
  <c r="I157" i="1"/>
  <c r="H157" i="1" s="1"/>
  <c r="G156" i="1"/>
  <c r="G155" i="1"/>
  <c r="G154" i="1" s="1"/>
  <c r="J149" i="1"/>
  <c r="J148" i="1" s="1"/>
  <c r="J147" i="1" s="1"/>
  <c r="I149" i="1"/>
  <c r="I148" i="1" s="1"/>
  <c r="G149" i="1"/>
  <c r="G148" i="1"/>
  <c r="G147" i="1" s="1"/>
  <c r="I147" i="1"/>
  <c r="J146" i="1"/>
  <c r="G146" i="1"/>
  <c r="J145" i="1"/>
  <c r="G145" i="1"/>
  <c r="J144" i="1"/>
  <c r="G144" i="1"/>
  <c r="J143" i="1"/>
  <c r="G143" i="1"/>
  <c r="J142" i="1"/>
  <c r="I142" i="1"/>
  <c r="G142" i="1"/>
  <c r="G141" i="1" s="1"/>
  <c r="J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I136" i="1" s="1"/>
  <c r="G137" i="1"/>
  <c r="G136" i="1" s="1"/>
  <c r="J136" i="1"/>
  <c r="J135" i="1"/>
  <c r="G135" i="1"/>
  <c r="J134" i="1"/>
  <c r="I134" i="1"/>
  <c r="G134" i="1"/>
  <c r="J133" i="1"/>
  <c r="J132" i="1" s="1"/>
  <c r="G133" i="1"/>
  <c r="G132" i="1" s="1"/>
  <c r="G130" i="1" s="1"/>
  <c r="J131" i="1"/>
  <c r="J130" i="1" s="1"/>
  <c r="I131" i="1"/>
  <c r="G131" i="1"/>
  <c r="J129" i="1"/>
  <c r="J128" i="1" s="1"/>
  <c r="J127" i="1" s="1"/>
  <c r="I129" i="1"/>
  <c r="G129" i="1"/>
  <c r="G126" i="1"/>
  <c r="G124" i="1" s="1"/>
  <c r="J125" i="1"/>
  <c r="G125" i="1"/>
  <c r="H117" i="1"/>
  <c r="H116" i="1"/>
  <c r="G116" i="1"/>
  <c r="H115" i="1"/>
  <c r="H114" i="1"/>
  <c r="J113" i="1"/>
  <c r="J112" i="1" s="1"/>
  <c r="J111" i="1" s="1"/>
  <c r="J104" i="1" s="1"/>
  <c r="J103" i="1" s="1"/>
  <c r="I113" i="1"/>
  <c r="I112" i="1" s="1"/>
  <c r="I111" i="1" s="1"/>
  <c r="I104" i="1" s="1"/>
  <c r="I103" i="1" s="1"/>
  <c r="G113" i="1"/>
  <c r="G112" i="1" s="1"/>
  <c r="G111" i="1" s="1"/>
  <c r="H110" i="1"/>
  <c r="H109" i="1"/>
  <c r="J108" i="1"/>
  <c r="I108" i="1"/>
  <c r="H108" i="1"/>
  <c r="G108" i="1"/>
  <c r="J107" i="1"/>
  <c r="I107" i="1"/>
  <c r="H107" i="1"/>
  <c r="H106" i="1" s="1"/>
  <c r="H105" i="1" s="1"/>
  <c r="G107" i="1"/>
  <c r="J106" i="1"/>
  <c r="J105" i="1" s="1"/>
  <c r="I106" i="1"/>
  <c r="I105" i="1" s="1"/>
  <c r="G106" i="1"/>
  <c r="G105" i="1"/>
  <c r="G104" i="1" s="1"/>
  <c r="G103" i="1" s="1"/>
  <c r="H102" i="1"/>
  <c r="J101" i="1"/>
  <c r="I101" i="1"/>
  <c r="I100" i="1" s="1"/>
  <c r="G101" i="1"/>
  <c r="G100" i="1" s="1"/>
  <c r="G99" i="1" s="1"/>
  <c r="G98" i="1" s="1"/>
  <c r="J100" i="1"/>
  <c r="J99" i="1"/>
  <c r="J98" i="1" s="1"/>
  <c r="I99" i="1"/>
  <c r="I98" i="1" s="1"/>
  <c r="I95" i="1"/>
  <c r="H95" i="1"/>
  <c r="I94" i="1"/>
  <c r="H94" i="1" s="1"/>
  <c r="G94" i="1"/>
  <c r="I93" i="1"/>
  <c r="H93" i="1"/>
  <c r="H92" i="1"/>
  <c r="I91" i="1"/>
  <c r="H91" i="1" s="1"/>
  <c r="H90" i="1"/>
  <c r="H88" i="1"/>
  <c r="H87" i="1" s="1"/>
  <c r="J87" i="1"/>
  <c r="J84" i="1" s="1"/>
  <c r="I87" i="1"/>
  <c r="G87" i="1"/>
  <c r="I86" i="1"/>
  <c r="H86" i="1" s="1"/>
  <c r="H85" i="1"/>
  <c r="G84" i="1"/>
  <c r="G80" i="1" s="1"/>
  <c r="G79" i="1" s="1"/>
  <c r="I83" i="1"/>
  <c r="H83" i="1" s="1"/>
  <c r="I82" i="1"/>
  <c r="I81" i="1" s="1"/>
  <c r="H82" i="1"/>
  <c r="J81" i="1"/>
  <c r="G81" i="1"/>
  <c r="I78" i="1"/>
  <c r="H78" i="1"/>
  <c r="I77" i="1"/>
  <c r="I76" i="1"/>
  <c r="H76" i="1"/>
  <c r="J75" i="1"/>
  <c r="J74" i="1" s="1"/>
  <c r="J72" i="1" s="1"/>
  <c r="G75" i="1"/>
  <c r="G74" i="1"/>
  <c r="G72" i="1" s="1"/>
  <c r="H67" i="1"/>
  <c r="J66" i="1"/>
  <c r="I66" i="1"/>
  <c r="G66" i="1"/>
  <c r="G65" i="1" s="1"/>
  <c r="G64" i="1" s="1"/>
  <c r="G63" i="1" s="1"/>
  <c r="G62" i="1" s="1"/>
  <c r="G61" i="1" s="1"/>
  <c r="J65" i="1"/>
  <c r="I65" i="1"/>
  <c r="J64" i="1"/>
  <c r="J63" i="1" s="1"/>
  <c r="J62" i="1" s="1"/>
  <c r="J61" i="1" s="1"/>
  <c r="I64" i="1"/>
  <c r="I63" i="1"/>
  <c r="I62" i="1" s="1"/>
  <c r="I61" i="1"/>
  <c r="J60" i="1"/>
  <c r="I59" i="1"/>
  <c r="I60" i="1" s="1"/>
  <c r="H59" i="1"/>
  <c r="G58" i="1"/>
  <c r="G57" i="1" s="1"/>
  <c r="G56" i="1" s="1"/>
  <c r="I55" i="1"/>
  <c r="G55" i="1"/>
  <c r="H54" i="1"/>
  <c r="H53" i="1" s="1"/>
  <c r="H52" i="1" s="1"/>
  <c r="J53" i="1"/>
  <c r="I53" i="1"/>
  <c r="G53" i="1"/>
  <c r="G52" i="1" s="1"/>
  <c r="J52" i="1"/>
  <c r="I52" i="1"/>
  <c r="H51" i="1"/>
  <c r="H50" i="1"/>
  <c r="I49" i="1"/>
  <c r="H49" i="1" s="1"/>
  <c r="I48" i="1"/>
  <c r="H48" i="1"/>
  <c r="G48" i="1"/>
  <c r="H47" i="1"/>
  <c r="I46" i="1"/>
  <c r="J44" i="1"/>
  <c r="G44" i="1"/>
  <c r="I41" i="1"/>
  <c r="J40" i="1"/>
  <c r="G40" i="1"/>
  <c r="I38" i="1"/>
  <c r="H38" i="1" s="1"/>
  <c r="I36" i="1"/>
  <c r="H36" i="1" s="1"/>
  <c r="G35" i="1"/>
  <c r="I34" i="1"/>
  <c r="I31" i="1"/>
  <c r="H31" i="1" s="1"/>
  <c r="I30" i="1"/>
  <c r="J29" i="1"/>
  <c r="G29" i="1"/>
  <c r="I27" i="1"/>
  <c r="I26" i="1"/>
  <c r="H26" i="1"/>
  <c r="J25" i="1"/>
  <c r="I24" i="1"/>
  <c r="H24" i="1" s="1"/>
  <c r="I23" i="1"/>
  <c r="I25" i="1" s="1"/>
  <c r="H25" i="1" s="1"/>
  <c r="J22" i="1"/>
  <c r="J21" i="1" s="1"/>
  <c r="J20" i="1" s="1"/>
  <c r="G22" i="1"/>
  <c r="G21" i="1"/>
  <c r="G20" i="1" s="1"/>
  <c r="G226" i="7" l="1"/>
  <c r="G17" i="2"/>
  <c r="H256" i="3"/>
  <c r="I256" i="3"/>
  <c r="H8" i="3"/>
  <c r="H159" i="3"/>
  <c r="H96" i="3"/>
  <c r="I88" i="3"/>
  <c r="G16" i="5"/>
  <c r="I17" i="5"/>
  <c r="I16" i="5" s="1"/>
  <c r="I10" i="5" s="1"/>
  <c r="I149" i="5"/>
  <c r="I148" i="5" s="1"/>
  <c r="I147" i="5" s="1"/>
  <c r="I146" i="5" s="1"/>
  <c r="I328" i="5"/>
  <c r="I326" i="5" s="1"/>
  <c r="I325" i="5" s="1"/>
  <c r="I316" i="5" s="1"/>
  <c r="I314" i="5" s="1"/>
  <c r="I313" i="5" s="1"/>
  <c r="I312" i="5" s="1"/>
  <c r="H328" i="5"/>
  <c r="H326" i="5" s="1"/>
  <c r="H325" i="5" s="1"/>
  <c r="H316" i="5" s="1"/>
  <c r="H314" i="5" s="1"/>
  <c r="H313" i="5" s="1"/>
  <c r="H312" i="5" s="1"/>
  <c r="H368" i="5"/>
  <c r="H366" i="5" s="1"/>
  <c r="H365" i="5" s="1"/>
  <c r="H358" i="5" s="1"/>
  <c r="H357" i="5" s="1"/>
  <c r="H119" i="5"/>
  <c r="H117" i="5"/>
  <c r="H126" i="5"/>
  <c r="H124" i="5" s="1"/>
  <c r="H123" i="5" s="1"/>
  <c r="I119" i="5"/>
  <c r="I116" i="5" s="1"/>
  <c r="I115" i="5" s="1"/>
  <c r="I114" i="5" s="1"/>
  <c r="I92" i="5" s="1"/>
  <c r="I117" i="5"/>
  <c r="H141" i="2"/>
  <c r="H139" i="2" s="1"/>
  <c r="H138" i="2" s="1"/>
  <c r="H313" i="2"/>
  <c r="H312" i="2" s="1"/>
  <c r="H311" i="2" s="1"/>
  <c r="H375" i="2"/>
  <c r="H359" i="2" s="1"/>
  <c r="H357" i="2" s="1"/>
  <c r="H356" i="2" s="1"/>
  <c r="H349" i="2" s="1"/>
  <c r="H348" i="2" s="1"/>
  <c r="H391" i="2"/>
  <c r="H390" i="2" s="1"/>
  <c r="H389" i="2" s="1"/>
  <c r="I313" i="2"/>
  <c r="I312" i="2" s="1"/>
  <c r="I311" i="2" s="1"/>
  <c r="I72" i="2"/>
  <c r="I71" i="2" s="1"/>
  <c r="I70" i="2" s="1"/>
  <c r="I69" i="2" s="1"/>
  <c r="I68" i="2" s="1"/>
  <c r="I67" i="2" s="1"/>
  <c r="I66" i="2" s="1"/>
  <c r="I273" i="2"/>
  <c r="H208" i="2"/>
  <c r="H207" i="2" s="1"/>
  <c r="H206" i="2" s="1"/>
  <c r="H205" i="2" s="1"/>
  <c r="H204" i="2" s="1"/>
  <c r="H203" i="2" s="1"/>
  <c r="H193" i="2" s="1"/>
  <c r="I310" i="2"/>
  <c r="I309" i="2" s="1"/>
  <c r="I236" i="2"/>
  <c r="I235" i="2" s="1"/>
  <c r="I391" i="2"/>
  <c r="I390" i="2" s="1"/>
  <c r="I389" i="2" s="1"/>
  <c r="I388" i="2" s="1"/>
  <c r="I387" i="2" s="1"/>
  <c r="H121" i="2"/>
  <c r="I31" i="2"/>
  <c r="I27" i="2" s="1"/>
  <c r="I26" i="2" s="1"/>
  <c r="I19" i="2" s="1"/>
  <c r="I18" i="2" s="1"/>
  <c r="I17" i="2" s="1"/>
  <c r="I16" i="2" s="1"/>
  <c r="I10" i="2" s="1"/>
  <c r="I221" i="2"/>
  <c r="H108" i="2"/>
  <c r="H107" i="2" s="1"/>
  <c r="H101" i="2" s="1"/>
  <c r="H100" i="2" s="1"/>
  <c r="H99" i="2" s="1"/>
  <c r="H92" i="2" s="1"/>
  <c r="H388" i="2"/>
  <c r="H387" i="2" s="1"/>
  <c r="G267" i="2"/>
  <c r="G266" i="2" s="1"/>
  <c r="G265" i="2" s="1"/>
  <c r="G264" i="2" s="1"/>
  <c r="H271" i="2"/>
  <c r="H270" i="2" s="1"/>
  <c r="H269" i="2" s="1"/>
  <c r="H268" i="2" s="1"/>
  <c r="I283" i="2"/>
  <c r="H112" i="2"/>
  <c r="H110" i="2" s="1"/>
  <c r="I270" i="2"/>
  <c r="I269" i="2" s="1"/>
  <c r="I268" i="2" s="1"/>
  <c r="H323" i="2"/>
  <c r="H284" i="2"/>
  <c r="H283" i="2" s="1"/>
  <c r="I297" i="2"/>
  <c r="I141" i="2"/>
  <c r="I139" i="2" s="1"/>
  <c r="I138" i="2" s="1"/>
  <c r="I131" i="2" s="1"/>
  <c r="I130" i="2" s="1"/>
  <c r="I121" i="2"/>
  <c r="H80" i="2"/>
  <c r="H76" i="2" s="1"/>
  <c r="H75" i="2" s="1"/>
  <c r="H69" i="2" s="1"/>
  <c r="H68" i="2" s="1"/>
  <c r="H67" i="2" s="1"/>
  <c r="H66" i="2" s="1"/>
  <c r="H239" i="2"/>
  <c r="H238" i="2" s="1"/>
  <c r="H237" i="2" s="1"/>
  <c r="H236" i="2" s="1"/>
  <c r="H235" i="2" s="1"/>
  <c r="H221" i="2" s="1"/>
  <c r="H308" i="2"/>
  <c r="H306" i="2" s="1"/>
  <c r="H305" i="2" s="1"/>
  <c r="H345" i="2"/>
  <c r="H344" i="2" s="1"/>
  <c r="H336" i="2"/>
  <c r="H298" i="2"/>
  <c r="H297" i="2" s="1"/>
  <c r="H131" i="2"/>
  <c r="H130" i="2" s="1"/>
  <c r="H175" i="2"/>
  <c r="H173" i="2" s="1"/>
  <c r="H171" i="2" s="1"/>
  <c r="H170" i="2" s="1"/>
  <c r="H162" i="2" s="1"/>
  <c r="H161" i="2" s="1"/>
  <c r="I110" i="2"/>
  <c r="I108" i="2" s="1"/>
  <c r="I107" i="2" s="1"/>
  <c r="I101" i="2" s="1"/>
  <c r="I100" i="2" s="1"/>
  <c r="I99" i="2" s="1"/>
  <c r="I92" i="2" s="1"/>
  <c r="I80" i="1"/>
  <c r="I79" i="1" s="1"/>
  <c r="H77" i="1"/>
  <c r="I75" i="1"/>
  <c r="I74" i="1" s="1"/>
  <c r="I72" i="1" s="1"/>
  <c r="G123" i="1"/>
  <c r="G122" i="1" s="1"/>
  <c r="G121" i="1"/>
  <c r="J257" i="1"/>
  <c r="J256" i="1" s="1"/>
  <c r="G71" i="1"/>
  <c r="G70" i="1" s="1"/>
  <c r="G69" i="1" s="1"/>
  <c r="G68" i="1" s="1"/>
  <c r="J153" i="1"/>
  <c r="J152" i="1" s="1"/>
  <c r="J151" i="1" s="1"/>
  <c r="J150" i="1" s="1"/>
  <c r="G459" i="1"/>
  <c r="G458" i="1" s="1"/>
  <c r="G457" i="1" s="1"/>
  <c r="H66" i="1"/>
  <c r="H65" i="1" s="1"/>
  <c r="H64" i="1"/>
  <c r="H63" i="1" s="1"/>
  <c r="H62" i="1" s="1"/>
  <c r="H61" i="1" s="1"/>
  <c r="J242" i="1"/>
  <c r="H81" i="1"/>
  <c r="I97" i="1"/>
  <c r="J32" i="1"/>
  <c r="J28" i="1" s="1"/>
  <c r="J27" i="1" s="1"/>
  <c r="J19" i="1" s="1"/>
  <c r="J18" i="1" s="1"/>
  <c r="J17" i="1" s="1"/>
  <c r="J16" i="1" s="1"/>
  <c r="J10" i="1" s="1"/>
  <c r="I146" i="1"/>
  <c r="H144" i="1"/>
  <c r="G388" i="1"/>
  <c r="G384" i="1" s="1"/>
  <c r="G383" i="1" s="1"/>
  <c r="G376" i="1" s="1"/>
  <c r="G375" i="1" s="1"/>
  <c r="I432" i="1"/>
  <c r="H432" i="1" s="1"/>
  <c r="H60" i="1"/>
  <c r="H113" i="1"/>
  <c r="H112" i="1" s="1"/>
  <c r="H111" i="1" s="1"/>
  <c r="I145" i="1"/>
  <c r="H129" i="1"/>
  <c r="H169" i="1"/>
  <c r="J229" i="1"/>
  <c r="J228" i="1" s="1"/>
  <c r="J227" i="1" s="1"/>
  <c r="J226" i="1" s="1"/>
  <c r="J225" i="1" s="1"/>
  <c r="J224" i="1" s="1"/>
  <c r="J214" i="1" s="1"/>
  <c r="I308" i="1"/>
  <c r="H308" i="1" s="1"/>
  <c r="G311" i="1"/>
  <c r="I381" i="1"/>
  <c r="I327" i="1"/>
  <c r="H426" i="1"/>
  <c r="G429" i="1"/>
  <c r="G425" i="1" s="1"/>
  <c r="G424" i="1" s="1"/>
  <c r="J459" i="1"/>
  <c r="J458" i="1" s="1"/>
  <c r="J457" i="1" s="1"/>
  <c r="G97" i="1"/>
  <c r="G153" i="1"/>
  <c r="G152" i="1" s="1"/>
  <c r="G151" i="1" s="1"/>
  <c r="G150" i="1" s="1"/>
  <c r="G215" i="1"/>
  <c r="G214" i="1" s="1"/>
  <c r="J334" i="1"/>
  <c r="J333" i="1" s="1"/>
  <c r="H468" i="1"/>
  <c r="H467" i="1" s="1"/>
  <c r="H466" i="1" s="1"/>
  <c r="G32" i="1"/>
  <c r="G28" i="1" s="1"/>
  <c r="G27" i="1" s="1"/>
  <c r="G19" i="1" s="1"/>
  <c r="G18" i="1" s="1"/>
  <c r="G17" i="1" s="1"/>
  <c r="G16" i="1" s="1"/>
  <c r="G10" i="1" s="1"/>
  <c r="H75" i="1"/>
  <c r="H74" i="1" s="1"/>
  <c r="H72" i="1" s="1"/>
  <c r="I84" i="1"/>
  <c r="J80" i="1"/>
  <c r="J79" i="1" s="1"/>
  <c r="J71" i="1" s="1"/>
  <c r="J70" i="1" s="1"/>
  <c r="J69" i="1" s="1"/>
  <c r="J68" i="1" s="1"/>
  <c r="H104" i="1"/>
  <c r="H103" i="1" s="1"/>
  <c r="I135" i="1"/>
  <c r="I144" i="1"/>
  <c r="I173" i="1"/>
  <c r="H173" i="1" s="1"/>
  <c r="G185" i="1"/>
  <c r="G184" i="1" s="1"/>
  <c r="G183" i="1" s="1"/>
  <c r="G182" i="1" s="1"/>
  <c r="G257" i="1"/>
  <c r="G256" i="1" s="1"/>
  <c r="J321" i="1"/>
  <c r="J304" i="1" s="1"/>
  <c r="J299" i="1" s="1"/>
  <c r="J298" i="1" s="1"/>
  <c r="H332" i="1"/>
  <c r="H330" i="1" s="1"/>
  <c r="H329" i="1" s="1"/>
  <c r="H302" i="1"/>
  <c r="J376" i="1"/>
  <c r="J375" i="1" s="1"/>
  <c r="J429" i="1"/>
  <c r="J425" i="1" s="1"/>
  <c r="J424" i="1" s="1"/>
  <c r="J417" i="1" s="1"/>
  <c r="J416" i="1" s="1"/>
  <c r="G128" i="1"/>
  <c r="H28" i="1"/>
  <c r="H27" i="1" s="1"/>
  <c r="H41" i="1"/>
  <c r="H40" i="1" s="1"/>
  <c r="I40" i="1"/>
  <c r="I44" i="1"/>
  <c r="H46" i="1"/>
  <c r="H44" i="1" s="1"/>
  <c r="J58" i="1"/>
  <c r="J57" i="1" s="1"/>
  <c r="J56" i="1" s="1"/>
  <c r="J55" i="1"/>
  <c r="J97" i="1"/>
  <c r="G242" i="1"/>
  <c r="I58" i="1"/>
  <c r="I57" i="1" s="1"/>
  <c r="I56" i="1" s="1"/>
  <c r="H84" i="1"/>
  <c r="H80" i="1" s="1"/>
  <c r="H79" i="1" s="1"/>
  <c r="H71" i="1" s="1"/>
  <c r="H70" i="1" s="1"/>
  <c r="H69" i="1" s="1"/>
  <c r="H68" i="1" s="1"/>
  <c r="I29" i="1"/>
  <c r="H30" i="1"/>
  <c r="H29" i="1" s="1"/>
  <c r="H34" i="1"/>
  <c r="H101" i="1"/>
  <c r="H100" i="1" s="1"/>
  <c r="H99" i="1"/>
  <c r="H98" i="1" s="1"/>
  <c r="I22" i="1"/>
  <c r="I21" i="1" s="1"/>
  <c r="I20" i="1" s="1"/>
  <c r="I19" i="1" s="1"/>
  <c r="I18" i="1" s="1"/>
  <c r="I17" i="1" s="1"/>
  <c r="I16" i="1" s="1"/>
  <c r="I10" i="1" s="1"/>
  <c r="H23" i="1"/>
  <c r="H22" i="1" s="1"/>
  <c r="H21" i="1" s="1"/>
  <c r="H20" i="1" s="1"/>
  <c r="H19" i="1" s="1"/>
  <c r="H18" i="1" s="1"/>
  <c r="H17" i="1" s="1"/>
  <c r="H16" i="1" s="1"/>
  <c r="H10" i="1" s="1"/>
  <c r="I35" i="1"/>
  <c r="H35" i="1" s="1"/>
  <c r="H58" i="1"/>
  <c r="H57" i="1" s="1"/>
  <c r="H56" i="1" s="1"/>
  <c r="H55" i="1"/>
  <c r="H125" i="1"/>
  <c r="I133" i="1"/>
  <c r="I132" i="1" s="1"/>
  <c r="I143" i="1"/>
  <c r="I141" i="1" s="1"/>
  <c r="I158" i="1"/>
  <c r="I156" i="1" s="1"/>
  <c r="I155" i="1" s="1"/>
  <c r="I154" i="1" s="1"/>
  <c r="I153" i="1" s="1"/>
  <c r="I152" i="1" s="1"/>
  <c r="I151" i="1" s="1"/>
  <c r="I150" i="1" s="1"/>
  <c r="I164" i="1"/>
  <c r="I162" i="1" s="1"/>
  <c r="I160" i="1" s="1"/>
  <c r="I159" i="1" s="1"/>
  <c r="H168" i="1"/>
  <c r="H162" i="1" s="1"/>
  <c r="H160" i="1" s="1"/>
  <c r="H159" i="1" s="1"/>
  <c r="H180" i="1"/>
  <c r="H179" i="1" s="1"/>
  <c r="H149" i="1"/>
  <c r="H148" i="1" s="1"/>
  <c r="H147" i="1" s="1"/>
  <c r="H188" i="1"/>
  <c r="H187" i="1" s="1"/>
  <c r="H186" i="1" s="1"/>
  <c r="H271" i="1"/>
  <c r="H270" i="1" s="1"/>
  <c r="H269" i="1"/>
  <c r="H281" i="1"/>
  <c r="I280" i="1"/>
  <c r="G347" i="1"/>
  <c r="G342" i="1" s="1"/>
  <c r="G341" i="1" s="1"/>
  <c r="G334" i="1" s="1"/>
  <c r="G333" i="1" s="1"/>
  <c r="G307" i="1"/>
  <c r="G304" i="1" s="1"/>
  <c r="G299" i="1" s="1"/>
  <c r="G298" i="1" s="1"/>
  <c r="G289" i="1" s="1"/>
  <c r="G288" i="1" s="1"/>
  <c r="G287" i="1" s="1"/>
  <c r="G286" i="1" s="1"/>
  <c r="G285" i="1" s="1"/>
  <c r="H352" i="1"/>
  <c r="I309" i="1"/>
  <c r="H393" i="1"/>
  <c r="I391" i="1"/>
  <c r="I426" i="1"/>
  <c r="I436" i="1"/>
  <c r="I125" i="1"/>
  <c r="H201" i="1"/>
  <c r="H200" i="1" s="1"/>
  <c r="I200" i="1"/>
  <c r="I205" i="1"/>
  <c r="H206" i="1"/>
  <c r="H205" i="1" s="1"/>
  <c r="H359" i="1"/>
  <c r="I317" i="1"/>
  <c r="H317" i="1" s="1"/>
  <c r="H381" i="1"/>
  <c r="H379" i="1" s="1"/>
  <c r="H378" i="1" s="1"/>
  <c r="H377" i="1" s="1"/>
  <c r="I295" i="1"/>
  <c r="I263" i="1"/>
  <c r="H264" i="1"/>
  <c r="I325" i="1"/>
  <c r="H325" i="1" s="1"/>
  <c r="I404" i="1"/>
  <c r="H404" i="1" s="1"/>
  <c r="H408" i="1"/>
  <c r="J188" i="1"/>
  <c r="J187" i="1" s="1"/>
  <c r="J186" i="1" s="1"/>
  <c r="J185" i="1" s="1"/>
  <c r="J184" i="1" s="1"/>
  <c r="J183" i="1" s="1"/>
  <c r="J182" i="1" s="1"/>
  <c r="J126" i="1"/>
  <c r="J124" i="1" s="1"/>
  <c r="I196" i="1"/>
  <c r="H197" i="1"/>
  <c r="H196" i="1" s="1"/>
  <c r="H234" i="1"/>
  <c r="H233" i="1" s="1"/>
  <c r="H229" i="1" s="1"/>
  <c r="H228" i="1" s="1"/>
  <c r="H227" i="1" s="1"/>
  <c r="H226" i="1" s="1"/>
  <c r="H225" i="1" s="1"/>
  <c r="H224" i="1" s="1"/>
  <c r="H214" i="1" s="1"/>
  <c r="I233" i="1"/>
  <c r="I229" i="1" s="1"/>
  <c r="I228" i="1" s="1"/>
  <c r="I227" i="1" s="1"/>
  <c r="I226" i="1" s="1"/>
  <c r="I225" i="1" s="1"/>
  <c r="I224" i="1" s="1"/>
  <c r="I214" i="1" s="1"/>
  <c r="H450" i="1"/>
  <c r="I326" i="1"/>
  <c r="H326" i="1" s="1"/>
  <c r="I445" i="1"/>
  <c r="H445" i="1" s="1"/>
  <c r="H498" i="1"/>
  <c r="H324" i="1"/>
  <c r="I379" i="1"/>
  <c r="I378" i="1" s="1"/>
  <c r="I377" i="1" s="1"/>
  <c r="H386" i="1"/>
  <c r="I301" i="1"/>
  <c r="I300" i="1" s="1"/>
  <c r="I395" i="1"/>
  <c r="H395" i="1" s="1"/>
  <c r="H327" i="1"/>
  <c r="G417" i="1"/>
  <c r="G416" i="1" s="1"/>
  <c r="H452" i="1"/>
  <c r="I328" i="1"/>
  <c r="H328" i="1" s="1"/>
  <c r="I468" i="1"/>
  <c r="I467" i="1" s="1"/>
  <c r="I466" i="1" s="1"/>
  <c r="I459" i="1" s="1"/>
  <c r="I458" i="1" s="1"/>
  <c r="I457" i="1" s="1"/>
  <c r="H459" i="1"/>
  <c r="H458" i="1" s="1"/>
  <c r="H457" i="1" s="1"/>
  <c r="H310" i="1"/>
  <c r="H322" i="1"/>
  <c r="I350" i="1"/>
  <c r="H355" i="1"/>
  <c r="I312" i="1"/>
  <c r="I311" i="1" s="1"/>
  <c r="J295" i="1"/>
  <c r="J292" i="1" s="1"/>
  <c r="J291" i="1" s="1"/>
  <c r="J290" i="1" s="1"/>
  <c r="H422" i="1"/>
  <c r="H420" i="1" s="1"/>
  <c r="H419" i="1" s="1"/>
  <c r="H418" i="1" s="1"/>
  <c r="I321" i="1"/>
  <c r="H321" i="1" s="1"/>
  <c r="I313" i="11"/>
  <c r="J312" i="11"/>
  <c r="J311" i="11" s="1"/>
  <c r="J310" i="11" s="1"/>
  <c r="J309" i="11" s="1"/>
  <c r="J308" i="11" s="1"/>
  <c r="G312" i="11"/>
  <c r="G311" i="11" s="1"/>
  <c r="G310" i="11"/>
  <c r="G309" i="11" s="1"/>
  <c r="G308" i="11" s="1"/>
  <c r="I307" i="11"/>
  <c r="J306" i="11"/>
  <c r="J305" i="11" s="1"/>
  <c r="J304" i="11" s="1"/>
  <c r="J303" i="11" s="1"/>
  <c r="J302" i="11" s="1"/>
  <c r="G306" i="11"/>
  <c r="G305" i="11" s="1"/>
  <c r="G304" i="11"/>
  <c r="G303" i="11" s="1"/>
  <c r="G302" i="11" s="1"/>
  <c r="I301" i="11"/>
  <c r="H301" i="11" s="1"/>
  <c r="H300" i="11" s="1"/>
  <c r="H299" i="11" s="1"/>
  <c r="H298" i="11" s="1"/>
  <c r="H297" i="11" s="1"/>
  <c r="H296" i="11" s="1"/>
  <c r="J300" i="11"/>
  <c r="G300" i="11"/>
  <c r="G299" i="11" s="1"/>
  <c r="G298" i="11" s="1"/>
  <c r="G297" i="11" s="1"/>
  <c r="G296" i="11" s="1"/>
  <c r="J299" i="11"/>
  <c r="J298" i="11" s="1"/>
  <c r="J297" i="11" s="1"/>
  <c r="J296" i="11" s="1"/>
  <c r="H294" i="11"/>
  <c r="H292" i="11" s="1"/>
  <c r="J292" i="11"/>
  <c r="J291" i="11" s="1"/>
  <c r="I292" i="11"/>
  <c r="I291" i="11" s="1"/>
  <c r="G292" i="11"/>
  <c r="H291" i="11"/>
  <c r="G291" i="11"/>
  <c r="I290" i="11"/>
  <c r="H290" i="11" s="1"/>
  <c r="H248" i="11" s="1"/>
  <c r="I289" i="11"/>
  <c r="I288" i="11"/>
  <c r="H287" i="11"/>
  <c r="H245" i="11" s="1"/>
  <c r="I286" i="11"/>
  <c r="H286" i="11" s="1"/>
  <c r="H244" i="11" s="1"/>
  <c r="H285" i="11"/>
  <c r="I284" i="11"/>
  <c r="H284" i="11" s="1"/>
  <c r="J283" i="11"/>
  <c r="G283" i="11"/>
  <c r="H282" i="11"/>
  <c r="H280" i="11"/>
  <c r="H238" i="11" s="1"/>
  <c r="I279" i="11"/>
  <c r="H277" i="11"/>
  <c r="H235" i="11" s="1"/>
  <c r="I275" i="11"/>
  <c r="I274" i="11"/>
  <c r="J273" i="11"/>
  <c r="G273" i="11"/>
  <c r="I272" i="11"/>
  <c r="I230" i="11" s="1"/>
  <c r="I271" i="11"/>
  <c r="I270" i="11"/>
  <c r="I228" i="11" s="1"/>
  <c r="J269" i="11"/>
  <c r="G269" i="11"/>
  <c r="I268" i="11"/>
  <c r="H268" i="11" s="1"/>
  <c r="H226" i="11" s="1"/>
  <c r="H267" i="11"/>
  <c r="I265" i="11"/>
  <c r="I223" i="11" s="1"/>
  <c r="J261" i="11"/>
  <c r="H261" i="11" s="1"/>
  <c r="H219" i="11" s="1"/>
  <c r="J260" i="11"/>
  <c r="H259" i="11"/>
  <c r="I258" i="11"/>
  <c r="I260" i="11" s="1"/>
  <c r="I257" i="11" s="1"/>
  <c r="I256" i="11" s="1"/>
  <c r="I255" i="11" s="1"/>
  <c r="J257" i="11"/>
  <c r="J256" i="11" s="1"/>
  <c r="J255" i="11" s="1"/>
  <c r="G257" i="11"/>
  <c r="G256" i="11" s="1"/>
  <c r="G255" i="11" s="1"/>
  <c r="J252" i="11"/>
  <c r="I252" i="11"/>
  <c r="H252" i="11"/>
  <c r="G252" i="11"/>
  <c r="J251" i="11"/>
  <c r="J250" i="11" s="1"/>
  <c r="J249" i="11" s="1"/>
  <c r="I251" i="11"/>
  <c r="H251" i="11"/>
  <c r="G251" i="11"/>
  <c r="G250" i="11" s="1"/>
  <c r="G249" i="11" s="1"/>
  <c r="J248" i="11"/>
  <c r="G248" i="11"/>
  <c r="J247" i="11"/>
  <c r="G247" i="11"/>
  <c r="J246" i="11"/>
  <c r="G246" i="11"/>
  <c r="J245" i="11"/>
  <c r="I245" i="11"/>
  <c r="G245" i="11"/>
  <c r="J244" i="11"/>
  <c r="G244" i="11"/>
  <c r="J243" i="11"/>
  <c r="I243" i="11"/>
  <c r="H243" i="11"/>
  <c r="G243" i="11"/>
  <c r="J242" i="11"/>
  <c r="G242" i="11"/>
  <c r="J240" i="11"/>
  <c r="I240" i="11"/>
  <c r="H240" i="11"/>
  <c r="G240" i="11"/>
  <c r="J239" i="11"/>
  <c r="I239" i="11"/>
  <c r="H239" i="11"/>
  <c r="G239" i="11"/>
  <c r="J238" i="11"/>
  <c r="I238" i="11"/>
  <c r="G238" i="11"/>
  <c r="J237" i="11"/>
  <c r="G237" i="11"/>
  <c r="J236" i="11"/>
  <c r="I236" i="11"/>
  <c r="H236" i="11"/>
  <c r="G236" i="11"/>
  <c r="J235" i="11"/>
  <c r="I235" i="11"/>
  <c r="G235" i="11"/>
  <c r="J234" i="11"/>
  <c r="I234" i="11"/>
  <c r="H234" i="11"/>
  <c r="G234" i="11"/>
  <c r="J233" i="11"/>
  <c r="G233" i="11"/>
  <c r="J232" i="11"/>
  <c r="G232" i="11"/>
  <c r="J230" i="11"/>
  <c r="G230" i="11"/>
  <c r="J229" i="11"/>
  <c r="J227" i="11" s="1"/>
  <c r="G229" i="11"/>
  <c r="J228" i="11"/>
  <c r="G228" i="11"/>
  <c r="J226" i="11"/>
  <c r="G226" i="11"/>
  <c r="J225" i="11"/>
  <c r="I225" i="11"/>
  <c r="H225" i="11"/>
  <c r="G225" i="11"/>
  <c r="J223" i="11"/>
  <c r="G223" i="11"/>
  <c r="J220" i="11"/>
  <c r="I220" i="11"/>
  <c r="H220" i="11"/>
  <c r="G220" i="11"/>
  <c r="J219" i="11"/>
  <c r="I219" i="11"/>
  <c r="G219" i="11"/>
  <c r="J218" i="11"/>
  <c r="G218" i="11"/>
  <c r="J217" i="11"/>
  <c r="I217" i="11"/>
  <c r="G217" i="11"/>
  <c r="J216" i="11"/>
  <c r="G216" i="11"/>
  <c r="I207" i="11"/>
  <c r="H207" i="11" s="1"/>
  <c r="I206" i="11"/>
  <c r="H206" i="11" s="1"/>
  <c r="I205" i="11"/>
  <c r="I204" i="11"/>
  <c r="I203" i="11"/>
  <c r="H203" i="11" s="1"/>
  <c r="I202" i="11"/>
  <c r="J201" i="11"/>
  <c r="J200" i="11" s="1"/>
  <c r="J199" i="11" s="1"/>
  <c r="J198" i="11" s="1"/>
  <c r="J197" i="11" s="1"/>
  <c r="G201" i="11"/>
  <c r="G199" i="11"/>
  <c r="G198" i="11" s="1"/>
  <c r="G197" i="11" s="1"/>
  <c r="I196" i="11"/>
  <c r="H196" i="11" s="1"/>
  <c r="I195" i="11"/>
  <c r="J194" i="11"/>
  <c r="J192" i="11" s="1"/>
  <c r="J191" i="11" s="1"/>
  <c r="J190" i="11" s="1"/>
  <c r="G194" i="11"/>
  <c r="G192" i="11" s="1"/>
  <c r="G191" i="11" s="1"/>
  <c r="G190" i="11" s="1"/>
  <c r="I193" i="11"/>
  <c r="I189" i="11"/>
  <c r="H189" i="11" s="1"/>
  <c r="H188" i="11" s="1"/>
  <c r="H187" i="11" s="1"/>
  <c r="H186" i="11" s="1"/>
  <c r="J188" i="11"/>
  <c r="J187" i="11" s="1"/>
  <c r="J186" i="11" s="1"/>
  <c r="G188" i="11"/>
  <c r="G187" i="11"/>
  <c r="G186" i="11" s="1"/>
  <c r="I185" i="11"/>
  <c r="I184" i="11"/>
  <c r="J183" i="11"/>
  <c r="J182" i="11" s="1"/>
  <c r="J181" i="11" s="1"/>
  <c r="J180" i="11" s="1"/>
  <c r="G183" i="11"/>
  <c r="G182" i="11" s="1"/>
  <c r="G181" i="11" s="1"/>
  <c r="G180" i="11" s="1"/>
  <c r="I177" i="11"/>
  <c r="H177" i="11" s="1"/>
  <c r="I176" i="11"/>
  <c r="J175" i="11"/>
  <c r="J174" i="11" s="1"/>
  <c r="J173" i="11" s="1"/>
  <c r="J172" i="11" s="1"/>
  <c r="J171" i="11" s="1"/>
  <c r="I175" i="11"/>
  <c r="I174" i="11" s="1"/>
  <c r="I173" i="11" s="1"/>
  <c r="I172" i="11" s="1"/>
  <c r="I171" i="11" s="1"/>
  <c r="G175" i="11"/>
  <c r="G174" i="11" s="1"/>
  <c r="G173" i="11" s="1"/>
  <c r="G172" i="11" s="1"/>
  <c r="G171" i="11" s="1"/>
  <c r="I170" i="11"/>
  <c r="J169" i="11"/>
  <c r="J168" i="11" s="1"/>
  <c r="J167" i="11" s="1"/>
  <c r="J166" i="11" s="1"/>
  <c r="J165" i="11" s="1"/>
  <c r="G169" i="11"/>
  <c r="G168" i="11" s="1"/>
  <c r="G167" i="11" s="1"/>
  <c r="G166" i="11" s="1"/>
  <c r="G165" i="11" s="1"/>
  <c r="I163" i="11"/>
  <c r="H163" i="11" s="1"/>
  <c r="H162" i="11" s="1"/>
  <c r="H161" i="11" s="1"/>
  <c r="H160" i="11" s="1"/>
  <c r="H159" i="11" s="1"/>
  <c r="H158" i="11" s="1"/>
  <c r="J162" i="11"/>
  <c r="J161" i="11" s="1"/>
  <c r="J160" i="11" s="1"/>
  <c r="J159" i="11" s="1"/>
  <c r="J158" i="11" s="1"/>
  <c r="I162" i="11"/>
  <c r="I161" i="11" s="1"/>
  <c r="I160" i="11" s="1"/>
  <c r="I159" i="11" s="1"/>
  <c r="I158" i="11" s="1"/>
  <c r="G162" i="11"/>
  <c r="G161" i="11" s="1"/>
  <c r="G160" i="11" s="1"/>
  <c r="G159" i="11" s="1"/>
  <c r="G158" i="11" s="1"/>
  <c r="I157" i="11"/>
  <c r="I156" i="11"/>
  <c r="J155" i="11"/>
  <c r="J154" i="11" s="1"/>
  <c r="J153" i="11" s="1"/>
  <c r="J152" i="11" s="1"/>
  <c r="J151" i="11" s="1"/>
  <c r="J150" i="11" s="1"/>
  <c r="J149" i="11" s="1"/>
  <c r="G155" i="11"/>
  <c r="G154" i="11" s="1"/>
  <c r="G153" i="11" s="1"/>
  <c r="G152" i="11" s="1"/>
  <c r="G151" i="11" s="1"/>
  <c r="G150" i="11" s="1"/>
  <c r="G149" i="11" s="1"/>
  <c r="I148" i="11"/>
  <c r="J147" i="11"/>
  <c r="J146" i="11" s="1"/>
  <c r="J145" i="11" s="1"/>
  <c r="G147" i="11"/>
  <c r="G146" i="11" s="1"/>
  <c r="G145" i="11" s="1"/>
  <c r="I144" i="11"/>
  <c r="J143" i="11"/>
  <c r="J142" i="11" s="1"/>
  <c r="J141" i="11" s="1"/>
  <c r="G143" i="11"/>
  <c r="G142" i="11" s="1"/>
  <c r="G141" i="11" s="1"/>
  <c r="H138" i="11"/>
  <c r="H106" i="11" s="1"/>
  <c r="H105" i="11" s="1"/>
  <c r="H104" i="11" s="1"/>
  <c r="J137" i="11"/>
  <c r="J136" i="11" s="1"/>
  <c r="I137" i="11"/>
  <c r="G137" i="11"/>
  <c r="G136" i="11" s="1"/>
  <c r="I136" i="11"/>
  <c r="I135" i="11"/>
  <c r="I103" i="11" s="1"/>
  <c r="I134" i="11"/>
  <c r="H134" i="11" s="1"/>
  <c r="H102" i="11" s="1"/>
  <c r="I133" i="11"/>
  <c r="H133" i="11" s="1"/>
  <c r="H101" i="11" s="1"/>
  <c r="I132" i="11"/>
  <c r="H132" i="11" s="1"/>
  <c r="H100" i="11" s="1"/>
  <c r="I131" i="11"/>
  <c r="J130" i="11"/>
  <c r="G130" i="11"/>
  <c r="I129" i="11"/>
  <c r="H129" i="11" s="1"/>
  <c r="H97" i="11" s="1"/>
  <c r="I128" i="11"/>
  <c r="I127" i="11"/>
  <c r="H127" i="11" s="1"/>
  <c r="I126" i="11"/>
  <c r="J125" i="11"/>
  <c r="G125" i="11"/>
  <c r="I124" i="11"/>
  <c r="H124" i="11"/>
  <c r="I123" i="11"/>
  <c r="H123" i="11" s="1"/>
  <c r="I122" i="11"/>
  <c r="J121" i="11"/>
  <c r="G121" i="11"/>
  <c r="H120" i="11"/>
  <c r="I118" i="11"/>
  <c r="H118" i="11"/>
  <c r="J115" i="11"/>
  <c r="J113" i="11" s="1"/>
  <c r="J112" i="11" s="1"/>
  <c r="J111" i="11" s="1"/>
  <c r="I114" i="11"/>
  <c r="G113" i="11"/>
  <c r="G112" i="11" s="1"/>
  <c r="G111" i="11" s="1"/>
  <c r="J106" i="11"/>
  <c r="J105" i="11" s="1"/>
  <c r="J104" i="11" s="1"/>
  <c r="I106" i="11"/>
  <c r="I105" i="11" s="1"/>
  <c r="G106" i="11"/>
  <c r="G105" i="11"/>
  <c r="G104" i="11" s="1"/>
  <c r="I104" i="11"/>
  <c r="J103" i="11"/>
  <c r="G103" i="11"/>
  <c r="J102" i="11"/>
  <c r="G102" i="11"/>
  <c r="J101" i="11"/>
  <c r="I101" i="11"/>
  <c r="G101" i="11"/>
  <c r="J100" i="11"/>
  <c r="I100" i="11"/>
  <c r="G100" i="11"/>
  <c r="J99" i="11"/>
  <c r="G99" i="11"/>
  <c r="J97" i="11"/>
  <c r="G97" i="11"/>
  <c r="J96" i="11"/>
  <c r="G96" i="11"/>
  <c r="I66" i="11"/>
  <c r="H66" i="11"/>
  <c r="H65" i="11" s="1"/>
  <c r="H64" i="11" s="1"/>
  <c r="H63" i="11" s="1"/>
  <c r="H62" i="11" s="1"/>
  <c r="H61" i="11" s="1"/>
  <c r="J66" i="11"/>
  <c r="J65" i="11" s="1"/>
  <c r="J64" i="11" s="1"/>
  <c r="J63" i="11" s="1"/>
  <c r="J62" i="11" s="1"/>
  <c r="J61" i="11" s="1"/>
  <c r="G66" i="11"/>
  <c r="I65" i="11"/>
  <c r="I64" i="11" s="1"/>
  <c r="I63" i="11" s="1"/>
  <c r="I62" i="11" s="1"/>
  <c r="I61" i="11" s="1"/>
  <c r="G65" i="11"/>
  <c r="G64" i="11" s="1"/>
  <c r="G63" i="11" s="1"/>
  <c r="G62" i="11" s="1"/>
  <c r="G61" i="11" s="1"/>
  <c r="J60" i="11"/>
  <c r="J58" i="11" s="1"/>
  <c r="J57" i="11" s="1"/>
  <c r="J56" i="11" s="1"/>
  <c r="I59" i="11"/>
  <c r="I60" i="11" s="1"/>
  <c r="G58" i="11"/>
  <c r="G57" i="11" s="1"/>
  <c r="G56" i="11" s="1"/>
  <c r="J55" i="11"/>
  <c r="G55" i="11"/>
  <c r="H54" i="11"/>
  <c r="H53" i="11" s="1"/>
  <c r="H52" i="11" s="1"/>
  <c r="J53" i="11"/>
  <c r="I53" i="11"/>
  <c r="I52" i="11" s="1"/>
  <c r="G53" i="11"/>
  <c r="G52" i="11" s="1"/>
  <c r="J52" i="11"/>
  <c r="I51" i="11"/>
  <c r="H51" i="11" s="1"/>
  <c r="I50" i="11"/>
  <c r="H50" i="11" s="1"/>
  <c r="I49" i="11"/>
  <c r="H49" i="11" s="1"/>
  <c r="J48" i="11"/>
  <c r="G48" i="11"/>
  <c r="I47" i="11"/>
  <c r="H47" i="11" s="1"/>
  <c r="I46" i="11"/>
  <c r="H46" i="11" s="1"/>
  <c r="I45" i="11"/>
  <c r="H45" i="11" s="1"/>
  <c r="J44" i="11"/>
  <c r="G44" i="11"/>
  <c r="I43" i="11"/>
  <c r="H43" i="11" s="1"/>
  <c r="I42" i="11"/>
  <c r="H42" i="11"/>
  <c r="I41" i="11"/>
  <c r="H41" i="11" s="1"/>
  <c r="J40" i="11"/>
  <c r="G40" i="11"/>
  <c r="I39" i="11"/>
  <c r="H39" i="11" s="1"/>
  <c r="I38" i="11"/>
  <c r="H38" i="11" s="1"/>
  <c r="I37" i="11"/>
  <c r="H37" i="11"/>
  <c r="I36" i="11"/>
  <c r="H36" i="11" s="1"/>
  <c r="J35" i="11"/>
  <c r="G35" i="11"/>
  <c r="G32" i="11" s="1"/>
  <c r="G28" i="11" s="1"/>
  <c r="I34" i="11"/>
  <c r="H34" i="11" s="1"/>
  <c r="I30" i="11"/>
  <c r="H30" i="11" s="1"/>
  <c r="I27" i="11"/>
  <c r="H27" i="11" s="1"/>
  <c r="J26" i="11"/>
  <c r="J24" i="11" s="1"/>
  <c r="J23" i="11" s="1"/>
  <c r="J22" i="11" s="1"/>
  <c r="I25" i="11"/>
  <c r="I26" i="11" s="1"/>
  <c r="G24" i="11"/>
  <c r="G23" i="11" s="1"/>
  <c r="G22" i="11" s="1"/>
  <c r="G225" i="7" l="1"/>
  <c r="G224" i="7" s="1"/>
  <c r="G222" i="7" s="1"/>
  <c r="G364" i="7" s="1"/>
  <c r="G16" i="2"/>
  <c r="G10" i="12"/>
  <c r="H95" i="3"/>
  <c r="I521" i="3"/>
  <c r="G10" i="5"/>
  <c r="G653" i="5" s="1"/>
  <c r="H116" i="5"/>
  <c r="H115" i="5" s="1"/>
  <c r="H114" i="5" s="1"/>
  <c r="H92" i="5" s="1"/>
  <c r="H653" i="5" s="1"/>
  <c r="I653" i="5"/>
  <c r="I280" i="2"/>
  <c r="I277" i="2" s="1"/>
  <c r="I276" i="2" s="1"/>
  <c r="I267" i="2" s="1"/>
  <c r="I266" i="2" s="1"/>
  <c r="I265" i="2" s="1"/>
  <c r="I264" i="2" s="1"/>
  <c r="H320" i="2"/>
  <c r="H318" i="2" s="1"/>
  <c r="H317" i="2" s="1"/>
  <c r="H310" i="2" s="1"/>
  <c r="H309" i="2" s="1"/>
  <c r="H280" i="2"/>
  <c r="H277" i="2" s="1"/>
  <c r="H276" i="2" s="1"/>
  <c r="H267" i="2" s="1"/>
  <c r="H266" i="2" s="1"/>
  <c r="H265" i="2" s="1"/>
  <c r="H264" i="2" s="1"/>
  <c r="H142" i="1"/>
  <c r="H141" i="1" s="1"/>
  <c r="H194" i="1"/>
  <c r="H192" i="1" s="1"/>
  <c r="H191" i="1" s="1"/>
  <c r="I130" i="1"/>
  <c r="I128" i="1" s="1"/>
  <c r="I127" i="1" s="1"/>
  <c r="J289" i="1"/>
  <c r="J288" i="1" s="1"/>
  <c r="J287" i="1" s="1"/>
  <c r="J286" i="1" s="1"/>
  <c r="J285" i="1" s="1"/>
  <c r="H97" i="1"/>
  <c r="I71" i="1"/>
  <c r="I70" i="1" s="1"/>
  <c r="I69" i="1" s="1"/>
  <c r="I68" i="1" s="1"/>
  <c r="H312" i="1"/>
  <c r="H311" i="1" s="1"/>
  <c r="H354" i="1"/>
  <c r="I260" i="1"/>
  <c r="I259" i="1" s="1"/>
  <c r="I258" i="1" s="1"/>
  <c r="H263" i="1"/>
  <c r="H260" i="1" s="1"/>
  <c r="H259" i="1" s="1"/>
  <c r="H258" i="1" s="1"/>
  <c r="H185" i="1"/>
  <c r="H184" i="1" s="1"/>
  <c r="H183" i="1" s="1"/>
  <c r="H182" i="1" s="1"/>
  <c r="H32" i="1"/>
  <c r="G120" i="1"/>
  <c r="G127" i="1"/>
  <c r="G119" i="1" s="1"/>
  <c r="G118" i="1" s="1"/>
  <c r="G96" i="1" s="1"/>
  <c r="G517" i="1" s="1"/>
  <c r="J123" i="1"/>
  <c r="J121" i="1"/>
  <c r="H391" i="1"/>
  <c r="H388" i="1" s="1"/>
  <c r="I388" i="1"/>
  <c r="I384" i="1" s="1"/>
  <c r="I383" i="1" s="1"/>
  <c r="I376" i="1" s="1"/>
  <c r="I375" i="1" s="1"/>
  <c r="H158" i="1"/>
  <c r="I126" i="1"/>
  <c r="I124" i="1" s="1"/>
  <c r="I32" i="1"/>
  <c r="H436" i="1"/>
  <c r="H429" i="1" s="1"/>
  <c r="H425" i="1" s="1"/>
  <c r="H424" i="1" s="1"/>
  <c r="H417" i="1" s="1"/>
  <c r="H416" i="1" s="1"/>
  <c r="I429" i="1"/>
  <c r="I425" i="1" s="1"/>
  <c r="I424" i="1" s="1"/>
  <c r="I417" i="1" s="1"/>
  <c r="I416" i="1" s="1"/>
  <c r="H350" i="1"/>
  <c r="H347" i="1" s="1"/>
  <c r="H342" i="1" s="1"/>
  <c r="H341" i="1" s="1"/>
  <c r="H334" i="1" s="1"/>
  <c r="H333" i="1" s="1"/>
  <c r="I347" i="1"/>
  <c r="I342" i="1" s="1"/>
  <c r="I341" i="1" s="1"/>
  <c r="I334" i="1" s="1"/>
  <c r="I333" i="1" s="1"/>
  <c r="H385" i="1"/>
  <c r="H301" i="1"/>
  <c r="H300" i="1" s="1"/>
  <c r="I194" i="1"/>
  <c r="I192" i="1" s="1"/>
  <c r="I191" i="1" s="1"/>
  <c r="I185" i="1" s="1"/>
  <c r="I184" i="1" s="1"/>
  <c r="I183" i="1" s="1"/>
  <c r="I182" i="1" s="1"/>
  <c r="H133" i="1"/>
  <c r="H132" i="1" s="1"/>
  <c r="I292" i="1"/>
  <c r="I291" i="1" s="1"/>
  <c r="I290" i="1" s="1"/>
  <c r="H295" i="1"/>
  <c r="H292" i="1" s="1"/>
  <c r="H291" i="1" s="1"/>
  <c r="H290" i="1" s="1"/>
  <c r="I307" i="1"/>
  <c r="H309" i="1"/>
  <c r="I276" i="1"/>
  <c r="I275" i="1" s="1"/>
  <c r="I274" i="1" s="1"/>
  <c r="I273" i="1" s="1"/>
  <c r="H280" i="1"/>
  <c r="H276" i="1" s="1"/>
  <c r="H275" i="1" s="1"/>
  <c r="H274" i="1" s="1"/>
  <c r="H273" i="1" s="1"/>
  <c r="H137" i="1"/>
  <c r="H136" i="1" s="1"/>
  <c r="G140" i="11"/>
  <c r="H250" i="11"/>
  <c r="H249" i="11" s="1"/>
  <c r="I248" i="11"/>
  <c r="J266" i="11"/>
  <c r="J264" i="11" s="1"/>
  <c r="J263" i="11" s="1"/>
  <c r="J254" i="11" s="1"/>
  <c r="J253" i="11" s="1"/>
  <c r="J32" i="11"/>
  <c r="J29" i="11" s="1"/>
  <c r="J28" i="11" s="1"/>
  <c r="J21" i="11" s="1"/>
  <c r="J20" i="11" s="1"/>
  <c r="J19" i="11" s="1"/>
  <c r="J18" i="11" s="1"/>
  <c r="J12" i="11" s="1"/>
  <c r="J98" i="11"/>
  <c r="I102" i="11"/>
  <c r="I216" i="11"/>
  <c r="J215" i="11"/>
  <c r="J214" i="11" s="1"/>
  <c r="J213" i="11" s="1"/>
  <c r="H258" i="11"/>
  <c r="G227" i="11"/>
  <c r="H26" i="11"/>
  <c r="I97" i="11"/>
  <c r="I188" i="11"/>
  <c r="I187" i="11" s="1"/>
  <c r="I186" i="11" s="1"/>
  <c r="J231" i="11"/>
  <c r="J224" i="11" s="1"/>
  <c r="J222" i="11" s="1"/>
  <c r="J221" i="11" s="1"/>
  <c r="J212" i="11" s="1"/>
  <c r="J211" i="11" s="1"/>
  <c r="J210" i="11" s="1"/>
  <c r="J209" i="11" s="1"/>
  <c r="J208" i="11" s="1"/>
  <c r="I244" i="11"/>
  <c r="J241" i="11"/>
  <c r="H288" i="11"/>
  <c r="H246" i="11" s="1"/>
  <c r="I246" i="11"/>
  <c r="G241" i="11"/>
  <c r="G224" i="11" s="1"/>
  <c r="G222" i="11" s="1"/>
  <c r="G221" i="11" s="1"/>
  <c r="H40" i="11"/>
  <c r="H44" i="11"/>
  <c r="H48" i="11"/>
  <c r="H279" i="11"/>
  <c r="H237" i="11" s="1"/>
  <c r="I237" i="11"/>
  <c r="H289" i="11"/>
  <c r="H247" i="11" s="1"/>
  <c r="I247" i="11"/>
  <c r="H114" i="11"/>
  <c r="I115" i="11"/>
  <c r="H122" i="11"/>
  <c r="G295" i="11"/>
  <c r="G21" i="11"/>
  <c r="G20" i="11" s="1"/>
  <c r="H35" i="11"/>
  <c r="H59" i="11"/>
  <c r="G98" i="11"/>
  <c r="H137" i="11"/>
  <c r="H136" i="11" s="1"/>
  <c r="H216" i="11"/>
  <c r="H215" i="11" s="1"/>
  <c r="H214" i="11" s="1"/>
  <c r="H213" i="11" s="1"/>
  <c r="G231" i="11"/>
  <c r="G266" i="11"/>
  <c r="G264" i="11" s="1"/>
  <c r="G263" i="11" s="1"/>
  <c r="H274" i="11"/>
  <c r="H232" i="11" s="1"/>
  <c r="I273" i="11"/>
  <c r="I232" i="11"/>
  <c r="H307" i="11"/>
  <c r="H306" i="11" s="1"/>
  <c r="H305" i="11" s="1"/>
  <c r="H304" i="11" s="1"/>
  <c r="H303" i="11" s="1"/>
  <c r="H302" i="11" s="1"/>
  <c r="H295" i="11" s="1"/>
  <c r="H176" i="11"/>
  <c r="H175" i="11" s="1"/>
  <c r="H174" i="11" s="1"/>
  <c r="H173" i="11" s="1"/>
  <c r="H172" i="11" s="1"/>
  <c r="H171" i="11" s="1"/>
  <c r="I226" i="11"/>
  <c r="I242" i="11"/>
  <c r="I283" i="11"/>
  <c r="J295" i="11"/>
  <c r="G119" i="11"/>
  <c r="G117" i="11" s="1"/>
  <c r="G116" i="11" s="1"/>
  <c r="I250" i="11"/>
  <c r="I249" i="11" s="1"/>
  <c r="J140" i="11"/>
  <c r="J139" i="11" s="1"/>
  <c r="I55" i="11"/>
  <c r="H60" i="11"/>
  <c r="I58" i="11"/>
  <c r="I57" i="11" s="1"/>
  <c r="I56" i="11" s="1"/>
  <c r="G110" i="11"/>
  <c r="G107" i="11" s="1"/>
  <c r="I130" i="11"/>
  <c r="H131" i="11"/>
  <c r="H126" i="11"/>
  <c r="J179" i="11"/>
  <c r="J178" i="11" s="1"/>
  <c r="I24" i="11"/>
  <c r="I23" i="11" s="1"/>
  <c r="I22" i="11" s="1"/>
  <c r="H25" i="11"/>
  <c r="I35" i="11"/>
  <c r="I40" i="11"/>
  <c r="I44" i="11"/>
  <c r="I99" i="11"/>
  <c r="I121" i="11"/>
  <c r="I125" i="11"/>
  <c r="G139" i="11"/>
  <c r="H170" i="11"/>
  <c r="H169" i="11" s="1"/>
  <c r="H168" i="11" s="1"/>
  <c r="H167" i="11" s="1"/>
  <c r="H166" i="11" s="1"/>
  <c r="H165" i="11" s="1"/>
  <c r="I169" i="11"/>
  <c r="I168" i="11" s="1"/>
  <c r="I167" i="11" s="1"/>
  <c r="I166" i="11" s="1"/>
  <c r="I165" i="11" s="1"/>
  <c r="H185" i="11"/>
  <c r="G179" i="11"/>
  <c r="H205" i="11"/>
  <c r="H121" i="11"/>
  <c r="H128" i="11"/>
  <c r="H96" i="11" s="1"/>
  <c r="H144" i="11"/>
  <c r="H143" i="11" s="1"/>
  <c r="H142" i="11" s="1"/>
  <c r="H141" i="11" s="1"/>
  <c r="I143" i="11"/>
  <c r="I142" i="11" s="1"/>
  <c r="I141" i="11" s="1"/>
  <c r="H148" i="11"/>
  <c r="H147" i="11" s="1"/>
  <c r="H146" i="11" s="1"/>
  <c r="H145" i="11" s="1"/>
  <c r="I147" i="11"/>
  <c r="I146" i="11" s="1"/>
  <c r="I145" i="11" s="1"/>
  <c r="J164" i="11"/>
  <c r="I48" i="11"/>
  <c r="I96" i="11"/>
  <c r="J119" i="11"/>
  <c r="J117" i="11" s="1"/>
  <c r="J116" i="11" s="1"/>
  <c r="J110" i="11" s="1"/>
  <c r="J107" i="11" s="1"/>
  <c r="H135" i="11"/>
  <c r="H103" i="11" s="1"/>
  <c r="I155" i="11"/>
  <c r="I154" i="11" s="1"/>
  <c r="I153" i="11" s="1"/>
  <c r="I152" i="11" s="1"/>
  <c r="I151" i="11" s="1"/>
  <c r="I150" i="11" s="1"/>
  <c r="I149" i="11" s="1"/>
  <c r="H156" i="11"/>
  <c r="H195" i="11"/>
  <c r="H194" i="11" s="1"/>
  <c r="I194" i="11"/>
  <c r="H184" i="11"/>
  <c r="I183" i="11"/>
  <c r="I182" i="11" s="1"/>
  <c r="I181" i="11" s="1"/>
  <c r="I180" i="11" s="1"/>
  <c r="H204" i="11"/>
  <c r="G215" i="11"/>
  <c r="G214" i="11" s="1"/>
  <c r="G213" i="11" s="1"/>
  <c r="H157" i="11"/>
  <c r="I231" i="11"/>
  <c r="H260" i="11"/>
  <c r="H218" i="11" s="1"/>
  <c r="I218" i="11"/>
  <c r="I215" i="11" s="1"/>
  <c r="I214" i="11" s="1"/>
  <c r="I213" i="11" s="1"/>
  <c r="H193" i="11"/>
  <c r="H192" i="11" s="1"/>
  <c r="H191" i="11" s="1"/>
  <c r="H190" i="11" s="1"/>
  <c r="I192" i="11"/>
  <c r="I191" i="11" s="1"/>
  <c r="I190" i="11" s="1"/>
  <c r="H202" i="11"/>
  <c r="I201" i="11"/>
  <c r="I200" i="11" s="1"/>
  <c r="I199" i="11" s="1"/>
  <c r="I198" i="11" s="1"/>
  <c r="I197" i="11" s="1"/>
  <c r="G254" i="11"/>
  <c r="G253" i="11" s="1"/>
  <c r="H283" i="11"/>
  <c r="H242" i="11"/>
  <c r="H257" i="11"/>
  <c r="H256" i="11" s="1"/>
  <c r="H255" i="11" s="1"/>
  <c r="H217" i="11"/>
  <c r="H271" i="11"/>
  <c r="H229" i="11" s="1"/>
  <c r="I229" i="11"/>
  <c r="I227" i="11" s="1"/>
  <c r="H270" i="11"/>
  <c r="I269" i="11"/>
  <c r="H275" i="11"/>
  <c r="I233" i="11"/>
  <c r="H272" i="11"/>
  <c r="H230" i="11" s="1"/>
  <c r="H313" i="11"/>
  <c r="I312" i="11"/>
  <c r="I311" i="11" s="1"/>
  <c r="I310" i="11" s="1"/>
  <c r="I309" i="11" s="1"/>
  <c r="I308" i="11" s="1"/>
  <c r="H265" i="11"/>
  <c r="H223" i="11" s="1"/>
  <c r="I300" i="11"/>
  <c r="I299" i="11" s="1"/>
  <c r="I298" i="11" s="1"/>
  <c r="I297" i="11" s="1"/>
  <c r="I296" i="11" s="1"/>
  <c r="I306" i="11"/>
  <c r="I305" i="11" s="1"/>
  <c r="I304" i="11" s="1"/>
  <c r="I303" i="11" s="1"/>
  <c r="I302" i="11" s="1"/>
  <c r="G8" i="12" l="1"/>
  <c r="G10" i="2"/>
  <c r="G526" i="2" s="1"/>
  <c r="G178" i="11"/>
  <c r="H88" i="3"/>
  <c r="G19" i="11"/>
  <c r="H130" i="1"/>
  <c r="H128" i="1" s="1"/>
  <c r="H127" i="1" s="1"/>
  <c r="I123" i="1"/>
  <c r="I121" i="1"/>
  <c r="H126" i="1"/>
  <c r="H124" i="1" s="1"/>
  <c r="H156" i="1"/>
  <c r="H155" i="1" s="1"/>
  <c r="H154" i="1" s="1"/>
  <c r="H153" i="1" s="1"/>
  <c r="H152" i="1" s="1"/>
  <c r="H151" i="1" s="1"/>
  <c r="H150" i="1" s="1"/>
  <c r="I257" i="1"/>
  <c r="I256" i="1" s="1"/>
  <c r="I242" i="1" s="1"/>
  <c r="H307" i="1"/>
  <c r="H304" i="1" s="1"/>
  <c r="I304" i="1"/>
  <c r="I299" i="1" s="1"/>
  <c r="I298" i="1" s="1"/>
  <c r="H384" i="1"/>
  <c r="H383" i="1" s="1"/>
  <c r="H376" i="1" s="1"/>
  <c r="H375" i="1" s="1"/>
  <c r="H289" i="1"/>
  <c r="H288" i="1" s="1"/>
  <c r="H287" i="1" s="1"/>
  <c r="H286" i="1" s="1"/>
  <c r="H285" i="1" s="1"/>
  <c r="H299" i="1"/>
  <c r="H298" i="1" s="1"/>
  <c r="H257" i="1"/>
  <c r="H256" i="1" s="1"/>
  <c r="H242" i="1" s="1"/>
  <c r="I289" i="1"/>
  <c r="I288" i="1" s="1"/>
  <c r="I287" i="1" s="1"/>
  <c r="I286" i="1" s="1"/>
  <c r="I285" i="1" s="1"/>
  <c r="J122" i="1"/>
  <c r="J119" i="1" s="1"/>
  <c r="J118" i="1" s="1"/>
  <c r="J96" i="1" s="1"/>
  <c r="J517" i="1" s="1"/>
  <c r="J120" i="1"/>
  <c r="I224" i="11"/>
  <c r="I222" i="11" s="1"/>
  <c r="I221" i="11" s="1"/>
  <c r="I212" i="11" s="1"/>
  <c r="I211" i="11" s="1"/>
  <c r="I210" i="11" s="1"/>
  <c r="I209" i="11" s="1"/>
  <c r="I208" i="11" s="1"/>
  <c r="I98" i="11"/>
  <c r="I241" i="11"/>
  <c r="H58" i="11"/>
  <c r="H57" i="11" s="1"/>
  <c r="H56" i="11" s="1"/>
  <c r="H32" i="11"/>
  <c r="H29" i="11" s="1"/>
  <c r="H28" i="11" s="1"/>
  <c r="H115" i="11"/>
  <c r="I113" i="11"/>
  <c r="I112" i="11" s="1"/>
  <c r="I111" i="11" s="1"/>
  <c r="I266" i="11"/>
  <c r="I264" i="11" s="1"/>
  <c r="I263" i="11" s="1"/>
  <c r="I254" i="11" s="1"/>
  <c r="I253" i="11" s="1"/>
  <c r="H241" i="11"/>
  <c r="I140" i="11"/>
  <c r="I139" i="11" s="1"/>
  <c r="H24" i="11"/>
  <c r="H23" i="11" s="1"/>
  <c r="H22" i="11" s="1"/>
  <c r="H21" i="11" s="1"/>
  <c r="H20" i="11" s="1"/>
  <c r="H312" i="11"/>
  <c r="H311" i="11" s="1"/>
  <c r="H310" i="11" s="1"/>
  <c r="H309" i="11" s="1"/>
  <c r="H308" i="11" s="1"/>
  <c r="I179" i="11"/>
  <c r="I178" i="11" s="1"/>
  <c r="I164" i="11" s="1"/>
  <c r="I32" i="11"/>
  <c r="I29" i="11" s="1"/>
  <c r="I28" i="11" s="1"/>
  <c r="I21" i="11" s="1"/>
  <c r="I20" i="11" s="1"/>
  <c r="I19" i="11" s="1"/>
  <c r="I18" i="11" s="1"/>
  <c r="I12" i="11" s="1"/>
  <c r="J314" i="11"/>
  <c r="I295" i="11"/>
  <c r="H201" i="11"/>
  <c r="H200" i="11" s="1"/>
  <c r="H199" i="11" s="1"/>
  <c r="H198" i="11" s="1"/>
  <c r="H197" i="11" s="1"/>
  <c r="H183" i="11"/>
  <c r="H182" i="11" s="1"/>
  <c r="H181" i="11" s="1"/>
  <c r="H180" i="11" s="1"/>
  <c r="H179" i="11" s="1"/>
  <c r="H178" i="11" s="1"/>
  <c r="H164" i="11" s="1"/>
  <c r="H155" i="11"/>
  <c r="H154" i="11" s="1"/>
  <c r="H153" i="11" s="1"/>
  <c r="H152" i="11" s="1"/>
  <c r="H151" i="11" s="1"/>
  <c r="H150" i="11" s="1"/>
  <c r="H149" i="11" s="1"/>
  <c r="H140" i="11"/>
  <c r="H125" i="11"/>
  <c r="H99" i="11"/>
  <c r="H98" i="11" s="1"/>
  <c r="H130" i="11"/>
  <c r="H55" i="11"/>
  <c r="H233" i="11"/>
  <c r="H231" i="11" s="1"/>
  <c r="H273" i="11"/>
  <c r="G212" i="11"/>
  <c r="G211" i="11" s="1"/>
  <c r="G210" i="11" s="1"/>
  <c r="G209" i="11" s="1"/>
  <c r="G208" i="11" s="1"/>
  <c r="H269" i="11"/>
  <c r="H266" i="11" s="1"/>
  <c r="H264" i="11" s="1"/>
  <c r="H263" i="11" s="1"/>
  <c r="H254" i="11" s="1"/>
  <c r="H253" i="11" s="1"/>
  <c r="H228" i="11"/>
  <c r="H227" i="11" s="1"/>
  <c r="I119" i="11"/>
  <c r="I117" i="11" s="1"/>
  <c r="I116" i="11" s="1"/>
  <c r="G164" i="11" l="1"/>
  <c r="H521" i="3"/>
  <c r="G18" i="11"/>
  <c r="I122" i="1"/>
  <c r="I119" i="1" s="1"/>
  <c r="I118" i="1" s="1"/>
  <c r="I96" i="1" s="1"/>
  <c r="I517" i="1" s="1"/>
  <c r="I120" i="1"/>
  <c r="H121" i="1"/>
  <c r="H123" i="1"/>
  <c r="I110" i="11"/>
  <c r="I107" i="11" s="1"/>
  <c r="H119" i="11"/>
  <c r="H117" i="11" s="1"/>
  <c r="H116" i="11" s="1"/>
  <c r="H113" i="11"/>
  <c r="H112" i="11" s="1"/>
  <c r="H111" i="11" s="1"/>
  <c r="H224" i="11"/>
  <c r="H222" i="11" s="1"/>
  <c r="H221" i="11" s="1"/>
  <c r="H212" i="11" s="1"/>
  <c r="H211" i="11" s="1"/>
  <c r="H210" i="11" s="1"/>
  <c r="H209" i="11" s="1"/>
  <c r="H208" i="11" s="1"/>
  <c r="I314" i="11"/>
  <c r="H139" i="11"/>
  <c r="H19" i="11"/>
  <c r="H18" i="11" s="1"/>
  <c r="H12" i="11" s="1"/>
  <c r="G12" i="11" l="1"/>
  <c r="G314" i="11" s="1"/>
  <c r="H122" i="1"/>
  <c r="H119" i="1" s="1"/>
  <c r="H118" i="1" s="1"/>
  <c r="H96" i="1" s="1"/>
  <c r="H517" i="1" s="1"/>
  <c r="H120" i="1"/>
  <c r="H110" i="11"/>
  <c r="H107" i="11" s="1"/>
  <c r="H314" i="11"/>
  <c r="G233" i="12"/>
  <c r="G234" i="12" s="1"/>
  <c r="H235" i="12" s="1"/>
  <c r="G231" i="12"/>
  <c r="G267" i="12" s="1"/>
  <c r="G230" i="12" l="1"/>
  <c r="H230" i="12" s="1"/>
  <c r="I230" i="12" s="1"/>
  <c r="H231" i="12"/>
  <c r="G235" i="12"/>
  <c r="I235" i="12"/>
  <c r="I231" i="12" l="1"/>
  <c r="I267" i="12" s="1"/>
  <c r="H267" i="12" s="1"/>
</calcChain>
</file>

<file path=xl/sharedStrings.xml><?xml version="1.0" encoding="utf-8"?>
<sst xmlns="http://schemas.openxmlformats.org/spreadsheetml/2006/main" count="16930" uniqueCount="529">
  <si>
    <t>к Порядку планирования и обоснования бюджетных ассигнований</t>
  </si>
  <si>
    <t xml:space="preserve">бюджета муниципального района на очередной </t>
  </si>
  <si>
    <t xml:space="preserve">Бюджетная заявка на 2016 год </t>
  </si>
  <si>
    <t>р.п.Воскресенское Воскресенского муниципального района Нижегородской области</t>
  </si>
  <si>
    <t>Наименование расходов (по ведомственной классификации)</t>
  </si>
  <si>
    <t>Коды бюджетной классификации</t>
  </si>
  <si>
    <t>2016 год</t>
  </si>
  <si>
    <t>Финансовый год</t>
  </si>
  <si>
    <t>БДО</t>
  </si>
  <si>
    <t>БПО</t>
  </si>
  <si>
    <t>Р</t>
  </si>
  <si>
    <t>ПР</t>
  </si>
  <si>
    <t>ЦС</t>
  </si>
  <si>
    <t>КВР</t>
  </si>
  <si>
    <t>ЭС</t>
  </si>
  <si>
    <t>Всего</t>
  </si>
  <si>
    <t>Муниципальное учреждение администрация р.п.Воскресенское Воскресенского муниципального района Нижегородской области 010</t>
  </si>
  <si>
    <t>Общегосударственные вопросы</t>
  </si>
  <si>
    <t>01</t>
  </si>
  <si>
    <t>00</t>
  </si>
  <si>
    <t>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</si>
  <si>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</si>
  <si>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</si>
  <si>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</si>
  <si>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</si>
  <si>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 xml:space="preserve">Центральный аппарат </t>
  </si>
  <si>
    <t>0020019</t>
  </si>
  <si>
    <t>Центральный аппарат (за счет средств местного бюджета)</t>
  </si>
  <si>
    <t>Расходы на выплату персоналу в целях обеспечения выполнения функций органами местного самоуправления, казёнными учреждениями</t>
  </si>
  <si>
    <t>100</t>
  </si>
  <si>
    <t>Расходы на выплату персоналу органов местного самоуправления</t>
  </si>
  <si>
    <t>120</t>
  </si>
  <si>
    <t>Фонд оплаты труда и страховые взносы</t>
  </si>
  <si>
    <t>121</t>
  </si>
  <si>
    <t>211</t>
  </si>
  <si>
    <t>213</t>
  </si>
  <si>
    <t>Иные выплаты персоналу за исключением фонда оплаты труда</t>
  </si>
  <si>
    <t>212/009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</si>
  <si>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</si>
  <si>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</si>
  <si>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технологоий</t>
  </si>
  <si>
    <t>221</t>
  </si>
  <si>
    <t>Прочая закупка товаров, работ и услуг для муниципальных нужд</t>
  </si>
  <si>
    <t>244</t>
  </si>
  <si>
    <t>222/0014</t>
  </si>
  <si>
    <t>223</t>
  </si>
  <si>
    <t>223/0001</t>
  </si>
  <si>
    <t>223/0002</t>
  </si>
  <si>
    <t>223/0032</t>
  </si>
  <si>
    <t>223/0033</t>
  </si>
  <si>
    <t>225</t>
  </si>
  <si>
    <t>225/0004</t>
  </si>
  <si>
    <t>225/0006</t>
  </si>
  <si>
    <t>225/0051</t>
  </si>
  <si>
    <t>226</t>
  </si>
  <si>
    <t>226/0016</t>
  </si>
  <si>
    <t>226/0018</t>
  </si>
  <si>
    <t>310</t>
  </si>
  <si>
    <t>340</t>
  </si>
  <si>
    <t>0345</t>
  </si>
  <si>
    <t>3441</t>
  </si>
  <si>
    <t>3442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</si>
  <si>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</si>
  <si>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</si>
  <si>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</si>
  <si>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</si>
  <si>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</si>
  <si>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</si>
  <si>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290/0292</t>
  </si>
  <si>
    <t>Глава местной администрации (исполнительно-распорядительного органа муниципального образования)</t>
  </si>
  <si>
    <t>0020800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</si>
  <si>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</si>
  <si>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</si>
  <si>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</si>
  <si>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</si>
  <si>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</si>
  <si>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0922600</t>
  </si>
  <si>
    <t>Прочие выплаты по обязательствам государства</t>
  </si>
  <si>
    <t>Уплата налога на имущество организаций и земельного налога</t>
  </si>
  <si>
    <t>851</t>
  </si>
  <si>
    <t>Национальная безопастность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</si>
  <si>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</si>
  <si>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</si>
  <si>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</si>
  <si>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</si>
  <si>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</si>
  <si>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</si>
  <si>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</si>
  <si>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200</t>
  </si>
  <si>
    <t>240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</si>
  <si>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</si>
  <si>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</si>
  <si>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</si>
  <si>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</si>
  <si>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</si>
  <si>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2479900</t>
  </si>
  <si>
    <t>Обеспечение деятельности подведомственных учреждений (за счёт средств местного бюджета)</t>
  </si>
  <si>
    <t>2470059</t>
  </si>
  <si>
    <t>225/0008</t>
  </si>
  <si>
    <t>310/3122</t>
  </si>
  <si>
    <t>340/0343</t>
  </si>
  <si>
    <t>340/0345</t>
  </si>
  <si>
    <t>340/0346</t>
  </si>
  <si>
    <t>в том числе:пожарная охрана д.Затон им.Михеева</t>
  </si>
  <si>
    <t>Закупкав товаров, работ, услуг в сфере информационно-коммуникационных технологий</t>
  </si>
  <si>
    <t>Национальная экономика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</si>
  <si>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</si>
  <si>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</si>
  <si>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</si>
  <si>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</si>
  <si>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</si>
  <si>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</si>
  <si>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</si>
  <si>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</si>
  <si>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242/0023</t>
  </si>
  <si>
    <t>Автомобильный транспорт</t>
  </si>
  <si>
    <t>3030000</t>
  </si>
  <si>
    <t>Отдельные мероприятия в области автомобильного транспорта</t>
  </si>
  <si>
    <t>3030201</t>
  </si>
  <si>
    <t>Дорожное хозяйство (дорожные фонды)</t>
  </si>
  <si>
    <t xml:space="preserve">Дорожное хозяйство  </t>
  </si>
  <si>
    <t>3150000</t>
  </si>
  <si>
    <t>Поддержка дорожного хозяйства</t>
  </si>
  <si>
    <t>3150200</t>
  </si>
  <si>
    <t xml:space="preserve">Капитальный ремонт, ремонт и содержание автомобильных дорог общего пользования местного значения и искусственных сооружений на них </t>
  </si>
  <si>
    <t>3150203</t>
  </si>
  <si>
    <t>225/0007</t>
  </si>
  <si>
    <t>дороги, мосты (ремонт)</t>
  </si>
  <si>
    <t>зимнее содержание дорог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</si>
  <si>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</si>
  <si>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</si>
  <si>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</si>
  <si>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</si>
  <si>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</si>
  <si>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3400363</t>
  </si>
  <si>
    <t>Жилищно-коммунальное хозяйство</t>
  </si>
  <si>
    <t>05</t>
  </si>
  <si>
    <t>Жилищное хозяйство</t>
  </si>
  <si>
    <t>Содействие развитию жилищного строительства</t>
  </si>
  <si>
    <t>0980000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</si>
  <si>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</si>
  <si>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0989601</t>
  </si>
  <si>
    <t>Обеспечение мероприятий по капитальному ремонту многоквартирных домов за счёт средств областного бюджета</t>
  </si>
  <si>
    <t>242/0024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</si>
  <si>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</si>
  <si>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</si>
  <si>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</si>
  <si>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</si>
  <si>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хозяйства</t>
  </si>
  <si>
    <t>3512970</t>
  </si>
  <si>
    <t>Закупка товаров, работ, услуг в целях капитального ремонта муниципального имущества</t>
  </si>
  <si>
    <t>243</t>
  </si>
  <si>
    <t>225/0053</t>
  </si>
  <si>
    <t>Благоустройство</t>
  </si>
  <si>
    <t>3520000</t>
  </si>
  <si>
    <t>Уличное освещение</t>
  </si>
  <si>
    <t>3520101</t>
  </si>
  <si>
    <t>уличное освещение (ремонт)</t>
  </si>
  <si>
    <t>уличное освещение</t>
  </si>
  <si>
    <t>Озеленение</t>
  </si>
  <si>
    <t>3520202</t>
  </si>
  <si>
    <t>Организация и содержание мест захоронения</t>
  </si>
  <si>
    <t>3520401</t>
  </si>
  <si>
    <t>Прочие мероприятия по благоустройству городских округов и поселений</t>
  </si>
  <si>
    <t>3520503</t>
  </si>
  <si>
    <t>Прочие мероприятия по благоустройству за счёт средств местных бюджетов</t>
  </si>
  <si>
    <t>ремонт колодцев</t>
  </si>
  <si>
    <t>ремонт памятников</t>
  </si>
  <si>
    <t>содержание транспорта</t>
  </si>
  <si>
    <t>уборка мусора</t>
  </si>
  <si>
    <t xml:space="preserve">прочие </t>
  </si>
  <si>
    <t>прочие/ платные</t>
  </si>
  <si>
    <t>Культура и кинематография</t>
  </si>
  <si>
    <t xml:space="preserve">Культура   </t>
  </si>
  <si>
    <t>Учреждения культуры и мероприятия в сфере культуры и кинематографии</t>
  </si>
  <si>
    <t>4400000</t>
  </si>
  <si>
    <t>4400059</t>
  </si>
  <si>
    <t>Расходы на выплату персоналу казённых учреждений</t>
  </si>
  <si>
    <t>110</t>
  </si>
  <si>
    <t>111</t>
  </si>
  <si>
    <t>211/ платные</t>
  </si>
  <si>
    <t>213/ платные</t>
  </si>
  <si>
    <t>112</t>
  </si>
  <si>
    <t>212</t>
  </si>
  <si>
    <t>Закупка товаров, работ, услуг в сфере информационно-коммуникационных технологий</t>
  </si>
  <si>
    <t>242</t>
  </si>
  <si>
    <t>222</t>
  </si>
  <si>
    <t>225/0006 (платные)</t>
  </si>
  <si>
    <t>225/0008 (платные)</t>
  </si>
  <si>
    <t>226/0018 (платные)</t>
  </si>
  <si>
    <t>310/3122 (платные)</t>
  </si>
  <si>
    <t>340/0345 (платные)</t>
  </si>
  <si>
    <t>340/0346 (платные)</t>
  </si>
  <si>
    <t>3443</t>
  </si>
  <si>
    <t>в том числе Калинихинский СДК</t>
  </si>
  <si>
    <t>213/платные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</si>
  <si>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</si>
  <si>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</si>
  <si>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</si>
  <si>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</si>
  <si>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</si>
  <si>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5142528</t>
  </si>
  <si>
    <t>Другие вопросы в области социальной политики</t>
  </si>
  <si>
    <t>06</t>
  </si>
  <si>
    <t>Целевые программы муниципальных образований</t>
  </si>
  <si>
    <t>Муниципальная целевая программа "Организация оплачиваемых общественных работ на территории Воскресенского муниципального района на 2011 год"</t>
  </si>
  <si>
    <t>Физическая культура и спорт</t>
  </si>
  <si>
    <t>11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</si>
  <si>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</si>
  <si>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</si>
  <si>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</si>
  <si>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</si>
  <si>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</si>
  <si>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Специальные расходы</t>
  </si>
  <si>
    <t>880</t>
  </si>
  <si>
    <t>ИТОГО:</t>
  </si>
  <si>
    <r>
      <t xml:space="preserve">Первоначальный бюджет       </t>
    </r>
    <r>
      <rPr>
        <i/>
        <sz val="8"/>
        <rFont val="Arial"/>
        <family val="2"/>
        <charset val="204"/>
      </rPr>
      <t>2015 год</t>
    </r>
  </si>
  <si>
    <t>Муниципальная целевая программа "Организация оплачиваемых общественных работ на территории Воскресенского муниципального района на 2016 год"</t>
  </si>
  <si>
    <t>Приложение                                                                               к Порядку планирования бюджетных ассигнований бюджета Воскресенского муниципального района</t>
  </si>
  <si>
    <t>Благовещенского сельсовета Воскресенского муниципального района Нижегородской области</t>
  </si>
  <si>
    <t>Администрация Благовещенского сельсовета Воскресенского муниципального района Нижегородской области     010</t>
  </si>
  <si>
    <t>Расходы на обеспечение функций органов местного  самоуправления</t>
  </si>
  <si>
    <t>Расходы на выплату персоналу в целях обеспечения выполнения функций государственными (муниципальными) органами,казёнными учреждениями,органами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</si>
  <si>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</si>
  <si>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</si>
  <si>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, страховые взносы,прочие выплаты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</si>
  <si>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</si>
  <si>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</si>
  <si>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</si>
  <si>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</si>
  <si>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 обеспечения государственных (муниципальных) нужд</t>
  </si>
  <si>
    <t>Глава местной администра-ции (исполнительно-распо-рядительного органа )</t>
  </si>
  <si>
    <t>Расходы на выплату персоналу в целях обеспечения выполнения функций государствен-ными (муниципальными) органами,казенными учреждениями,органами управления государ-ственными внебюджетными фондами</t>
  </si>
  <si>
    <t>Реализация муниципадьных функций, связанных с общегосударственным управлением</t>
  </si>
  <si>
    <t>0920300</t>
  </si>
  <si>
    <t>Прочие выплаты по обязательствам муниципального района</t>
  </si>
  <si>
    <t>Закупка товаров,работ и услуг для государственных (муниципальных нужд)</t>
  </si>
  <si>
    <t>0920305</t>
  </si>
  <si>
    <t>Иные закупки товаров,работ и услуг для  государственных(муниципальных нужд)</t>
  </si>
  <si>
    <t>Национальная оборона</t>
  </si>
  <si>
    <t>Мобилизационная и вневойсковая подготовка</t>
  </si>
  <si>
    <t>Государственная программа "Управление  государственными  финансами Нижегородской области"</t>
  </si>
  <si>
    <t>1700000</t>
  </si>
  <si>
    <t>Подпрограмма " Создание условий для эффективного выполнения собственных и передаваемых  полномочий органами  местного самоуправления муниципальных  образований Нижегородской  области"</t>
  </si>
  <si>
    <t>1720000</t>
  </si>
  <si>
    <t>Осуществление государственных полномочий РФ по первичному воинскорму учету на территориях,где  отсутствуют военные комиссариаты</t>
  </si>
  <si>
    <t>1725118</t>
  </si>
  <si>
    <t>000</t>
  </si>
  <si>
    <t>Расходы на выплату персоналу в целях обеспечения выполения функций государственными (муниципальными)органами,казенными учреждениями,органами управления государственными внебюджетными фондами</t>
  </si>
  <si>
    <t>Иные закупки товаров, работ и услуг для государственных(муниципальных) нужд</t>
  </si>
  <si>
    <t>2182504</t>
  </si>
  <si>
    <t>Поисковые и аварийно-спасательные учреждения</t>
  </si>
  <si>
    <t>3020000</t>
  </si>
  <si>
    <t>3029900</t>
  </si>
  <si>
    <t>3029903</t>
  </si>
  <si>
    <t>Расходы на обеспечение деятельности муниципальых учреждений</t>
  </si>
  <si>
    <t>Расходы на выплату персоналу в целях обеспечения выполнения функций государствен-ными (муниципальными) органами,казенными  учреждениями,органами управления государ-ственными  внебюджетными фондами</t>
  </si>
  <si>
    <t>Иные закупки товаров, работ и услуг для обеспечения (государс-твенных) муниципальных нужд</t>
  </si>
  <si>
    <t>в том числе:пожарная охрана д.Асташиха</t>
  </si>
  <si>
    <t>Расходы на выплату персоналу государствен-ных (муниципальных) органов</t>
  </si>
  <si>
    <t>Закупка товаров, работ и услуг для государственных ( муниципальных) нужд</t>
  </si>
  <si>
    <t>Иные закупки товаров, работ и услуг для обеспечения государс-твенных( муниципальных) нужд</t>
  </si>
  <si>
    <t>в том числе:пожарная охрана д. Погатиха</t>
  </si>
  <si>
    <t>3010300</t>
  </si>
  <si>
    <t>3030200</t>
  </si>
  <si>
    <t>Прочие закупки товаров, работ, услуг в целях капитального ремонта муниципального имущества</t>
  </si>
  <si>
    <t>ремонт дорог</t>
  </si>
  <si>
    <t>3400300</t>
  </si>
  <si>
    <t>0980200</t>
  </si>
  <si>
    <t>0980201</t>
  </si>
  <si>
    <t>Прочие мероприятия в области коммунального хозяйства</t>
  </si>
  <si>
    <t>Иные закупки товаров, работ и услуг для государственных (муниципальных) нужд</t>
  </si>
  <si>
    <t xml:space="preserve">Прочие мероприятия по благоустройству </t>
  </si>
  <si>
    <t>Прочие мероприятия по благоустройству за счёт местных бюджетов</t>
  </si>
  <si>
    <t>6000503</t>
  </si>
  <si>
    <t>Прочая закупка товаров, работ и услуг для государственных (муниципальных) нужд</t>
  </si>
  <si>
    <t>прочие/платные</t>
  </si>
  <si>
    <t>Культура , кинематография</t>
  </si>
  <si>
    <t>4409900</t>
  </si>
  <si>
    <t>Фонд оплаты труда казенных учреждений и взносы по обязательному социальному страхованию</t>
  </si>
  <si>
    <t>211/платные</t>
  </si>
  <si>
    <t>в том числе Асташихинский СДК</t>
  </si>
  <si>
    <t>в том числе Благовещенский СДК</t>
  </si>
  <si>
    <t>310/3122 (платные услуги)</t>
  </si>
  <si>
    <t>в том числе Погатихинский  СДК</t>
  </si>
  <si>
    <t>Музеи и постоянные выставки</t>
  </si>
  <si>
    <t>4410000</t>
  </si>
  <si>
    <t>212/0009</t>
  </si>
  <si>
    <t>Закупка товаров, работ и услуг для государственных (муниципальны) нужд</t>
  </si>
  <si>
    <t>224</t>
  </si>
  <si>
    <t>226/0015</t>
  </si>
  <si>
    <t>Иные безвозмездные и безвозвратные перечисления</t>
  </si>
  <si>
    <t>5200000</t>
  </si>
  <si>
    <t>Субсидии на увеличение оплаты труда работников муниципальных учреждений и органов местного самоуправления</t>
  </si>
  <si>
    <t>5205400</t>
  </si>
  <si>
    <t>5140100</t>
  </si>
  <si>
    <t>Иные закупки товаров, работ и услуг для государственных ( муниципальных) нужд</t>
  </si>
  <si>
    <t>Реализация муниципальных функций в области социальной политики</t>
  </si>
  <si>
    <t>Богородского  сельсовета Воскресенского муниципального района Нижегородской области</t>
  </si>
  <si>
    <t>Администрация Богородского  сельсовета Воскресенского района Нижегородской области 010</t>
  </si>
  <si>
    <t>Расходы на обеспечение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</si>
  <si>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(муниципальными)органам казёнными учреждениями,органами управления государственными  внебюждетными фондами</t>
  </si>
  <si>
    <t xml:space="preserve">Расходы на выплату персоналу государственных( муниципальных) органов </t>
  </si>
  <si>
    <t>Закупка товаров, работ и услуг для государственных (муниципальных )нужд</t>
  </si>
  <si>
    <t>Иные закупки товаров, работ и услуг для обеспечения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</si>
  <si>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</si>
  <si>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</si>
  <si>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</si>
  <si>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</si>
  <si>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Реализация муниципальных функций, связанных с общегосударственным управлением</t>
  </si>
  <si>
    <t>Субвенции федерального бюджета на выполнение переданных полномочий</t>
  </si>
  <si>
    <t>0010000</t>
  </si>
  <si>
    <t>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</si>
  <si>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0015118</t>
  </si>
  <si>
    <t>0013600</t>
  </si>
  <si>
    <t>Расходы на обеспечение деятельности муниципальных учреждений</t>
  </si>
  <si>
    <t>225/000</t>
  </si>
  <si>
    <t>в том числе:пожарная охрана д. Богородское</t>
  </si>
  <si>
    <t>2479903</t>
  </si>
  <si>
    <t xml:space="preserve">в том числе:пожарная охрана д. </t>
  </si>
  <si>
    <t>2026700</t>
  </si>
  <si>
    <t>Закупка товаров, работ, услуг в целях капитального ремонта муниципального имущества (дороги, мосты (ремонт)</t>
  </si>
  <si>
    <t>Дороги ,мосты(ремонт)</t>
  </si>
  <si>
    <t>3510500</t>
  </si>
  <si>
    <t>Прочие мероприятия по благоустройству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</si>
  <si>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</si>
  <si>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</si>
  <si>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Закупка товаров, работ, услуг в целях капитального ремонта государственного (муниципального) имущества</t>
  </si>
  <si>
    <t>в том числе Богородский СДК</t>
  </si>
  <si>
    <t>в том числе Галибихинский  СДК</t>
  </si>
  <si>
    <t>в том числе Докукинский  СДК</t>
  </si>
  <si>
    <t>в том числ</t>
  </si>
  <si>
    <t>4409903</t>
  </si>
  <si>
    <t>4419900</t>
  </si>
  <si>
    <t>4419903</t>
  </si>
  <si>
    <t>514000</t>
  </si>
  <si>
    <t xml:space="preserve">Руководитель  ________________________________________________________Ю.В.Боков </t>
  </si>
  <si>
    <t>подпись</t>
  </si>
  <si>
    <t>расшифровка подписи</t>
  </si>
  <si>
    <t>Исполнитель  ________________________________________________________И.В.Верхорубова</t>
  </si>
  <si>
    <t xml:space="preserve">Расходы на обеспечение деятельности муниципальных учреждений </t>
  </si>
  <si>
    <t>Расходы на выплату персоналу в целях обеспечения выполнения функций государственными (муниципальными)  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</si>
  <si>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</si>
  <si>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деятельности государственных  (муниципальных)  нужд</t>
  </si>
  <si>
    <t>Прочая закупка товаров, работ и услуг для государственных (муниципальных)  нужд</t>
  </si>
  <si>
    <t>в том числе Глуховский СДК</t>
  </si>
  <si>
    <t>Иные закупки товаров, работ и услуг для обеспечения государственных  (муниципальных)  нужд</t>
  </si>
  <si>
    <t xml:space="preserve">в том числе Ёлкинский клуб </t>
  </si>
  <si>
    <t>Иные закупки товаров, работ и услуг для обеспечения государственных (муниципальных)  нужд</t>
  </si>
  <si>
    <t>в том числе Красноярский СДК</t>
  </si>
  <si>
    <t xml:space="preserve">в том числе  </t>
  </si>
  <si>
    <t>212 (платные)</t>
  </si>
  <si>
    <t>221 (платные)</t>
  </si>
  <si>
    <t>222 (платные)</t>
  </si>
  <si>
    <t>225(платные)</t>
  </si>
  <si>
    <t>226/0015 (платные)</t>
  </si>
  <si>
    <t>7950800</t>
  </si>
  <si>
    <t>Глуховского  сельсовета Воскресенского муниципального района Нижегородской области</t>
  </si>
  <si>
    <r>
      <t xml:space="preserve">Первоначальный бюджет       </t>
    </r>
    <r>
      <rPr>
        <i/>
        <sz val="10"/>
        <rFont val="Arial"/>
        <family val="2"/>
        <charset val="204"/>
      </rPr>
      <t>2015 год</t>
    </r>
  </si>
  <si>
    <t>Очередной финансовый год</t>
  </si>
  <si>
    <t>Администрация Глуховского сельсовета Воскресенского муниципального района Нижегородской области 010</t>
  </si>
  <si>
    <t>0020400</t>
  </si>
  <si>
    <t xml:space="preserve">Расходы на выплату персоналу государственных (муниципальных) органов </t>
  </si>
  <si>
    <t>Выполнение других обязательств муниципального района</t>
  </si>
  <si>
    <t>Осуществление государственных полномочий Российской Федерации по первичному воинскому учёту на территориях, где отсутствуют военные комиссариаты</t>
  </si>
  <si>
    <t>Закупка товаров, работ и услуг для государстненных (муниципальных) нужд</t>
  </si>
  <si>
    <t>Иные закупки товаров, работ и услуг для государственных (муниципальных)  нужд</t>
  </si>
  <si>
    <t xml:space="preserve">Расходы на выплату персоналу государственных (муниципальных)  органов </t>
  </si>
  <si>
    <t>в том числе:пожарная охрана д.Глухово</t>
  </si>
  <si>
    <t>в том числе:пожарная охрана д.</t>
  </si>
  <si>
    <t xml:space="preserve">в том числе:пожарная охрана  </t>
  </si>
  <si>
    <t>Прочая закупка товаров, работ и услуг для государственных (муниципальны)  нужд дороги, мосты (ремонт)</t>
  </si>
  <si>
    <t>Бюджетная заявка на 2016 год</t>
  </si>
  <si>
    <t>Капустихинского  сельсовета Воскресенского муниципального района Нижегородской области</t>
  </si>
  <si>
    <t>Администрация Капустихинского сельсовета Воскресенского муниципального района Нижегородской области 010</t>
  </si>
  <si>
    <t>Расходы на выплату персоналу в целях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</si>
  <si>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(муниципальны)х нужд</t>
  </si>
  <si>
    <t>Прочая закупка товаров, работ и услуг для обеспечения государственных (муниципальных)  нужд</t>
  </si>
  <si>
    <t>Субвенции федерального бюджета на выполнениеп переданных полномочий</t>
  </si>
  <si>
    <t>Осуществление государственых  полномочий Российской Федерации по первичному воинскому учёту на территориях, где отсутствуют военные комиссариаты</t>
  </si>
  <si>
    <t>в том числе:пожарная охрана д.Русениха</t>
  </si>
  <si>
    <t>6000300</t>
  </si>
  <si>
    <t>6000400</t>
  </si>
  <si>
    <t>Культура, кинематография</t>
  </si>
  <si>
    <t>в том числе Капустихинский СДК</t>
  </si>
  <si>
    <t xml:space="preserve">в том числе Русенихинский сельский клуб </t>
  </si>
  <si>
    <t>Староустинского  сельсовета Воскресенского муниципального района Нижегородской области</t>
  </si>
  <si>
    <t>Первоначальный бюджет       2015 год</t>
  </si>
  <si>
    <t>Администрация Староустинского сельсовета Воскресенского муниципального района Нижегородской области 010</t>
  </si>
  <si>
    <t>212/0011</t>
  </si>
  <si>
    <t>Закупка товаров, работ и услуг для  государственных(муниципальных) нужд</t>
  </si>
  <si>
    <t xml:space="preserve">Руководство и управление в сфере установленных функций   </t>
  </si>
  <si>
    <t>Осуществление первичного воинского учёта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</si>
  <si>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</si>
  <si>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 xml:space="preserve">Расходы на выплату персоналу государственных(муниципальных) органов </t>
  </si>
  <si>
    <t>Иные закупки товаров, работ и услуг для государственных (муниципальных)нужд</t>
  </si>
  <si>
    <t xml:space="preserve">Обеспечение деятельности муниципальных учреждений </t>
  </si>
  <si>
    <t>Расходы на выплату персоналу в целях обеспечения выполнения функций государственными(муниципальными) органами местного самоуправления, казёнными учреждениями</t>
  </si>
  <si>
    <t>Закупка товаров, работ и услуг для государственных(муниципальных) нужд</t>
  </si>
  <si>
    <t>Прочая закупка товаров, работ и услуг для государственных(муниципальных) нужд</t>
  </si>
  <si>
    <t>в том числе:пожарная охрана д. Староустье</t>
  </si>
  <si>
    <t>в том числе:пожарная охрана д. Раскаты</t>
  </si>
  <si>
    <t>Иные закупки товаров, работ и услуг для государственных( муниципальных) нужд</t>
  </si>
  <si>
    <t>Закупка товаров, работ, услуг в целях капитального ремонта государственного(муниципального) имущества</t>
  </si>
  <si>
    <t>Прочая закупка товаров, работ и услуг для государственных( муниципальных) нужд</t>
  </si>
  <si>
    <t>Закупка товаров, работ и услуг для государственных(муниципальных )нужд</t>
  </si>
  <si>
    <t>Закупка товаров, работ и услуг для государственных( муниципальных) нужд</t>
  </si>
  <si>
    <t>Обеспечение деятельности муниципальных учреждений</t>
  </si>
  <si>
    <t>Обеспечение деятельности муниципальных учреждений (за счёт средств местного бюджета)</t>
  </si>
  <si>
    <t>Расходы на выплату персоналу в целях обеспечения выполнения функций государственными (муниципальными)органами местного самоуправления, казёнными учреждениями</t>
  </si>
  <si>
    <t>в том числе Староустинский СДК</t>
  </si>
  <si>
    <t>в том числе Раскатский СДК</t>
  </si>
  <si>
    <t>в том числе  Драниченский сельский клуб</t>
  </si>
  <si>
    <t>3520100</t>
  </si>
  <si>
    <t>3520500</t>
  </si>
  <si>
    <t>Приложение к Порядку планирования бюджетных ассигнований</t>
  </si>
  <si>
    <t>Воздвиженского  сельсовета Воскресенского муниципального района Нижегородской области</t>
  </si>
  <si>
    <t>тек.год бюджет 2015 года (первонач)</t>
  </si>
  <si>
    <t>ВР</t>
  </si>
  <si>
    <t>Администрация Воздиженского сельсовета Воскресенского муниципального района Нижегородской области 010</t>
  </si>
  <si>
    <t>Расходы на выплату персоналу в целях обеспечения выполнения функций государственными(муниципальными)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</si>
  <si>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в целях государственных (муниципальных) органов</t>
  </si>
  <si>
    <t>Закупка товаров, работ и услуг для (государственных) муниципальных нужд</t>
  </si>
  <si>
    <t>Иные закупки товаров, работ и услуг для (государственных) муниципальных нужд</t>
  </si>
  <si>
    <t>Глава местной администрации (исполнительно-распорядительного органа)</t>
  </si>
  <si>
    <t>Расходы на выплату персоналу в целях обеспечения выполнения функций государственными(муниципальными) органами, казёнными учреждениями</t>
  </si>
  <si>
    <t>Расходы за счет средств фонда на поддержку территорий</t>
  </si>
  <si>
    <t>0922200</t>
  </si>
  <si>
    <t>Осуществление государственных полномочий РФ по первичному воинскому учёту на территориях, где отсутствуют военные комиссариаты</t>
  </si>
  <si>
    <t>0015100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</si>
  <si>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</si>
  <si>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(муниципальных)органов </t>
  </si>
  <si>
    <t>Иные закупки товаров, работ и услуг для обеспечения (государственных) муниципальных нужд</t>
  </si>
  <si>
    <t>226/0008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</si>
  <si>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</si>
  <si>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в том числе:пожарная охрана д.Б.Иевлево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</si>
  <si>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</si>
  <si>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 том числе:пожарная охрана д.Б.Отары </t>
  </si>
  <si>
    <t xml:space="preserve">в том числе:пожарная охрана д.Б.Поле </t>
  </si>
  <si>
    <t>Ремонт дорог</t>
  </si>
  <si>
    <t>Зимнее содержание дорог</t>
  </si>
  <si>
    <t>3000000</t>
  </si>
  <si>
    <t>3500000</t>
  </si>
  <si>
    <t>3520300</t>
  </si>
  <si>
    <t>3520301</t>
  </si>
  <si>
    <t>Содержание мест захоронения</t>
  </si>
  <si>
    <t>3520400</t>
  </si>
  <si>
    <t>211/платн</t>
  </si>
  <si>
    <t>213/платн</t>
  </si>
  <si>
    <t>в том числе Воздвиженский СДК</t>
  </si>
  <si>
    <t>в том числе Большеиевлевский СДК</t>
  </si>
  <si>
    <t>в том числе Большеотарский СДК</t>
  </si>
  <si>
    <t>в том числе  Большепольский СДК</t>
  </si>
  <si>
    <t>в том числе  Большеполянский сельский  клуб</t>
  </si>
  <si>
    <t>в том числе  Воздвиженский народный хоровой коллектив</t>
  </si>
  <si>
    <t>Реализация муниципальной функций в области социальной политики</t>
  </si>
  <si>
    <t>5142500</t>
  </si>
  <si>
    <t>Реализация муниципальной функции в области социальной политики</t>
  </si>
  <si>
    <t>Муниципальная целевая программа "Организация оплачиваемых общественных работ на территории Воскресенского муниципального района на 2014 год"</t>
  </si>
  <si>
    <t>Муниципальное учреждение администрации сельсоветов Воскресенского муниципального района Нижегородской области 010</t>
  </si>
  <si>
    <t>212/0014</t>
  </si>
  <si>
    <t>Нестиарского  сельсовета Воскресенского муниципального района Нижегородской области</t>
  </si>
  <si>
    <r>
      <t xml:space="preserve">Текущий год                        Бюджет       </t>
    </r>
    <r>
      <rPr>
        <i/>
        <sz val="8"/>
        <rFont val="Arial"/>
        <family val="2"/>
        <charset val="204"/>
      </rPr>
      <t>2015 года</t>
    </r>
  </si>
  <si>
    <t>Плановый период</t>
  </si>
  <si>
    <t>Всего (2016 год)</t>
  </si>
  <si>
    <t>Всего (2017 год)</t>
  </si>
  <si>
    <t>Администрация Нестиарского сельсовета Воскресенского муниципального района Нижегородской области 010</t>
  </si>
  <si>
    <t>в том числе:пожарная охрана с.Нестиары</t>
  </si>
  <si>
    <t>Дороги, мосты (ремонт)</t>
  </si>
  <si>
    <t>6000500</t>
  </si>
  <si>
    <t>в том числе Нестиарский СДК</t>
  </si>
  <si>
    <t xml:space="preserve">в том числе Люндо-Осиновский сельский клуб </t>
  </si>
  <si>
    <t>Бюджетная заявка на 2016 год и на плановый период 2017 и 2018 годов</t>
  </si>
  <si>
    <t>Нахратовского  сельсовета Воскресенского муниципального района Нижегородской области</t>
  </si>
  <si>
    <t>Муниципальное учреждение администрация Нахратовского сельсовета Воскресенского муниципального района Нижегородской области 010</t>
  </si>
  <si>
    <t>Расходы на выплату персоналу в целях обеспечения выполнения функций государственными (муниципальными) органами , казёнными учреждениями,органами управления государственными внебюджетными фондами</t>
  </si>
  <si>
    <t xml:space="preserve">Расходы на выплату персоналу государственным (муниципальных) органов </t>
  </si>
  <si>
    <t>Закупка товаров, работ и услуг для государственых (муниципальных) нужд</t>
  </si>
  <si>
    <t>Прочая закупка товаров, работ и услуг для  обеспечения государственных (муниципальных 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</si>
  <si>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 государственными внебюджетными фондами</t>
  </si>
  <si>
    <t xml:space="preserve">Субвенции федерального бюджета на выполнение переданных полномочийРуководство и управление в сфере установленных функций   </t>
  </si>
  <si>
    <t>Осуществление  государственных полномочий  Российской Федерации  по первичному воинскому учёту на территориях, где отсутствуют военные комиссариаты</t>
  </si>
  <si>
    <t>Расходы на выплату персоналу в целях обеспечения выполнения функций  государственными (муниципальными) органами , казёнными учреждениями, органами управления государственными внебюджетными фондами</t>
  </si>
  <si>
    <t>223/001</t>
  </si>
  <si>
    <t>340/3442</t>
  </si>
  <si>
    <t xml:space="preserve">Защита населения и территории от чрезвычайных ситуаций природногои техногенного характера,гражданская оборона </t>
  </si>
  <si>
    <t>14520</t>
  </si>
  <si>
    <t>Предупреждение и ликвидация последствий чрезвычайных ситуаций истихийных бедствий природного и техногенного характера</t>
  </si>
  <si>
    <t>16500</t>
  </si>
  <si>
    <t>Расходы на обеспечение  деятельности муниципальных учреждений</t>
  </si>
  <si>
    <t>Расходы на выплату персоналу в целях обеспечения выполнения функций государственными (муниципальными )органами, казёнными учреждениями, органами управления государственными внебюджетными фондами</t>
  </si>
  <si>
    <t xml:space="preserve">Расходы на выплату персоналу государственны (муниципальных) органов </t>
  </si>
  <si>
    <t>0</t>
  </si>
  <si>
    <t>в т.ч: пожарная охрана д.Нахратово</t>
  </si>
  <si>
    <t>Прочая закупка товаров, работ и услуг для государственных ( муниципальных) нужд</t>
  </si>
  <si>
    <t>в том числе:пожарная охрана д.Елдеж</t>
  </si>
  <si>
    <t>Функционирование органов в сфере национальной безопасности и правоохранительной деятельности</t>
  </si>
  <si>
    <t>Общеэкономические вопросы</t>
  </si>
  <si>
    <t>7950000</t>
  </si>
  <si>
    <t>Муниципальная целевая программа "Организация оплачиваемых общественных работ на территории Воскресенского муниципального района на 2013 год"</t>
  </si>
  <si>
    <t>Закупка товаров, работ и услуг для  государственных (муниципальных) нужд</t>
  </si>
  <si>
    <t>Прочая закупка товаров, работ и услуг длягосударственных (муниципальных)  нужд</t>
  </si>
  <si>
    <t>Прочая закупка товаров, работ и услуг для государственных  (муниципальных) нужд</t>
  </si>
  <si>
    <t>в том числе Нахратовский СДК</t>
  </si>
  <si>
    <t xml:space="preserve">в том числе Елдежский СДК </t>
  </si>
  <si>
    <t>в том числе  СДК</t>
  </si>
  <si>
    <t>Егоровского  сельсовета Воскресенского муниципального района Нижегородской области</t>
  </si>
  <si>
    <t>Администрация Егоровского сельсовета Воскресенского муниципального района Нижегородской области 010</t>
  </si>
  <si>
    <t>в том числе:пожарная охрана д.Егорово</t>
  </si>
  <si>
    <t>в том числе Егоровский СДК</t>
  </si>
  <si>
    <t>Владимирского  сельсовета Воскресенского муниципального района Нижегородской области</t>
  </si>
  <si>
    <t>Текущий год Бюджет 2015 года</t>
  </si>
  <si>
    <t>Администрация Владимирского сельсовета Воскресенского муниципального района Нижегородской области 010</t>
  </si>
  <si>
    <t>в том числе:пожарная охрана д.Владимирское</t>
  </si>
  <si>
    <t xml:space="preserve">в том числе:пожарная охрана д.Бараново </t>
  </si>
  <si>
    <t>в том числе Владимирский СДК</t>
  </si>
  <si>
    <t>в том числе Барановский клуб</t>
  </si>
  <si>
    <t>в том числе Шадринский клуб</t>
  </si>
  <si>
    <t>4410059</t>
  </si>
  <si>
    <t>340/0345 платные</t>
  </si>
  <si>
    <t>226/0018 платные</t>
  </si>
  <si>
    <t>222/0014 (платные)</t>
  </si>
  <si>
    <t>225/0006(платные)</t>
  </si>
  <si>
    <t>5122527</t>
  </si>
  <si>
    <t>ИТОГО</t>
  </si>
  <si>
    <t>Сводная бюджетная заявка сельсоветов Воскресенского муниципального района на 2016 год</t>
  </si>
  <si>
    <t xml:space="preserve">Начальник управления финансов администрации Воскресенского муниципального района </t>
  </si>
  <si>
    <t>Л.Л.Шумилов</t>
  </si>
  <si>
    <t>Исполнитель:Миронова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</si>
</sst>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14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/>
    <xf numFmtId="1" fontId="6" fillId="0" borderId="13" xfId="0" applyNumberFormat="1" applyFont="1" applyBorder="1"/>
    <xf numFmtId="49" fontId="4" fillId="0" borderId="13" xfId="0" applyNumberFormat="1" applyFont="1" applyBorder="1"/>
    <xf numFmtId="1" fontId="4" fillId="0" borderId="13" xfId="0" applyNumberFormat="1" applyFont="1" applyBorder="1"/>
    <xf numFmtId="1" fontId="4" fillId="0" borderId="13" xfId="0" applyNumberFormat="1" applyFont="1" applyFill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2" fontId="0" fillId="0" borderId="0" xfId="0" applyNumberFormat="1"/>
    <xf numFmtId="164" fontId="4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14" xfId="0" applyNumberFormat="1" applyFont="1" applyFill="1" applyBorder="1"/>
    <xf numFmtId="49" fontId="8" fillId="2" borderId="12" xfId="0" applyNumberFormat="1" applyFont="1" applyFill="1" applyBorder="1"/>
    <xf numFmtId="1" fontId="4" fillId="2" borderId="13" xfId="0" applyNumberFormat="1" applyFont="1" applyFill="1" applyBorder="1"/>
    <xf numFmtId="49" fontId="4" fillId="2" borderId="13" xfId="0" applyNumberFormat="1" applyFont="1" applyFill="1" applyBorder="1"/>
    <xf numFmtId="49" fontId="6" fillId="2" borderId="13" xfId="0" applyNumberFormat="1" applyFont="1" applyFill="1" applyBorder="1"/>
    <xf numFmtId="1" fontId="6" fillId="2" borderId="13" xfId="0" applyNumberFormat="1" applyFont="1" applyFill="1" applyBorder="1"/>
    <xf numFmtId="49" fontId="4" fillId="2" borderId="2" xfId="0" applyNumberFormat="1" applyFont="1" applyFill="1" applyBorder="1"/>
    <xf numFmtId="0" fontId="4" fillId="2" borderId="13" xfId="0" applyFont="1" applyFill="1" applyBorder="1" applyAlignment="1">
      <alignment horizontal="left"/>
    </xf>
    <xf numFmtId="49" fontId="4" fillId="2" borderId="12" xfId="0" applyNumberFormat="1" applyFont="1" applyFill="1" applyBorder="1"/>
    <xf numFmtId="1" fontId="4" fillId="2" borderId="1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49" fontId="6" fillId="0" borderId="13" xfId="0" applyNumberFormat="1" applyFont="1" applyBorder="1" applyAlignment="1">
      <alignment horizontal="justify" vertical="top" wrapText="1"/>
    </xf>
    <xf numFmtId="1" fontId="10" fillId="0" borderId="0" xfId="0" applyNumberFormat="1" applyFont="1" applyBorder="1"/>
    <xf numFmtId="49" fontId="4" fillId="0" borderId="13" xfId="0" applyNumberFormat="1" applyFont="1" applyBorder="1" applyAlignment="1">
      <alignment horizontal="justify" vertical="top" wrapText="1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6" fillId="0" borderId="13" xfId="0" applyNumberFormat="1" applyFont="1" applyFill="1" applyBorder="1"/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 applyBorder="1"/>
    <xf numFmtId="1" fontId="0" fillId="0" borderId="0" xfId="0" applyNumberFormat="1"/>
    <xf numFmtId="0" fontId="4" fillId="0" borderId="0" xfId="0" applyFont="1" applyFill="1"/>
    <xf numFmtId="0" fontId="0" fillId="0" borderId="0" xfId="0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 wrapText="1"/>
    </xf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49" fontId="15" fillId="0" borderId="13" xfId="0" applyNumberFormat="1" applyFont="1" applyBorder="1"/>
    <xf numFmtId="1" fontId="15" fillId="0" borderId="13" xfId="0" applyNumberFormat="1" applyFont="1" applyBorder="1"/>
    <xf numFmtId="49" fontId="15" fillId="0" borderId="13" xfId="0" applyNumberFormat="1" applyFont="1" applyBorder="1" applyAlignment="1">
      <alignment wrapText="1"/>
    </xf>
    <xf numFmtId="49" fontId="14" fillId="0" borderId="13" xfId="0" applyNumberFormat="1" applyFont="1" applyBorder="1"/>
    <xf numFmtId="1" fontId="14" fillId="0" borderId="13" xfId="0" applyNumberFormat="1" applyFont="1" applyBorder="1"/>
    <xf numFmtId="49" fontId="14" fillId="0" borderId="13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1" fontId="4" fillId="4" borderId="13" xfId="0" applyNumberFormat="1" applyFont="1" applyFill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1" fontId="8" fillId="0" borderId="13" xfId="0" applyNumberFormat="1" applyFont="1" applyBorder="1"/>
    <xf numFmtId="0" fontId="8" fillId="3" borderId="13" xfId="0" applyFont="1" applyFill="1" applyBorder="1" applyAlignment="1">
      <alignment wrapText="1"/>
    </xf>
    <xf numFmtId="49" fontId="8" fillId="3" borderId="13" xfId="0" applyNumberFormat="1" applyFont="1" applyFill="1" applyBorder="1"/>
    <xf numFmtId="1" fontId="8" fillId="3" borderId="13" xfId="0" applyNumberFormat="1" applyFont="1" applyFill="1" applyBorder="1"/>
    <xf numFmtId="0" fontId="4" fillId="2" borderId="12" xfId="0" applyFont="1" applyFill="1" applyBorder="1" applyAlignment="1"/>
    <xf numFmtId="1" fontId="4" fillId="2" borderId="12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left" wrapText="1"/>
    </xf>
    <xf numFmtId="1" fontId="4" fillId="2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wrapText="1"/>
    </xf>
    <xf numFmtId="49" fontId="4" fillId="2" borderId="13" xfId="0" applyNumberFormat="1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49" fontId="8" fillId="2" borderId="13" xfId="0" applyNumberFormat="1" applyFont="1" applyFill="1" applyBorder="1"/>
    <xf numFmtId="1" fontId="8" fillId="2" borderId="13" xfId="0" applyNumberFormat="1" applyFont="1" applyFill="1" applyBorder="1"/>
    <xf numFmtId="0" fontId="4" fillId="2" borderId="13" xfId="0" applyFont="1" applyFill="1" applyBorder="1" applyAlignment="1">
      <alignment horizontal="left" wrapText="1"/>
    </xf>
    <xf numFmtId="1" fontId="8" fillId="2" borderId="12" xfId="0" applyNumberFormat="1" applyFont="1" applyFill="1" applyBorder="1"/>
    <xf numFmtId="2" fontId="4" fillId="2" borderId="12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49" fontId="6" fillId="2" borderId="13" xfId="0" applyNumberFormat="1" applyFont="1" applyFill="1" applyBorder="1" applyAlignment="1">
      <alignment wrapText="1"/>
    </xf>
    <xf numFmtId="49" fontId="2" fillId="2" borderId="13" xfId="0" applyNumberFormat="1" applyFont="1" applyFill="1" applyBorder="1"/>
    <xf numFmtId="1" fontId="2" fillId="2" borderId="13" xfId="0" applyNumberFormat="1" applyFont="1" applyFill="1" applyBorder="1"/>
    <xf numFmtId="49" fontId="3" fillId="2" borderId="13" xfId="0" applyNumberFormat="1" applyFont="1" applyFill="1" applyBorder="1"/>
    <xf numFmtId="1" fontId="3" fillId="2" borderId="13" xfId="0" applyNumberFormat="1" applyFont="1" applyFill="1" applyBorder="1"/>
    <xf numFmtId="49" fontId="3" fillId="2" borderId="2" xfId="0" applyNumberFormat="1" applyFont="1" applyFill="1" applyBorder="1"/>
    <xf numFmtId="1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 wrapText="1"/>
    </xf>
    <xf numFmtId="1" fontId="3" fillId="2" borderId="13" xfId="0" applyNumberFormat="1" applyFont="1" applyFill="1" applyBorder="1" applyAlignment="1">
      <alignment horizontal="right"/>
    </xf>
    <xf numFmtId="49" fontId="3" fillId="2" borderId="12" xfId="0" applyNumberFormat="1" applyFont="1" applyFill="1" applyBorder="1"/>
    <xf numFmtId="1" fontId="3" fillId="2" borderId="12" xfId="0" applyNumberFormat="1" applyFont="1" applyFill="1" applyBorder="1"/>
    <xf numFmtId="49" fontId="15" fillId="2" borderId="13" xfId="0" applyNumberFormat="1" applyFont="1" applyFill="1" applyBorder="1"/>
    <xf numFmtId="1" fontId="15" fillId="2" borderId="13" xfId="0" applyNumberFormat="1" applyFont="1" applyFill="1" applyBorder="1"/>
    <xf numFmtId="49" fontId="14" fillId="2" borderId="13" xfId="0" applyNumberFormat="1" applyFont="1" applyFill="1" applyBorder="1"/>
    <xf numFmtId="1" fontId="14" fillId="2" borderId="13" xfId="0" applyNumberFormat="1" applyFont="1" applyFill="1" applyBorder="1"/>
    <xf numFmtId="49" fontId="14" fillId="2" borderId="2" xfId="0" applyNumberFormat="1" applyFont="1" applyFill="1" applyBorder="1"/>
    <xf numFmtId="1" fontId="14" fillId="2" borderId="12" xfId="0" applyNumberFormat="1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wrapText="1"/>
    </xf>
    <xf numFmtId="1" fontId="14" fillId="2" borderId="13" xfId="0" applyNumberFormat="1" applyFont="1" applyFill="1" applyBorder="1" applyAlignment="1">
      <alignment horizontal="right"/>
    </xf>
    <xf numFmtId="49" fontId="14" fillId="2" borderId="12" xfId="0" applyNumberFormat="1" applyFont="1" applyFill="1" applyBorder="1"/>
    <xf numFmtId="1" fontId="14" fillId="2" borderId="12" xfId="0" applyNumberFormat="1" applyFont="1" applyFill="1" applyBorder="1"/>
    <xf numFmtId="49" fontId="6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49" fontId="4" fillId="2" borderId="13" xfId="0" applyNumberFormat="1" applyFont="1" applyFill="1" applyBorder="1" applyAlignment="1"/>
    <xf numFmtId="1" fontId="4" fillId="2" borderId="13" xfId="0" applyNumberFormat="1" applyFont="1" applyFill="1" applyBorder="1" applyAlignment="1"/>
    <xf numFmtId="1" fontId="4" fillId="2" borderId="12" xfId="0" applyNumberFormat="1" applyFont="1" applyFill="1" applyBorder="1" applyAlignment="1"/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wrapText="1"/>
    </xf>
    <xf numFmtId="0" fontId="0" fillId="2" borderId="13" xfId="0" applyFill="1" applyBorder="1"/>
    <xf numFmtId="1" fontId="0" fillId="2" borderId="0" xfId="0" applyNumberFormat="1" applyFill="1"/>
    <xf numFmtId="0" fontId="0" fillId="2" borderId="0" xfId="0" applyFill="1"/>
    <xf numFmtId="0" fontId="4" fillId="2" borderId="13" xfId="0" applyFont="1" applyFill="1" applyBorder="1"/>
    <xf numFmtId="0" fontId="6" fillId="2" borderId="13" xfId="0" applyFont="1" applyFill="1" applyBorder="1"/>
    <xf numFmtId="0" fontId="6" fillId="2" borderId="2" xfId="0" applyFont="1" applyFill="1" applyBorder="1" applyAlignment="1">
      <alignment wrapText="1"/>
    </xf>
    <xf numFmtId="1" fontId="20" fillId="2" borderId="13" xfId="0" applyNumberFormat="1" applyFont="1" applyFill="1" applyBorder="1"/>
    <xf numFmtId="0" fontId="4" fillId="2" borderId="13" xfId="0" applyNumberFormat="1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/>
    <xf numFmtId="0" fontId="0" fillId="2" borderId="9" xfId="0" applyFill="1" applyBorder="1" applyAlignment="1"/>
    <xf numFmtId="0" fontId="0" fillId="2" borderId="12" xfId="0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4" fillId="2" borderId="12" xfId="0" applyFont="1" applyFill="1" applyBorder="1" applyAlignment="1"/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49" fontId="8" fillId="2" borderId="12" xfId="0" applyNumberFormat="1" applyFont="1" applyFill="1" applyBorder="1" applyAlignment="1"/>
    <xf numFmtId="49" fontId="4" fillId="2" borderId="12" xfId="0" applyNumberFormat="1" applyFont="1" applyFill="1" applyBorder="1" applyAlignment="1"/>
    <xf numFmtId="0" fontId="0" fillId="2" borderId="12" xfId="0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3" fillId="2" borderId="12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8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left"/>
    </xf>
    <xf numFmtId="2" fontId="4" fillId="2" borderId="13" xfId="0" applyNumberFormat="1" applyFont="1" applyFill="1" applyBorder="1"/>
    <xf numFmtId="49" fontId="4" fillId="2" borderId="9" xfId="0" applyNumberFormat="1" applyFont="1" applyFill="1" applyBorder="1"/>
    <xf numFmtId="44" fontId="4" fillId="2" borderId="13" xfId="1" applyFont="1" applyFill="1" applyBorder="1" applyAlignment="1">
      <alignment wrapText="1"/>
    </xf>
    <xf numFmtId="49" fontId="8" fillId="2" borderId="13" xfId="0" applyNumberFormat="1" applyFont="1" applyFill="1" applyBorder="1" applyAlignment="1">
      <alignment wrapText="1"/>
    </xf>
    <xf numFmtId="0" fontId="8" fillId="2" borderId="13" xfId="0" applyFont="1" applyFill="1" applyBorder="1"/>
    <xf numFmtId="1" fontId="19" fillId="2" borderId="13" xfId="0" applyNumberFormat="1" applyFont="1" applyFill="1" applyBorder="1"/>
    <xf numFmtId="0" fontId="0" fillId="2" borderId="0" xfId="0" applyFill="1" applyAlignment="1">
      <alignment horizontal="right" wrapText="1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9" xfId="0" applyFont="1" applyFill="1" applyBorder="1" applyAlignment="1"/>
    <xf numFmtId="0" fontId="3" fillId="2" borderId="13" xfId="0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44" fontId="3" fillId="2" borderId="13" xfId="1" applyFont="1" applyFill="1" applyBorder="1" applyAlignment="1">
      <alignment wrapText="1"/>
    </xf>
    <xf numFmtId="0" fontId="3" fillId="2" borderId="0" xfId="0" applyFont="1" applyFill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13" xfId="0" applyFont="1" applyFill="1" applyBorder="1"/>
    <xf numFmtId="0" fontId="3" fillId="2" borderId="13" xfId="0" applyFont="1" applyFill="1" applyBorder="1"/>
    <xf numFmtId="49" fontId="14" fillId="2" borderId="13" xfId="0" applyNumberFormat="1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12" xfId="0" applyFont="1" applyFill="1" applyBorder="1" applyAlignment="1">
      <alignment wrapText="1"/>
    </xf>
    <xf numFmtId="0" fontId="14" fillId="2" borderId="2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wrapText="1"/>
    </xf>
    <xf numFmtId="2" fontId="14" fillId="2" borderId="13" xfId="0" applyNumberFormat="1" applyFont="1" applyFill="1" applyBorder="1"/>
    <xf numFmtId="49" fontId="15" fillId="2" borderId="13" xfId="0" applyNumberFormat="1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49" fontId="16" fillId="2" borderId="13" xfId="0" applyNumberFormat="1" applyFont="1" applyFill="1" applyBorder="1"/>
    <xf numFmtId="0" fontId="15" fillId="2" borderId="2" xfId="0" applyFont="1" applyFill="1" applyBorder="1" applyAlignment="1">
      <alignment wrapText="1"/>
    </xf>
    <xf numFmtId="0" fontId="14" fillId="2" borderId="13" xfId="0" applyNumberFormat="1" applyFont="1" applyFill="1" applyBorder="1"/>
    <xf numFmtId="44" fontId="14" fillId="2" borderId="13" xfId="1" applyFont="1" applyFill="1" applyBorder="1" applyAlignment="1">
      <alignment wrapText="1"/>
    </xf>
    <xf numFmtId="1" fontId="14" fillId="2" borderId="0" xfId="0" applyNumberFormat="1" applyFont="1" applyFill="1"/>
    <xf numFmtId="0" fontId="15" fillId="2" borderId="12" xfId="0" applyFont="1" applyFill="1" applyBorder="1" applyAlignment="1">
      <alignment wrapText="1"/>
    </xf>
    <xf numFmtId="0" fontId="15" fillId="2" borderId="12" xfId="0" applyFont="1" applyFill="1" applyBorder="1" applyAlignment="1">
      <alignment horizontal="left"/>
    </xf>
    <xf numFmtId="49" fontId="15" fillId="2" borderId="12" xfId="0" applyNumberFormat="1" applyFont="1" applyFill="1" applyBorder="1" applyAlignment="1">
      <alignment horizontal="left"/>
    </xf>
    <xf numFmtId="0" fontId="14" fillId="2" borderId="13" xfId="0" applyFont="1" applyFill="1" applyBorder="1"/>
    <xf numFmtId="0" fontId="4" fillId="2" borderId="13" xfId="0" applyFont="1" applyFill="1" applyBorder="1" applyAlignment="1"/>
    <xf numFmtId="1" fontId="10" fillId="2" borderId="13" xfId="0" applyNumberFormat="1" applyFont="1" applyFill="1" applyBorder="1" applyAlignment="1"/>
    <xf numFmtId="0" fontId="6" fillId="2" borderId="13" xfId="0" applyFont="1" applyFill="1" applyBorder="1" applyAlignment="1"/>
    <xf numFmtId="0" fontId="4" fillId="2" borderId="13" xfId="0" applyNumberFormat="1" applyFont="1" applyFill="1" applyBorder="1" applyAlignment="1"/>
    <xf numFmtId="0" fontId="0" fillId="2" borderId="0" xfId="0" applyFill="1" applyAlignment="1"/>
    <xf numFmtId="49" fontId="4" fillId="2" borderId="13" xfId="0" applyNumberFormat="1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6" fillId="2" borderId="13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49" fontId="6" fillId="2" borderId="13" xfId="0" applyNumberFormat="1" applyFont="1" applyFill="1" applyBorder="1" applyAlignment="1">
      <alignment horizontal="justify" vertical="top" wrapText="1"/>
    </xf>
    <xf numFmtId="1" fontId="0" fillId="2" borderId="13" xfId="0" applyNumberFormat="1" applyFill="1" applyBorder="1"/>
    <xf numFmtId="0" fontId="6" fillId="2" borderId="2" xfId="0" applyFont="1" applyFill="1" applyBorder="1" applyAlignment="1">
      <alignment horizontal="justify" vertical="top" wrapText="1"/>
    </xf>
    <xf numFmtId="1" fontId="10" fillId="2" borderId="13" xfId="0" applyNumberFormat="1" applyFont="1" applyFill="1" applyBorder="1"/>
    <xf numFmtId="0" fontId="6" fillId="2" borderId="12" xfId="0" applyFont="1" applyFill="1" applyBorder="1" applyAlignment="1">
      <alignment horizontal="justify" vertical="top" wrapText="1"/>
    </xf>
    <xf numFmtId="49" fontId="6" fillId="2" borderId="13" xfId="0" applyNumberFormat="1" applyFont="1" applyFill="1" applyBorder="1" applyAlignment="1">
      <alignment horizontal="left"/>
    </xf>
    <xf numFmtId="1" fontId="6" fillId="2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1" fontId="14" fillId="4" borderId="13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wrapText="1"/>
    </xf>
    <xf numFmtId="0" fontId="3" fillId="2" borderId="13" xfId="0" applyNumberFormat="1" applyFont="1" applyFill="1" applyBorder="1"/>
    <xf numFmtId="1" fontId="18" fillId="2" borderId="13" xfId="0" applyNumberFormat="1" applyFont="1" applyFill="1" applyBorder="1"/>
    <xf numFmtId="49" fontId="8" fillId="2" borderId="2" xfId="0" applyNumberFormat="1" applyFont="1" applyFill="1" applyBorder="1"/>
    <xf numFmtId="49" fontId="6" fillId="2" borderId="12" xfId="0" applyNumberFormat="1" applyFont="1" applyFill="1" applyBorder="1" applyAlignment="1"/>
    <xf numFmtId="49" fontId="8" fillId="2" borderId="12" xfId="0" applyNumberFormat="1" applyFont="1" applyFill="1" applyBorder="1" applyAlignment="1">
      <alignment horizontal="left"/>
    </xf>
    <xf numFmtId="0" fontId="0" fillId="2" borderId="12" xfId="0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49" fontId="4" fillId="2" borderId="12" xfId="0" applyNumberFormat="1" applyFont="1" applyFill="1" applyBorder="1" applyAlignment="1"/>
    <xf numFmtId="0" fontId="4" fillId="2" borderId="12" xfId="0" applyFont="1" applyFill="1" applyBorder="1" applyAlignment="1"/>
    <xf numFmtId="49" fontId="8" fillId="2" borderId="12" xfId="0" applyNumberFormat="1" applyFont="1" applyFill="1" applyBorder="1" applyAlignment="1"/>
    <xf numFmtId="0" fontId="4" fillId="2" borderId="2" xfId="0" applyFont="1" applyFill="1" applyBorder="1" applyAlignment="1">
      <alignment horizontal="left" wrapText="1"/>
    </xf>
    <xf numFmtId="1" fontId="21" fillId="2" borderId="13" xfId="0" applyNumberFormat="1" applyFont="1" applyFill="1" applyBorder="1"/>
    <xf numFmtId="0" fontId="21" fillId="2" borderId="13" xfId="0" applyFont="1" applyFill="1" applyBorder="1" applyAlignment="1">
      <alignment horizontal="left"/>
    </xf>
    <xf numFmtId="1" fontId="22" fillId="2" borderId="13" xfId="0" applyNumberFormat="1" applyFont="1" applyFill="1" applyBorder="1"/>
    <xf numFmtId="1" fontId="4" fillId="2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/>
    </xf>
    <xf numFmtId="49" fontId="6" fillId="2" borderId="13" xfId="0" applyNumberFormat="1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1" fontId="23" fillId="2" borderId="0" xfId="0" applyNumberFormat="1" applyFont="1" applyFill="1"/>
    <xf numFmtId="0" fontId="24" fillId="2" borderId="0" xfId="0" applyFont="1" applyFill="1"/>
    <xf numFmtId="0" fontId="24" fillId="2" borderId="0" xfId="0" applyFont="1" applyFill="1" applyAlignment="1">
      <alignment horizontal="left"/>
    </xf>
    <xf numFmtId="1" fontId="24" fillId="2" borderId="0" xfId="0" applyNumberFormat="1" applyFont="1" applyFill="1"/>
    <xf numFmtId="0" fontId="4" fillId="2" borderId="2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49" fontId="4" fillId="2" borderId="2" xfId="0" applyNumberFormat="1" applyFont="1" applyFill="1" applyBorder="1" applyAlignment="1"/>
    <xf numFmtId="0" fontId="0" fillId="2" borderId="9" xfId="0" applyFill="1" applyBorder="1" applyAlignment="1"/>
    <xf numFmtId="0" fontId="0" fillId="2" borderId="12" xfId="0" applyFill="1" applyBorder="1" applyAlignment="1"/>
    <xf numFmtId="0" fontId="4" fillId="2" borderId="13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4" fillId="2" borderId="9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12" xfId="0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49" fontId="4" fillId="2" borderId="12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12" xfId="0" applyFont="1" applyFill="1" applyBorder="1" applyAlignment="1">
      <alignment wrapText="1"/>
    </xf>
    <xf numFmtId="49" fontId="14" fillId="2" borderId="2" xfId="0" applyNumberFormat="1" applyFont="1" applyFill="1" applyBorder="1" applyAlignment="1"/>
    <xf numFmtId="0" fontId="14" fillId="2" borderId="9" xfId="0" applyFont="1" applyFill="1" applyBorder="1" applyAlignment="1"/>
    <xf numFmtId="0" fontId="14" fillId="2" borderId="12" xfId="0" applyFont="1" applyFill="1" applyBorder="1" applyAlignment="1"/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4" fillId="2" borderId="2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49" fontId="14" fillId="2" borderId="2" xfId="0" applyNumberFormat="1" applyFont="1" applyFill="1" applyBorder="1" applyAlignment="1">
      <alignment vertical="top"/>
    </xf>
    <xf numFmtId="0" fontId="14" fillId="2" borderId="9" xfId="0" applyFont="1" applyFill="1" applyBorder="1" applyAlignment="1">
      <alignment vertical="top"/>
    </xf>
    <xf numFmtId="0" fontId="14" fillId="2" borderId="12" xfId="0" applyFont="1" applyFill="1" applyBorder="1" applyAlignment="1">
      <alignment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49" fontId="14" fillId="2" borderId="2" xfId="0" applyNumberFormat="1" applyFont="1" applyFill="1" applyBorder="1" applyAlignment="1">
      <alignment vertical="justify"/>
    </xf>
    <xf numFmtId="0" fontId="14" fillId="2" borderId="9" xfId="0" applyFont="1" applyFill="1" applyBorder="1" applyAlignment="1">
      <alignment vertical="justify"/>
    </xf>
    <xf numFmtId="0" fontId="14" fillId="2" borderId="12" xfId="0" applyFont="1" applyFill="1" applyBorder="1" applyAlignment="1">
      <alignment vertical="justify"/>
    </xf>
    <xf numFmtId="49" fontId="14" fillId="2" borderId="9" xfId="0" applyNumberFormat="1" applyFont="1" applyFill="1" applyBorder="1" applyAlignment="1"/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justify"/>
    </xf>
    <xf numFmtId="49" fontId="14" fillId="2" borderId="9" xfId="0" applyNumberFormat="1" applyFont="1" applyFill="1" applyBorder="1" applyAlignment="1">
      <alignment horizontal="center" vertical="justify"/>
    </xf>
    <xf numFmtId="49" fontId="14" fillId="2" borderId="12" xfId="0" applyNumberFormat="1" applyFont="1" applyFill="1" applyBorder="1" applyAlignment="1">
      <alignment horizontal="center" vertical="justify"/>
    </xf>
    <xf numFmtId="49" fontId="14" fillId="2" borderId="2" xfId="0" applyNumberFormat="1" applyFont="1" applyFill="1" applyBorder="1" applyAlignment="1">
      <alignment horizontal="left" vertical="justify"/>
    </xf>
    <xf numFmtId="49" fontId="14" fillId="2" borderId="9" xfId="0" applyNumberFormat="1" applyFont="1" applyFill="1" applyBorder="1" applyAlignment="1">
      <alignment horizontal="left" vertical="justify"/>
    </xf>
    <xf numFmtId="49" fontId="14" fillId="2" borderId="12" xfId="0" applyNumberFormat="1" applyFont="1" applyFill="1" applyBorder="1" applyAlignment="1">
      <alignment horizontal="left" vertical="justify"/>
    </xf>
    <xf numFmtId="0" fontId="14" fillId="2" borderId="2" xfId="0" applyFont="1" applyFill="1" applyBorder="1" applyAlignment="1">
      <alignment horizontal="center" vertical="justify"/>
    </xf>
    <xf numFmtId="0" fontId="14" fillId="2" borderId="9" xfId="0" applyFont="1" applyFill="1" applyBorder="1" applyAlignment="1">
      <alignment horizontal="center" vertical="justify"/>
    </xf>
    <xf numFmtId="0" fontId="14" fillId="2" borderId="12" xfId="0" applyFont="1" applyFill="1" applyBorder="1" applyAlignment="1">
      <alignment horizontal="center" vertical="justify"/>
    </xf>
    <xf numFmtId="0" fontId="14" fillId="2" borderId="2" xfId="0" applyFont="1" applyFill="1" applyBorder="1" applyAlignment="1">
      <alignment horizontal="left"/>
    </xf>
    <xf numFmtId="0" fontId="14" fillId="2" borderId="13" xfId="0" applyFont="1" applyFill="1" applyBorder="1" applyAlignment="1">
      <alignment wrapText="1"/>
    </xf>
    <xf numFmtId="49" fontId="14" fillId="2" borderId="2" xfId="0" applyNumberFormat="1" applyFont="1" applyFill="1" applyBorder="1" applyAlignment="1">
      <alignment horizontal="left"/>
    </xf>
    <xf numFmtId="49" fontId="14" fillId="2" borderId="9" xfId="0" applyNumberFormat="1" applyFont="1" applyFill="1" applyBorder="1" applyAlignment="1">
      <alignment horizontal="left"/>
    </xf>
    <xf numFmtId="49" fontId="14" fillId="2" borderId="12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49" fontId="14" fillId="2" borderId="9" xfId="0" applyNumberFormat="1" applyFont="1" applyFill="1" applyBorder="1" applyAlignment="1">
      <alignment vertical="justify"/>
    </xf>
    <xf numFmtId="49" fontId="14" fillId="2" borderId="12" xfId="0" applyNumberFormat="1" applyFont="1" applyFill="1" applyBorder="1" applyAlignment="1">
      <alignment vertical="justify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9" xfId="0" applyFont="1" applyFill="1" applyBorder="1" applyAlignment="1"/>
    <xf numFmtId="0" fontId="3" fillId="2" borderId="1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wrapText="1"/>
    </xf>
    <xf numFmtId="49" fontId="3" fillId="2" borderId="9" xfId="0" applyNumberFormat="1" applyFont="1" applyFill="1" applyBorder="1" applyAlignment="1"/>
    <xf numFmtId="0" fontId="0" fillId="2" borderId="0" xfId="0" applyFill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2" borderId="9" xfId="0" applyFont="1" applyFill="1" applyBorder="1" applyAlignment="1"/>
    <xf numFmtId="0" fontId="4" fillId="2" borderId="12" xfId="0" applyFont="1" applyFill="1" applyBorder="1" applyAlignment="1"/>
    <xf numFmtId="49" fontId="8" fillId="2" borderId="2" xfId="0" applyNumberFormat="1" applyFont="1" applyFill="1" applyBorder="1" applyAlignment="1"/>
    <xf numFmtId="49" fontId="8" fillId="2" borderId="9" xfId="0" applyNumberFormat="1" applyFont="1" applyFill="1" applyBorder="1" applyAlignment="1"/>
    <xf numFmtId="49" fontId="8" fillId="2" borderId="12" xfId="0" applyNumberFormat="1" applyFont="1" applyFill="1" applyBorder="1" applyAlignment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49" fontId="4" fillId="2" borderId="3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4" fillId="2" borderId="14" xfId="0" applyNumberFormat="1" applyFont="1" applyFill="1" applyBorder="1" applyAlignment="1"/>
    <xf numFmtId="49" fontId="4" fillId="2" borderId="0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1" fontId="4" fillId="2" borderId="2" xfId="0" applyNumberFormat="1" applyFont="1" applyFill="1" applyBorder="1" applyAlignment="1">
      <alignment wrapText="1"/>
    </xf>
    <xf numFmtId="1" fontId="4" fillId="2" borderId="9" xfId="0" applyNumberFormat="1" applyFont="1" applyFill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>
      <alignment horizontal="center" wrapText="1"/>
    </xf>
    <xf numFmtId="1" fontId="4" fillId="2" borderId="7" xfId="0" applyNumberFormat="1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7"/>
  <sheetViews>
    <sheetView topLeftCell="A268" workbookViewId="0">
      <selection activeCell="E75" sqref="E75"/>
    </sheetView>
  </sheetViews>
  <sheetFormatPr defaultRowHeight="15" x14ac:dyDescent="0.25"/>
  <cols>
    <col min="1" max="1" width="27.85546875" customWidth="1"/>
  </cols>
  <sheetData>
    <row r="1" spans="1:12" x14ac:dyDescent="0.25">
      <c r="H1" s="275" t="s">
        <v>218</v>
      </c>
      <c r="I1" s="275"/>
      <c r="J1" s="275"/>
      <c r="K1" s="275"/>
      <c r="L1" s="275"/>
    </row>
    <row r="2" spans="1:12" x14ac:dyDescent="0.25">
      <c r="E2" s="13"/>
      <c r="H2" s="275"/>
      <c r="I2" s="275"/>
      <c r="J2" s="275"/>
      <c r="K2" s="275"/>
      <c r="L2" s="275"/>
    </row>
    <row r="3" spans="1:12" ht="15.75" x14ac:dyDescent="0.25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2" ht="15.75" x14ac:dyDescent="0.25">
      <c r="A4" s="277" t="s">
        <v>219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2" ht="15" customHeight="1" x14ac:dyDescent="0.25">
      <c r="A5" s="278" t="s">
        <v>4</v>
      </c>
      <c r="B5" s="281" t="s">
        <v>5</v>
      </c>
      <c r="C5" s="282"/>
      <c r="D5" s="282"/>
      <c r="E5" s="282"/>
      <c r="F5" s="283"/>
      <c r="G5" s="278" t="s">
        <v>216</v>
      </c>
      <c r="H5" s="287" t="s">
        <v>6</v>
      </c>
      <c r="I5" s="288"/>
      <c r="J5" s="289"/>
    </row>
    <row r="6" spans="1:12" x14ac:dyDescent="0.25">
      <c r="A6" s="279"/>
      <c r="B6" s="284"/>
      <c r="C6" s="285"/>
      <c r="D6" s="285"/>
      <c r="E6" s="285"/>
      <c r="F6" s="286"/>
      <c r="G6" s="279"/>
      <c r="H6" s="287" t="s">
        <v>7</v>
      </c>
      <c r="I6" s="288"/>
      <c r="J6" s="289"/>
    </row>
    <row r="7" spans="1:12" x14ac:dyDescent="0.25">
      <c r="A7" s="280"/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80"/>
      <c r="H7" s="3" t="s">
        <v>15</v>
      </c>
      <c r="I7" s="3" t="s">
        <v>8</v>
      </c>
      <c r="J7" s="3" t="s">
        <v>9</v>
      </c>
    </row>
    <row r="8" spans="1:12" x14ac:dyDescent="0.25">
      <c r="A8" s="2">
        <v>1</v>
      </c>
      <c r="B8" s="2">
        <v>2</v>
      </c>
      <c r="C8" s="2">
        <v>3</v>
      </c>
      <c r="D8" s="2">
        <v>4</v>
      </c>
      <c r="E8" s="2"/>
      <c r="F8" s="2">
        <v>5</v>
      </c>
      <c r="G8" s="2">
        <v>7</v>
      </c>
      <c r="H8" s="2">
        <v>8</v>
      </c>
      <c r="I8" s="2">
        <v>9</v>
      </c>
      <c r="J8" s="2">
        <v>10</v>
      </c>
    </row>
    <row r="9" spans="1:12" ht="57" x14ac:dyDescent="0.25">
      <c r="A9" s="4" t="s">
        <v>220</v>
      </c>
      <c r="B9" s="5"/>
      <c r="C9" s="5"/>
      <c r="D9" s="5"/>
      <c r="E9" s="5"/>
      <c r="F9" s="5"/>
      <c r="G9" s="5"/>
      <c r="H9" s="5"/>
      <c r="I9" s="5"/>
      <c r="J9" s="5"/>
    </row>
    <row r="10" spans="1:12" x14ac:dyDescent="0.25">
      <c r="A10" s="6" t="s">
        <v>17</v>
      </c>
      <c r="B10" s="7" t="s">
        <v>18</v>
      </c>
      <c r="C10" s="7" t="s">
        <v>19</v>
      </c>
      <c r="D10" s="7" t="s">
        <v>20</v>
      </c>
      <c r="E10" s="7"/>
      <c r="F10" s="7"/>
      <c r="G10" s="8">
        <f>SUM(G16+G61)</f>
        <v>1209255</v>
      </c>
      <c r="H10" s="8">
        <f>SUM(H11+H16+H61)</f>
        <v>1135173.274</v>
      </c>
      <c r="I10" s="8">
        <f>SUM(I11+I16+I61)</f>
        <v>1102923.274</v>
      </c>
      <c r="J10" s="8">
        <f>SUM(J11+J16+J61)</f>
        <v>32250</v>
      </c>
    </row>
    <row r="11" spans="1:12" x14ac:dyDescent="0.25">
      <c r="A11" s="6"/>
      <c r="B11" s="7"/>
      <c r="C11" s="7"/>
      <c r="D11" s="7"/>
      <c r="E11" s="7"/>
      <c r="F11" s="7"/>
      <c r="G11" s="8"/>
      <c r="H11" s="8"/>
      <c r="I11" s="8"/>
      <c r="J11" s="8"/>
    </row>
    <row r="12" spans="1:12" x14ac:dyDescent="0.25">
      <c r="A12" s="7"/>
      <c r="B12" s="9"/>
      <c r="C12" s="9"/>
      <c r="D12" s="9"/>
      <c r="E12" s="9"/>
      <c r="F12" s="9"/>
      <c r="G12" s="10"/>
      <c r="H12" s="10"/>
      <c r="I12" s="10"/>
      <c r="J12" s="10"/>
    </row>
    <row r="13" spans="1:12" x14ac:dyDescent="0.25">
      <c r="A13" s="9"/>
      <c r="B13" s="9"/>
      <c r="C13" s="9"/>
      <c r="D13" s="9"/>
      <c r="E13" s="9"/>
      <c r="F13" s="9"/>
      <c r="G13" s="10"/>
      <c r="H13" s="10"/>
      <c r="I13" s="10"/>
      <c r="J13" s="10"/>
    </row>
    <row r="14" spans="1:12" x14ac:dyDescent="0.25">
      <c r="A14" s="9"/>
      <c r="B14" s="9"/>
      <c r="C14" s="9"/>
      <c r="D14" s="9"/>
      <c r="E14" s="9"/>
      <c r="F14" s="9"/>
      <c r="G14" s="10"/>
      <c r="H14" s="10"/>
      <c r="I14" s="10"/>
      <c r="J14" s="10"/>
    </row>
    <row r="15" spans="1:12" x14ac:dyDescent="0.25">
      <c r="A15" s="9"/>
      <c r="B15" s="9"/>
      <c r="C15" s="9"/>
      <c r="D15" s="9"/>
      <c r="E15" s="9"/>
      <c r="F15" s="9"/>
      <c r="G15" s="10"/>
      <c r="H15" s="10"/>
      <c r="I15" s="10"/>
      <c r="J15" s="10"/>
    </row>
    <row r="16" spans="1:12" ht="68.25" x14ac:dyDescent="0.25">
      <c r="A16" s="81" t="s">
        <v>21</v>
      </c>
      <c r="B16" s="24" t="s">
        <v>18</v>
      </c>
      <c r="C16" s="24" t="s">
        <v>22</v>
      </c>
      <c r="D16" s="24" t="s">
        <v>20</v>
      </c>
      <c r="E16" s="24"/>
      <c r="F16" s="24"/>
      <c r="G16" s="25">
        <f>SUM(G17)</f>
        <v>1209255</v>
      </c>
      <c r="H16" s="25">
        <f>SUM(H17)</f>
        <v>1102923.274</v>
      </c>
      <c r="I16" s="25">
        <f>SUM(I17)</f>
        <v>1102923.274</v>
      </c>
      <c r="J16" s="25">
        <f>SUM(J17)</f>
        <v>0</v>
      </c>
    </row>
    <row r="17" spans="1:12" ht="57" x14ac:dyDescent="0.25">
      <c r="A17" s="80" t="s">
        <v>23</v>
      </c>
      <c r="B17" s="23" t="s">
        <v>18</v>
      </c>
      <c r="C17" s="23" t="s">
        <v>22</v>
      </c>
      <c r="D17" s="23" t="s">
        <v>24</v>
      </c>
      <c r="E17" s="23"/>
      <c r="F17" s="23"/>
      <c r="G17" s="22">
        <f>SUM(G18+G55)</f>
        <v>1209255</v>
      </c>
      <c r="H17" s="22">
        <f>SUM(H18+H55)</f>
        <v>1102923.274</v>
      </c>
      <c r="I17" s="22">
        <f>SUM(I18+I55)</f>
        <v>1102923.274</v>
      </c>
      <c r="J17" s="22">
        <f>SUM(J18+J55)</f>
        <v>0</v>
      </c>
    </row>
    <row r="18" spans="1:12" ht="34.5" x14ac:dyDescent="0.25">
      <c r="A18" s="80" t="s">
        <v>221</v>
      </c>
      <c r="B18" s="23" t="s">
        <v>18</v>
      </c>
      <c r="C18" s="23" t="s">
        <v>22</v>
      </c>
      <c r="D18" s="23" t="s">
        <v>26</v>
      </c>
      <c r="E18" s="23"/>
      <c r="F18" s="23"/>
      <c r="G18" s="22">
        <f>SUM(G19)</f>
        <v>699237</v>
      </c>
      <c r="H18" s="22">
        <f>SUM(H19)</f>
        <v>643910.46519999998</v>
      </c>
      <c r="I18" s="22">
        <f>SUM(I19)</f>
        <v>643910.46519999998</v>
      </c>
      <c r="J18" s="22">
        <f>SUM(J19)</f>
        <v>0</v>
      </c>
    </row>
    <row r="19" spans="1:12" ht="23.25" x14ac:dyDescent="0.25">
      <c r="A19" s="80" t="s">
        <v>27</v>
      </c>
      <c r="B19" s="23" t="s">
        <v>18</v>
      </c>
      <c r="C19" s="23" t="s">
        <v>22</v>
      </c>
      <c r="D19" s="23" t="s">
        <v>26</v>
      </c>
      <c r="E19" s="23"/>
      <c r="F19" s="23"/>
      <c r="G19" s="22">
        <f>SUM(G20+G27+G52)</f>
        <v>699237</v>
      </c>
      <c r="H19" s="22">
        <f>SUM(H20+H27+H52)</f>
        <v>643910.46519999998</v>
      </c>
      <c r="I19" s="22">
        <f>SUM(I20+I27+I52)</f>
        <v>643910.46519999998</v>
      </c>
      <c r="J19" s="22">
        <f>SUM(J20+J27+J52)</f>
        <v>0</v>
      </c>
      <c r="L19" s="14"/>
    </row>
    <row r="20" spans="1:12" ht="90.75" x14ac:dyDescent="0.25">
      <c r="A20" s="80" t="s">
        <v>222</v>
      </c>
      <c r="B20" s="23" t="s">
        <v>18</v>
      </c>
      <c r="C20" s="23" t="s">
        <v>22</v>
      </c>
      <c r="D20" s="23" t="s">
        <v>26</v>
      </c>
      <c r="E20" s="23" t="s">
        <v>29</v>
      </c>
      <c r="F20" s="23"/>
      <c r="G20" s="22">
        <f>SUM(G21)</f>
        <v>569134</v>
      </c>
      <c r="H20" s="22">
        <f>SUM(H21)</f>
        <v>512216.46520000004</v>
      </c>
      <c r="I20" s="22">
        <f>SUM(I21)</f>
        <v>512216.46520000004</v>
      </c>
      <c r="J20" s="22">
        <f>SUM(J21)</f>
        <v>0</v>
      </c>
      <c r="L20" s="14"/>
    </row>
    <row r="21" spans="1:12" ht="34.5" x14ac:dyDescent="0.25">
      <c r="A21" s="80" t="s">
        <v>223</v>
      </c>
      <c r="B21" s="23" t="s">
        <v>18</v>
      </c>
      <c r="C21" s="23" t="s">
        <v>22</v>
      </c>
      <c r="D21" s="23" t="s">
        <v>26</v>
      </c>
      <c r="E21" s="23" t="s">
        <v>31</v>
      </c>
      <c r="F21" s="23"/>
      <c r="G21" s="22">
        <f>SUM(G22+G26)</f>
        <v>569134</v>
      </c>
      <c r="H21" s="22">
        <f>SUM(H22+H26)</f>
        <v>512216.46520000004</v>
      </c>
      <c r="I21" s="22">
        <f>SUM(I22+I26)</f>
        <v>512216.46520000004</v>
      </c>
      <c r="J21" s="22">
        <f>SUM(J22+J26)</f>
        <v>0</v>
      </c>
      <c r="L21" s="14"/>
    </row>
    <row r="22" spans="1:12" ht="57" x14ac:dyDescent="0.25">
      <c r="A22" s="139" t="s">
        <v>224</v>
      </c>
      <c r="B22" s="23" t="s">
        <v>18</v>
      </c>
      <c r="C22" s="23" t="s">
        <v>22</v>
      </c>
      <c r="D22" s="23" t="s">
        <v>26</v>
      </c>
      <c r="E22" s="26" t="s">
        <v>33</v>
      </c>
      <c r="F22" s="23"/>
      <c r="G22" s="22">
        <f>SUM(G23:G25)</f>
        <v>568634</v>
      </c>
      <c r="H22" s="22">
        <f>SUM(H23:H25)</f>
        <v>511741.46520000004</v>
      </c>
      <c r="I22" s="22">
        <f>SUM(I23:I25)</f>
        <v>511741.46520000004</v>
      </c>
      <c r="J22" s="22">
        <f>SUM(J23:J25)</f>
        <v>0</v>
      </c>
      <c r="L22" s="14"/>
    </row>
    <row r="23" spans="1:12" x14ac:dyDescent="0.25">
      <c r="A23" s="257" t="s">
        <v>225</v>
      </c>
      <c r="B23" s="260" t="s">
        <v>18</v>
      </c>
      <c r="C23" s="260" t="s">
        <v>22</v>
      </c>
      <c r="D23" s="260" t="s">
        <v>26</v>
      </c>
      <c r="E23" s="260" t="s">
        <v>33</v>
      </c>
      <c r="F23" s="23" t="s">
        <v>34</v>
      </c>
      <c r="G23" s="22">
        <v>436714</v>
      </c>
      <c r="H23" s="22">
        <f>I23+J23</f>
        <v>393042.60000000003</v>
      </c>
      <c r="I23" s="22">
        <f>SUM(G23*0.9)</f>
        <v>393042.60000000003</v>
      </c>
      <c r="J23" s="22"/>
    </row>
    <row r="24" spans="1:12" x14ac:dyDescent="0.25">
      <c r="A24" s="258"/>
      <c r="B24" s="261"/>
      <c r="C24" s="261"/>
      <c r="D24" s="261"/>
      <c r="E24" s="261"/>
      <c r="F24" s="23" t="s">
        <v>183</v>
      </c>
      <c r="G24" s="22">
        <v>0</v>
      </c>
      <c r="H24" s="22">
        <f>I24+J24</f>
        <v>0</v>
      </c>
      <c r="I24" s="22">
        <f>SUM((G24-K24)*107.5/100+K24)</f>
        <v>0</v>
      </c>
      <c r="J24" s="22">
        <v>0</v>
      </c>
    </row>
    <row r="25" spans="1:12" x14ac:dyDescent="0.25">
      <c r="A25" s="259"/>
      <c r="B25" s="262"/>
      <c r="C25" s="262"/>
      <c r="D25" s="262"/>
      <c r="E25" s="262"/>
      <c r="F25" s="23" t="s">
        <v>35</v>
      </c>
      <c r="G25" s="22">
        <v>131920</v>
      </c>
      <c r="H25" s="22">
        <f>I25+J25</f>
        <v>118698.86520000001</v>
      </c>
      <c r="I25" s="22">
        <f>I23*30.2/100</f>
        <v>118698.86520000001</v>
      </c>
      <c r="J25" s="22">
        <f>SUM(J23*30.2/100)</f>
        <v>0</v>
      </c>
    </row>
    <row r="26" spans="1:12" ht="45.75" x14ac:dyDescent="0.25">
      <c r="A26" s="120" t="s">
        <v>226</v>
      </c>
      <c r="B26" s="143" t="s">
        <v>18</v>
      </c>
      <c r="C26" s="143" t="s">
        <v>22</v>
      </c>
      <c r="D26" s="143" t="s">
        <v>26</v>
      </c>
      <c r="E26" s="143" t="s">
        <v>227</v>
      </c>
      <c r="F26" s="21" t="s">
        <v>44</v>
      </c>
      <c r="G26" s="22">
        <v>500</v>
      </c>
      <c r="H26" s="22">
        <f>SUM(I26:J26)</f>
        <v>475</v>
      </c>
      <c r="I26" s="22">
        <f>SUM(G26*0.95)</f>
        <v>475</v>
      </c>
      <c r="J26" s="22">
        <v>0</v>
      </c>
    </row>
    <row r="27" spans="1:12" ht="34.5" x14ac:dyDescent="0.25">
      <c r="A27" s="138" t="s">
        <v>228</v>
      </c>
      <c r="B27" s="23" t="s">
        <v>18</v>
      </c>
      <c r="C27" s="23" t="s">
        <v>22</v>
      </c>
      <c r="D27" s="23" t="s">
        <v>26</v>
      </c>
      <c r="E27" s="136">
        <v>200</v>
      </c>
      <c r="F27" s="76"/>
      <c r="G27" s="77">
        <f>SUM(G28)</f>
        <v>126633</v>
      </c>
      <c r="H27" s="77">
        <f>SUM(H28)</f>
        <v>128044</v>
      </c>
      <c r="I27" s="77">
        <f>SUM(I28)</f>
        <v>128044</v>
      </c>
      <c r="J27" s="77">
        <f>SUM(J28)</f>
        <v>0</v>
      </c>
      <c r="K27" s="15"/>
      <c r="L27" s="15"/>
    </row>
    <row r="28" spans="1:12" ht="45.75" x14ac:dyDescent="0.25">
      <c r="A28" s="80" t="s">
        <v>229</v>
      </c>
      <c r="B28" s="23" t="s">
        <v>18</v>
      </c>
      <c r="C28" s="23" t="s">
        <v>22</v>
      </c>
      <c r="D28" s="23" t="s">
        <v>26</v>
      </c>
      <c r="E28" s="78">
        <v>240</v>
      </c>
      <c r="F28" s="23"/>
      <c r="G28" s="79">
        <f>SUM(G29+G32)</f>
        <v>126633</v>
      </c>
      <c r="H28" s="79">
        <f>I28+J28</f>
        <v>128044</v>
      </c>
      <c r="I28" s="79">
        <v>128044</v>
      </c>
      <c r="J28" s="79">
        <f>SUM(J30+J32+J31)</f>
        <v>0</v>
      </c>
      <c r="K28" s="16"/>
      <c r="L28" s="15"/>
    </row>
    <row r="29" spans="1:12" ht="34.5" x14ac:dyDescent="0.25">
      <c r="A29" s="80" t="s">
        <v>40</v>
      </c>
      <c r="B29" s="23" t="s">
        <v>18</v>
      </c>
      <c r="C29" s="23" t="s">
        <v>22</v>
      </c>
      <c r="D29" s="23" t="s">
        <v>26</v>
      </c>
      <c r="E29" s="78">
        <v>242</v>
      </c>
      <c r="F29" s="23"/>
      <c r="G29" s="79">
        <f>SUM(G30:G31)</f>
        <v>12330</v>
      </c>
      <c r="H29" s="79">
        <f>SUM(H30:H31)</f>
        <v>11713.5</v>
      </c>
      <c r="I29" s="79">
        <f>SUM(I30:I31)</f>
        <v>11713.5</v>
      </c>
      <c r="J29" s="79">
        <f>SUM(J30:J31)</f>
        <v>0</v>
      </c>
      <c r="K29" s="16"/>
      <c r="L29" s="15"/>
    </row>
    <row r="30" spans="1:12" x14ac:dyDescent="0.25">
      <c r="A30" s="257"/>
      <c r="B30" s="260"/>
      <c r="C30" s="260"/>
      <c r="D30" s="260"/>
      <c r="E30" s="273"/>
      <c r="F30" s="23" t="s">
        <v>41</v>
      </c>
      <c r="G30" s="79">
        <v>10000</v>
      </c>
      <c r="H30" s="79">
        <f>SUM(I30:J30)</f>
        <v>9500</v>
      </c>
      <c r="I30" s="22">
        <f>SUM(G30*0.95)</f>
        <v>9500</v>
      </c>
      <c r="J30" s="79">
        <v>0</v>
      </c>
      <c r="K30" s="16"/>
      <c r="L30" s="15"/>
    </row>
    <row r="31" spans="1:12" x14ac:dyDescent="0.25">
      <c r="A31" s="259"/>
      <c r="B31" s="262"/>
      <c r="C31" s="262"/>
      <c r="D31" s="262"/>
      <c r="E31" s="274"/>
      <c r="F31" s="23" t="s">
        <v>101</v>
      </c>
      <c r="G31" s="79">
        <v>2330</v>
      </c>
      <c r="H31" s="79">
        <f>SUM(I31:J31)</f>
        <v>2213.5</v>
      </c>
      <c r="I31" s="22">
        <f>SUM(G31*0.95)</f>
        <v>2213.5</v>
      </c>
      <c r="J31" s="79">
        <v>0</v>
      </c>
      <c r="K31" s="16"/>
      <c r="L31" s="15"/>
    </row>
    <row r="32" spans="1:12" ht="45.75" x14ac:dyDescent="0.25">
      <c r="A32" s="80" t="s">
        <v>230</v>
      </c>
      <c r="B32" s="23" t="s">
        <v>18</v>
      </c>
      <c r="C32" s="23" t="s">
        <v>22</v>
      </c>
      <c r="D32" s="23" t="s">
        <v>26</v>
      </c>
      <c r="E32" s="23" t="s">
        <v>43</v>
      </c>
      <c r="F32" s="23"/>
      <c r="G32" s="79">
        <f>SUM(G33+G34+G35+G40+G44+G47++G48)</f>
        <v>114303</v>
      </c>
      <c r="H32" s="79">
        <f>SUM(H33+H34+H35+H40+H44+H47++H48)</f>
        <v>116329.85</v>
      </c>
      <c r="I32" s="79">
        <f>SUM(I33+I34+I35+I40+I44+I47++I48)</f>
        <v>116329.85</v>
      </c>
      <c r="J32" s="79">
        <f>SUM(J33+J34+J35+J40+J44+J47++J48)</f>
        <v>0</v>
      </c>
      <c r="K32" s="16"/>
      <c r="L32" s="15"/>
    </row>
    <row r="33" spans="1:11" x14ac:dyDescent="0.25">
      <c r="A33" s="257"/>
      <c r="B33" s="260"/>
      <c r="C33" s="260"/>
      <c r="D33" s="260"/>
      <c r="E33" s="260"/>
      <c r="F33" s="23" t="s">
        <v>41</v>
      </c>
      <c r="G33" s="22">
        <v>0</v>
      </c>
      <c r="H33" s="22">
        <v>0</v>
      </c>
      <c r="I33" s="22">
        <v>0</v>
      </c>
      <c r="J33" s="22">
        <v>0</v>
      </c>
    </row>
    <row r="34" spans="1:11" x14ac:dyDescent="0.25">
      <c r="A34" s="258"/>
      <c r="B34" s="261"/>
      <c r="C34" s="261"/>
      <c r="D34" s="261"/>
      <c r="E34" s="261"/>
      <c r="F34" s="23" t="s">
        <v>44</v>
      </c>
      <c r="G34" s="22"/>
      <c r="H34" s="22">
        <f>SUM(I34:J34)</f>
        <v>0</v>
      </c>
      <c r="I34" s="22">
        <f>SUM(G34)</f>
        <v>0</v>
      </c>
      <c r="J34" s="22">
        <v>0</v>
      </c>
    </row>
    <row r="35" spans="1:11" x14ac:dyDescent="0.25">
      <c r="A35" s="258"/>
      <c r="B35" s="261"/>
      <c r="C35" s="261"/>
      <c r="D35" s="261"/>
      <c r="E35" s="261"/>
      <c r="F35" s="23" t="s">
        <v>45</v>
      </c>
      <c r="G35" s="22">
        <f>SUM(G36:G39)</f>
        <v>109100</v>
      </c>
      <c r="H35" s="22">
        <f>I35+J35</f>
        <v>111282</v>
      </c>
      <c r="I35" s="22">
        <f>SUM(I36:I38)</f>
        <v>111282</v>
      </c>
      <c r="J35" s="22">
        <v>0</v>
      </c>
      <c r="K35" s="14"/>
    </row>
    <row r="36" spans="1:11" x14ac:dyDescent="0.25">
      <c r="A36" s="258"/>
      <c r="B36" s="261"/>
      <c r="C36" s="261"/>
      <c r="D36" s="261"/>
      <c r="E36" s="261"/>
      <c r="F36" s="23" t="s">
        <v>46</v>
      </c>
      <c r="G36" s="22">
        <v>108000</v>
      </c>
      <c r="H36" s="22">
        <f>I36+J36</f>
        <v>110160</v>
      </c>
      <c r="I36" s="22">
        <f>SUM(G36*102/100)</f>
        <v>110160</v>
      </c>
      <c r="J36" s="22">
        <v>0</v>
      </c>
      <c r="K36" s="14"/>
    </row>
    <row r="37" spans="1:11" x14ac:dyDescent="0.25">
      <c r="A37" s="258"/>
      <c r="B37" s="261"/>
      <c r="C37" s="261"/>
      <c r="D37" s="261"/>
      <c r="E37" s="261"/>
      <c r="F37" s="23" t="s">
        <v>47</v>
      </c>
      <c r="G37" s="22"/>
      <c r="H37" s="22"/>
      <c r="I37" s="22"/>
      <c r="J37" s="22"/>
      <c r="K37" s="14"/>
    </row>
    <row r="38" spans="1:11" x14ac:dyDescent="0.25">
      <c r="A38" s="258"/>
      <c r="B38" s="261"/>
      <c r="C38" s="261"/>
      <c r="D38" s="261"/>
      <c r="E38" s="261"/>
      <c r="F38" s="23" t="s">
        <v>48</v>
      </c>
      <c r="G38" s="22">
        <v>1100</v>
      </c>
      <c r="H38" s="22">
        <f>I38+J38</f>
        <v>1122</v>
      </c>
      <c r="I38" s="22">
        <f>SUM(G38*102/100)</f>
        <v>1122</v>
      </c>
      <c r="J38" s="22">
        <v>0</v>
      </c>
      <c r="K38" s="14"/>
    </row>
    <row r="39" spans="1:11" x14ac:dyDescent="0.25">
      <c r="A39" s="258"/>
      <c r="B39" s="261"/>
      <c r="C39" s="261"/>
      <c r="D39" s="261"/>
      <c r="E39" s="261"/>
      <c r="F39" s="23" t="s">
        <v>49</v>
      </c>
      <c r="G39" s="22"/>
      <c r="H39" s="22"/>
      <c r="I39" s="22"/>
      <c r="J39" s="22"/>
      <c r="K39" s="14"/>
    </row>
    <row r="40" spans="1:11" x14ac:dyDescent="0.25">
      <c r="A40" s="258"/>
      <c r="B40" s="261"/>
      <c r="C40" s="261"/>
      <c r="D40" s="261"/>
      <c r="E40" s="261"/>
      <c r="F40" s="23" t="s">
        <v>50</v>
      </c>
      <c r="G40" s="22">
        <f>SUM(G41:G43)</f>
        <v>1500</v>
      </c>
      <c r="H40" s="22">
        <f>SUM(H41:H43)</f>
        <v>1530</v>
      </c>
      <c r="I40" s="22">
        <f>SUM(I41:I43)</f>
        <v>1530</v>
      </c>
      <c r="J40" s="22">
        <f>SUM(J41:J43)</f>
        <v>0</v>
      </c>
      <c r="K40" s="14"/>
    </row>
    <row r="41" spans="1:11" x14ac:dyDescent="0.25">
      <c r="A41" s="258"/>
      <c r="B41" s="261"/>
      <c r="C41" s="261"/>
      <c r="D41" s="261"/>
      <c r="E41" s="261"/>
      <c r="F41" s="23" t="s">
        <v>51</v>
      </c>
      <c r="G41" s="22">
        <v>1500</v>
      </c>
      <c r="H41" s="22">
        <f>I41+J41</f>
        <v>1530</v>
      </c>
      <c r="I41" s="22">
        <f>SUM(G41*102/100)</f>
        <v>1530</v>
      </c>
      <c r="J41" s="22">
        <v>0</v>
      </c>
    </row>
    <row r="42" spans="1:11" x14ac:dyDescent="0.25">
      <c r="A42" s="258"/>
      <c r="B42" s="261"/>
      <c r="C42" s="261"/>
      <c r="D42" s="261"/>
      <c r="E42" s="261"/>
      <c r="F42" s="23" t="s">
        <v>52</v>
      </c>
      <c r="G42" s="22"/>
      <c r="H42" s="22"/>
      <c r="I42" s="22"/>
      <c r="J42" s="22"/>
    </row>
    <row r="43" spans="1:11" x14ac:dyDescent="0.25">
      <c r="A43" s="258"/>
      <c r="B43" s="261"/>
      <c r="C43" s="261"/>
      <c r="D43" s="261"/>
      <c r="E43" s="261"/>
      <c r="F43" s="23" t="s">
        <v>98</v>
      </c>
      <c r="G43" s="22"/>
      <c r="H43" s="22"/>
      <c r="I43" s="22"/>
      <c r="J43" s="22"/>
    </row>
    <row r="44" spans="1:11" x14ac:dyDescent="0.25">
      <c r="A44" s="258"/>
      <c r="B44" s="261"/>
      <c r="C44" s="261"/>
      <c r="D44" s="261"/>
      <c r="E44" s="261"/>
      <c r="F44" s="23" t="s">
        <v>54</v>
      </c>
      <c r="G44" s="22">
        <f>SUM(G45:G46)</f>
        <v>2000</v>
      </c>
      <c r="H44" s="22">
        <f>SUM(H45:H46)</f>
        <v>1900</v>
      </c>
      <c r="I44" s="22">
        <f>SUM(I45:I46)</f>
        <v>1900</v>
      </c>
      <c r="J44" s="22">
        <f>SUM(J45:J46)</f>
        <v>0</v>
      </c>
    </row>
    <row r="45" spans="1:11" x14ac:dyDescent="0.25">
      <c r="A45" s="258"/>
      <c r="B45" s="261"/>
      <c r="C45" s="261"/>
      <c r="D45" s="261"/>
      <c r="E45" s="261"/>
      <c r="F45" s="23" t="s">
        <v>55</v>
      </c>
      <c r="G45" s="22"/>
      <c r="H45" s="22"/>
      <c r="I45" s="22"/>
      <c r="J45" s="22"/>
    </row>
    <row r="46" spans="1:11" x14ac:dyDescent="0.25">
      <c r="A46" s="258"/>
      <c r="B46" s="261"/>
      <c r="C46" s="261"/>
      <c r="D46" s="261"/>
      <c r="E46" s="261"/>
      <c r="F46" s="23" t="s">
        <v>56</v>
      </c>
      <c r="G46" s="22">
        <v>2000</v>
      </c>
      <c r="H46" s="22">
        <f t="shared" ref="H46:H51" si="0">I46+J46</f>
        <v>1900</v>
      </c>
      <c r="I46" s="22">
        <f>SUM(G46*0.95)</f>
        <v>1900</v>
      </c>
      <c r="J46" s="22">
        <v>0</v>
      </c>
    </row>
    <row r="47" spans="1:11" x14ac:dyDescent="0.25">
      <c r="A47" s="258"/>
      <c r="B47" s="261"/>
      <c r="C47" s="261"/>
      <c r="D47" s="261"/>
      <c r="E47" s="261"/>
      <c r="F47" s="23" t="s">
        <v>57</v>
      </c>
      <c r="G47" s="22">
        <v>0</v>
      </c>
      <c r="H47" s="22">
        <f t="shared" si="0"/>
        <v>0</v>
      </c>
      <c r="I47" s="22"/>
      <c r="J47" s="22">
        <v>0</v>
      </c>
    </row>
    <row r="48" spans="1:11" x14ac:dyDescent="0.25">
      <c r="A48" s="258"/>
      <c r="B48" s="261"/>
      <c r="C48" s="261"/>
      <c r="D48" s="261"/>
      <c r="E48" s="261"/>
      <c r="F48" s="23" t="s">
        <v>58</v>
      </c>
      <c r="G48" s="22">
        <f>SUM(G49:G51)</f>
        <v>1703</v>
      </c>
      <c r="H48" s="22">
        <f t="shared" si="0"/>
        <v>1617.85</v>
      </c>
      <c r="I48" s="22">
        <f>SUM(I49:I51)</f>
        <v>1617.85</v>
      </c>
      <c r="J48" s="22">
        <v>0</v>
      </c>
    </row>
    <row r="49" spans="1:10" x14ac:dyDescent="0.25">
      <c r="A49" s="258"/>
      <c r="B49" s="261"/>
      <c r="C49" s="261"/>
      <c r="D49" s="261"/>
      <c r="E49" s="261"/>
      <c r="F49" s="23" t="s">
        <v>59</v>
      </c>
      <c r="G49" s="22">
        <v>1703</v>
      </c>
      <c r="H49" s="22">
        <f t="shared" si="0"/>
        <v>1617.85</v>
      </c>
      <c r="I49" s="22">
        <f>SUM(G49*0.95)</f>
        <v>1617.85</v>
      </c>
      <c r="J49" s="22">
        <v>0</v>
      </c>
    </row>
    <row r="50" spans="1:10" x14ac:dyDescent="0.25">
      <c r="A50" s="258"/>
      <c r="B50" s="261"/>
      <c r="C50" s="261"/>
      <c r="D50" s="261"/>
      <c r="E50" s="261"/>
      <c r="F50" s="23" t="s">
        <v>60</v>
      </c>
      <c r="G50" s="22">
        <v>0</v>
      </c>
      <c r="H50" s="22">
        <f t="shared" si="0"/>
        <v>0</v>
      </c>
      <c r="I50" s="22"/>
      <c r="J50" s="22">
        <v>0</v>
      </c>
    </row>
    <row r="51" spans="1:10" x14ac:dyDescent="0.25">
      <c r="A51" s="259"/>
      <c r="B51" s="262"/>
      <c r="C51" s="262"/>
      <c r="D51" s="262"/>
      <c r="E51" s="262"/>
      <c r="F51" s="23" t="s">
        <v>61</v>
      </c>
      <c r="G51" s="22">
        <v>0</v>
      </c>
      <c r="H51" s="22">
        <f t="shared" si="0"/>
        <v>0</v>
      </c>
      <c r="I51" s="22"/>
      <c r="J51" s="22">
        <v>0</v>
      </c>
    </row>
    <row r="52" spans="1:10" x14ac:dyDescent="0.25">
      <c r="A52" s="80" t="s">
        <v>62</v>
      </c>
      <c r="B52" s="23" t="s">
        <v>18</v>
      </c>
      <c r="C52" s="23" t="s">
        <v>22</v>
      </c>
      <c r="D52" s="23" t="s">
        <v>26</v>
      </c>
      <c r="E52" s="23" t="s">
        <v>63</v>
      </c>
      <c r="F52" s="23"/>
      <c r="G52" s="22">
        <f t="shared" ref="G52:J53" si="1">SUM(G53)</f>
        <v>3470</v>
      </c>
      <c r="H52" s="22">
        <f t="shared" si="1"/>
        <v>3650</v>
      </c>
      <c r="I52" s="22">
        <f t="shared" si="1"/>
        <v>3650</v>
      </c>
      <c r="J52" s="22">
        <f t="shared" si="1"/>
        <v>0</v>
      </c>
    </row>
    <row r="53" spans="1:10" ht="23.25" x14ac:dyDescent="0.25">
      <c r="A53" s="80" t="s">
        <v>64</v>
      </c>
      <c r="B53" s="23" t="s">
        <v>18</v>
      </c>
      <c r="C53" s="23" t="s">
        <v>22</v>
      </c>
      <c r="D53" s="23" t="s">
        <v>26</v>
      </c>
      <c r="E53" s="23" t="s">
        <v>65</v>
      </c>
      <c r="F53" s="23"/>
      <c r="G53" s="22">
        <f t="shared" si="1"/>
        <v>3470</v>
      </c>
      <c r="H53" s="22">
        <f t="shared" si="1"/>
        <v>3650</v>
      </c>
      <c r="I53" s="22">
        <f t="shared" si="1"/>
        <v>3650</v>
      </c>
      <c r="J53" s="22">
        <f t="shared" si="1"/>
        <v>0</v>
      </c>
    </row>
    <row r="54" spans="1:10" ht="23.25" x14ac:dyDescent="0.25">
      <c r="A54" s="80" t="s">
        <v>66</v>
      </c>
      <c r="B54" s="23" t="s">
        <v>18</v>
      </c>
      <c r="C54" s="23" t="s">
        <v>22</v>
      </c>
      <c r="D54" s="23" t="s">
        <v>26</v>
      </c>
      <c r="E54" s="23" t="s">
        <v>67</v>
      </c>
      <c r="F54" s="23" t="s">
        <v>68</v>
      </c>
      <c r="G54" s="22">
        <v>3470</v>
      </c>
      <c r="H54" s="22">
        <f>SUM(I54:J54)</f>
        <v>3650</v>
      </c>
      <c r="I54" s="22">
        <v>3650</v>
      </c>
      <c r="J54" s="22">
        <v>0</v>
      </c>
    </row>
    <row r="55" spans="1:10" ht="34.5" x14ac:dyDescent="0.25">
      <c r="A55" s="80" t="s">
        <v>231</v>
      </c>
      <c r="B55" s="23" t="s">
        <v>18</v>
      </c>
      <c r="C55" s="23" t="s">
        <v>22</v>
      </c>
      <c r="D55" s="23" t="s">
        <v>70</v>
      </c>
      <c r="E55" s="23"/>
      <c r="F55" s="23"/>
      <c r="G55" s="22">
        <f>G59+G60</f>
        <v>510018</v>
      </c>
      <c r="H55" s="22">
        <f>H59+H60</f>
        <v>459012.8088</v>
      </c>
      <c r="I55" s="22">
        <f>SUM(I59:I60)</f>
        <v>459012.8088</v>
      </c>
      <c r="J55" s="22">
        <f>J59+J60</f>
        <v>0</v>
      </c>
    </row>
    <row r="56" spans="1:10" ht="90.75" x14ac:dyDescent="0.25">
      <c r="A56" s="80" t="s">
        <v>232</v>
      </c>
      <c r="B56" s="23" t="s">
        <v>18</v>
      </c>
      <c r="C56" s="23" t="s">
        <v>22</v>
      </c>
      <c r="D56" s="23" t="s">
        <v>70</v>
      </c>
      <c r="E56" s="23" t="s">
        <v>29</v>
      </c>
      <c r="F56" s="23"/>
      <c r="G56" s="22">
        <f t="shared" ref="G56:J57" si="2">SUM(G57)</f>
        <v>510018</v>
      </c>
      <c r="H56" s="22">
        <f t="shared" si="2"/>
        <v>459012.8088</v>
      </c>
      <c r="I56" s="22">
        <f t="shared" si="2"/>
        <v>459012.8088</v>
      </c>
      <c r="J56" s="22">
        <f t="shared" si="2"/>
        <v>0</v>
      </c>
    </row>
    <row r="57" spans="1:10" ht="34.5" x14ac:dyDescent="0.25">
      <c r="A57" s="80" t="s">
        <v>223</v>
      </c>
      <c r="B57" s="23" t="s">
        <v>18</v>
      </c>
      <c r="C57" s="23" t="s">
        <v>22</v>
      </c>
      <c r="D57" s="23" t="s">
        <v>70</v>
      </c>
      <c r="E57" s="23" t="s">
        <v>31</v>
      </c>
      <c r="F57" s="23"/>
      <c r="G57" s="22">
        <f t="shared" si="2"/>
        <v>510018</v>
      </c>
      <c r="H57" s="22">
        <f t="shared" si="2"/>
        <v>459012.8088</v>
      </c>
      <c r="I57" s="22">
        <f t="shared" si="2"/>
        <v>459012.8088</v>
      </c>
      <c r="J57" s="22">
        <f t="shared" si="2"/>
        <v>0</v>
      </c>
    </row>
    <row r="58" spans="1:10" ht="23.25" x14ac:dyDescent="0.25">
      <c r="A58" s="80" t="s">
        <v>32</v>
      </c>
      <c r="B58" s="23" t="s">
        <v>18</v>
      </c>
      <c r="C58" s="23" t="s">
        <v>22</v>
      </c>
      <c r="D58" s="23" t="s">
        <v>70</v>
      </c>
      <c r="E58" s="23" t="s">
        <v>33</v>
      </c>
      <c r="F58" s="23"/>
      <c r="G58" s="22">
        <f>SUM(G59:G60)</f>
        <v>510018</v>
      </c>
      <c r="H58" s="22">
        <f>SUM(H59:H60)</f>
        <v>459012.8088</v>
      </c>
      <c r="I58" s="22">
        <f>SUM(I59:I60)</f>
        <v>459012.8088</v>
      </c>
      <c r="J58" s="22">
        <f>SUM(J59:J60)</f>
        <v>0</v>
      </c>
    </row>
    <row r="59" spans="1:10" x14ac:dyDescent="0.25">
      <c r="A59" s="265"/>
      <c r="B59" s="270"/>
      <c r="C59" s="270"/>
      <c r="D59" s="270"/>
      <c r="E59" s="271"/>
      <c r="F59" s="28" t="s">
        <v>34</v>
      </c>
      <c r="G59" s="29">
        <v>391716</v>
      </c>
      <c r="H59" s="29">
        <f>I59+J59</f>
        <v>352544.4</v>
      </c>
      <c r="I59" s="22">
        <f>SUM(G59*0.9)</f>
        <v>352544.4</v>
      </c>
      <c r="J59" s="22"/>
    </row>
    <row r="60" spans="1:10" x14ac:dyDescent="0.25">
      <c r="A60" s="266"/>
      <c r="B60" s="262"/>
      <c r="C60" s="262"/>
      <c r="D60" s="262"/>
      <c r="E60" s="272"/>
      <c r="F60" s="23" t="s">
        <v>35</v>
      </c>
      <c r="G60" s="22">
        <v>118302</v>
      </c>
      <c r="H60" s="22">
        <f>I60+J60</f>
        <v>106468.4088</v>
      </c>
      <c r="I60" s="22">
        <f>SUM(I59*30.2/100)</f>
        <v>106468.4088</v>
      </c>
      <c r="J60" s="22">
        <f>SUM(J59*30.2/100)</f>
        <v>0</v>
      </c>
    </row>
    <row r="61" spans="1:10" ht="23.25" x14ac:dyDescent="0.25">
      <c r="A61" s="82" t="s">
        <v>71</v>
      </c>
      <c r="B61" s="24" t="s">
        <v>18</v>
      </c>
      <c r="C61" s="24" t="s">
        <v>72</v>
      </c>
      <c r="D61" s="24" t="s">
        <v>20</v>
      </c>
      <c r="E61" s="24"/>
      <c r="F61" s="24"/>
      <c r="G61" s="25">
        <f t="shared" ref="G61:J63" si="3">SUM(G62)</f>
        <v>0</v>
      </c>
      <c r="H61" s="25">
        <f t="shared" si="3"/>
        <v>32250</v>
      </c>
      <c r="I61" s="25">
        <f t="shared" si="3"/>
        <v>0</v>
      </c>
      <c r="J61" s="25">
        <f t="shared" si="3"/>
        <v>32250</v>
      </c>
    </row>
    <row r="62" spans="1:10" ht="45.75" x14ac:dyDescent="0.25">
      <c r="A62" s="80" t="s">
        <v>233</v>
      </c>
      <c r="B62" s="23" t="s">
        <v>18</v>
      </c>
      <c r="C62" s="23" t="s">
        <v>72</v>
      </c>
      <c r="D62" s="23" t="s">
        <v>74</v>
      </c>
      <c r="E62" s="23"/>
      <c r="F62" s="23"/>
      <c r="G62" s="22">
        <f t="shared" si="3"/>
        <v>0</v>
      </c>
      <c r="H62" s="22">
        <f t="shared" si="3"/>
        <v>32250</v>
      </c>
      <c r="I62" s="22">
        <f t="shared" si="3"/>
        <v>0</v>
      </c>
      <c r="J62" s="22">
        <f t="shared" si="3"/>
        <v>32250</v>
      </c>
    </row>
    <row r="63" spans="1:10" ht="23.25" x14ac:dyDescent="0.25">
      <c r="A63" s="80" t="s">
        <v>75</v>
      </c>
      <c r="B63" s="23" t="s">
        <v>18</v>
      </c>
      <c r="C63" s="23" t="s">
        <v>72</v>
      </c>
      <c r="D63" s="23" t="s">
        <v>234</v>
      </c>
      <c r="E63" s="23"/>
      <c r="F63" s="23"/>
      <c r="G63" s="22">
        <f t="shared" si="3"/>
        <v>0</v>
      </c>
      <c r="H63" s="22">
        <f t="shared" si="3"/>
        <v>32250</v>
      </c>
      <c r="I63" s="22">
        <f t="shared" si="3"/>
        <v>0</v>
      </c>
      <c r="J63" s="22">
        <f t="shared" si="3"/>
        <v>32250</v>
      </c>
    </row>
    <row r="64" spans="1:10" ht="34.5" x14ac:dyDescent="0.25">
      <c r="A64" s="80" t="s">
        <v>235</v>
      </c>
      <c r="B64" s="23" t="s">
        <v>18</v>
      </c>
      <c r="C64" s="23" t="s">
        <v>72</v>
      </c>
      <c r="D64" s="23" t="s">
        <v>76</v>
      </c>
      <c r="E64" s="23"/>
      <c r="F64" s="23"/>
      <c r="G64" s="22">
        <f>SUM(G65)</f>
        <v>0</v>
      </c>
      <c r="H64" s="22">
        <f>SUM(H67)</f>
        <v>32250</v>
      </c>
      <c r="I64" s="22">
        <f>SUM(I67)</f>
        <v>0</v>
      </c>
      <c r="J64" s="22">
        <f>SUM(J67)</f>
        <v>32250</v>
      </c>
    </row>
    <row r="65" spans="1:12" ht="34.5" x14ac:dyDescent="0.25">
      <c r="A65" s="80" t="s">
        <v>236</v>
      </c>
      <c r="B65" s="23" t="s">
        <v>18</v>
      </c>
      <c r="C65" s="23" t="s">
        <v>72</v>
      </c>
      <c r="D65" s="23" t="s">
        <v>76</v>
      </c>
      <c r="E65" s="23" t="s">
        <v>88</v>
      </c>
      <c r="F65" s="23"/>
      <c r="G65" s="22">
        <f>SUM(G66)</f>
        <v>0</v>
      </c>
      <c r="H65" s="22">
        <f t="shared" ref="H65:J66" si="4">SUM(H66)</f>
        <v>32250</v>
      </c>
      <c r="I65" s="22">
        <f t="shared" si="4"/>
        <v>0</v>
      </c>
      <c r="J65" s="22">
        <f t="shared" si="4"/>
        <v>32250</v>
      </c>
    </row>
    <row r="66" spans="1:12" ht="23.25" x14ac:dyDescent="0.25">
      <c r="A66" s="80" t="s">
        <v>64</v>
      </c>
      <c r="B66" s="23" t="s">
        <v>18</v>
      </c>
      <c r="C66" s="23" t="s">
        <v>72</v>
      </c>
      <c r="D66" s="23" t="s">
        <v>237</v>
      </c>
      <c r="E66" s="23" t="s">
        <v>65</v>
      </c>
      <c r="F66" s="23"/>
      <c r="G66" s="22">
        <f>SUM(G67)</f>
        <v>0</v>
      </c>
      <c r="H66" s="22">
        <f t="shared" si="4"/>
        <v>32250</v>
      </c>
      <c r="I66" s="22">
        <f t="shared" si="4"/>
        <v>0</v>
      </c>
      <c r="J66" s="22">
        <f t="shared" si="4"/>
        <v>32250</v>
      </c>
    </row>
    <row r="67" spans="1:12" ht="45.75" x14ac:dyDescent="0.25">
      <c r="A67" s="80" t="s">
        <v>238</v>
      </c>
      <c r="B67" s="23" t="s">
        <v>18</v>
      </c>
      <c r="C67" s="23" t="s">
        <v>72</v>
      </c>
      <c r="D67" s="23" t="s">
        <v>76</v>
      </c>
      <c r="E67" s="23" t="s">
        <v>185</v>
      </c>
      <c r="F67" s="23" t="s">
        <v>56</v>
      </c>
      <c r="G67" s="22">
        <v>0</v>
      </c>
      <c r="H67" s="22">
        <f>SUM(I67:J67)</f>
        <v>32250</v>
      </c>
      <c r="I67" s="22"/>
      <c r="J67" s="22">
        <v>32250</v>
      </c>
    </row>
    <row r="68" spans="1:12" x14ac:dyDescent="0.25">
      <c r="A68" s="82" t="s">
        <v>239</v>
      </c>
      <c r="B68" s="24" t="s">
        <v>145</v>
      </c>
      <c r="C68" s="24" t="s">
        <v>19</v>
      </c>
      <c r="D68" s="24" t="s">
        <v>20</v>
      </c>
      <c r="E68" s="24"/>
      <c r="F68" s="24"/>
      <c r="G68" s="25">
        <f t="shared" ref="G68:J70" si="5">SUM(G69)</f>
        <v>48555</v>
      </c>
      <c r="H68" s="25">
        <f t="shared" si="5"/>
        <v>48555</v>
      </c>
      <c r="I68" s="25">
        <f t="shared" si="5"/>
        <v>48555</v>
      </c>
      <c r="J68" s="25">
        <f t="shared" si="5"/>
        <v>0</v>
      </c>
    </row>
    <row r="69" spans="1:12" ht="23.25" x14ac:dyDescent="0.25">
      <c r="A69" s="82" t="s">
        <v>240</v>
      </c>
      <c r="B69" s="24" t="s">
        <v>145</v>
      </c>
      <c r="C69" s="24" t="s">
        <v>81</v>
      </c>
      <c r="D69" s="24" t="s">
        <v>20</v>
      </c>
      <c r="E69" s="24"/>
      <c r="F69" s="24"/>
      <c r="G69" s="25">
        <f t="shared" si="5"/>
        <v>48555</v>
      </c>
      <c r="H69" s="25">
        <f t="shared" si="5"/>
        <v>48555</v>
      </c>
      <c r="I69" s="25">
        <f t="shared" si="5"/>
        <v>48555</v>
      </c>
      <c r="J69" s="25">
        <f t="shared" si="5"/>
        <v>0</v>
      </c>
    </row>
    <row r="70" spans="1:12" ht="45.75" x14ac:dyDescent="0.25">
      <c r="A70" s="80" t="s">
        <v>241</v>
      </c>
      <c r="B70" s="23" t="s">
        <v>145</v>
      </c>
      <c r="C70" s="23" t="s">
        <v>81</v>
      </c>
      <c r="D70" s="23" t="s">
        <v>242</v>
      </c>
      <c r="E70" s="23"/>
      <c r="F70" s="23"/>
      <c r="G70" s="22">
        <f t="shared" si="5"/>
        <v>48555</v>
      </c>
      <c r="H70" s="22">
        <f t="shared" si="5"/>
        <v>48555</v>
      </c>
      <c r="I70" s="22">
        <f t="shared" si="5"/>
        <v>48555</v>
      </c>
      <c r="J70" s="22">
        <f t="shared" si="5"/>
        <v>0</v>
      </c>
    </row>
    <row r="71" spans="1:12" ht="79.5" x14ac:dyDescent="0.25">
      <c r="A71" s="80" t="s">
        <v>243</v>
      </c>
      <c r="B71" s="23" t="s">
        <v>145</v>
      </c>
      <c r="C71" s="23" t="s">
        <v>81</v>
      </c>
      <c r="D71" s="23" t="s">
        <v>244</v>
      </c>
      <c r="E71" s="23"/>
      <c r="F71" s="23"/>
      <c r="G71" s="22">
        <f>SUM(G72+G79)</f>
        <v>48555</v>
      </c>
      <c r="H71" s="22">
        <f>SUM(H72+H79)</f>
        <v>48555</v>
      </c>
      <c r="I71" s="22">
        <f>SUM(I72+I79)</f>
        <v>48555</v>
      </c>
      <c r="J71" s="22">
        <f>SUM(J72+J79)</f>
        <v>0</v>
      </c>
      <c r="K71" s="17"/>
      <c r="L71" s="18"/>
    </row>
    <row r="72" spans="1:12" ht="57" x14ac:dyDescent="0.25">
      <c r="A72" s="80" t="s">
        <v>245</v>
      </c>
      <c r="B72" s="23" t="s">
        <v>145</v>
      </c>
      <c r="C72" s="23" t="s">
        <v>81</v>
      </c>
      <c r="D72" s="23" t="s">
        <v>246</v>
      </c>
      <c r="E72" s="23" t="s">
        <v>247</v>
      </c>
      <c r="F72" s="23"/>
      <c r="G72" s="22">
        <f>SUM(G74)</f>
        <v>41438</v>
      </c>
      <c r="H72" s="22">
        <f>SUM(H74)</f>
        <v>41438</v>
      </c>
      <c r="I72" s="22">
        <f>SUM(I74)</f>
        <v>41438</v>
      </c>
      <c r="J72" s="22">
        <f>SUM(J74)</f>
        <v>0</v>
      </c>
      <c r="K72" s="17"/>
      <c r="L72" s="18"/>
    </row>
    <row r="73" spans="1:12" ht="79.5" x14ac:dyDescent="0.25">
      <c r="A73" s="80" t="s">
        <v>248</v>
      </c>
      <c r="B73" s="23" t="s">
        <v>145</v>
      </c>
      <c r="C73" s="23" t="s">
        <v>81</v>
      </c>
      <c r="D73" s="23" t="s">
        <v>246</v>
      </c>
      <c r="E73" s="23" t="s">
        <v>29</v>
      </c>
      <c r="F73" s="23"/>
      <c r="G73" s="22"/>
      <c r="H73" s="22"/>
      <c r="I73" s="22"/>
      <c r="J73" s="22"/>
      <c r="K73" s="17"/>
      <c r="L73" s="18"/>
    </row>
    <row r="74" spans="1:12" ht="34.5" x14ac:dyDescent="0.25">
      <c r="A74" s="80" t="s">
        <v>223</v>
      </c>
      <c r="B74" s="23" t="s">
        <v>145</v>
      </c>
      <c r="C74" s="23" t="s">
        <v>81</v>
      </c>
      <c r="D74" s="23" t="s">
        <v>246</v>
      </c>
      <c r="E74" s="23" t="s">
        <v>31</v>
      </c>
      <c r="F74" s="23"/>
      <c r="G74" s="22">
        <f>SUM(G75+G78)</f>
        <v>41438</v>
      </c>
      <c r="H74" s="22">
        <f>SUM(H75+H78)</f>
        <v>41438</v>
      </c>
      <c r="I74" s="22">
        <f>SUM(I75+I78)</f>
        <v>41438</v>
      </c>
      <c r="J74" s="22">
        <f>SUM(J75+J78)</f>
        <v>0</v>
      </c>
      <c r="K74" s="17"/>
      <c r="L74" s="18"/>
    </row>
    <row r="75" spans="1:12" ht="57" x14ac:dyDescent="0.25">
      <c r="A75" s="139" t="s">
        <v>224</v>
      </c>
      <c r="B75" s="26" t="s">
        <v>145</v>
      </c>
      <c r="C75" s="26" t="s">
        <v>81</v>
      </c>
      <c r="D75" s="23" t="s">
        <v>246</v>
      </c>
      <c r="E75" s="26" t="s">
        <v>33</v>
      </c>
      <c r="F75" s="23"/>
      <c r="G75" s="22">
        <f>SUM(G76:G77)</f>
        <v>41438</v>
      </c>
      <c r="H75" s="22">
        <f>SUM(H76:H77)</f>
        <v>41438</v>
      </c>
      <c r="I75" s="22">
        <f>SUM(I76:I77)</f>
        <v>41438</v>
      </c>
      <c r="J75" s="22">
        <f>SUM(J76:J77)</f>
        <v>0</v>
      </c>
      <c r="K75" s="17"/>
      <c r="L75" s="18"/>
    </row>
    <row r="76" spans="1:12" x14ac:dyDescent="0.25">
      <c r="A76" s="265" t="s">
        <v>32</v>
      </c>
      <c r="B76" s="260" t="s">
        <v>145</v>
      </c>
      <c r="C76" s="260" t="s">
        <v>81</v>
      </c>
      <c r="D76" s="260" t="s">
        <v>246</v>
      </c>
      <c r="E76" s="260" t="s">
        <v>33</v>
      </c>
      <c r="F76" s="23" t="s">
        <v>34</v>
      </c>
      <c r="G76" s="22">
        <v>31827</v>
      </c>
      <c r="H76" s="22">
        <f>SUM(I76:J76)</f>
        <v>31827</v>
      </c>
      <c r="I76" s="22">
        <f>SUM(G76)</f>
        <v>31827</v>
      </c>
      <c r="J76" s="22">
        <v>0</v>
      </c>
    </row>
    <row r="77" spans="1:12" x14ac:dyDescent="0.25">
      <c r="A77" s="266"/>
      <c r="B77" s="262"/>
      <c r="C77" s="262"/>
      <c r="D77" s="262"/>
      <c r="E77" s="262"/>
      <c r="F77" s="23" t="s">
        <v>35</v>
      </c>
      <c r="G77" s="22">
        <v>9611</v>
      </c>
      <c r="H77" s="22">
        <f>SUM(I77:J77)</f>
        <v>9611</v>
      </c>
      <c r="I77" s="22">
        <f>SUM(G77)</f>
        <v>9611</v>
      </c>
      <c r="J77" s="22">
        <v>0</v>
      </c>
    </row>
    <row r="78" spans="1:12" ht="45.75" x14ac:dyDescent="0.25">
      <c r="A78" s="120" t="s">
        <v>226</v>
      </c>
      <c r="B78" s="143" t="s">
        <v>145</v>
      </c>
      <c r="C78" s="143" t="s">
        <v>81</v>
      </c>
      <c r="D78" s="23" t="s">
        <v>246</v>
      </c>
      <c r="E78" s="143" t="s">
        <v>227</v>
      </c>
      <c r="F78" s="21" t="s">
        <v>44</v>
      </c>
      <c r="G78" s="22">
        <v>0</v>
      </c>
      <c r="H78" s="22">
        <f>SUM(I78:J78)</f>
        <v>0</v>
      </c>
      <c r="I78" s="22">
        <f>SUM(G78)</f>
        <v>0</v>
      </c>
      <c r="J78" s="22">
        <v>0</v>
      </c>
    </row>
    <row r="79" spans="1:12" ht="34.5" x14ac:dyDescent="0.25">
      <c r="A79" s="138" t="s">
        <v>228</v>
      </c>
      <c r="B79" s="23" t="s">
        <v>145</v>
      </c>
      <c r="C79" s="23" t="s">
        <v>81</v>
      </c>
      <c r="D79" s="23" t="s">
        <v>246</v>
      </c>
      <c r="E79" s="136">
        <v>200</v>
      </c>
      <c r="F79" s="23"/>
      <c r="G79" s="22">
        <f>SUM(G80)</f>
        <v>7117</v>
      </c>
      <c r="H79" s="22">
        <f>SUM(H80)</f>
        <v>7117</v>
      </c>
      <c r="I79" s="22">
        <f>SUM(I80)</f>
        <v>7117</v>
      </c>
      <c r="J79" s="22">
        <f>SUM(J80)</f>
        <v>0</v>
      </c>
    </row>
    <row r="80" spans="1:12" ht="45.75" x14ac:dyDescent="0.25">
      <c r="A80" s="80" t="s">
        <v>249</v>
      </c>
      <c r="B80" s="23" t="s">
        <v>145</v>
      </c>
      <c r="C80" s="23" t="s">
        <v>81</v>
      </c>
      <c r="D80" s="23" t="s">
        <v>246</v>
      </c>
      <c r="E80" s="136">
        <v>240</v>
      </c>
      <c r="F80" s="23"/>
      <c r="G80" s="22">
        <f>SUM(G81+G84)</f>
        <v>7117</v>
      </c>
      <c r="H80" s="22">
        <f>SUM(H81+H84)</f>
        <v>7117</v>
      </c>
      <c r="I80" s="22">
        <f>SUM(I81+I84)</f>
        <v>7117</v>
      </c>
      <c r="J80" s="22">
        <f>SUM(J81+J84)</f>
        <v>0</v>
      </c>
    </row>
    <row r="81" spans="1:10" ht="34.5" x14ac:dyDescent="0.25">
      <c r="A81" s="139" t="s">
        <v>40</v>
      </c>
      <c r="B81" s="26" t="s">
        <v>145</v>
      </c>
      <c r="C81" s="26" t="s">
        <v>81</v>
      </c>
      <c r="D81" s="23" t="s">
        <v>246</v>
      </c>
      <c r="E81" s="27">
        <v>242</v>
      </c>
      <c r="F81" s="23"/>
      <c r="G81" s="22">
        <f>SUM(G82:G83)</f>
        <v>617</v>
      </c>
      <c r="H81" s="22">
        <f>SUM(H82:H83)</f>
        <v>617</v>
      </c>
      <c r="I81" s="22">
        <f>SUM(I82:I83)</f>
        <v>617</v>
      </c>
      <c r="J81" s="22">
        <f>SUM(J82:J83)</f>
        <v>0</v>
      </c>
    </row>
    <row r="82" spans="1:10" x14ac:dyDescent="0.25">
      <c r="A82" s="139"/>
      <c r="B82" s="26"/>
      <c r="C82" s="26"/>
      <c r="D82" s="26"/>
      <c r="E82" s="27"/>
      <c r="F82" s="23" t="s">
        <v>41</v>
      </c>
      <c r="G82" s="22">
        <v>617</v>
      </c>
      <c r="H82" s="22">
        <f>SUM(I82:J82)</f>
        <v>617</v>
      </c>
      <c r="I82" s="22">
        <f>SUM(G82)</f>
        <v>617</v>
      </c>
      <c r="J82" s="22">
        <v>0</v>
      </c>
    </row>
    <row r="83" spans="1:10" x14ac:dyDescent="0.25">
      <c r="A83" s="80"/>
      <c r="B83" s="23"/>
      <c r="C83" s="23"/>
      <c r="D83" s="23"/>
      <c r="E83" s="27"/>
      <c r="F83" s="23" t="s">
        <v>101</v>
      </c>
      <c r="G83" s="22"/>
      <c r="H83" s="22">
        <f>SUM(I83:J83)</f>
        <v>0</v>
      </c>
      <c r="I83" s="22">
        <f>SUM(G83)</f>
        <v>0</v>
      </c>
      <c r="J83" s="22">
        <v>0</v>
      </c>
    </row>
    <row r="84" spans="1:10" ht="45.75" x14ac:dyDescent="0.25">
      <c r="A84" s="80" t="s">
        <v>230</v>
      </c>
      <c r="B84" s="157" t="s">
        <v>145</v>
      </c>
      <c r="C84" s="157" t="s">
        <v>81</v>
      </c>
      <c r="D84" s="23" t="s">
        <v>246</v>
      </c>
      <c r="E84" s="135">
        <v>244</v>
      </c>
      <c r="F84" s="28"/>
      <c r="G84" s="29">
        <f>SUM(G85+G86+G91+G92+G93+G94+G87)</f>
        <v>6500</v>
      </c>
      <c r="H84" s="29">
        <f>SUM(H85+H86+H91+H92+H93+H94+H87)</f>
        <v>6500</v>
      </c>
      <c r="I84" s="29">
        <f>SUM(I85+I86+I91+I92+I93+I94+I87)</f>
        <v>6500</v>
      </c>
      <c r="J84" s="29">
        <f>SUM(J85+J86+J91+J92+J93+J94+J87)</f>
        <v>0</v>
      </c>
    </row>
    <row r="85" spans="1:10" x14ac:dyDescent="0.25">
      <c r="A85" s="257" t="s">
        <v>230</v>
      </c>
      <c r="B85" s="260" t="s">
        <v>145</v>
      </c>
      <c r="C85" s="260" t="s">
        <v>81</v>
      </c>
      <c r="D85" s="260" t="s">
        <v>246</v>
      </c>
      <c r="E85" s="267">
        <v>244</v>
      </c>
      <c r="F85" s="23" t="s">
        <v>41</v>
      </c>
      <c r="G85" s="22">
        <v>0</v>
      </c>
      <c r="H85" s="22">
        <f>SUM(I85:J85)</f>
        <v>0</v>
      </c>
      <c r="I85" s="22"/>
      <c r="J85" s="22"/>
    </row>
    <row r="86" spans="1:10" x14ac:dyDescent="0.25">
      <c r="A86" s="258"/>
      <c r="B86" s="261"/>
      <c r="C86" s="261"/>
      <c r="D86" s="261"/>
      <c r="E86" s="261"/>
      <c r="F86" s="23" t="s">
        <v>186</v>
      </c>
      <c r="G86" s="22"/>
      <c r="H86" s="22">
        <f>SUM(I86:J86)</f>
        <v>0</v>
      </c>
      <c r="I86" s="22">
        <f>SUM(G86)</f>
        <v>0</v>
      </c>
      <c r="J86" s="22">
        <v>0</v>
      </c>
    </row>
    <row r="87" spans="1:10" x14ac:dyDescent="0.25">
      <c r="A87" s="258"/>
      <c r="B87" s="261"/>
      <c r="C87" s="261"/>
      <c r="D87" s="261"/>
      <c r="E87" s="261"/>
      <c r="F87" s="23" t="s">
        <v>45</v>
      </c>
      <c r="G87" s="22">
        <f>SUM(G88:G90)</f>
        <v>6500</v>
      </c>
      <c r="H87" s="22">
        <f>SUM(H88:H90)</f>
        <v>6500</v>
      </c>
      <c r="I87" s="22">
        <f>SUM(I88:I90)</f>
        <v>6500</v>
      </c>
      <c r="J87" s="22">
        <f>SUM(J88:J90)</f>
        <v>0</v>
      </c>
    </row>
    <row r="88" spans="1:10" x14ac:dyDescent="0.25">
      <c r="A88" s="258"/>
      <c r="B88" s="261"/>
      <c r="C88" s="261"/>
      <c r="D88" s="261"/>
      <c r="E88" s="261"/>
      <c r="F88" s="23" t="s">
        <v>46</v>
      </c>
      <c r="G88" s="22">
        <v>6470</v>
      </c>
      <c r="H88" s="22">
        <f>SUM(I88:J88)</f>
        <v>6470</v>
      </c>
      <c r="I88" s="22">
        <v>6470</v>
      </c>
      <c r="J88" s="22">
        <v>0</v>
      </c>
    </row>
    <row r="89" spans="1:10" x14ac:dyDescent="0.25">
      <c r="A89" s="258"/>
      <c r="B89" s="261"/>
      <c r="C89" s="261"/>
      <c r="D89" s="261"/>
      <c r="E89" s="261"/>
      <c r="F89" s="23" t="s">
        <v>47</v>
      </c>
      <c r="G89" s="22"/>
      <c r="H89" s="22"/>
      <c r="I89" s="22"/>
      <c r="J89" s="22"/>
    </row>
    <row r="90" spans="1:10" x14ac:dyDescent="0.25">
      <c r="A90" s="258"/>
      <c r="B90" s="261"/>
      <c r="C90" s="261"/>
      <c r="D90" s="261"/>
      <c r="E90" s="261"/>
      <c r="F90" s="23" t="s">
        <v>48</v>
      </c>
      <c r="G90" s="22">
        <v>30</v>
      </c>
      <c r="H90" s="22">
        <f>I90</f>
        <v>30</v>
      </c>
      <c r="I90" s="22">
        <v>30</v>
      </c>
      <c r="J90" s="22"/>
    </row>
    <row r="91" spans="1:10" x14ac:dyDescent="0.25">
      <c r="A91" s="258"/>
      <c r="B91" s="261"/>
      <c r="C91" s="261"/>
      <c r="D91" s="261"/>
      <c r="E91" s="261"/>
      <c r="F91" s="23" t="s">
        <v>98</v>
      </c>
      <c r="G91" s="22"/>
      <c r="H91" s="22">
        <f>SUM(I91:J91)</f>
        <v>0</v>
      </c>
      <c r="I91" s="22">
        <f>SUM(G91*90/100)</f>
        <v>0</v>
      </c>
      <c r="J91" s="22">
        <v>0</v>
      </c>
    </row>
    <row r="92" spans="1:10" x14ac:dyDescent="0.25">
      <c r="A92" s="258"/>
      <c r="B92" s="261"/>
      <c r="C92" s="261"/>
      <c r="D92" s="261"/>
      <c r="E92" s="261"/>
      <c r="F92" s="23" t="s">
        <v>54</v>
      </c>
      <c r="G92" s="22">
        <v>0</v>
      </c>
      <c r="H92" s="22">
        <f>SUM(I92:J92)</f>
        <v>0</v>
      </c>
      <c r="I92" s="22"/>
      <c r="J92" s="22"/>
    </row>
    <row r="93" spans="1:10" x14ac:dyDescent="0.25">
      <c r="A93" s="258"/>
      <c r="B93" s="261"/>
      <c r="C93" s="261"/>
      <c r="D93" s="261"/>
      <c r="E93" s="261"/>
      <c r="F93" s="23" t="s">
        <v>99</v>
      </c>
      <c r="G93" s="22"/>
      <c r="H93" s="22">
        <f>SUM(I93:J93)</f>
        <v>0</v>
      </c>
      <c r="I93" s="22">
        <f>SUM(G93*90/100)</f>
        <v>0</v>
      </c>
      <c r="J93" s="22">
        <v>0</v>
      </c>
    </row>
    <row r="94" spans="1:10" x14ac:dyDescent="0.25">
      <c r="A94" s="258"/>
      <c r="B94" s="261"/>
      <c r="C94" s="261"/>
      <c r="D94" s="261"/>
      <c r="E94" s="261"/>
      <c r="F94" s="23" t="s">
        <v>58</v>
      </c>
      <c r="G94" s="22">
        <f>SUM(G95)</f>
        <v>0</v>
      </c>
      <c r="H94" s="22">
        <f>SUM(I94:J94)</f>
        <v>0</v>
      </c>
      <c r="I94" s="22">
        <f>SUM(I95)</f>
        <v>0</v>
      </c>
      <c r="J94" s="22">
        <v>0</v>
      </c>
    </row>
    <row r="95" spans="1:10" x14ac:dyDescent="0.25">
      <c r="A95" s="259"/>
      <c r="B95" s="262"/>
      <c r="C95" s="262"/>
      <c r="D95" s="262"/>
      <c r="E95" s="262"/>
      <c r="F95" s="23" t="s">
        <v>59</v>
      </c>
      <c r="G95" s="22"/>
      <c r="H95" s="22">
        <f>SUM(I95:J95)</f>
        <v>0</v>
      </c>
      <c r="I95" s="22">
        <f>SUM(G95)</f>
        <v>0</v>
      </c>
      <c r="J95" s="22">
        <v>0</v>
      </c>
    </row>
    <row r="96" spans="1:10" ht="34.5" x14ac:dyDescent="0.25">
      <c r="A96" s="92" t="s">
        <v>80</v>
      </c>
      <c r="B96" s="24" t="s">
        <v>81</v>
      </c>
      <c r="C96" s="24" t="s">
        <v>19</v>
      </c>
      <c r="D96" s="24" t="s">
        <v>20</v>
      </c>
      <c r="E96" s="24"/>
      <c r="F96" s="24"/>
      <c r="G96" s="25">
        <f>SUM(G97+G118)</f>
        <v>1169220</v>
      </c>
      <c r="H96" s="25">
        <f>SUM(H97+H118)</f>
        <v>1088153.4604</v>
      </c>
      <c r="I96" s="25">
        <f>SUM(I97+I118)</f>
        <v>1088153.4604</v>
      </c>
      <c r="J96" s="25">
        <f>SUM(J97+J118)</f>
        <v>0</v>
      </c>
    </row>
    <row r="97" spans="1:10" ht="57" x14ac:dyDescent="0.25">
      <c r="A97" s="92" t="s">
        <v>82</v>
      </c>
      <c r="B97" s="24" t="s">
        <v>81</v>
      </c>
      <c r="C97" s="24" t="s">
        <v>83</v>
      </c>
      <c r="D97" s="24" t="s">
        <v>20</v>
      </c>
      <c r="E97" s="24"/>
      <c r="F97" s="24"/>
      <c r="G97" s="25">
        <f>SUM(G98+G103)</f>
        <v>15000</v>
      </c>
      <c r="H97" s="25">
        <f>SUM(H98+H103)</f>
        <v>7200</v>
      </c>
      <c r="I97" s="25">
        <f>SUM(I98+I103)</f>
        <v>7200</v>
      </c>
      <c r="J97" s="25">
        <f>SUM(J98+J103)</f>
        <v>0</v>
      </c>
    </row>
    <row r="98" spans="1:10" ht="45.75" x14ac:dyDescent="0.25">
      <c r="A98" s="81" t="s">
        <v>84</v>
      </c>
      <c r="B98" s="23" t="s">
        <v>81</v>
      </c>
      <c r="C98" s="23" t="s">
        <v>83</v>
      </c>
      <c r="D98" s="23" t="s">
        <v>85</v>
      </c>
      <c r="E98" s="23"/>
      <c r="F98" s="23"/>
      <c r="G98" s="22">
        <f>SUM(G99)</f>
        <v>15000</v>
      </c>
      <c r="H98" s="22">
        <f>SUM(H99)</f>
        <v>7200</v>
      </c>
      <c r="I98" s="22">
        <f>SUM(I99)</f>
        <v>7200</v>
      </c>
      <c r="J98" s="22">
        <f>SUM(J99)</f>
        <v>0</v>
      </c>
    </row>
    <row r="99" spans="1:10" ht="57" x14ac:dyDescent="0.25">
      <c r="A99" s="81" t="s">
        <v>86</v>
      </c>
      <c r="B99" s="23" t="s">
        <v>81</v>
      </c>
      <c r="C99" s="23" t="s">
        <v>83</v>
      </c>
      <c r="D99" s="23" t="s">
        <v>250</v>
      </c>
      <c r="E99" s="23"/>
      <c r="F99" s="23"/>
      <c r="G99" s="22">
        <f>SUM(G100)</f>
        <v>15000</v>
      </c>
      <c r="H99" s="22">
        <f>SUM(H102:H102)</f>
        <v>7200</v>
      </c>
      <c r="I99" s="22">
        <f>SUM(I102:I102)</f>
        <v>7200</v>
      </c>
      <c r="J99" s="22">
        <f>SUM(J102:J102)</f>
        <v>0</v>
      </c>
    </row>
    <row r="100" spans="1:10" ht="23.25" x14ac:dyDescent="0.25">
      <c r="A100" s="138" t="s">
        <v>38</v>
      </c>
      <c r="B100" s="23" t="s">
        <v>81</v>
      </c>
      <c r="C100" s="23" t="s">
        <v>83</v>
      </c>
      <c r="D100" s="23" t="s">
        <v>250</v>
      </c>
      <c r="E100" s="23" t="s">
        <v>88</v>
      </c>
      <c r="F100" s="23"/>
      <c r="G100" s="22">
        <f>SUM(G101)</f>
        <v>15000</v>
      </c>
      <c r="H100" s="22">
        <f t="shared" ref="H100:J101" si="6">SUM(H101)</f>
        <v>7200</v>
      </c>
      <c r="I100" s="22">
        <f t="shared" si="6"/>
        <v>7200</v>
      </c>
      <c r="J100" s="22">
        <f t="shared" si="6"/>
        <v>0</v>
      </c>
    </row>
    <row r="101" spans="1:10" ht="23.25" x14ac:dyDescent="0.25">
      <c r="A101" s="80" t="s">
        <v>39</v>
      </c>
      <c r="B101" s="23" t="s">
        <v>81</v>
      </c>
      <c r="C101" s="23" t="s">
        <v>83</v>
      </c>
      <c r="D101" s="23" t="s">
        <v>250</v>
      </c>
      <c r="E101" s="23" t="s">
        <v>89</v>
      </c>
      <c r="F101" s="23"/>
      <c r="G101" s="22">
        <f>SUM(G102)</f>
        <v>15000</v>
      </c>
      <c r="H101" s="22">
        <f t="shared" si="6"/>
        <v>7200</v>
      </c>
      <c r="I101" s="22">
        <f t="shared" si="6"/>
        <v>7200</v>
      </c>
      <c r="J101" s="22">
        <f t="shared" si="6"/>
        <v>0</v>
      </c>
    </row>
    <row r="102" spans="1:10" ht="45.75" x14ac:dyDescent="0.25">
      <c r="A102" s="80" t="s">
        <v>230</v>
      </c>
      <c r="B102" s="23" t="s">
        <v>81</v>
      </c>
      <c r="C102" s="23" t="s">
        <v>83</v>
      </c>
      <c r="D102" s="23" t="s">
        <v>250</v>
      </c>
      <c r="E102" s="23" t="s">
        <v>43</v>
      </c>
      <c r="F102" s="23" t="s">
        <v>56</v>
      </c>
      <c r="G102" s="22">
        <v>15000</v>
      </c>
      <c r="H102" s="22">
        <f>SUM(I102:J102)</f>
        <v>7200</v>
      </c>
      <c r="I102" s="22">
        <v>7200</v>
      </c>
      <c r="J102" s="22">
        <v>0</v>
      </c>
    </row>
    <row r="103" spans="1:10" ht="23.25" x14ac:dyDescent="0.25">
      <c r="A103" s="81" t="s">
        <v>251</v>
      </c>
      <c r="B103" s="23" t="s">
        <v>81</v>
      </c>
      <c r="C103" s="23" t="s">
        <v>83</v>
      </c>
      <c r="D103" s="23" t="s">
        <v>252</v>
      </c>
      <c r="E103" s="23"/>
      <c r="F103" s="23"/>
      <c r="G103" s="22">
        <f>SUM(G104)</f>
        <v>0</v>
      </c>
      <c r="H103" s="22">
        <f>SUM(H104)</f>
        <v>0</v>
      </c>
      <c r="I103" s="22">
        <f>SUM(I104)</f>
        <v>0</v>
      </c>
      <c r="J103" s="22">
        <f>SUM(J104)</f>
        <v>0</v>
      </c>
    </row>
    <row r="104" spans="1:10" ht="23.25" x14ac:dyDescent="0.25">
      <c r="A104" s="81" t="s">
        <v>94</v>
      </c>
      <c r="B104" s="23" t="s">
        <v>81</v>
      </c>
      <c r="C104" s="23" t="s">
        <v>83</v>
      </c>
      <c r="D104" s="23" t="s">
        <v>253</v>
      </c>
      <c r="E104" s="23"/>
      <c r="F104" s="23"/>
      <c r="G104" s="22">
        <f>SUM(G105)</f>
        <v>0</v>
      </c>
      <c r="H104" s="22">
        <f>SUM(H109:H116)</f>
        <v>0</v>
      </c>
      <c r="I104" s="22">
        <f>SUM(I109:I116)</f>
        <v>0</v>
      </c>
      <c r="J104" s="22">
        <f>SUM(J109:J116)</f>
        <v>0</v>
      </c>
    </row>
    <row r="105" spans="1:10" ht="45.75" x14ac:dyDescent="0.25">
      <c r="A105" s="81" t="s">
        <v>96</v>
      </c>
      <c r="B105" s="23" t="s">
        <v>81</v>
      </c>
      <c r="C105" s="23" t="s">
        <v>83</v>
      </c>
      <c r="D105" s="23" t="s">
        <v>254</v>
      </c>
      <c r="E105" s="23"/>
      <c r="F105" s="23"/>
      <c r="G105" s="22">
        <f>SUM(G106)</f>
        <v>0</v>
      </c>
      <c r="H105" s="22">
        <f t="shared" ref="H105:J107" si="7">SUM(H106)</f>
        <v>0</v>
      </c>
      <c r="I105" s="22">
        <f t="shared" si="7"/>
        <v>0</v>
      </c>
      <c r="J105" s="22">
        <f t="shared" si="7"/>
        <v>0</v>
      </c>
    </row>
    <row r="106" spans="1:10" ht="57" x14ac:dyDescent="0.25">
      <c r="A106" s="80" t="s">
        <v>28</v>
      </c>
      <c r="B106" s="23" t="s">
        <v>81</v>
      </c>
      <c r="C106" s="23" t="s">
        <v>83</v>
      </c>
      <c r="D106" s="23" t="s">
        <v>254</v>
      </c>
      <c r="E106" s="23" t="s">
        <v>29</v>
      </c>
      <c r="F106" s="23"/>
      <c r="G106" s="22">
        <f>SUM(G107)</f>
        <v>0</v>
      </c>
      <c r="H106" s="22">
        <f t="shared" si="7"/>
        <v>0</v>
      </c>
      <c r="I106" s="22">
        <f t="shared" si="7"/>
        <v>0</v>
      </c>
      <c r="J106" s="22">
        <f t="shared" si="7"/>
        <v>0</v>
      </c>
    </row>
    <row r="107" spans="1:10" ht="23.25" x14ac:dyDescent="0.25">
      <c r="A107" s="80" t="s">
        <v>30</v>
      </c>
      <c r="B107" s="23" t="s">
        <v>81</v>
      </c>
      <c r="C107" s="23" t="s">
        <v>83</v>
      </c>
      <c r="D107" s="23" t="s">
        <v>254</v>
      </c>
      <c r="E107" s="23" t="s">
        <v>31</v>
      </c>
      <c r="F107" s="23"/>
      <c r="G107" s="22">
        <f>SUM(G108)</f>
        <v>0</v>
      </c>
      <c r="H107" s="22">
        <f t="shared" si="7"/>
        <v>0</v>
      </c>
      <c r="I107" s="22">
        <f t="shared" si="7"/>
        <v>0</v>
      </c>
      <c r="J107" s="22">
        <f t="shared" si="7"/>
        <v>0</v>
      </c>
    </row>
    <row r="108" spans="1:10" ht="23.25" x14ac:dyDescent="0.25">
      <c r="A108" s="80" t="s">
        <v>32</v>
      </c>
      <c r="B108" s="23" t="s">
        <v>81</v>
      </c>
      <c r="C108" s="23" t="s">
        <v>83</v>
      </c>
      <c r="D108" s="23" t="s">
        <v>254</v>
      </c>
      <c r="E108" s="23" t="s">
        <v>33</v>
      </c>
      <c r="F108" s="23"/>
      <c r="G108" s="22">
        <f>SUM(G109:G110)</f>
        <v>0</v>
      </c>
      <c r="H108" s="22">
        <f>SUM(H109:H110)</f>
        <v>0</v>
      </c>
      <c r="I108" s="22">
        <f>SUM(I109:I110)</f>
        <v>0</v>
      </c>
      <c r="J108" s="22">
        <f>SUM(J109:J110)</f>
        <v>0</v>
      </c>
    </row>
    <row r="109" spans="1:10" x14ac:dyDescent="0.25">
      <c r="A109" s="263" t="s">
        <v>32</v>
      </c>
      <c r="B109" s="260" t="s">
        <v>81</v>
      </c>
      <c r="C109" s="260" t="s">
        <v>83</v>
      </c>
      <c r="D109" s="260" t="s">
        <v>254</v>
      </c>
      <c r="E109" s="260" t="s">
        <v>33</v>
      </c>
      <c r="F109" s="23" t="s">
        <v>34</v>
      </c>
      <c r="G109" s="22">
        <v>0</v>
      </c>
      <c r="H109" s="22">
        <f>SUM(I109:J109)</f>
        <v>0</v>
      </c>
      <c r="I109" s="22"/>
      <c r="J109" s="22"/>
    </row>
    <row r="110" spans="1:10" x14ac:dyDescent="0.25">
      <c r="A110" s="264"/>
      <c r="B110" s="262"/>
      <c r="C110" s="262"/>
      <c r="D110" s="262"/>
      <c r="E110" s="262"/>
      <c r="F110" s="23" t="s">
        <v>35</v>
      </c>
      <c r="G110" s="22">
        <v>0</v>
      </c>
      <c r="H110" s="22">
        <f>SUM(I110:J110)</f>
        <v>0</v>
      </c>
      <c r="I110" s="22"/>
      <c r="J110" s="22"/>
    </row>
    <row r="111" spans="1:10" ht="23.25" x14ac:dyDescent="0.25">
      <c r="A111" s="138" t="s">
        <v>38</v>
      </c>
      <c r="B111" s="23" t="s">
        <v>81</v>
      </c>
      <c r="C111" s="23" t="s">
        <v>83</v>
      </c>
      <c r="D111" s="23" t="s">
        <v>254</v>
      </c>
      <c r="E111" s="136">
        <v>200</v>
      </c>
      <c r="F111" s="23"/>
      <c r="G111" s="22">
        <f t="shared" ref="G111:J112" si="8">SUM(G112)</f>
        <v>0</v>
      </c>
      <c r="H111" s="22">
        <f t="shared" si="8"/>
        <v>0</v>
      </c>
      <c r="I111" s="22">
        <f t="shared" si="8"/>
        <v>0</v>
      </c>
      <c r="J111" s="22">
        <f t="shared" si="8"/>
        <v>0</v>
      </c>
    </row>
    <row r="112" spans="1:10" ht="23.25" x14ac:dyDescent="0.25">
      <c r="A112" s="80" t="s">
        <v>39</v>
      </c>
      <c r="B112" s="23" t="s">
        <v>81</v>
      </c>
      <c r="C112" s="23" t="s">
        <v>83</v>
      </c>
      <c r="D112" s="23" t="s">
        <v>254</v>
      </c>
      <c r="E112" s="136">
        <v>240</v>
      </c>
      <c r="F112" s="23"/>
      <c r="G112" s="22">
        <f t="shared" si="8"/>
        <v>0</v>
      </c>
      <c r="H112" s="22">
        <f t="shared" si="8"/>
        <v>0</v>
      </c>
      <c r="I112" s="22">
        <f t="shared" si="8"/>
        <v>0</v>
      </c>
      <c r="J112" s="22">
        <f t="shared" si="8"/>
        <v>0</v>
      </c>
    </row>
    <row r="113" spans="1:10" ht="45.75" x14ac:dyDescent="0.25">
      <c r="A113" s="80" t="s">
        <v>230</v>
      </c>
      <c r="B113" s="23" t="s">
        <v>81</v>
      </c>
      <c r="C113" s="23" t="s">
        <v>83</v>
      </c>
      <c r="D113" s="23" t="s">
        <v>254</v>
      </c>
      <c r="E113" s="136">
        <v>244</v>
      </c>
      <c r="F113" s="23"/>
      <c r="G113" s="22">
        <f>SUM(G114:G116)</f>
        <v>0</v>
      </c>
      <c r="H113" s="22">
        <f>SUM(H114:H116)</f>
        <v>0</v>
      </c>
      <c r="I113" s="22">
        <f>SUM(I114:I116)</f>
        <v>0</v>
      </c>
      <c r="J113" s="22">
        <f>SUM(J114:J116)</f>
        <v>0</v>
      </c>
    </row>
    <row r="114" spans="1:10" x14ac:dyDescent="0.25">
      <c r="A114" s="257" t="s">
        <v>42</v>
      </c>
      <c r="B114" s="260" t="s">
        <v>81</v>
      </c>
      <c r="C114" s="260" t="s">
        <v>83</v>
      </c>
      <c r="D114" s="260" t="s">
        <v>254</v>
      </c>
      <c r="E114" s="267">
        <v>244</v>
      </c>
      <c r="F114" s="23" t="s">
        <v>41</v>
      </c>
      <c r="G114" s="22"/>
      <c r="H114" s="22">
        <f>SUM(I114:J114)</f>
        <v>0</v>
      </c>
      <c r="I114" s="22"/>
      <c r="J114" s="22"/>
    </row>
    <row r="115" spans="1:10" x14ac:dyDescent="0.25">
      <c r="A115" s="265"/>
      <c r="B115" s="261"/>
      <c r="C115" s="261"/>
      <c r="D115" s="261"/>
      <c r="E115" s="268"/>
      <c r="F115" s="23" t="s">
        <v>57</v>
      </c>
      <c r="G115" s="22"/>
      <c r="H115" s="22">
        <f>SUM(I115:J115)</f>
        <v>0</v>
      </c>
      <c r="I115" s="22"/>
      <c r="J115" s="22"/>
    </row>
    <row r="116" spans="1:10" x14ac:dyDescent="0.25">
      <c r="A116" s="265"/>
      <c r="B116" s="261"/>
      <c r="C116" s="261"/>
      <c r="D116" s="261"/>
      <c r="E116" s="268"/>
      <c r="F116" s="23" t="s">
        <v>58</v>
      </c>
      <c r="G116" s="22">
        <f>SUM(G117)</f>
        <v>0</v>
      </c>
      <c r="H116" s="22">
        <f>SUM(I116:J116)</f>
        <v>0</v>
      </c>
      <c r="I116" s="22"/>
      <c r="J116" s="22"/>
    </row>
    <row r="117" spans="1:10" x14ac:dyDescent="0.25">
      <c r="A117" s="266"/>
      <c r="B117" s="262"/>
      <c r="C117" s="262"/>
      <c r="D117" s="262"/>
      <c r="E117" s="269"/>
      <c r="F117" s="23" t="s">
        <v>59</v>
      </c>
      <c r="G117" s="22"/>
      <c r="H117" s="22">
        <f>SUM(I117:J117)</f>
        <v>0</v>
      </c>
      <c r="I117" s="22"/>
      <c r="J117" s="22"/>
    </row>
    <row r="118" spans="1:10" ht="23.25" x14ac:dyDescent="0.25">
      <c r="A118" s="92" t="s">
        <v>90</v>
      </c>
      <c r="B118" s="24" t="s">
        <v>81</v>
      </c>
      <c r="C118" s="24" t="s">
        <v>91</v>
      </c>
      <c r="D118" s="24" t="s">
        <v>20</v>
      </c>
      <c r="E118" s="24"/>
      <c r="F118" s="24"/>
      <c r="G118" s="25">
        <f>SUM(G119)</f>
        <v>1154220</v>
      </c>
      <c r="H118" s="25">
        <f>SUM(H119)</f>
        <v>1080953.4604</v>
      </c>
      <c r="I118" s="25">
        <f>SUM(I119)</f>
        <v>1080953.4604</v>
      </c>
      <c r="J118" s="25">
        <f>SUM(J119)</f>
        <v>0</v>
      </c>
    </row>
    <row r="119" spans="1:10" ht="45.75" x14ac:dyDescent="0.25">
      <c r="A119" s="81" t="s">
        <v>92</v>
      </c>
      <c r="B119" s="23" t="s">
        <v>81</v>
      </c>
      <c r="C119" s="23" t="s">
        <v>91</v>
      </c>
      <c r="D119" s="23" t="s">
        <v>93</v>
      </c>
      <c r="E119" s="23"/>
      <c r="F119" s="23"/>
      <c r="G119" s="22">
        <f t="shared" ref="G119:J121" si="9">SUM(G122+G127+G147)</f>
        <v>1154220</v>
      </c>
      <c r="H119" s="22">
        <f t="shared" si="9"/>
        <v>1080953.4604</v>
      </c>
      <c r="I119" s="22">
        <f t="shared" si="9"/>
        <v>1080953.4604</v>
      </c>
      <c r="J119" s="22">
        <f t="shared" si="9"/>
        <v>0</v>
      </c>
    </row>
    <row r="120" spans="1:10" ht="34.5" x14ac:dyDescent="0.25">
      <c r="A120" s="81" t="s">
        <v>255</v>
      </c>
      <c r="B120" s="23" t="s">
        <v>81</v>
      </c>
      <c r="C120" s="23" t="s">
        <v>91</v>
      </c>
      <c r="D120" s="23" t="s">
        <v>97</v>
      </c>
      <c r="E120" s="23"/>
      <c r="F120" s="23"/>
      <c r="G120" s="22">
        <f t="shared" si="9"/>
        <v>1154220</v>
      </c>
      <c r="H120" s="22">
        <f t="shared" si="9"/>
        <v>1080953.4604</v>
      </c>
      <c r="I120" s="22">
        <f t="shared" si="9"/>
        <v>1080953.4604</v>
      </c>
      <c r="J120" s="22">
        <f t="shared" si="9"/>
        <v>0</v>
      </c>
    </row>
    <row r="121" spans="1:10" ht="45.75" x14ac:dyDescent="0.25">
      <c r="A121" s="81" t="s">
        <v>96</v>
      </c>
      <c r="B121" s="23" t="s">
        <v>81</v>
      </c>
      <c r="C121" s="23" t="s">
        <v>91</v>
      </c>
      <c r="D121" s="23" t="s">
        <v>97</v>
      </c>
      <c r="E121" s="23"/>
      <c r="F121" s="23"/>
      <c r="G121" s="22">
        <f t="shared" si="9"/>
        <v>1047060</v>
      </c>
      <c r="H121" s="22">
        <f t="shared" si="9"/>
        <v>973470.26039999991</v>
      </c>
      <c r="I121" s="22">
        <f t="shared" si="9"/>
        <v>973470.26039999991</v>
      </c>
      <c r="J121" s="22">
        <f t="shared" si="9"/>
        <v>0</v>
      </c>
    </row>
    <row r="122" spans="1:10" ht="90.75" x14ac:dyDescent="0.25">
      <c r="A122" s="80" t="s">
        <v>256</v>
      </c>
      <c r="B122" s="23" t="s">
        <v>81</v>
      </c>
      <c r="C122" s="23" t="s">
        <v>91</v>
      </c>
      <c r="D122" s="23" t="s">
        <v>97</v>
      </c>
      <c r="E122" s="23" t="s">
        <v>29</v>
      </c>
      <c r="F122" s="23"/>
      <c r="G122" s="22">
        <f t="shared" ref="G122:J123" si="10">SUM(G123)</f>
        <v>1020540</v>
      </c>
      <c r="H122" s="22">
        <f t="shared" si="10"/>
        <v>943950.26039999991</v>
      </c>
      <c r="I122" s="22">
        <f t="shared" si="10"/>
        <v>943950.26039999991</v>
      </c>
      <c r="J122" s="22">
        <f t="shared" si="10"/>
        <v>0</v>
      </c>
    </row>
    <row r="123" spans="1:10" ht="34.5" x14ac:dyDescent="0.25">
      <c r="A123" s="80" t="s">
        <v>223</v>
      </c>
      <c r="B123" s="23" t="s">
        <v>81</v>
      </c>
      <c r="C123" s="23" t="s">
        <v>91</v>
      </c>
      <c r="D123" s="23" t="s">
        <v>97</v>
      </c>
      <c r="E123" s="23" t="s">
        <v>31</v>
      </c>
      <c r="F123" s="23"/>
      <c r="G123" s="22">
        <f t="shared" si="10"/>
        <v>1020540</v>
      </c>
      <c r="H123" s="22">
        <f t="shared" si="10"/>
        <v>943950.26039999991</v>
      </c>
      <c r="I123" s="22">
        <f t="shared" si="10"/>
        <v>943950.26039999991</v>
      </c>
      <c r="J123" s="22">
        <f t="shared" si="10"/>
        <v>0</v>
      </c>
    </row>
    <row r="124" spans="1:10" x14ac:dyDescent="0.25">
      <c r="A124" s="257" t="s">
        <v>224</v>
      </c>
      <c r="B124" s="260" t="s">
        <v>81</v>
      </c>
      <c r="C124" s="260" t="s">
        <v>91</v>
      </c>
      <c r="D124" s="23" t="s">
        <v>97</v>
      </c>
      <c r="E124" s="260" t="s">
        <v>33</v>
      </c>
      <c r="F124" s="23"/>
      <c r="G124" s="22">
        <f>SUM(G125:G126)</f>
        <v>1020540</v>
      </c>
      <c r="H124" s="22">
        <f>SUM(H125:H126)</f>
        <v>943950.26039999991</v>
      </c>
      <c r="I124" s="22">
        <f>SUM(I125:I126)</f>
        <v>943950.26039999991</v>
      </c>
      <c r="J124" s="22">
        <f>SUM(J125:J126)</f>
        <v>0</v>
      </c>
    </row>
    <row r="125" spans="1:10" x14ac:dyDescent="0.25">
      <c r="A125" s="261"/>
      <c r="B125" s="261"/>
      <c r="C125" s="261"/>
      <c r="D125" s="23" t="s">
        <v>97</v>
      </c>
      <c r="E125" s="261"/>
      <c r="F125" s="23" t="s">
        <v>34</v>
      </c>
      <c r="G125" s="22">
        <f t="shared" ref="G125:J126" si="11">SUM(G157+G189)</f>
        <v>783784</v>
      </c>
      <c r="H125" s="22">
        <f t="shared" si="11"/>
        <v>725000.2</v>
      </c>
      <c r="I125" s="22">
        <f t="shared" si="11"/>
        <v>725000.2</v>
      </c>
      <c r="J125" s="22">
        <f t="shared" si="11"/>
        <v>0</v>
      </c>
    </row>
    <row r="126" spans="1:10" x14ac:dyDescent="0.25">
      <c r="A126" s="262"/>
      <c r="B126" s="262"/>
      <c r="C126" s="262"/>
      <c r="D126" s="23" t="s">
        <v>97</v>
      </c>
      <c r="E126" s="262"/>
      <c r="F126" s="23" t="s">
        <v>35</v>
      </c>
      <c r="G126" s="22">
        <f t="shared" si="11"/>
        <v>236756</v>
      </c>
      <c r="H126" s="22">
        <f t="shared" si="11"/>
        <v>218950.06039999999</v>
      </c>
      <c r="I126" s="22">
        <f t="shared" si="11"/>
        <v>218950.06039999999</v>
      </c>
      <c r="J126" s="22">
        <f t="shared" si="11"/>
        <v>0</v>
      </c>
    </row>
    <row r="127" spans="1:10" ht="34.5" x14ac:dyDescent="0.25">
      <c r="A127" s="138" t="s">
        <v>228</v>
      </c>
      <c r="B127" s="23" t="s">
        <v>81</v>
      </c>
      <c r="C127" s="23" t="s">
        <v>91</v>
      </c>
      <c r="D127" s="23" t="s">
        <v>97</v>
      </c>
      <c r="E127" s="136">
        <v>200</v>
      </c>
      <c r="F127" s="23"/>
      <c r="G127" s="22">
        <f>SUM(G128)</f>
        <v>132160</v>
      </c>
      <c r="H127" s="22">
        <f>SUM(H128)</f>
        <v>135483.20000000001</v>
      </c>
      <c r="I127" s="22">
        <f>SUM(I128)</f>
        <v>135483.20000000001</v>
      </c>
      <c r="J127" s="22">
        <f>SUM(J128)</f>
        <v>0</v>
      </c>
    </row>
    <row r="128" spans="1:10" ht="34.5" x14ac:dyDescent="0.25">
      <c r="A128" s="80" t="s">
        <v>257</v>
      </c>
      <c r="B128" s="23" t="s">
        <v>81</v>
      </c>
      <c r="C128" s="23" t="s">
        <v>91</v>
      </c>
      <c r="D128" s="23" t="s">
        <v>97</v>
      </c>
      <c r="E128" s="136">
        <v>240</v>
      </c>
      <c r="F128" s="23"/>
      <c r="G128" s="22">
        <f>SUM(G129:G130)</f>
        <v>132160</v>
      </c>
      <c r="H128" s="22">
        <f>SUM(H129:H130)</f>
        <v>135483.20000000001</v>
      </c>
      <c r="I128" s="22">
        <f>SUM(I129:I130)</f>
        <v>135483.20000000001</v>
      </c>
      <c r="J128" s="22">
        <f>SUM(J129:J130)</f>
        <v>0</v>
      </c>
    </row>
    <row r="129" spans="1:10" ht="34.5" x14ac:dyDescent="0.25">
      <c r="A129" s="139" t="s">
        <v>40</v>
      </c>
      <c r="B129" s="23" t="s">
        <v>81</v>
      </c>
      <c r="C129" s="23" t="s">
        <v>91</v>
      </c>
      <c r="D129" s="23" t="s">
        <v>97</v>
      </c>
      <c r="E129" s="136">
        <v>242</v>
      </c>
      <c r="F129" s="23" t="s">
        <v>41</v>
      </c>
      <c r="G129" s="22">
        <f>SUM(G161+G193)</f>
        <v>25000</v>
      </c>
      <c r="H129" s="22">
        <f>SUM(H161+H193)</f>
        <v>28000</v>
      </c>
      <c r="I129" s="22">
        <f>SUM(I161+I193)</f>
        <v>28000</v>
      </c>
      <c r="J129" s="22">
        <f>SUM(J161+J193)</f>
        <v>0</v>
      </c>
    </row>
    <row r="130" spans="1:10" ht="45.75" x14ac:dyDescent="0.25">
      <c r="A130" s="80" t="s">
        <v>230</v>
      </c>
      <c r="B130" s="23" t="s">
        <v>81</v>
      </c>
      <c r="C130" s="23" t="s">
        <v>91</v>
      </c>
      <c r="D130" s="23" t="s">
        <v>97</v>
      </c>
      <c r="E130" s="136">
        <v>244</v>
      </c>
      <c r="F130" s="23"/>
      <c r="G130" s="22">
        <f>SUM(G131+G132+G136+G139+G140+G141)</f>
        <v>107160</v>
      </c>
      <c r="H130" s="22">
        <f>SUM(H131+H132+H136+H139+H140+H141)</f>
        <v>107483.2</v>
      </c>
      <c r="I130" s="22">
        <f>SUM(I131+I132+I136+I139+I140+I141)</f>
        <v>107483.2</v>
      </c>
      <c r="J130" s="22">
        <f>SUM(J131+J132+J136+J139+J140+J141)</f>
        <v>0</v>
      </c>
    </row>
    <row r="131" spans="1:10" x14ac:dyDescent="0.25">
      <c r="A131" s="124"/>
      <c r="B131" s="23"/>
      <c r="C131" s="23"/>
      <c r="D131" s="23"/>
      <c r="E131" s="23"/>
      <c r="F131" s="23" t="s">
        <v>41</v>
      </c>
      <c r="G131" s="22">
        <f>SUM(G163+G195)</f>
        <v>0</v>
      </c>
      <c r="H131" s="22">
        <f>SUM(H163+H195)</f>
        <v>0</v>
      </c>
      <c r="I131" s="22">
        <f>SUM(I163+I195)</f>
        <v>0</v>
      </c>
      <c r="J131" s="22">
        <f>SUM(J163+J195)</f>
        <v>0</v>
      </c>
    </row>
    <row r="132" spans="1:10" x14ac:dyDescent="0.25">
      <c r="A132" s="124"/>
      <c r="B132" s="23"/>
      <c r="C132" s="23"/>
      <c r="D132" s="23"/>
      <c r="E132" s="23"/>
      <c r="F132" s="23" t="s">
        <v>45</v>
      </c>
      <c r="G132" s="22">
        <f>SUM(G133:G135)</f>
        <v>64000</v>
      </c>
      <c r="H132" s="22">
        <f>SUM(H133:H135)</f>
        <v>65280</v>
      </c>
      <c r="I132" s="22">
        <f>SUM(I133:I135)</f>
        <v>65280</v>
      </c>
      <c r="J132" s="22">
        <f>SUM(J133:J135)</f>
        <v>0</v>
      </c>
    </row>
    <row r="133" spans="1:10" x14ac:dyDescent="0.25">
      <c r="A133" s="124"/>
      <c r="B133" s="23"/>
      <c r="C133" s="23"/>
      <c r="D133" s="23"/>
      <c r="E133" s="23"/>
      <c r="F133" s="23" t="s">
        <v>46</v>
      </c>
      <c r="G133" s="22">
        <f t="shared" ref="G133:J135" si="12">SUM(G165+G197)</f>
        <v>64000</v>
      </c>
      <c r="H133" s="22">
        <f t="shared" si="12"/>
        <v>65280</v>
      </c>
      <c r="I133" s="22">
        <f t="shared" si="12"/>
        <v>65280</v>
      </c>
      <c r="J133" s="22">
        <f t="shared" si="12"/>
        <v>0</v>
      </c>
    </row>
    <row r="134" spans="1:10" x14ac:dyDescent="0.25">
      <c r="A134" s="124"/>
      <c r="B134" s="23"/>
      <c r="C134" s="23"/>
      <c r="D134" s="23"/>
      <c r="E134" s="23"/>
      <c r="F134" s="23" t="s">
        <v>47</v>
      </c>
      <c r="G134" s="22">
        <f t="shared" si="12"/>
        <v>0</v>
      </c>
      <c r="H134" s="22">
        <f t="shared" si="12"/>
        <v>0</v>
      </c>
      <c r="I134" s="22">
        <f t="shared" si="12"/>
        <v>0</v>
      </c>
      <c r="J134" s="22">
        <f t="shared" si="12"/>
        <v>0</v>
      </c>
    </row>
    <row r="135" spans="1:10" x14ac:dyDescent="0.25">
      <c r="A135" s="124"/>
      <c r="B135" s="23"/>
      <c r="C135" s="23"/>
      <c r="D135" s="23"/>
      <c r="E135" s="23"/>
      <c r="F135" s="23" t="s">
        <v>48</v>
      </c>
      <c r="G135" s="22">
        <f t="shared" si="12"/>
        <v>0</v>
      </c>
      <c r="H135" s="22">
        <f t="shared" si="12"/>
        <v>0</v>
      </c>
      <c r="I135" s="22">
        <f t="shared" si="12"/>
        <v>0</v>
      </c>
      <c r="J135" s="22">
        <f t="shared" si="12"/>
        <v>0</v>
      </c>
    </row>
    <row r="136" spans="1:10" x14ac:dyDescent="0.25">
      <c r="A136" s="124"/>
      <c r="B136" s="23"/>
      <c r="C136" s="23"/>
      <c r="D136" s="23"/>
      <c r="E136" s="23"/>
      <c r="F136" s="23" t="s">
        <v>50</v>
      </c>
      <c r="G136" s="22">
        <f>SUM(G137:G138)</f>
        <v>760</v>
      </c>
      <c r="H136" s="22">
        <f>SUM(H137:H138)</f>
        <v>775.2</v>
      </c>
      <c r="I136" s="22">
        <f>SUM(I137:I138)</f>
        <v>775.2</v>
      </c>
      <c r="J136" s="22">
        <f>SUM(J137:J138)</f>
        <v>0</v>
      </c>
    </row>
    <row r="137" spans="1:10" x14ac:dyDescent="0.25">
      <c r="A137" s="124"/>
      <c r="B137" s="23"/>
      <c r="C137" s="23"/>
      <c r="D137" s="23"/>
      <c r="E137" s="23"/>
      <c r="F137" s="23" t="s">
        <v>51</v>
      </c>
      <c r="G137" s="22">
        <f t="shared" ref="G137:J140" si="13">SUM(G169+G201)</f>
        <v>760</v>
      </c>
      <c r="H137" s="22">
        <f t="shared" si="13"/>
        <v>775.2</v>
      </c>
      <c r="I137" s="22">
        <f t="shared" si="13"/>
        <v>775.2</v>
      </c>
      <c r="J137" s="22">
        <f t="shared" si="13"/>
        <v>0</v>
      </c>
    </row>
    <row r="138" spans="1:10" x14ac:dyDescent="0.25">
      <c r="A138" s="124"/>
      <c r="B138" s="23"/>
      <c r="C138" s="23"/>
      <c r="D138" s="23"/>
      <c r="E138" s="23"/>
      <c r="F138" s="23" t="s">
        <v>98</v>
      </c>
      <c r="G138" s="22">
        <f t="shared" si="13"/>
        <v>0</v>
      </c>
      <c r="H138" s="22">
        <f t="shared" si="13"/>
        <v>0</v>
      </c>
      <c r="I138" s="22">
        <f t="shared" si="13"/>
        <v>0</v>
      </c>
      <c r="J138" s="22">
        <f t="shared" si="13"/>
        <v>0</v>
      </c>
    </row>
    <row r="139" spans="1:10" x14ac:dyDescent="0.25">
      <c r="A139" s="124"/>
      <c r="B139" s="23"/>
      <c r="C139" s="23"/>
      <c r="D139" s="23"/>
      <c r="E139" s="23"/>
      <c r="F139" s="23" t="s">
        <v>56</v>
      </c>
      <c r="G139" s="22">
        <f t="shared" si="13"/>
        <v>0</v>
      </c>
      <c r="H139" s="22">
        <f t="shared" si="13"/>
        <v>0</v>
      </c>
      <c r="I139" s="22">
        <f t="shared" si="13"/>
        <v>0</v>
      </c>
      <c r="J139" s="22">
        <f t="shared" si="13"/>
        <v>0</v>
      </c>
    </row>
    <row r="140" spans="1:10" x14ac:dyDescent="0.25">
      <c r="A140" s="124"/>
      <c r="B140" s="23"/>
      <c r="C140" s="23"/>
      <c r="D140" s="23"/>
      <c r="E140" s="23"/>
      <c r="F140" s="23" t="s">
        <v>99</v>
      </c>
      <c r="G140" s="22">
        <f t="shared" si="13"/>
        <v>0</v>
      </c>
      <c r="H140" s="22">
        <f t="shared" si="13"/>
        <v>0</v>
      </c>
      <c r="I140" s="22">
        <f t="shared" si="13"/>
        <v>0</v>
      </c>
      <c r="J140" s="22">
        <f t="shared" si="13"/>
        <v>0</v>
      </c>
    </row>
    <row r="141" spans="1:10" x14ac:dyDescent="0.25">
      <c r="A141" s="124"/>
      <c r="B141" s="23"/>
      <c r="C141" s="23"/>
      <c r="D141" s="23"/>
      <c r="E141" s="23"/>
      <c r="F141" s="23" t="s">
        <v>58</v>
      </c>
      <c r="G141" s="22">
        <f>SUM(G142:G146)</f>
        <v>42400</v>
      </c>
      <c r="H141" s="22">
        <f>SUM(H142:H146)</f>
        <v>41428</v>
      </c>
      <c r="I141" s="22">
        <f>SUM(I142:I146)</f>
        <v>41428</v>
      </c>
      <c r="J141" s="22">
        <f>SUM(J142:J146)</f>
        <v>0</v>
      </c>
    </row>
    <row r="142" spans="1:10" x14ac:dyDescent="0.25">
      <c r="A142" s="124"/>
      <c r="B142" s="23"/>
      <c r="C142" s="23"/>
      <c r="D142" s="23"/>
      <c r="E142" s="23"/>
      <c r="F142" s="23" t="s">
        <v>100</v>
      </c>
      <c r="G142" s="22">
        <f t="shared" ref="G142:J146" si="14">SUM(G174+G206)</f>
        <v>9000</v>
      </c>
      <c r="H142" s="22">
        <f t="shared" si="14"/>
        <v>7920</v>
      </c>
      <c r="I142" s="22">
        <f t="shared" si="14"/>
        <v>7920</v>
      </c>
      <c r="J142" s="22">
        <f t="shared" si="14"/>
        <v>0</v>
      </c>
    </row>
    <row r="143" spans="1:10" x14ac:dyDescent="0.25">
      <c r="A143" s="124"/>
      <c r="B143" s="23"/>
      <c r="C143" s="23"/>
      <c r="D143" s="23"/>
      <c r="E143" s="23"/>
      <c r="F143" s="23" t="s">
        <v>101</v>
      </c>
      <c r="G143" s="22">
        <f t="shared" si="14"/>
        <v>4000</v>
      </c>
      <c r="H143" s="22">
        <f t="shared" si="14"/>
        <v>3520</v>
      </c>
      <c r="I143" s="22">
        <f t="shared" si="14"/>
        <v>3520</v>
      </c>
      <c r="J143" s="22">
        <f t="shared" si="14"/>
        <v>0</v>
      </c>
    </row>
    <row r="144" spans="1:10" x14ac:dyDescent="0.25">
      <c r="A144" s="124"/>
      <c r="B144" s="23"/>
      <c r="C144" s="23"/>
      <c r="D144" s="23"/>
      <c r="E144" s="23"/>
      <c r="F144" s="23" t="s">
        <v>102</v>
      </c>
      <c r="G144" s="22">
        <f t="shared" si="14"/>
        <v>0</v>
      </c>
      <c r="H144" s="22">
        <f t="shared" si="14"/>
        <v>0</v>
      </c>
      <c r="I144" s="22">
        <f t="shared" si="14"/>
        <v>0</v>
      </c>
      <c r="J144" s="22">
        <f t="shared" si="14"/>
        <v>0</v>
      </c>
    </row>
    <row r="145" spans="1:12" x14ac:dyDescent="0.25">
      <c r="A145" s="124"/>
      <c r="B145" s="23"/>
      <c r="C145" s="23"/>
      <c r="D145" s="23"/>
      <c r="E145" s="23"/>
      <c r="F145" s="23" t="s">
        <v>60</v>
      </c>
      <c r="G145" s="22">
        <f t="shared" si="14"/>
        <v>0</v>
      </c>
      <c r="H145" s="22">
        <f t="shared" si="14"/>
        <v>0</v>
      </c>
      <c r="I145" s="22">
        <f t="shared" si="14"/>
        <v>0</v>
      </c>
      <c r="J145" s="22">
        <f t="shared" si="14"/>
        <v>0</v>
      </c>
    </row>
    <row r="146" spans="1:12" x14ac:dyDescent="0.25">
      <c r="A146" s="124"/>
      <c r="B146" s="23"/>
      <c r="C146" s="23"/>
      <c r="D146" s="23"/>
      <c r="E146" s="23"/>
      <c r="F146" s="23" t="s">
        <v>61</v>
      </c>
      <c r="G146" s="22">
        <f t="shared" si="14"/>
        <v>29400</v>
      </c>
      <c r="H146" s="22">
        <f t="shared" si="14"/>
        <v>29988</v>
      </c>
      <c r="I146" s="22">
        <f t="shared" si="14"/>
        <v>29988</v>
      </c>
      <c r="J146" s="22">
        <f t="shared" si="14"/>
        <v>0</v>
      </c>
    </row>
    <row r="147" spans="1:12" x14ac:dyDescent="0.25">
      <c r="A147" s="80" t="s">
        <v>62</v>
      </c>
      <c r="B147" s="23" t="s">
        <v>81</v>
      </c>
      <c r="C147" s="23" t="s">
        <v>91</v>
      </c>
      <c r="D147" s="23" t="s">
        <v>97</v>
      </c>
      <c r="E147" s="23" t="s">
        <v>63</v>
      </c>
      <c r="F147" s="23"/>
      <c r="G147" s="22">
        <f t="shared" ref="G147:J148" si="15">SUM(G148)</f>
        <v>1520</v>
      </c>
      <c r="H147" s="22">
        <f t="shared" si="15"/>
        <v>1520</v>
      </c>
      <c r="I147" s="22">
        <f t="shared" si="15"/>
        <v>1520</v>
      </c>
      <c r="J147" s="22">
        <f t="shared" si="15"/>
        <v>0</v>
      </c>
    </row>
    <row r="148" spans="1:12" ht="23.25" x14ac:dyDescent="0.25">
      <c r="A148" s="80" t="s">
        <v>64</v>
      </c>
      <c r="B148" s="23" t="s">
        <v>81</v>
      </c>
      <c r="C148" s="23" t="s">
        <v>91</v>
      </c>
      <c r="D148" s="23" t="s">
        <v>97</v>
      </c>
      <c r="E148" s="23" t="s">
        <v>65</v>
      </c>
      <c r="F148" s="23"/>
      <c r="G148" s="22">
        <f t="shared" si="15"/>
        <v>1520</v>
      </c>
      <c r="H148" s="22">
        <f t="shared" si="15"/>
        <v>1520</v>
      </c>
      <c r="I148" s="22">
        <f t="shared" si="15"/>
        <v>1520</v>
      </c>
      <c r="J148" s="22">
        <f t="shared" si="15"/>
        <v>0</v>
      </c>
      <c r="L148" s="14"/>
    </row>
    <row r="149" spans="1:12" ht="23.25" x14ac:dyDescent="0.25">
      <c r="A149" s="80" t="s">
        <v>66</v>
      </c>
      <c r="B149" s="23" t="s">
        <v>81</v>
      </c>
      <c r="C149" s="23" t="s">
        <v>91</v>
      </c>
      <c r="D149" s="23" t="s">
        <v>97</v>
      </c>
      <c r="E149" s="23" t="s">
        <v>67</v>
      </c>
      <c r="F149" s="23" t="s">
        <v>68</v>
      </c>
      <c r="G149" s="22">
        <f>SUM(G181+G213)</f>
        <v>1520</v>
      </c>
      <c r="H149" s="22">
        <f>SUM(H181+H213)</f>
        <v>1520</v>
      </c>
      <c r="I149" s="22">
        <f>SUM(I181+I213)</f>
        <v>1520</v>
      </c>
      <c r="J149" s="22">
        <f>SUM(J181+J213)</f>
        <v>0</v>
      </c>
      <c r="K149" s="14"/>
    </row>
    <row r="150" spans="1:12" x14ac:dyDescent="0.25">
      <c r="A150" s="124" t="s">
        <v>258</v>
      </c>
      <c r="B150" s="23"/>
      <c r="C150" s="23"/>
      <c r="D150" s="23"/>
      <c r="E150" s="23"/>
      <c r="F150" s="23"/>
      <c r="G150" s="22">
        <f t="shared" ref="G150:J152" si="16">SUM(G151)</f>
        <v>599110</v>
      </c>
      <c r="H150" s="22">
        <f t="shared" si="16"/>
        <v>562776.73019999999</v>
      </c>
      <c r="I150" s="22">
        <f t="shared" si="16"/>
        <v>562776.73019999999</v>
      </c>
      <c r="J150" s="22">
        <f t="shared" si="16"/>
        <v>0</v>
      </c>
    </row>
    <row r="151" spans="1:12" ht="45.75" x14ac:dyDescent="0.25">
      <c r="A151" s="81" t="s">
        <v>92</v>
      </c>
      <c r="B151" s="23" t="s">
        <v>81</v>
      </c>
      <c r="C151" s="23" t="s">
        <v>91</v>
      </c>
      <c r="D151" s="23" t="s">
        <v>93</v>
      </c>
      <c r="E151" s="23"/>
      <c r="F151" s="23"/>
      <c r="G151" s="22">
        <f t="shared" si="16"/>
        <v>599110</v>
      </c>
      <c r="H151" s="22">
        <f t="shared" si="16"/>
        <v>562776.73019999999</v>
      </c>
      <c r="I151" s="22">
        <f t="shared" si="16"/>
        <v>562776.73019999999</v>
      </c>
      <c r="J151" s="22">
        <f t="shared" si="16"/>
        <v>0</v>
      </c>
    </row>
    <row r="152" spans="1:12" ht="23.25" x14ac:dyDescent="0.25">
      <c r="A152" s="81" t="s">
        <v>94</v>
      </c>
      <c r="B152" s="23" t="s">
        <v>81</v>
      </c>
      <c r="C152" s="23" t="s">
        <v>91</v>
      </c>
      <c r="D152" s="23" t="s">
        <v>93</v>
      </c>
      <c r="E152" s="23"/>
      <c r="F152" s="23"/>
      <c r="G152" s="22">
        <f t="shared" si="16"/>
        <v>599110</v>
      </c>
      <c r="H152" s="22">
        <f t="shared" si="16"/>
        <v>562776.73019999999</v>
      </c>
      <c r="I152" s="22">
        <f t="shared" si="16"/>
        <v>562776.73019999999</v>
      </c>
      <c r="J152" s="22">
        <f t="shared" si="16"/>
        <v>0</v>
      </c>
    </row>
    <row r="153" spans="1:12" ht="34.5" x14ac:dyDescent="0.25">
      <c r="A153" s="81" t="s">
        <v>255</v>
      </c>
      <c r="B153" s="23" t="s">
        <v>81</v>
      </c>
      <c r="C153" s="23" t="s">
        <v>91</v>
      </c>
      <c r="D153" s="23" t="s">
        <v>97</v>
      </c>
      <c r="E153" s="23"/>
      <c r="F153" s="23"/>
      <c r="G153" s="22">
        <f>SUM(G154+G159+G179)</f>
        <v>599110</v>
      </c>
      <c r="H153" s="22">
        <f>SUM(H154+H159+H179)</f>
        <v>562776.73019999999</v>
      </c>
      <c r="I153" s="22">
        <f>SUM(I154+I159+I179)</f>
        <v>562776.73019999999</v>
      </c>
      <c r="J153" s="22">
        <f>SUM(J154+J159+J179)</f>
        <v>0</v>
      </c>
    </row>
    <row r="154" spans="1:12" ht="90.75" x14ac:dyDescent="0.25">
      <c r="A154" s="80" t="s">
        <v>256</v>
      </c>
      <c r="B154" s="23" t="s">
        <v>81</v>
      </c>
      <c r="C154" s="23" t="s">
        <v>91</v>
      </c>
      <c r="D154" s="23" t="s">
        <v>97</v>
      </c>
      <c r="E154" s="23" t="s">
        <v>29</v>
      </c>
      <c r="F154" s="23"/>
      <c r="G154" s="22">
        <f t="shared" ref="G154:J155" si="17">SUM(G155)</f>
        <v>510270</v>
      </c>
      <c r="H154" s="22">
        <f t="shared" si="17"/>
        <v>471975.13019999996</v>
      </c>
      <c r="I154" s="22">
        <f t="shared" si="17"/>
        <v>471975.13019999996</v>
      </c>
      <c r="J154" s="22">
        <f t="shared" si="17"/>
        <v>0</v>
      </c>
    </row>
    <row r="155" spans="1:12" ht="34.5" x14ac:dyDescent="0.25">
      <c r="A155" s="80" t="s">
        <v>259</v>
      </c>
      <c r="B155" s="23" t="s">
        <v>81</v>
      </c>
      <c r="C155" s="23" t="s">
        <v>91</v>
      </c>
      <c r="D155" s="23" t="s">
        <v>97</v>
      </c>
      <c r="E155" s="23" t="s">
        <v>31</v>
      </c>
      <c r="F155" s="23"/>
      <c r="G155" s="22">
        <f t="shared" si="17"/>
        <v>510270</v>
      </c>
      <c r="H155" s="22">
        <f t="shared" si="17"/>
        <v>471975.13019999996</v>
      </c>
      <c r="I155" s="22">
        <f t="shared" si="17"/>
        <v>471975.13019999996</v>
      </c>
      <c r="J155" s="22">
        <f t="shared" si="17"/>
        <v>0</v>
      </c>
    </row>
    <row r="156" spans="1:12" x14ac:dyDescent="0.25">
      <c r="A156" s="257" t="s">
        <v>224</v>
      </c>
      <c r="B156" s="260" t="s">
        <v>81</v>
      </c>
      <c r="C156" s="260" t="s">
        <v>91</v>
      </c>
      <c r="D156" s="23" t="s">
        <v>97</v>
      </c>
      <c r="E156" s="260" t="s">
        <v>33</v>
      </c>
      <c r="F156" s="23"/>
      <c r="G156" s="22">
        <f>SUM(G157:G158)</f>
        <v>510270</v>
      </c>
      <c r="H156" s="22">
        <f>SUM(H157:H158)</f>
        <v>471975.13019999996</v>
      </c>
      <c r="I156" s="22">
        <f>SUM(I157:I158)</f>
        <v>471975.13019999996</v>
      </c>
      <c r="J156" s="22">
        <f>SUM(J157:J158)</f>
        <v>0</v>
      </c>
    </row>
    <row r="157" spans="1:12" x14ac:dyDescent="0.25">
      <c r="A157" s="261"/>
      <c r="B157" s="261"/>
      <c r="C157" s="261"/>
      <c r="D157" s="23" t="s">
        <v>97</v>
      </c>
      <c r="E157" s="261"/>
      <c r="F157" s="23" t="s">
        <v>34</v>
      </c>
      <c r="G157" s="22">
        <v>391892</v>
      </c>
      <c r="H157" s="22">
        <f>SUM(I157:J157)</f>
        <v>362500.1</v>
      </c>
      <c r="I157" s="22">
        <f>SUM(G157*92.5/100)</f>
        <v>362500.1</v>
      </c>
      <c r="J157" s="22"/>
      <c r="K157" s="14"/>
    </row>
    <row r="158" spans="1:12" x14ac:dyDescent="0.25">
      <c r="A158" s="262"/>
      <c r="B158" s="262"/>
      <c r="C158" s="262"/>
      <c r="D158" s="23" t="s">
        <v>97</v>
      </c>
      <c r="E158" s="262"/>
      <c r="F158" s="23" t="s">
        <v>35</v>
      </c>
      <c r="G158" s="22">
        <v>118378</v>
      </c>
      <c r="H158" s="22">
        <f>SUM(I158:J158)</f>
        <v>109475.03019999999</v>
      </c>
      <c r="I158" s="22">
        <f>SUM(I157*30.2/100)</f>
        <v>109475.03019999999</v>
      </c>
      <c r="J158" s="22">
        <f>SUM(J157*30.2/100)</f>
        <v>0</v>
      </c>
      <c r="K158" s="14"/>
    </row>
    <row r="159" spans="1:12" ht="34.5" x14ac:dyDescent="0.25">
      <c r="A159" s="138" t="s">
        <v>260</v>
      </c>
      <c r="B159" s="23" t="s">
        <v>81</v>
      </c>
      <c r="C159" s="23" t="s">
        <v>91</v>
      </c>
      <c r="D159" s="23" t="s">
        <v>97</v>
      </c>
      <c r="E159" s="136">
        <v>200</v>
      </c>
      <c r="F159" s="23"/>
      <c r="G159" s="22">
        <f>SUM(G160)</f>
        <v>88080</v>
      </c>
      <c r="H159" s="22">
        <f>SUM(H160)</f>
        <v>90041.600000000006</v>
      </c>
      <c r="I159" s="22">
        <f>SUM(I160)</f>
        <v>90041.600000000006</v>
      </c>
      <c r="J159" s="22">
        <f>SUM(J160)</f>
        <v>0</v>
      </c>
      <c r="K159" s="14"/>
    </row>
    <row r="160" spans="1:12" ht="34.5" x14ac:dyDescent="0.25">
      <c r="A160" s="80" t="s">
        <v>261</v>
      </c>
      <c r="B160" s="23" t="s">
        <v>81</v>
      </c>
      <c r="C160" s="23" t="s">
        <v>91</v>
      </c>
      <c r="D160" s="23" t="s">
        <v>97</v>
      </c>
      <c r="E160" s="136">
        <v>240</v>
      </c>
      <c r="F160" s="23"/>
      <c r="G160" s="22">
        <f>SUM(G161:G162)</f>
        <v>88080</v>
      </c>
      <c r="H160" s="22">
        <f>SUM(H161:H162)</f>
        <v>90041.600000000006</v>
      </c>
      <c r="I160" s="22">
        <f>SUM(I161:I162)</f>
        <v>90041.600000000006</v>
      </c>
      <c r="J160" s="22">
        <f>SUM(J161:J162)</f>
        <v>0</v>
      </c>
      <c r="K160" s="14"/>
    </row>
    <row r="161" spans="1:11" ht="34.5" x14ac:dyDescent="0.25">
      <c r="A161" s="139" t="s">
        <v>104</v>
      </c>
      <c r="B161" s="23" t="s">
        <v>81</v>
      </c>
      <c r="C161" s="23" t="s">
        <v>91</v>
      </c>
      <c r="D161" s="23" t="s">
        <v>97</v>
      </c>
      <c r="E161" s="136">
        <v>242</v>
      </c>
      <c r="F161" s="23" t="s">
        <v>41</v>
      </c>
      <c r="G161" s="22">
        <v>12500</v>
      </c>
      <c r="H161" s="22">
        <f>SUM(I161:J161)</f>
        <v>14000</v>
      </c>
      <c r="I161" s="22">
        <v>14000</v>
      </c>
      <c r="J161" s="22">
        <v>0</v>
      </c>
      <c r="K161" s="14"/>
    </row>
    <row r="162" spans="1:11" ht="45.75" x14ac:dyDescent="0.25">
      <c r="A162" s="80" t="s">
        <v>230</v>
      </c>
      <c r="B162" s="23" t="s">
        <v>81</v>
      </c>
      <c r="C162" s="23" t="s">
        <v>91</v>
      </c>
      <c r="D162" s="23" t="s">
        <v>97</v>
      </c>
      <c r="E162" s="136">
        <v>244</v>
      </c>
      <c r="F162" s="23"/>
      <c r="G162" s="22">
        <f>SUM(G163+G164+G168+G171+G172+G173)</f>
        <v>75580</v>
      </c>
      <c r="H162" s="22">
        <f>SUM(H163+H164+H168+H171+H172+H173)</f>
        <v>76041.600000000006</v>
      </c>
      <c r="I162" s="22">
        <f>SUM(I163+I164+I168+I171+I172+I173)</f>
        <v>76041.600000000006</v>
      </c>
      <c r="J162" s="22">
        <f>SUM(J163+J164+J168+J171+J172+J173)</f>
        <v>0</v>
      </c>
      <c r="K162" s="14"/>
    </row>
    <row r="163" spans="1:11" x14ac:dyDescent="0.25">
      <c r="A163" s="124"/>
      <c r="B163" s="23"/>
      <c r="C163" s="23"/>
      <c r="D163" s="23"/>
      <c r="E163" s="23"/>
      <c r="F163" s="23" t="s">
        <v>41</v>
      </c>
      <c r="G163" s="22">
        <v>0</v>
      </c>
      <c r="H163" s="22">
        <f>SUM(I163:J163)</f>
        <v>0</v>
      </c>
      <c r="I163" s="22"/>
      <c r="J163" s="22"/>
      <c r="K163" s="14"/>
    </row>
    <row r="164" spans="1:11" x14ac:dyDescent="0.25">
      <c r="A164" s="124"/>
      <c r="B164" s="23"/>
      <c r="C164" s="23"/>
      <c r="D164" s="23"/>
      <c r="E164" s="23"/>
      <c r="F164" s="23" t="s">
        <v>45</v>
      </c>
      <c r="G164" s="22">
        <f>SUM(G165:G167)</f>
        <v>53000</v>
      </c>
      <c r="H164" s="22">
        <f>SUM(H165)</f>
        <v>54060</v>
      </c>
      <c r="I164" s="22">
        <f>SUM(I165)</f>
        <v>54060</v>
      </c>
      <c r="J164" s="22">
        <f>SUM(J165)</f>
        <v>0</v>
      </c>
      <c r="K164" s="14"/>
    </row>
    <row r="165" spans="1:11" x14ac:dyDescent="0.25">
      <c r="A165" s="124"/>
      <c r="B165" s="23"/>
      <c r="C165" s="23"/>
      <c r="D165" s="23"/>
      <c r="E165" s="23"/>
      <c r="F165" s="23" t="s">
        <v>46</v>
      </c>
      <c r="G165" s="22">
        <v>53000</v>
      </c>
      <c r="H165" s="22">
        <f>SUM(I165:J165)</f>
        <v>54060</v>
      </c>
      <c r="I165" s="22">
        <f>SUM(G165*102/100)</f>
        <v>54060</v>
      </c>
      <c r="J165" s="22">
        <v>0</v>
      </c>
      <c r="K165" s="14"/>
    </row>
    <row r="166" spans="1:11" x14ac:dyDescent="0.25">
      <c r="A166" s="124"/>
      <c r="B166" s="23"/>
      <c r="C166" s="23"/>
      <c r="D166" s="23"/>
      <c r="E166" s="23"/>
      <c r="F166" s="23" t="s">
        <v>47</v>
      </c>
      <c r="G166" s="22">
        <v>0</v>
      </c>
      <c r="H166" s="22"/>
      <c r="I166" s="22"/>
      <c r="J166" s="22"/>
      <c r="K166" s="14"/>
    </row>
    <row r="167" spans="1:11" x14ac:dyDescent="0.25">
      <c r="A167" s="124"/>
      <c r="B167" s="23"/>
      <c r="C167" s="23"/>
      <c r="D167" s="23"/>
      <c r="E167" s="23"/>
      <c r="F167" s="23" t="s">
        <v>48</v>
      </c>
      <c r="G167" s="22">
        <v>0</v>
      </c>
      <c r="H167" s="22"/>
      <c r="I167" s="22"/>
      <c r="J167" s="22"/>
      <c r="K167" s="14"/>
    </row>
    <row r="168" spans="1:11" x14ac:dyDescent="0.25">
      <c r="A168" s="124"/>
      <c r="B168" s="23"/>
      <c r="C168" s="23"/>
      <c r="D168" s="23"/>
      <c r="E168" s="23"/>
      <c r="F168" s="23" t="s">
        <v>50</v>
      </c>
      <c r="G168" s="22">
        <f>SUM(G169:G170)</f>
        <v>380</v>
      </c>
      <c r="H168" s="22">
        <f>SUM(H169:H170)</f>
        <v>387.6</v>
      </c>
      <c r="I168" s="22">
        <f>SUM(I169:I170)</f>
        <v>387.6</v>
      </c>
      <c r="J168" s="22">
        <f>SUM(J169:J170)</f>
        <v>0</v>
      </c>
    </row>
    <row r="169" spans="1:11" x14ac:dyDescent="0.25">
      <c r="A169" s="124"/>
      <c r="B169" s="23"/>
      <c r="C169" s="23"/>
      <c r="D169" s="23"/>
      <c r="E169" s="23"/>
      <c r="F169" s="23" t="s">
        <v>51</v>
      </c>
      <c r="G169" s="22">
        <v>380</v>
      </c>
      <c r="H169" s="22">
        <f>I169+J169</f>
        <v>387.6</v>
      </c>
      <c r="I169" s="22">
        <f>G169*102/100</f>
        <v>387.6</v>
      </c>
      <c r="J169" s="22">
        <v>0</v>
      </c>
    </row>
    <row r="170" spans="1:11" x14ac:dyDescent="0.25">
      <c r="A170" s="124"/>
      <c r="B170" s="23"/>
      <c r="C170" s="23"/>
      <c r="D170" s="23"/>
      <c r="E170" s="23"/>
      <c r="F170" s="23" t="s">
        <v>98</v>
      </c>
      <c r="G170" s="22">
        <v>0</v>
      </c>
      <c r="H170" s="22"/>
      <c r="I170" s="22"/>
      <c r="J170" s="22"/>
    </row>
    <row r="171" spans="1:11" x14ac:dyDescent="0.25">
      <c r="A171" s="124"/>
      <c r="B171" s="23"/>
      <c r="C171" s="23"/>
      <c r="D171" s="23"/>
      <c r="E171" s="23"/>
      <c r="F171" s="23" t="s">
        <v>56</v>
      </c>
      <c r="G171" s="22">
        <v>0</v>
      </c>
      <c r="H171" s="22">
        <f t="shared" ref="H171:H178" si="18">SUM(I171:J171)</f>
        <v>0</v>
      </c>
      <c r="I171" s="22"/>
      <c r="J171" s="22"/>
    </row>
    <row r="172" spans="1:11" x14ac:dyDescent="0.25">
      <c r="A172" s="124"/>
      <c r="B172" s="23"/>
      <c r="C172" s="23"/>
      <c r="D172" s="23"/>
      <c r="E172" s="23"/>
      <c r="F172" s="23" t="s">
        <v>99</v>
      </c>
      <c r="G172" s="22">
        <v>0</v>
      </c>
      <c r="H172" s="22">
        <f t="shared" si="18"/>
        <v>0</v>
      </c>
      <c r="I172" s="22"/>
      <c r="J172" s="22"/>
    </row>
    <row r="173" spans="1:11" x14ac:dyDescent="0.25">
      <c r="A173" s="124"/>
      <c r="B173" s="23"/>
      <c r="C173" s="23"/>
      <c r="D173" s="23"/>
      <c r="E173" s="23"/>
      <c r="F173" s="23" t="s">
        <v>58</v>
      </c>
      <c r="G173" s="22">
        <f>SUM(G174:G178)</f>
        <v>22200</v>
      </c>
      <c r="H173" s="22">
        <f t="shared" si="18"/>
        <v>21594</v>
      </c>
      <c r="I173" s="22">
        <f>SUM(I174:I178)</f>
        <v>21594</v>
      </c>
      <c r="J173" s="22">
        <f>SUM(J174:J178)</f>
        <v>0</v>
      </c>
    </row>
    <row r="174" spans="1:11" x14ac:dyDescent="0.25">
      <c r="A174" s="124"/>
      <c r="B174" s="23"/>
      <c r="C174" s="23"/>
      <c r="D174" s="23"/>
      <c r="E174" s="23"/>
      <c r="F174" s="23" t="s">
        <v>100</v>
      </c>
      <c r="G174" s="22">
        <v>5000</v>
      </c>
      <c r="H174" s="22">
        <f t="shared" si="18"/>
        <v>4400</v>
      </c>
      <c r="I174" s="22">
        <f>SUM(G174*0.88)</f>
        <v>4400</v>
      </c>
      <c r="J174" s="22">
        <v>0</v>
      </c>
    </row>
    <row r="175" spans="1:11" x14ac:dyDescent="0.25">
      <c r="A175" s="124"/>
      <c r="B175" s="23"/>
      <c r="C175" s="23"/>
      <c r="D175" s="23"/>
      <c r="E175" s="23"/>
      <c r="F175" s="23" t="s">
        <v>101</v>
      </c>
      <c r="G175" s="22">
        <v>2500</v>
      </c>
      <c r="H175" s="22">
        <f t="shared" si="18"/>
        <v>2200</v>
      </c>
      <c r="I175" s="22">
        <f>SUM(G175*0.88)</f>
        <v>2200</v>
      </c>
      <c r="J175" s="22">
        <v>0</v>
      </c>
    </row>
    <row r="176" spans="1:11" x14ac:dyDescent="0.25">
      <c r="A176" s="124"/>
      <c r="B176" s="23"/>
      <c r="C176" s="23"/>
      <c r="D176" s="23"/>
      <c r="E176" s="23"/>
      <c r="F176" s="23" t="s">
        <v>102</v>
      </c>
      <c r="G176" s="22">
        <v>0</v>
      </c>
      <c r="H176" s="22">
        <f t="shared" si="18"/>
        <v>0</v>
      </c>
      <c r="I176" s="22"/>
      <c r="J176" s="22"/>
    </row>
    <row r="177" spans="1:10" x14ac:dyDescent="0.25">
      <c r="A177" s="124"/>
      <c r="B177" s="23"/>
      <c r="C177" s="23"/>
      <c r="D177" s="23"/>
      <c r="E177" s="23"/>
      <c r="F177" s="23" t="s">
        <v>60</v>
      </c>
      <c r="G177" s="22">
        <v>0</v>
      </c>
      <c r="H177" s="22">
        <f t="shared" si="18"/>
        <v>0</v>
      </c>
      <c r="I177" s="22"/>
      <c r="J177" s="22"/>
    </row>
    <row r="178" spans="1:10" x14ac:dyDescent="0.25">
      <c r="A178" s="124"/>
      <c r="B178" s="23"/>
      <c r="C178" s="23"/>
      <c r="D178" s="23"/>
      <c r="E178" s="23"/>
      <c r="F178" s="23" t="s">
        <v>61</v>
      </c>
      <c r="G178" s="22">
        <v>14700</v>
      </c>
      <c r="H178" s="22">
        <f t="shared" si="18"/>
        <v>14994</v>
      </c>
      <c r="I178" s="22">
        <f>SUM(G178*102/100)</f>
        <v>14994</v>
      </c>
      <c r="J178" s="22">
        <v>0</v>
      </c>
    </row>
    <row r="179" spans="1:10" x14ac:dyDescent="0.25">
      <c r="A179" s="80" t="s">
        <v>62</v>
      </c>
      <c r="B179" s="23" t="s">
        <v>81</v>
      </c>
      <c r="C179" s="23" t="s">
        <v>91</v>
      </c>
      <c r="D179" s="23" t="s">
        <v>97</v>
      </c>
      <c r="E179" s="23" t="s">
        <v>63</v>
      </c>
      <c r="F179" s="23"/>
      <c r="G179" s="22">
        <f t="shared" ref="G179:J180" si="19">SUM(G180)</f>
        <v>760</v>
      </c>
      <c r="H179" s="22">
        <f t="shared" si="19"/>
        <v>760</v>
      </c>
      <c r="I179" s="22">
        <f t="shared" si="19"/>
        <v>760</v>
      </c>
      <c r="J179" s="22">
        <f t="shared" si="19"/>
        <v>0</v>
      </c>
    </row>
    <row r="180" spans="1:10" ht="23.25" x14ac:dyDescent="0.25">
      <c r="A180" s="80" t="s">
        <v>64</v>
      </c>
      <c r="B180" s="23" t="s">
        <v>81</v>
      </c>
      <c r="C180" s="23" t="s">
        <v>91</v>
      </c>
      <c r="D180" s="23" t="s">
        <v>97</v>
      </c>
      <c r="E180" s="23" t="s">
        <v>65</v>
      </c>
      <c r="F180" s="23"/>
      <c r="G180" s="22">
        <f t="shared" si="19"/>
        <v>760</v>
      </c>
      <c r="H180" s="22">
        <f t="shared" si="19"/>
        <v>760</v>
      </c>
      <c r="I180" s="22">
        <f t="shared" si="19"/>
        <v>760</v>
      </c>
      <c r="J180" s="22">
        <f t="shared" si="19"/>
        <v>0</v>
      </c>
    </row>
    <row r="181" spans="1:10" ht="23.25" x14ac:dyDescent="0.25">
      <c r="A181" s="80" t="s">
        <v>66</v>
      </c>
      <c r="B181" s="23" t="s">
        <v>81</v>
      </c>
      <c r="C181" s="23" t="s">
        <v>91</v>
      </c>
      <c r="D181" s="23" t="s">
        <v>97</v>
      </c>
      <c r="E181" s="23" t="s">
        <v>67</v>
      </c>
      <c r="F181" s="23" t="s">
        <v>68</v>
      </c>
      <c r="G181" s="22">
        <v>760</v>
      </c>
      <c r="H181" s="22">
        <f>SUM(I181:J181)</f>
        <v>760</v>
      </c>
      <c r="I181" s="22">
        <v>760</v>
      </c>
      <c r="J181" s="22">
        <v>0</v>
      </c>
    </row>
    <row r="182" spans="1:10" x14ac:dyDescent="0.25">
      <c r="A182" s="124" t="s">
        <v>262</v>
      </c>
      <c r="B182" s="23"/>
      <c r="C182" s="23"/>
      <c r="D182" s="23"/>
      <c r="E182" s="23"/>
      <c r="F182" s="23"/>
      <c r="G182" s="22">
        <f t="shared" ref="G182:J184" si="20">SUM(G183)</f>
        <v>555110</v>
      </c>
      <c r="H182" s="22">
        <f t="shared" si="20"/>
        <v>518176.73019999993</v>
      </c>
      <c r="I182" s="22">
        <f t="shared" si="20"/>
        <v>518176.73019999993</v>
      </c>
      <c r="J182" s="22">
        <f t="shared" si="20"/>
        <v>0</v>
      </c>
    </row>
    <row r="183" spans="1:10" ht="45.75" x14ac:dyDescent="0.25">
      <c r="A183" s="81" t="s">
        <v>92</v>
      </c>
      <c r="B183" s="23" t="s">
        <v>81</v>
      </c>
      <c r="C183" s="23" t="s">
        <v>91</v>
      </c>
      <c r="D183" s="23" t="s">
        <v>93</v>
      </c>
      <c r="E183" s="23"/>
      <c r="F183" s="23"/>
      <c r="G183" s="22">
        <f t="shared" si="20"/>
        <v>555110</v>
      </c>
      <c r="H183" s="22">
        <f t="shared" si="20"/>
        <v>518176.73019999993</v>
      </c>
      <c r="I183" s="22">
        <f t="shared" si="20"/>
        <v>518176.73019999993</v>
      </c>
      <c r="J183" s="22">
        <f t="shared" si="20"/>
        <v>0</v>
      </c>
    </row>
    <row r="184" spans="1:10" ht="23.25" x14ac:dyDescent="0.25">
      <c r="A184" s="81" t="s">
        <v>94</v>
      </c>
      <c r="B184" s="23" t="s">
        <v>81</v>
      </c>
      <c r="C184" s="23" t="s">
        <v>91</v>
      </c>
      <c r="D184" s="23" t="s">
        <v>93</v>
      </c>
      <c r="E184" s="23"/>
      <c r="F184" s="23"/>
      <c r="G184" s="22">
        <f t="shared" si="20"/>
        <v>555110</v>
      </c>
      <c r="H184" s="22">
        <f t="shared" si="20"/>
        <v>518176.73019999993</v>
      </c>
      <c r="I184" s="22">
        <f t="shared" si="20"/>
        <v>518176.73019999993</v>
      </c>
      <c r="J184" s="22">
        <f t="shared" si="20"/>
        <v>0</v>
      </c>
    </row>
    <row r="185" spans="1:10" ht="34.5" x14ac:dyDescent="0.25">
      <c r="A185" s="81" t="s">
        <v>255</v>
      </c>
      <c r="B185" s="23" t="s">
        <v>81</v>
      </c>
      <c r="C185" s="23" t="s">
        <v>91</v>
      </c>
      <c r="D185" s="23" t="s">
        <v>97</v>
      </c>
      <c r="E185" s="23"/>
      <c r="F185" s="23"/>
      <c r="G185" s="22">
        <f>SUM(G186+G191+G211)</f>
        <v>555110</v>
      </c>
      <c r="H185" s="22">
        <f>SUM(H186+H191+H211)</f>
        <v>518176.73019999993</v>
      </c>
      <c r="I185" s="22">
        <f>SUM(I186+I191+I211)</f>
        <v>518176.73019999993</v>
      </c>
      <c r="J185" s="22">
        <f>SUM(J186+J191+J211)</f>
        <v>0</v>
      </c>
    </row>
    <row r="186" spans="1:10" ht="90.75" x14ac:dyDescent="0.25">
      <c r="A186" s="80" t="s">
        <v>256</v>
      </c>
      <c r="B186" s="23" t="s">
        <v>81</v>
      </c>
      <c r="C186" s="23" t="s">
        <v>91</v>
      </c>
      <c r="D186" s="23" t="s">
        <v>97</v>
      </c>
      <c r="E186" s="23" t="s">
        <v>29</v>
      </c>
      <c r="F186" s="23"/>
      <c r="G186" s="22">
        <f t="shared" ref="G186:J187" si="21">SUM(G187)</f>
        <v>510270</v>
      </c>
      <c r="H186" s="22">
        <f t="shared" si="21"/>
        <v>471975.13019999996</v>
      </c>
      <c r="I186" s="22">
        <f t="shared" si="21"/>
        <v>471975.13019999996</v>
      </c>
      <c r="J186" s="22">
        <f t="shared" si="21"/>
        <v>0</v>
      </c>
    </row>
    <row r="187" spans="1:10" ht="34.5" x14ac:dyDescent="0.25">
      <c r="A187" s="80" t="s">
        <v>223</v>
      </c>
      <c r="B187" s="23"/>
      <c r="C187" s="23"/>
      <c r="D187" s="23"/>
      <c r="E187" s="23" t="s">
        <v>31</v>
      </c>
      <c r="F187" s="23"/>
      <c r="G187" s="22">
        <f t="shared" si="21"/>
        <v>510270</v>
      </c>
      <c r="H187" s="22">
        <f t="shared" si="21"/>
        <v>471975.13019999996</v>
      </c>
      <c r="I187" s="22">
        <f t="shared" si="21"/>
        <v>471975.13019999996</v>
      </c>
      <c r="J187" s="22">
        <f t="shared" si="21"/>
        <v>0</v>
      </c>
    </row>
    <row r="188" spans="1:10" x14ac:dyDescent="0.25">
      <c r="A188" s="257" t="s">
        <v>224</v>
      </c>
      <c r="B188" s="260" t="s">
        <v>81</v>
      </c>
      <c r="C188" s="260" t="s">
        <v>91</v>
      </c>
      <c r="D188" s="260" t="s">
        <v>97</v>
      </c>
      <c r="E188" s="260" t="s">
        <v>33</v>
      </c>
      <c r="F188" s="23"/>
      <c r="G188" s="22">
        <f>SUM(G189:G190)</f>
        <v>510270</v>
      </c>
      <c r="H188" s="22">
        <f>SUM(H189:H190)</f>
        <v>471975.13019999996</v>
      </c>
      <c r="I188" s="22">
        <f>SUM(I189:I190)</f>
        <v>471975.13019999996</v>
      </c>
      <c r="J188" s="22">
        <f>SUM(J189:J190)</f>
        <v>0</v>
      </c>
    </row>
    <row r="189" spans="1:10" x14ac:dyDescent="0.25">
      <c r="A189" s="261"/>
      <c r="B189" s="261"/>
      <c r="C189" s="261"/>
      <c r="D189" s="261"/>
      <c r="E189" s="261"/>
      <c r="F189" s="23" t="s">
        <v>34</v>
      </c>
      <c r="G189" s="22">
        <v>391892</v>
      </c>
      <c r="H189" s="22">
        <f>SUM(I189:J189)</f>
        <v>362500.1</v>
      </c>
      <c r="I189" s="22">
        <f>SUM(G189*92.5/100)</f>
        <v>362500.1</v>
      </c>
      <c r="J189" s="22"/>
    </row>
    <row r="190" spans="1:10" x14ac:dyDescent="0.25">
      <c r="A190" s="262"/>
      <c r="B190" s="262"/>
      <c r="C190" s="262"/>
      <c r="D190" s="262"/>
      <c r="E190" s="262"/>
      <c r="F190" s="23" t="s">
        <v>35</v>
      </c>
      <c r="G190" s="22">
        <v>118378</v>
      </c>
      <c r="H190" s="22">
        <f>SUM(I190:J190)</f>
        <v>109475.03019999999</v>
      </c>
      <c r="I190" s="22">
        <f>SUM(I189*30.2/100)</f>
        <v>109475.03019999999</v>
      </c>
      <c r="J190" s="22">
        <f>SUM(J189*30.2/100)</f>
        <v>0</v>
      </c>
    </row>
    <row r="191" spans="1:10" ht="34.5" x14ac:dyDescent="0.25">
      <c r="A191" s="138" t="s">
        <v>260</v>
      </c>
      <c r="B191" s="23" t="s">
        <v>81</v>
      </c>
      <c r="C191" s="23" t="s">
        <v>91</v>
      </c>
      <c r="D191" s="23" t="s">
        <v>97</v>
      </c>
      <c r="E191" s="136">
        <v>200</v>
      </c>
      <c r="F191" s="23"/>
      <c r="G191" s="22">
        <f>SUM(G192)</f>
        <v>44080</v>
      </c>
      <c r="H191" s="22">
        <f>SUM(H192)</f>
        <v>45441.599999999999</v>
      </c>
      <c r="I191" s="22">
        <f>SUM(I192)</f>
        <v>45441.599999999999</v>
      </c>
      <c r="J191" s="22">
        <f>SUM(J192)</f>
        <v>0</v>
      </c>
    </row>
    <row r="192" spans="1:10" ht="34.5" x14ac:dyDescent="0.25">
      <c r="A192" s="80" t="s">
        <v>261</v>
      </c>
      <c r="B192" s="23" t="s">
        <v>81</v>
      </c>
      <c r="C192" s="23" t="s">
        <v>91</v>
      </c>
      <c r="D192" s="23" t="s">
        <v>97</v>
      </c>
      <c r="E192" s="136">
        <v>240</v>
      </c>
      <c r="F192" s="23"/>
      <c r="G192" s="22">
        <f>SUM(G193:G194)</f>
        <v>44080</v>
      </c>
      <c r="H192" s="22">
        <f>SUM(H193:H194)</f>
        <v>45441.599999999999</v>
      </c>
      <c r="I192" s="22">
        <f>SUM(I193:I194)</f>
        <v>45441.599999999999</v>
      </c>
      <c r="J192" s="22">
        <f>SUM(J193:J194)</f>
        <v>0</v>
      </c>
    </row>
    <row r="193" spans="1:10" ht="34.5" x14ac:dyDescent="0.25">
      <c r="A193" s="139" t="s">
        <v>40</v>
      </c>
      <c r="B193" s="23" t="s">
        <v>81</v>
      </c>
      <c r="C193" s="23" t="s">
        <v>91</v>
      </c>
      <c r="D193" s="23" t="s">
        <v>97</v>
      </c>
      <c r="E193" s="136">
        <v>242</v>
      </c>
      <c r="F193" s="23" t="s">
        <v>41</v>
      </c>
      <c r="G193" s="22">
        <v>12500</v>
      </c>
      <c r="H193" s="22">
        <f>SUM(I193:J193)</f>
        <v>14000</v>
      </c>
      <c r="I193" s="22">
        <v>14000</v>
      </c>
      <c r="J193" s="22">
        <v>0</v>
      </c>
    </row>
    <row r="194" spans="1:10" ht="45.75" x14ac:dyDescent="0.25">
      <c r="A194" s="80" t="s">
        <v>230</v>
      </c>
      <c r="B194" s="23" t="s">
        <v>81</v>
      </c>
      <c r="C194" s="23" t="s">
        <v>91</v>
      </c>
      <c r="D194" s="23" t="s">
        <v>97</v>
      </c>
      <c r="E194" s="136">
        <v>244</v>
      </c>
      <c r="F194" s="23"/>
      <c r="G194" s="22">
        <f>SUM(G195+G196+G200+G203+G204+G205)</f>
        <v>31580</v>
      </c>
      <c r="H194" s="22">
        <f>SUM(H195+H196+H200+H203+H204+H205)</f>
        <v>31441.599999999999</v>
      </c>
      <c r="I194" s="22">
        <f>SUM(I195+I196+I200+I203+I204+I205)</f>
        <v>31441.599999999999</v>
      </c>
      <c r="J194" s="22">
        <f>SUM(J195+J196+J200+J203+J204+J205)</f>
        <v>0</v>
      </c>
    </row>
    <row r="195" spans="1:10" x14ac:dyDescent="0.25">
      <c r="A195" s="124"/>
      <c r="B195" s="23"/>
      <c r="C195" s="23"/>
      <c r="D195" s="23"/>
      <c r="E195" s="23"/>
      <c r="F195" s="23" t="s">
        <v>41</v>
      </c>
      <c r="G195" s="22">
        <v>0</v>
      </c>
      <c r="H195" s="22">
        <f>SUM(I195:J195)</f>
        <v>0</v>
      </c>
      <c r="I195" s="22"/>
      <c r="J195" s="22"/>
    </row>
    <row r="196" spans="1:10" x14ac:dyDescent="0.25">
      <c r="A196" s="124"/>
      <c r="B196" s="23"/>
      <c r="C196" s="23"/>
      <c r="D196" s="23"/>
      <c r="E196" s="23"/>
      <c r="F196" s="23" t="s">
        <v>45</v>
      </c>
      <c r="G196" s="22">
        <f>SUM(G197:G199)</f>
        <v>11000</v>
      </c>
      <c r="H196" s="22">
        <f>SUM(H197:H199)</f>
        <v>11220</v>
      </c>
      <c r="I196" s="22">
        <f>SUM(I197:I199)</f>
        <v>11220</v>
      </c>
      <c r="J196" s="22">
        <f>SUM(J197:J199)</f>
        <v>0</v>
      </c>
    </row>
    <row r="197" spans="1:10" x14ac:dyDescent="0.25">
      <c r="A197" s="124"/>
      <c r="B197" s="23"/>
      <c r="C197" s="23"/>
      <c r="D197" s="23"/>
      <c r="E197" s="23"/>
      <c r="F197" s="23" t="s">
        <v>46</v>
      </c>
      <c r="G197" s="22">
        <v>11000</v>
      </c>
      <c r="H197" s="22">
        <f>SUM(I197:J197)</f>
        <v>11220</v>
      </c>
      <c r="I197" s="22">
        <f>SUM(G197*102/100)</f>
        <v>11220</v>
      </c>
      <c r="J197" s="22">
        <v>0</v>
      </c>
    </row>
    <row r="198" spans="1:10" x14ac:dyDescent="0.25">
      <c r="A198" s="124"/>
      <c r="B198" s="23"/>
      <c r="C198" s="23"/>
      <c r="D198" s="23"/>
      <c r="E198" s="23"/>
      <c r="F198" s="23" t="s">
        <v>47</v>
      </c>
      <c r="G198" s="22">
        <v>0</v>
      </c>
      <c r="H198" s="22">
        <f>SUM(I198:J198)</f>
        <v>0</v>
      </c>
      <c r="I198" s="22">
        <f>SUM(G198*106.4/100)</f>
        <v>0</v>
      </c>
      <c r="J198" s="22">
        <v>0</v>
      </c>
    </row>
    <row r="199" spans="1:10" x14ac:dyDescent="0.25">
      <c r="A199" s="124"/>
      <c r="B199" s="23"/>
      <c r="C199" s="23"/>
      <c r="D199" s="23"/>
      <c r="E199" s="23"/>
      <c r="F199" s="23" t="s">
        <v>48</v>
      </c>
      <c r="G199" s="22">
        <v>0</v>
      </c>
      <c r="H199" s="22">
        <f>SUM(I199:J199)</f>
        <v>0</v>
      </c>
      <c r="I199" s="22">
        <f>SUM(G199*106.4/100)</f>
        <v>0</v>
      </c>
      <c r="J199" s="22">
        <v>0</v>
      </c>
    </row>
    <row r="200" spans="1:10" x14ac:dyDescent="0.25">
      <c r="A200" s="124"/>
      <c r="B200" s="23"/>
      <c r="C200" s="23"/>
      <c r="D200" s="23"/>
      <c r="E200" s="23"/>
      <c r="F200" s="23" t="s">
        <v>50</v>
      </c>
      <c r="G200" s="22">
        <f>SUM(G201:G202)</f>
        <v>380</v>
      </c>
      <c r="H200" s="22">
        <f>SUM(H201:H202)</f>
        <v>387.6</v>
      </c>
      <c r="I200" s="22">
        <f>SUM(I201:I202)</f>
        <v>387.6</v>
      </c>
      <c r="J200" s="22">
        <f>SUM(J201:J202)</f>
        <v>0</v>
      </c>
    </row>
    <row r="201" spans="1:10" x14ac:dyDescent="0.25">
      <c r="A201" s="124"/>
      <c r="B201" s="23"/>
      <c r="C201" s="23"/>
      <c r="D201" s="23"/>
      <c r="E201" s="23"/>
      <c r="F201" s="23" t="s">
        <v>51</v>
      </c>
      <c r="G201" s="22">
        <v>380</v>
      </c>
      <c r="H201" s="22">
        <f>I201+J201</f>
        <v>387.6</v>
      </c>
      <c r="I201" s="22">
        <f>G201*102/100</f>
        <v>387.6</v>
      </c>
      <c r="J201" s="22">
        <v>0</v>
      </c>
    </row>
    <row r="202" spans="1:10" x14ac:dyDescent="0.25">
      <c r="A202" s="124"/>
      <c r="B202" s="23"/>
      <c r="C202" s="23"/>
      <c r="D202" s="23"/>
      <c r="E202" s="23"/>
      <c r="F202" s="23" t="s">
        <v>98</v>
      </c>
      <c r="G202" s="22">
        <v>0</v>
      </c>
      <c r="H202" s="22"/>
      <c r="I202" s="22"/>
      <c r="J202" s="22"/>
    </row>
    <row r="203" spans="1:10" x14ac:dyDescent="0.25">
      <c r="A203" s="124"/>
      <c r="B203" s="23"/>
      <c r="C203" s="23"/>
      <c r="D203" s="23"/>
      <c r="E203" s="23"/>
      <c r="F203" s="23" t="s">
        <v>56</v>
      </c>
      <c r="G203" s="22">
        <v>0</v>
      </c>
      <c r="H203" s="22"/>
      <c r="I203" s="22"/>
      <c r="J203" s="22"/>
    </row>
    <row r="204" spans="1:10" x14ac:dyDescent="0.25">
      <c r="A204" s="124"/>
      <c r="B204" s="23"/>
      <c r="C204" s="23"/>
      <c r="D204" s="23"/>
      <c r="E204" s="23"/>
      <c r="F204" s="23" t="s">
        <v>99</v>
      </c>
      <c r="G204" s="22">
        <v>0</v>
      </c>
      <c r="H204" s="22"/>
      <c r="I204" s="22"/>
      <c r="J204" s="22"/>
    </row>
    <row r="205" spans="1:10" x14ac:dyDescent="0.25">
      <c r="A205" s="124"/>
      <c r="B205" s="23"/>
      <c r="C205" s="23"/>
      <c r="D205" s="23"/>
      <c r="E205" s="23"/>
      <c r="F205" s="23" t="s">
        <v>58</v>
      </c>
      <c r="G205" s="22">
        <f>SUM(G206:G210)</f>
        <v>20200</v>
      </c>
      <c r="H205" s="22">
        <f>SUM(H206:H210)</f>
        <v>19834</v>
      </c>
      <c r="I205" s="22">
        <f>SUM(I206:I210)</f>
        <v>19834</v>
      </c>
      <c r="J205" s="22">
        <f>SUM(J206:J210)</f>
        <v>0</v>
      </c>
    </row>
    <row r="206" spans="1:10" x14ac:dyDescent="0.25">
      <c r="A206" s="124"/>
      <c r="B206" s="23"/>
      <c r="C206" s="23"/>
      <c r="D206" s="23"/>
      <c r="E206" s="23"/>
      <c r="F206" s="23" t="s">
        <v>100</v>
      </c>
      <c r="G206" s="22">
        <v>4000</v>
      </c>
      <c r="H206" s="22">
        <f>SUM(I206:J206)</f>
        <v>3520</v>
      </c>
      <c r="I206" s="22">
        <f>SUM(G206*88/100)</f>
        <v>3520</v>
      </c>
      <c r="J206" s="22">
        <v>0</v>
      </c>
    </row>
    <row r="207" spans="1:10" x14ac:dyDescent="0.25">
      <c r="A207" s="124"/>
      <c r="B207" s="23"/>
      <c r="C207" s="23"/>
      <c r="D207" s="23"/>
      <c r="E207" s="23"/>
      <c r="F207" s="23" t="s">
        <v>101</v>
      </c>
      <c r="G207" s="22">
        <v>1500</v>
      </c>
      <c r="H207" s="22">
        <f>SUM(I207:J207)</f>
        <v>1320</v>
      </c>
      <c r="I207" s="22">
        <f>SUM(G207*88/100)</f>
        <v>1320</v>
      </c>
      <c r="J207" s="22">
        <v>0</v>
      </c>
    </row>
    <row r="208" spans="1:10" x14ac:dyDescent="0.25">
      <c r="A208" s="124"/>
      <c r="B208" s="23"/>
      <c r="C208" s="23"/>
      <c r="D208" s="23"/>
      <c r="E208" s="23"/>
      <c r="F208" s="23" t="s">
        <v>102</v>
      </c>
      <c r="G208" s="22">
        <v>0</v>
      </c>
      <c r="H208" s="22">
        <f>SUM(I208:J208)</f>
        <v>0</v>
      </c>
      <c r="I208" s="22">
        <f>SUM(G208)</f>
        <v>0</v>
      </c>
      <c r="J208" s="22"/>
    </row>
    <row r="209" spans="1:10" x14ac:dyDescent="0.25">
      <c r="A209" s="124"/>
      <c r="B209" s="23"/>
      <c r="C209" s="23"/>
      <c r="D209" s="23"/>
      <c r="E209" s="23"/>
      <c r="F209" s="23" t="s">
        <v>60</v>
      </c>
      <c r="G209" s="22">
        <v>0</v>
      </c>
      <c r="H209" s="22">
        <f>SUM(I209:J209)</f>
        <v>0</v>
      </c>
      <c r="I209" s="22">
        <f>SUM(G209*90/100)</f>
        <v>0</v>
      </c>
      <c r="J209" s="22"/>
    </row>
    <row r="210" spans="1:10" x14ac:dyDescent="0.25">
      <c r="A210" s="124"/>
      <c r="B210" s="23"/>
      <c r="C210" s="23"/>
      <c r="D210" s="23"/>
      <c r="E210" s="23"/>
      <c r="F210" s="23" t="s">
        <v>61</v>
      </c>
      <c r="G210" s="22">
        <v>14700</v>
      </c>
      <c r="H210" s="22">
        <f>SUM(I210:J210)</f>
        <v>14994</v>
      </c>
      <c r="I210" s="22">
        <f>SUM(G210*102/100)</f>
        <v>14994</v>
      </c>
      <c r="J210" s="22">
        <v>0</v>
      </c>
    </row>
    <row r="211" spans="1:10" x14ac:dyDescent="0.25">
      <c r="A211" s="80" t="s">
        <v>62</v>
      </c>
      <c r="B211" s="23" t="s">
        <v>81</v>
      </c>
      <c r="C211" s="23" t="s">
        <v>91</v>
      </c>
      <c r="D211" s="23" t="s">
        <v>97</v>
      </c>
      <c r="E211" s="23" t="s">
        <v>63</v>
      </c>
      <c r="F211" s="23"/>
      <c r="G211" s="22">
        <f t="shared" ref="G211:J212" si="22">SUM(G212)</f>
        <v>760</v>
      </c>
      <c r="H211" s="22">
        <f t="shared" si="22"/>
        <v>760</v>
      </c>
      <c r="I211" s="22">
        <f t="shared" si="22"/>
        <v>760</v>
      </c>
      <c r="J211" s="22">
        <f t="shared" si="22"/>
        <v>0</v>
      </c>
    </row>
    <row r="212" spans="1:10" ht="23.25" x14ac:dyDescent="0.25">
      <c r="A212" s="80" t="s">
        <v>64</v>
      </c>
      <c r="B212" s="23" t="s">
        <v>81</v>
      </c>
      <c r="C212" s="23" t="s">
        <v>91</v>
      </c>
      <c r="D212" s="23" t="s">
        <v>97</v>
      </c>
      <c r="E212" s="23" t="s">
        <v>65</v>
      </c>
      <c r="F212" s="23"/>
      <c r="G212" s="22">
        <f t="shared" si="22"/>
        <v>760</v>
      </c>
      <c r="H212" s="22">
        <f t="shared" si="22"/>
        <v>760</v>
      </c>
      <c r="I212" s="22">
        <f t="shared" si="22"/>
        <v>760</v>
      </c>
      <c r="J212" s="22">
        <f t="shared" si="22"/>
        <v>0</v>
      </c>
    </row>
    <row r="213" spans="1:10" ht="23.25" x14ac:dyDescent="0.25">
      <c r="A213" s="80" t="s">
        <v>66</v>
      </c>
      <c r="B213" s="23" t="s">
        <v>81</v>
      </c>
      <c r="C213" s="23" t="s">
        <v>91</v>
      </c>
      <c r="D213" s="23" t="s">
        <v>97</v>
      </c>
      <c r="E213" s="23" t="s">
        <v>67</v>
      </c>
      <c r="F213" s="23" t="s">
        <v>68</v>
      </c>
      <c r="G213" s="22">
        <v>760</v>
      </c>
      <c r="H213" s="22">
        <f>SUM(I213:J213)</f>
        <v>760</v>
      </c>
      <c r="I213" s="22">
        <v>760</v>
      </c>
      <c r="J213" s="22">
        <v>0</v>
      </c>
    </row>
    <row r="214" spans="1:10" x14ac:dyDescent="0.25">
      <c r="A214" s="125" t="s">
        <v>105</v>
      </c>
      <c r="B214" s="24" t="s">
        <v>22</v>
      </c>
      <c r="C214" s="24" t="s">
        <v>19</v>
      </c>
      <c r="D214" s="24" t="s">
        <v>20</v>
      </c>
      <c r="E214" s="24"/>
      <c r="F214" s="24"/>
      <c r="G214" s="25">
        <f>SUM(G215+G224+G236)</f>
        <v>490500</v>
      </c>
      <c r="H214" s="25">
        <f>SUM(H215+H224+H236)</f>
        <v>431640</v>
      </c>
      <c r="I214" s="25">
        <f>SUM(I215+I224+I236)</f>
        <v>431640</v>
      </c>
      <c r="J214" s="25">
        <f>SUM(J215+J224+J236)</f>
        <v>0</v>
      </c>
    </row>
    <row r="215" spans="1:10" x14ac:dyDescent="0.25">
      <c r="A215" s="126" t="s">
        <v>106</v>
      </c>
      <c r="B215" s="24" t="s">
        <v>22</v>
      </c>
      <c r="C215" s="24" t="s">
        <v>107</v>
      </c>
      <c r="D215" s="24" t="s">
        <v>20</v>
      </c>
      <c r="E215" s="24"/>
      <c r="F215" s="24"/>
      <c r="G215" s="25">
        <f>SUM(G216+G220)</f>
        <v>0</v>
      </c>
      <c r="H215" s="25"/>
      <c r="I215" s="25"/>
      <c r="J215" s="25"/>
    </row>
    <row r="216" spans="1:10" x14ac:dyDescent="0.25">
      <c r="A216" s="139" t="s">
        <v>108</v>
      </c>
      <c r="B216" s="23" t="s">
        <v>22</v>
      </c>
      <c r="C216" s="23" t="s">
        <v>107</v>
      </c>
      <c r="D216" s="23" t="s">
        <v>109</v>
      </c>
      <c r="E216" s="23"/>
      <c r="F216" s="23"/>
      <c r="G216" s="22">
        <f>SUM(G217)</f>
        <v>0</v>
      </c>
      <c r="H216" s="22"/>
      <c r="I216" s="22"/>
      <c r="J216" s="22"/>
    </row>
    <row r="217" spans="1:10" ht="23.25" x14ac:dyDescent="0.25">
      <c r="A217" s="139" t="s">
        <v>110</v>
      </c>
      <c r="B217" s="23" t="s">
        <v>22</v>
      </c>
      <c r="C217" s="23" t="s">
        <v>107</v>
      </c>
      <c r="D217" s="23" t="s">
        <v>263</v>
      </c>
      <c r="E217" s="23"/>
      <c r="F217" s="23"/>
      <c r="G217" s="22">
        <f>SUM(G218)</f>
        <v>0</v>
      </c>
      <c r="H217" s="22"/>
      <c r="I217" s="22"/>
      <c r="J217" s="22"/>
    </row>
    <row r="218" spans="1:10" x14ac:dyDescent="0.25">
      <c r="A218" s="139" t="s">
        <v>62</v>
      </c>
      <c r="B218" s="23" t="s">
        <v>22</v>
      </c>
      <c r="C218" s="23" t="s">
        <v>107</v>
      </c>
      <c r="D218" s="23" t="s">
        <v>263</v>
      </c>
      <c r="E218" s="23" t="s">
        <v>63</v>
      </c>
      <c r="F218" s="23"/>
      <c r="G218" s="22">
        <f>SUM(G219)</f>
        <v>0</v>
      </c>
      <c r="H218" s="22"/>
      <c r="I218" s="22"/>
      <c r="J218" s="22"/>
    </row>
    <row r="219" spans="1:10" ht="57" x14ac:dyDescent="0.25">
      <c r="A219" s="139" t="s">
        <v>112</v>
      </c>
      <c r="B219" s="23" t="s">
        <v>22</v>
      </c>
      <c r="C219" s="23" t="s">
        <v>107</v>
      </c>
      <c r="D219" s="23" t="s">
        <v>263</v>
      </c>
      <c r="E219" s="23" t="s">
        <v>113</v>
      </c>
      <c r="F219" s="23" t="s">
        <v>114</v>
      </c>
      <c r="G219" s="22">
        <v>0</v>
      </c>
      <c r="H219" s="22"/>
      <c r="I219" s="22"/>
      <c r="J219" s="22"/>
    </row>
    <row r="220" spans="1:10" x14ac:dyDescent="0.25">
      <c r="A220" s="139" t="s">
        <v>115</v>
      </c>
      <c r="B220" s="23" t="s">
        <v>22</v>
      </c>
      <c r="C220" s="23" t="s">
        <v>107</v>
      </c>
      <c r="D220" s="23" t="s">
        <v>116</v>
      </c>
      <c r="E220" s="23"/>
      <c r="F220" s="23"/>
      <c r="G220" s="22">
        <f>SUM(G221)</f>
        <v>0</v>
      </c>
      <c r="H220" s="22"/>
      <c r="I220" s="22"/>
      <c r="J220" s="22"/>
    </row>
    <row r="221" spans="1:10" ht="23.25" x14ac:dyDescent="0.25">
      <c r="A221" s="139" t="s">
        <v>117</v>
      </c>
      <c r="B221" s="23" t="s">
        <v>22</v>
      </c>
      <c r="C221" s="23" t="s">
        <v>107</v>
      </c>
      <c r="D221" s="23" t="s">
        <v>264</v>
      </c>
      <c r="E221" s="23"/>
      <c r="F221" s="23"/>
      <c r="G221" s="22">
        <f>SUM(G222)</f>
        <v>0</v>
      </c>
      <c r="H221" s="22"/>
      <c r="I221" s="22"/>
      <c r="J221" s="22"/>
    </row>
    <row r="222" spans="1:10" x14ac:dyDescent="0.25">
      <c r="A222" s="139" t="s">
        <v>62</v>
      </c>
      <c r="B222" s="23" t="s">
        <v>22</v>
      </c>
      <c r="C222" s="23" t="s">
        <v>107</v>
      </c>
      <c r="D222" s="23" t="s">
        <v>264</v>
      </c>
      <c r="E222" s="23" t="s">
        <v>63</v>
      </c>
      <c r="F222" s="23" t="s">
        <v>114</v>
      </c>
      <c r="G222" s="22">
        <f>SUM(G223)</f>
        <v>0</v>
      </c>
      <c r="H222" s="22"/>
      <c r="I222" s="22"/>
      <c r="J222" s="22"/>
    </row>
    <row r="223" spans="1:10" ht="57" x14ac:dyDescent="0.25">
      <c r="A223" s="139" t="s">
        <v>112</v>
      </c>
      <c r="B223" s="23" t="s">
        <v>22</v>
      </c>
      <c r="C223" s="23" t="s">
        <v>107</v>
      </c>
      <c r="D223" s="23" t="s">
        <v>264</v>
      </c>
      <c r="E223" s="23" t="s">
        <v>113</v>
      </c>
      <c r="F223" s="23" t="s">
        <v>114</v>
      </c>
      <c r="G223" s="22">
        <v>0</v>
      </c>
      <c r="H223" s="22"/>
      <c r="I223" s="22"/>
      <c r="J223" s="22"/>
    </row>
    <row r="224" spans="1:10" ht="23.25" x14ac:dyDescent="0.25">
      <c r="A224" s="82" t="s">
        <v>119</v>
      </c>
      <c r="B224" s="24" t="s">
        <v>22</v>
      </c>
      <c r="C224" s="24" t="s">
        <v>83</v>
      </c>
      <c r="D224" s="24" t="s">
        <v>20</v>
      </c>
      <c r="E224" s="24"/>
      <c r="F224" s="24"/>
      <c r="G224" s="25">
        <f t="shared" ref="G224:J228" si="23">SUM(G225)</f>
        <v>490500</v>
      </c>
      <c r="H224" s="25">
        <f t="shared" si="23"/>
        <v>431640</v>
      </c>
      <c r="I224" s="25">
        <f t="shared" si="23"/>
        <v>431640</v>
      </c>
      <c r="J224" s="25">
        <f t="shared" si="23"/>
        <v>0</v>
      </c>
    </row>
    <row r="225" spans="1:10" x14ac:dyDescent="0.25">
      <c r="A225" s="80" t="s">
        <v>120</v>
      </c>
      <c r="B225" s="23" t="s">
        <v>22</v>
      </c>
      <c r="C225" s="23" t="s">
        <v>83</v>
      </c>
      <c r="D225" s="23" t="s">
        <v>121</v>
      </c>
      <c r="E225" s="23"/>
      <c r="F225" s="23"/>
      <c r="G225" s="22">
        <f t="shared" si="23"/>
        <v>490500</v>
      </c>
      <c r="H225" s="22">
        <f t="shared" si="23"/>
        <v>431640</v>
      </c>
      <c r="I225" s="22">
        <f t="shared" si="23"/>
        <v>431640</v>
      </c>
      <c r="J225" s="22">
        <f t="shared" si="23"/>
        <v>0</v>
      </c>
    </row>
    <row r="226" spans="1:10" x14ac:dyDescent="0.25">
      <c r="A226" s="80" t="s">
        <v>122</v>
      </c>
      <c r="B226" s="23" t="s">
        <v>22</v>
      </c>
      <c r="C226" s="23" t="s">
        <v>83</v>
      </c>
      <c r="D226" s="23" t="s">
        <v>123</v>
      </c>
      <c r="E226" s="23"/>
      <c r="F226" s="23"/>
      <c r="G226" s="22">
        <f t="shared" si="23"/>
        <v>490500</v>
      </c>
      <c r="H226" s="22">
        <f t="shared" si="23"/>
        <v>431640</v>
      </c>
      <c r="I226" s="22">
        <f t="shared" si="23"/>
        <v>431640</v>
      </c>
      <c r="J226" s="22">
        <f t="shared" si="23"/>
        <v>0</v>
      </c>
    </row>
    <row r="227" spans="1:10" ht="57" x14ac:dyDescent="0.25">
      <c r="A227" s="80" t="s">
        <v>124</v>
      </c>
      <c r="B227" s="23" t="s">
        <v>22</v>
      </c>
      <c r="C227" s="23" t="s">
        <v>83</v>
      </c>
      <c r="D227" s="23" t="s">
        <v>125</v>
      </c>
      <c r="E227" s="23"/>
      <c r="F227" s="23"/>
      <c r="G227" s="22">
        <f t="shared" si="23"/>
        <v>490500</v>
      </c>
      <c r="H227" s="22">
        <f t="shared" si="23"/>
        <v>431640</v>
      </c>
      <c r="I227" s="22">
        <f t="shared" si="23"/>
        <v>431640</v>
      </c>
      <c r="J227" s="22">
        <f t="shared" si="23"/>
        <v>0</v>
      </c>
    </row>
    <row r="228" spans="1:10" ht="34.5" x14ac:dyDescent="0.25">
      <c r="A228" s="138" t="s">
        <v>228</v>
      </c>
      <c r="B228" s="23" t="s">
        <v>22</v>
      </c>
      <c r="C228" s="23" t="s">
        <v>83</v>
      </c>
      <c r="D228" s="23" t="s">
        <v>125</v>
      </c>
      <c r="E228" s="23" t="s">
        <v>88</v>
      </c>
      <c r="F228" s="23"/>
      <c r="G228" s="22">
        <f t="shared" si="23"/>
        <v>490500</v>
      </c>
      <c r="H228" s="22">
        <f t="shared" si="23"/>
        <v>431640</v>
      </c>
      <c r="I228" s="22">
        <f t="shared" si="23"/>
        <v>431640</v>
      </c>
      <c r="J228" s="22">
        <f t="shared" si="23"/>
        <v>0</v>
      </c>
    </row>
    <row r="229" spans="1:10" ht="34.5" x14ac:dyDescent="0.25">
      <c r="A229" s="80" t="s">
        <v>261</v>
      </c>
      <c r="B229" s="23" t="s">
        <v>22</v>
      </c>
      <c r="C229" s="23" t="s">
        <v>83</v>
      </c>
      <c r="D229" s="23" t="s">
        <v>125</v>
      </c>
      <c r="E229" s="23" t="s">
        <v>89</v>
      </c>
      <c r="F229" s="23"/>
      <c r="G229" s="22">
        <f>SUM(G230+G233)</f>
        <v>490500</v>
      </c>
      <c r="H229" s="22">
        <f>SUM(H230+H233)</f>
        <v>431640</v>
      </c>
      <c r="I229" s="22">
        <f>SUM(I230+I233)</f>
        <v>431640</v>
      </c>
      <c r="J229" s="22">
        <f>SUM(J230+J233)</f>
        <v>0</v>
      </c>
    </row>
    <row r="230" spans="1:10" x14ac:dyDescent="0.25">
      <c r="A230" s="257" t="s">
        <v>265</v>
      </c>
      <c r="B230" s="260" t="s">
        <v>22</v>
      </c>
      <c r="C230" s="260" t="s">
        <v>83</v>
      </c>
      <c r="D230" s="260" t="s">
        <v>125</v>
      </c>
      <c r="E230" s="260" t="s">
        <v>151</v>
      </c>
      <c r="F230" s="23"/>
      <c r="G230" s="22">
        <f>SUM(G231:G232)</f>
        <v>0</v>
      </c>
      <c r="H230" s="22">
        <f>SUM(H231:H232)</f>
        <v>0</v>
      </c>
      <c r="I230" s="22">
        <f>SUM(I231:I232)</f>
        <v>0</v>
      </c>
      <c r="J230" s="22">
        <f>SUM(J231:J232)</f>
        <v>0</v>
      </c>
    </row>
    <row r="231" spans="1:10" x14ac:dyDescent="0.25">
      <c r="A231" s="258"/>
      <c r="B231" s="261"/>
      <c r="C231" s="261"/>
      <c r="D231" s="261"/>
      <c r="E231" s="261"/>
      <c r="F231" s="23" t="s">
        <v>126</v>
      </c>
      <c r="G231" s="22">
        <v>0</v>
      </c>
      <c r="H231" s="22"/>
      <c r="I231" s="22"/>
      <c r="J231" s="22"/>
    </row>
    <row r="232" spans="1:10" x14ac:dyDescent="0.25">
      <c r="A232" s="259"/>
      <c r="B232" s="262"/>
      <c r="C232" s="262"/>
      <c r="D232" s="262"/>
      <c r="E232" s="262"/>
      <c r="F232" s="23" t="s">
        <v>152</v>
      </c>
      <c r="G232" s="22">
        <v>0</v>
      </c>
      <c r="H232" s="22"/>
      <c r="I232" s="22"/>
      <c r="J232" s="22"/>
    </row>
    <row r="233" spans="1:10" ht="45.75" x14ac:dyDescent="0.25">
      <c r="A233" s="80" t="s">
        <v>230</v>
      </c>
      <c r="B233" s="23" t="s">
        <v>22</v>
      </c>
      <c r="C233" s="23" t="s">
        <v>83</v>
      </c>
      <c r="D233" s="23" t="s">
        <v>125</v>
      </c>
      <c r="E233" s="23" t="s">
        <v>43</v>
      </c>
      <c r="F233" s="23" t="s">
        <v>126</v>
      </c>
      <c r="G233" s="22">
        <f>SUM(G234+G235)</f>
        <v>490500</v>
      </c>
      <c r="H233" s="22">
        <f>SUM(H234+H235)</f>
        <v>431640</v>
      </c>
      <c r="I233" s="22">
        <f>SUM(I234+I235)</f>
        <v>431640</v>
      </c>
      <c r="J233" s="22">
        <f>SUM(J234)</f>
        <v>0</v>
      </c>
    </row>
    <row r="234" spans="1:10" x14ac:dyDescent="0.25">
      <c r="A234" s="80" t="s">
        <v>128</v>
      </c>
      <c r="B234" s="23" t="s">
        <v>22</v>
      </c>
      <c r="C234" s="23" t="s">
        <v>83</v>
      </c>
      <c r="D234" s="23" t="s">
        <v>125</v>
      </c>
      <c r="E234" s="23" t="s">
        <v>43</v>
      </c>
      <c r="F234" s="23" t="s">
        <v>126</v>
      </c>
      <c r="G234" s="22">
        <v>210000</v>
      </c>
      <c r="H234" s="22">
        <f>SUM(I234:J234)</f>
        <v>184800</v>
      </c>
      <c r="I234" s="22">
        <f>SUM(G234*88/100)</f>
        <v>184800</v>
      </c>
      <c r="J234" s="22">
        <v>0</v>
      </c>
    </row>
    <row r="235" spans="1:10" x14ac:dyDescent="0.25">
      <c r="A235" s="80" t="s">
        <v>266</v>
      </c>
      <c r="B235" s="23" t="s">
        <v>22</v>
      </c>
      <c r="C235" s="23" t="s">
        <v>83</v>
      </c>
      <c r="D235" s="23" t="s">
        <v>125</v>
      </c>
      <c r="E235" s="23" t="s">
        <v>43</v>
      </c>
      <c r="F235" s="23" t="s">
        <v>126</v>
      </c>
      <c r="G235" s="22">
        <v>280500</v>
      </c>
      <c r="H235" s="22">
        <f>SUM(I235:J235)</f>
        <v>246840</v>
      </c>
      <c r="I235" s="22">
        <f>SUM(G235*88/100)</f>
        <v>246840</v>
      </c>
      <c r="J235" s="22"/>
    </row>
    <row r="236" spans="1:10" ht="23.25" x14ac:dyDescent="0.25">
      <c r="A236" s="82" t="s">
        <v>129</v>
      </c>
      <c r="B236" s="24" t="s">
        <v>22</v>
      </c>
      <c r="C236" s="24" t="s">
        <v>130</v>
      </c>
      <c r="D236" s="24" t="s">
        <v>20</v>
      </c>
      <c r="E236" s="24"/>
      <c r="F236" s="24"/>
      <c r="G236" s="25">
        <f t="shared" ref="G236:J240" si="24">SUM(G237)</f>
        <v>0</v>
      </c>
      <c r="H236" s="25">
        <f t="shared" si="24"/>
        <v>0</v>
      </c>
      <c r="I236" s="25">
        <f t="shared" si="24"/>
        <v>0</v>
      </c>
      <c r="J236" s="25">
        <f t="shared" si="24"/>
        <v>0</v>
      </c>
    </row>
    <row r="237" spans="1:10" ht="34.5" x14ac:dyDescent="0.25">
      <c r="A237" s="80" t="s">
        <v>131</v>
      </c>
      <c r="B237" s="23" t="s">
        <v>22</v>
      </c>
      <c r="C237" s="23" t="s">
        <v>130</v>
      </c>
      <c r="D237" s="23" t="s">
        <v>132</v>
      </c>
      <c r="E237" s="23"/>
      <c r="F237" s="23"/>
      <c r="G237" s="22">
        <f t="shared" si="24"/>
        <v>0</v>
      </c>
      <c r="H237" s="22">
        <f t="shared" si="24"/>
        <v>0</v>
      </c>
      <c r="I237" s="22">
        <f t="shared" si="24"/>
        <v>0</v>
      </c>
      <c r="J237" s="22">
        <f t="shared" si="24"/>
        <v>0</v>
      </c>
    </row>
    <row r="238" spans="1:10" ht="23.25" x14ac:dyDescent="0.25">
      <c r="A238" s="80" t="s">
        <v>133</v>
      </c>
      <c r="B238" s="23" t="s">
        <v>22</v>
      </c>
      <c r="C238" s="23" t="s">
        <v>130</v>
      </c>
      <c r="D238" s="23" t="s">
        <v>267</v>
      </c>
      <c r="E238" s="23"/>
      <c r="F238" s="23"/>
      <c r="G238" s="22">
        <f t="shared" si="24"/>
        <v>0</v>
      </c>
      <c r="H238" s="22">
        <f t="shared" si="24"/>
        <v>0</v>
      </c>
      <c r="I238" s="22">
        <f t="shared" si="24"/>
        <v>0</v>
      </c>
      <c r="J238" s="22">
        <f t="shared" si="24"/>
        <v>0</v>
      </c>
    </row>
    <row r="239" spans="1:10" ht="23.25" x14ac:dyDescent="0.25">
      <c r="A239" s="138" t="s">
        <v>38</v>
      </c>
      <c r="B239" s="23" t="s">
        <v>22</v>
      </c>
      <c r="C239" s="23" t="s">
        <v>130</v>
      </c>
      <c r="D239" s="23" t="s">
        <v>267</v>
      </c>
      <c r="E239" s="23" t="s">
        <v>88</v>
      </c>
      <c r="F239" s="23"/>
      <c r="G239" s="22">
        <f t="shared" si="24"/>
        <v>0</v>
      </c>
      <c r="H239" s="22">
        <f t="shared" si="24"/>
        <v>0</v>
      </c>
      <c r="I239" s="22">
        <f t="shared" si="24"/>
        <v>0</v>
      </c>
      <c r="J239" s="22">
        <f t="shared" si="24"/>
        <v>0</v>
      </c>
    </row>
    <row r="240" spans="1:10" ht="23.25" x14ac:dyDescent="0.25">
      <c r="A240" s="80" t="s">
        <v>39</v>
      </c>
      <c r="B240" s="23" t="s">
        <v>22</v>
      </c>
      <c r="C240" s="23" t="s">
        <v>130</v>
      </c>
      <c r="D240" s="23" t="s">
        <v>267</v>
      </c>
      <c r="E240" s="23" t="s">
        <v>89</v>
      </c>
      <c r="F240" s="23"/>
      <c r="G240" s="22">
        <f t="shared" si="24"/>
        <v>0</v>
      </c>
      <c r="H240" s="22">
        <f t="shared" si="24"/>
        <v>0</v>
      </c>
      <c r="I240" s="22">
        <f t="shared" si="24"/>
        <v>0</v>
      </c>
      <c r="J240" s="22">
        <f t="shared" si="24"/>
        <v>0</v>
      </c>
    </row>
    <row r="241" spans="1:10" ht="45.75" x14ac:dyDescent="0.25">
      <c r="A241" s="80" t="s">
        <v>230</v>
      </c>
      <c r="B241" s="23" t="s">
        <v>22</v>
      </c>
      <c r="C241" s="23" t="s">
        <v>130</v>
      </c>
      <c r="D241" s="23" t="s">
        <v>267</v>
      </c>
      <c r="E241" s="23" t="s">
        <v>43</v>
      </c>
      <c r="F241" s="23" t="s">
        <v>56</v>
      </c>
      <c r="G241" s="22">
        <v>0</v>
      </c>
      <c r="H241" s="22">
        <f>SUM(I241:J241)</f>
        <v>0</v>
      </c>
      <c r="I241" s="22"/>
      <c r="J241" s="22"/>
    </row>
    <row r="242" spans="1:10" ht="23.25" x14ac:dyDescent="0.25">
      <c r="A242" s="82" t="s">
        <v>135</v>
      </c>
      <c r="B242" s="24" t="s">
        <v>136</v>
      </c>
      <c r="C242" s="24" t="s">
        <v>19</v>
      </c>
      <c r="D242" s="24" t="s">
        <v>20</v>
      </c>
      <c r="E242" s="24"/>
      <c r="F242" s="24"/>
      <c r="G242" s="25">
        <f>SUM(G243+G249+G256)</f>
        <v>704524</v>
      </c>
      <c r="H242" s="25">
        <f>SUM(H243+H249+H256)</f>
        <v>683912.12</v>
      </c>
      <c r="I242" s="25">
        <f>SUM(I243+I249+I256)</f>
        <v>683912.12</v>
      </c>
      <c r="J242" s="25">
        <f>SUM(J243+J249+J256)</f>
        <v>0</v>
      </c>
    </row>
    <row r="243" spans="1:10" x14ac:dyDescent="0.25">
      <c r="A243" s="82" t="s">
        <v>137</v>
      </c>
      <c r="B243" s="24" t="s">
        <v>136</v>
      </c>
      <c r="C243" s="24" t="s">
        <v>18</v>
      </c>
      <c r="D243" s="24" t="s">
        <v>20</v>
      </c>
      <c r="E243" s="24"/>
      <c r="F243" s="24"/>
      <c r="G243" s="25">
        <f t="shared" ref="G243:J247" si="25">SUM(G244)</f>
        <v>0</v>
      </c>
      <c r="H243" s="25">
        <f t="shared" si="25"/>
        <v>0</v>
      </c>
      <c r="I243" s="25">
        <f t="shared" si="25"/>
        <v>0</v>
      </c>
      <c r="J243" s="25">
        <f t="shared" si="25"/>
        <v>0</v>
      </c>
    </row>
    <row r="244" spans="1:10" ht="23.25" x14ac:dyDescent="0.25">
      <c r="A244" s="80" t="s">
        <v>138</v>
      </c>
      <c r="B244" s="23" t="s">
        <v>136</v>
      </c>
      <c r="C244" s="23" t="s">
        <v>18</v>
      </c>
      <c r="D244" s="23" t="s">
        <v>139</v>
      </c>
      <c r="E244" s="23"/>
      <c r="F244" s="23"/>
      <c r="G244" s="22">
        <f t="shared" si="25"/>
        <v>0</v>
      </c>
      <c r="H244" s="22">
        <f t="shared" si="25"/>
        <v>0</v>
      </c>
      <c r="I244" s="22">
        <f t="shared" si="25"/>
        <v>0</v>
      </c>
      <c r="J244" s="22">
        <f t="shared" si="25"/>
        <v>0</v>
      </c>
    </row>
    <row r="245" spans="1:10" ht="57" x14ac:dyDescent="0.25">
      <c r="A245" s="80" t="s">
        <v>140</v>
      </c>
      <c r="B245" s="23" t="s">
        <v>136</v>
      </c>
      <c r="C245" s="23" t="s">
        <v>18</v>
      </c>
      <c r="D245" s="23" t="s">
        <v>268</v>
      </c>
      <c r="E245" s="23"/>
      <c r="F245" s="23"/>
      <c r="G245" s="22">
        <f t="shared" si="25"/>
        <v>0</v>
      </c>
      <c r="H245" s="22">
        <f t="shared" si="25"/>
        <v>0</v>
      </c>
      <c r="I245" s="22">
        <f t="shared" si="25"/>
        <v>0</v>
      </c>
      <c r="J245" s="22">
        <f t="shared" si="25"/>
        <v>0</v>
      </c>
    </row>
    <row r="246" spans="1:10" ht="45.75" x14ac:dyDescent="0.25">
      <c r="A246" s="80" t="s">
        <v>142</v>
      </c>
      <c r="B246" s="23" t="s">
        <v>136</v>
      </c>
      <c r="C246" s="23" t="s">
        <v>18</v>
      </c>
      <c r="D246" s="23" t="s">
        <v>269</v>
      </c>
      <c r="E246" s="23"/>
      <c r="F246" s="23"/>
      <c r="G246" s="22">
        <f t="shared" si="25"/>
        <v>0</v>
      </c>
      <c r="H246" s="22">
        <f t="shared" si="25"/>
        <v>0</v>
      </c>
      <c r="I246" s="22">
        <f t="shared" si="25"/>
        <v>0</v>
      </c>
      <c r="J246" s="22">
        <f t="shared" si="25"/>
        <v>0</v>
      </c>
    </row>
    <row r="247" spans="1:10" x14ac:dyDescent="0.25">
      <c r="A247" s="139" t="s">
        <v>62</v>
      </c>
      <c r="B247" s="23" t="s">
        <v>136</v>
      </c>
      <c r="C247" s="23" t="s">
        <v>18</v>
      </c>
      <c r="D247" s="23" t="s">
        <v>269</v>
      </c>
      <c r="E247" s="23" t="s">
        <v>63</v>
      </c>
      <c r="F247" s="23"/>
      <c r="G247" s="22">
        <f t="shared" si="25"/>
        <v>0</v>
      </c>
      <c r="H247" s="22">
        <f t="shared" si="25"/>
        <v>0</v>
      </c>
      <c r="I247" s="22">
        <f t="shared" si="25"/>
        <v>0</v>
      </c>
      <c r="J247" s="22">
        <f t="shared" si="25"/>
        <v>0</v>
      </c>
    </row>
    <row r="248" spans="1:10" ht="57" x14ac:dyDescent="0.25">
      <c r="A248" s="139" t="s">
        <v>112</v>
      </c>
      <c r="B248" s="23" t="s">
        <v>136</v>
      </c>
      <c r="C248" s="23" t="s">
        <v>18</v>
      </c>
      <c r="D248" s="23" t="s">
        <v>269</v>
      </c>
      <c r="E248" s="23" t="s">
        <v>113</v>
      </c>
      <c r="F248" s="23" t="s">
        <v>143</v>
      </c>
      <c r="G248" s="22">
        <v>0</v>
      </c>
      <c r="H248" s="22">
        <f>SUM(I248:J248)</f>
        <v>0</v>
      </c>
      <c r="I248" s="22"/>
      <c r="J248" s="22"/>
    </row>
    <row r="249" spans="1:10" x14ac:dyDescent="0.25">
      <c r="A249" s="82" t="s">
        <v>144</v>
      </c>
      <c r="B249" s="24" t="s">
        <v>136</v>
      </c>
      <c r="C249" s="24" t="s">
        <v>145</v>
      </c>
      <c r="D249" s="24" t="s">
        <v>20</v>
      </c>
      <c r="E249" s="24"/>
      <c r="F249" s="24"/>
      <c r="G249" s="25">
        <f t="shared" ref="G249:J250" si="26">SUM(G250)</f>
        <v>283500</v>
      </c>
      <c r="H249" s="25">
        <f t="shared" si="26"/>
        <v>276451</v>
      </c>
      <c r="I249" s="25">
        <f t="shared" si="26"/>
        <v>276451</v>
      </c>
      <c r="J249" s="25">
        <f t="shared" si="26"/>
        <v>0</v>
      </c>
    </row>
    <row r="250" spans="1:10" ht="23.25" x14ac:dyDescent="0.25">
      <c r="A250" s="80" t="s">
        <v>146</v>
      </c>
      <c r="B250" s="23" t="s">
        <v>136</v>
      </c>
      <c r="C250" s="23" t="s">
        <v>145</v>
      </c>
      <c r="D250" s="23" t="s">
        <v>147</v>
      </c>
      <c r="E250" s="23"/>
      <c r="F250" s="23"/>
      <c r="G250" s="22">
        <f t="shared" si="26"/>
        <v>283500</v>
      </c>
      <c r="H250" s="22">
        <f t="shared" si="26"/>
        <v>276451</v>
      </c>
      <c r="I250" s="22">
        <f t="shared" si="26"/>
        <v>276451</v>
      </c>
      <c r="J250" s="22">
        <f t="shared" si="26"/>
        <v>0</v>
      </c>
    </row>
    <row r="251" spans="1:10" ht="23.25" x14ac:dyDescent="0.25">
      <c r="A251" s="80" t="s">
        <v>270</v>
      </c>
      <c r="B251" s="23" t="s">
        <v>136</v>
      </c>
      <c r="C251" s="23" t="s">
        <v>145</v>
      </c>
      <c r="D251" s="23" t="s">
        <v>149</v>
      </c>
      <c r="E251" s="23"/>
      <c r="F251" s="23"/>
      <c r="G251" s="22">
        <f t="shared" ref="G251:J252" si="27">SUM(G252)</f>
        <v>283500</v>
      </c>
      <c r="H251" s="22">
        <f t="shared" si="27"/>
        <v>276451</v>
      </c>
      <c r="I251" s="22">
        <f t="shared" si="27"/>
        <v>276451</v>
      </c>
      <c r="J251" s="22">
        <f t="shared" si="27"/>
        <v>0</v>
      </c>
    </row>
    <row r="252" spans="1:10" ht="34.5" x14ac:dyDescent="0.25">
      <c r="A252" s="138" t="s">
        <v>228</v>
      </c>
      <c r="B252" s="23" t="s">
        <v>136</v>
      </c>
      <c r="C252" s="23" t="s">
        <v>145</v>
      </c>
      <c r="D252" s="23" t="s">
        <v>149</v>
      </c>
      <c r="E252" s="23" t="s">
        <v>88</v>
      </c>
      <c r="F252" s="23"/>
      <c r="G252" s="22">
        <f t="shared" si="27"/>
        <v>283500</v>
      </c>
      <c r="H252" s="22">
        <f t="shared" si="27"/>
        <v>276451</v>
      </c>
      <c r="I252" s="22">
        <f t="shared" si="27"/>
        <v>276451</v>
      </c>
      <c r="J252" s="22">
        <f t="shared" si="27"/>
        <v>0</v>
      </c>
    </row>
    <row r="253" spans="1:10" ht="34.5" x14ac:dyDescent="0.25">
      <c r="A253" s="80" t="s">
        <v>271</v>
      </c>
      <c r="B253" s="23" t="s">
        <v>136</v>
      </c>
      <c r="C253" s="23" t="s">
        <v>145</v>
      </c>
      <c r="D253" s="23" t="s">
        <v>149</v>
      </c>
      <c r="E253" s="23" t="s">
        <v>89</v>
      </c>
      <c r="F253" s="23"/>
      <c r="G253" s="22">
        <f>SUM(G254:G255)</f>
        <v>283500</v>
      </c>
      <c r="H253" s="22">
        <f>SUM(H254:H255)</f>
        <v>276451</v>
      </c>
      <c r="I253" s="22">
        <f>SUM(I254:I255)</f>
        <v>276451</v>
      </c>
      <c r="J253" s="22">
        <f>SUM(J254:J255)</f>
        <v>0</v>
      </c>
    </row>
    <row r="254" spans="1:10" ht="34.5" x14ac:dyDescent="0.25">
      <c r="A254" s="139" t="s">
        <v>150</v>
      </c>
      <c r="B254" s="23" t="s">
        <v>136</v>
      </c>
      <c r="C254" s="23" t="s">
        <v>145</v>
      </c>
      <c r="D254" s="23" t="s">
        <v>149</v>
      </c>
      <c r="E254" s="23" t="s">
        <v>151</v>
      </c>
      <c r="F254" s="23" t="s">
        <v>152</v>
      </c>
      <c r="G254" s="22">
        <v>0</v>
      </c>
      <c r="H254" s="22">
        <v>0</v>
      </c>
      <c r="I254" s="22">
        <v>0</v>
      </c>
      <c r="J254" s="22">
        <v>0</v>
      </c>
    </row>
    <row r="255" spans="1:10" ht="45.75" x14ac:dyDescent="0.25">
      <c r="A255" s="80" t="s">
        <v>230</v>
      </c>
      <c r="B255" s="23" t="s">
        <v>136</v>
      </c>
      <c r="C255" s="23" t="s">
        <v>145</v>
      </c>
      <c r="D255" s="23" t="s">
        <v>149</v>
      </c>
      <c r="E255" s="23" t="s">
        <v>43</v>
      </c>
      <c r="F255" s="23" t="s">
        <v>56</v>
      </c>
      <c r="G255" s="22">
        <v>283500</v>
      </c>
      <c r="H255" s="22">
        <f>SUM(I255:J255)</f>
        <v>276451</v>
      </c>
      <c r="I255" s="22">
        <v>276451</v>
      </c>
      <c r="J255" s="22"/>
    </row>
    <row r="256" spans="1:10" x14ac:dyDescent="0.25">
      <c r="A256" s="82" t="s">
        <v>153</v>
      </c>
      <c r="B256" s="24" t="s">
        <v>136</v>
      </c>
      <c r="C256" s="24" t="s">
        <v>81</v>
      </c>
      <c r="D256" s="24" t="s">
        <v>20</v>
      </c>
      <c r="E256" s="24"/>
      <c r="F256" s="24"/>
      <c r="G256" s="25">
        <f>SUM(G257)</f>
        <v>421024</v>
      </c>
      <c r="H256" s="25">
        <f>SUM(H257)</f>
        <v>407461.12</v>
      </c>
      <c r="I256" s="25">
        <f>SUM(I257)</f>
        <v>407461.12</v>
      </c>
      <c r="J256" s="25">
        <f>SUM(J257)</f>
        <v>0</v>
      </c>
    </row>
    <row r="257" spans="1:10" x14ac:dyDescent="0.25">
      <c r="A257" s="80" t="s">
        <v>153</v>
      </c>
      <c r="B257" s="23" t="s">
        <v>136</v>
      </c>
      <c r="C257" s="23" t="s">
        <v>81</v>
      </c>
      <c r="D257" s="23" t="s">
        <v>154</v>
      </c>
      <c r="E257" s="23"/>
      <c r="F257" s="23"/>
      <c r="G257" s="22">
        <f>SUM(G258+G265+G269+G273)</f>
        <v>421024</v>
      </c>
      <c r="H257" s="22">
        <f>SUM(H258+H265+H269+H273)</f>
        <v>407461.12</v>
      </c>
      <c r="I257" s="22">
        <f>SUM(I258+I265+I269+I273)</f>
        <v>407461.12</v>
      </c>
      <c r="J257" s="22">
        <f>SUM(J258+J265+J269+J273)</f>
        <v>0</v>
      </c>
    </row>
    <row r="258" spans="1:10" x14ac:dyDescent="0.25">
      <c r="A258" s="80" t="s">
        <v>155</v>
      </c>
      <c r="B258" s="23" t="s">
        <v>136</v>
      </c>
      <c r="C258" s="23" t="s">
        <v>81</v>
      </c>
      <c r="D258" s="23" t="s">
        <v>156</v>
      </c>
      <c r="E258" s="23"/>
      <c r="F258" s="23"/>
      <c r="G258" s="22">
        <f t="shared" ref="G258:J259" si="28">SUM(G259)</f>
        <v>266000</v>
      </c>
      <c r="H258" s="22">
        <f t="shared" si="28"/>
        <v>274280</v>
      </c>
      <c r="I258" s="22">
        <f t="shared" si="28"/>
        <v>274280</v>
      </c>
      <c r="J258" s="22">
        <f t="shared" si="28"/>
        <v>0</v>
      </c>
    </row>
    <row r="259" spans="1:10" ht="34.5" x14ac:dyDescent="0.25">
      <c r="A259" s="138" t="s">
        <v>228</v>
      </c>
      <c r="B259" s="23" t="s">
        <v>136</v>
      </c>
      <c r="C259" s="23" t="s">
        <v>81</v>
      </c>
      <c r="D259" s="23" t="s">
        <v>156</v>
      </c>
      <c r="E259" s="23" t="s">
        <v>88</v>
      </c>
      <c r="F259" s="23"/>
      <c r="G259" s="22">
        <f t="shared" si="28"/>
        <v>266000</v>
      </c>
      <c r="H259" s="22">
        <f t="shared" si="28"/>
        <v>274280</v>
      </c>
      <c r="I259" s="22">
        <f t="shared" si="28"/>
        <v>274280</v>
      </c>
      <c r="J259" s="22">
        <f t="shared" si="28"/>
        <v>0</v>
      </c>
    </row>
    <row r="260" spans="1:10" ht="34.5" x14ac:dyDescent="0.25">
      <c r="A260" s="80" t="s">
        <v>261</v>
      </c>
      <c r="B260" s="23" t="s">
        <v>136</v>
      </c>
      <c r="C260" s="23" t="s">
        <v>81</v>
      </c>
      <c r="D260" s="23" t="s">
        <v>156</v>
      </c>
      <c r="E260" s="23" t="s">
        <v>89</v>
      </c>
      <c r="F260" s="23"/>
      <c r="G260" s="22">
        <f>SUM(G261+G263)</f>
        <v>266000</v>
      </c>
      <c r="H260" s="22">
        <f>SUM(H261+H263)</f>
        <v>274280</v>
      </c>
      <c r="I260" s="22">
        <f>SUM(I261+I263)</f>
        <v>274280</v>
      </c>
      <c r="J260" s="22">
        <f>SUM(J261+J263)</f>
        <v>0</v>
      </c>
    </row>
    <row r="261" spans="1:10" ht="45.75" x14ac:dyDescent="0.25">
      <c r="A261" s="80" t="s">
        <v>230</v>
      </c>
      <c r="B261" s="23" t="s">
        <v>136</v>
      </c>
      <c r="C261" s="23" t="s">
        <v>81</v>
      </c>
      <c r="D261" s="23" t="s">
        <v>156</v>
      </c>
      <c r="E261" s="23" t="s">
        <v>43</v>
      </c>
      <c r="F261" s="128"/>
      <c r="G261" s="22">
        <f>SUM(G262)</f>
        <v>2000</v>
      </c>
      <c r="H261" s="22">
        <f>SUM(I261:J261)</f>
        <v>5000</v>
      </c>
      <c r="I261" s="22">
        <f>SUM(I262)</f>
        <v>5000</v>
      </c>
      <c r="J261" s="22">
        <f>SUM(J262)</f>
        <v>0</v>
      </c>
    </row>
    <row r="262" spans="1:10" x14ac:dyDescent="0.25">
      <c r="A262" s="139" t="s">
        <v>157</v>
      </c>
      <c r="B262" s="23" t="s">
        <v>136</v>
      </c>
      <c r="C262" s="23" t="s">
        <v>81</v>
      </c>
      <c r="D262" s="23" t="s">
        <v>156</v>
      </c>
      <c r="E262" s="23" t="s">
        <v>43</v>
      </c>
      <c r="F262" s="128" t="s">
        <v>126</v>
      </c>
      <c r="G262" s="22">
        <v>2000</v>
      </c>
      <c r="H262" s="22">
        <f>SUM(I262:J262)</f>
        <v>5000</v>
      </c>
      <c r="I262" s="22">
        <v>5000</v>
      </c>
      <c r="J262" s="22">
        <v>0</v>
      </c>
    </row>
    <row r="263" spans="1:10" ht="45.75" x14ac:dyDescent="0.25">
      <c r="A263" s="80" t="s">
        <v>230</v>
      </c>
      <c r="B263" s="23" t="s">
        <v>136</v>
      </c>
      <c r="C263" s="23" t="s">
        <v>81</v>
      </c>
      <c r="D263" s="23" t="s">
        <v>156</v>
      </c>
      <c r="E263" s="23" t="s">
        <v>43</v>
      </c>
      <c r="F263" s="128"/>
      <c r="G263" s="22">
        <f>SUM(G264)</f>
        <v>264000</v>
      </c>
      <c r="H263" s="22">
        <f>SUM(I263:J263)</f>
        <v>269280</v>
      </c>
      <c r="I263" s="22">
        <f>SUM(I264)</f>
        <v>269280</v>
      </c>
      <c r="J263" s="22">
        <f>SUM(J264)</f>
        <v>0</v>
      </c>
    </row>
    <row r="264" spans="1:10" x14ac:dyDescent="0.25">
      <c r="A264" s="139" t="s">
        <v>158</v>
      </c>
      <c r="B264" s="23" t="s">
        <v>136</v>
      </c>
      <c r="C264" s="23" t="s">
        <v>81</v>
      </c>
      <c r="D264" s="23" t="s">
        <v>156</v>
      </c>
      <c r="E264" s="23" t="s">
        <v>43</v>
      </c>
      <c r="F264" s="128" t="s">
        <v>46</v>
      </c>
      <c r="G264" s="22">
        <v>264000</v>
      </c>
      <c r="H264" s="22">
        <f>SUM(I264:J264)</f>
        <v>269280</v>
      </c>
      <c r="I264" s="22">
        <f>SUM(G264*102/100)</f>
        <v>269280</v>
      </c>
      <c r="J264" s="22">
        <v>0</v>
      </c>
    </row>
    <row r="265" spans="1:10" x14ac:dyDescent="0.25">
      <c r="A265" s="80" t="s">
        <v>159</v>
      </c>
      <c r="B265" s="23" t="s">
        <v>136</v>
      </c>
      <c r="C265" s="23" t="s">
        <v>81</v>
      </c>
      <c r="D265" s="23" t="s">
        <v>160</v>
      </c>
      <c r="E265" s="23" t="s">
        <v>43</v>
      </c>
      <c r="F265" s="23" t="s">
        <v>126</v>
      </c>
      <c r="G265" s="22">
        <f t="shared" ref="G265:J267" si="29">SUM(G266)</f>
        <v>15000</v>
      </c>
      <c r="H265" s="22">
        <f t="shared" si="29"/>
        <v>10000</v>
      </c>
      <c r="I265" s="22">
        <f t="shared" si="29"/>
        <v>10000</v>
      </c>
      <c r="J265" s="22">
        <f t="shared" si="29"/>
        <v>0</v>
      </c>
    </row>
    <row r="266" spans="1:10" ht="34.5" x14ac:dyDescent="0.25">
      <c r="A266" s="138" t="s">
        <v>228</v>
      </c>
      <c r="B266" s="23" t="s">
        <v>136</v>
      </c>
      <c r="C266" s="23" t="s">
        <v>81</v>
      </c>
      <c r="D266" s="23" t="s">
        <v>160</v>
      </c>
      <c r="E266" s="23" t="s">
        <v>88</v>
      </c>
      <c r="F266" s="23"/>
      <c r="G266" s="22">
        <f t="shared" si="29"/>
        <v>15000</v>
      </c>
      <c r="H266" s="22">
        <f t="shared" si="29"/>
        <v>10000</v>
      </c>
      <c r="I266" s="22">
        <f t="shared" si="29"/>
        <v>10000</v>
      </c>
      <c r="J266" s="22">
        <f t="shared" si="29"/>
        <v>0</v>
      </c>
    </row>
    <row r="267" spans="1:10" ht="34.5" x14ac:dyDescent="0.25">
      <c r="A267" s="80" t="s">
        <v>261</v>
      </c>
      <c r="B267" s="23" t="s">
        <v>136</v>
      </c>
      <c r="C267" s="23" t="s">
        <v>81</v>
      </c>
      <c r="D267" s="23" t="s">
        <v>160</v>
      </c>
      <c r="E267" s="23" t="s">
        <v>89</v>
      </c>
      <c r="F267" s="23"/>
      <c r="G267" s="22">
        <f t="shared" si="29"/>
        <v>15000</v>
      </c>
      <c r="H267" s="22">
        <f t="shared" si="29"/>
        <v>10000</v>
      </c>
      <c r="I267" s="22">
        <f t="shared" si="29"/>
        <v>10000</v>
      </c>
      <c r="J267" s="22">
        <f t="shared" si="29"/>
        <v>0</v>
      </c>
    </row>
    <row r="268" spans="1:10" ht="45.75" x14ac:dyDescent="0.25">
      <c r="A268" s="80" t="s">
        <v>230</v>
      </c>
      <c r="B268" s="23" t="s">
        <v>136</v>
      </c>
      <c r="C268" s="23" t="s">
        <v>81</v>
      </c>
      <c r="D268" s="23" t="s">
        <v>160</v>
      </c>
      <c r="E268" s="23" t="s">
        <v>43</v>
      </c>
      <c r="F268" s="23" t="s">
        <v>126</v>
      </c>
      <c r="G268" s="22">
        <v>15000</v>
      </c>
      <c r="H268" s="22">
        <f>SUM(I268:J268)</f>
        <v>10000</v>
      </c>
      <c r="I268" s="22">
        <v>10000</v>
      </c>
      <c r="J268" s="22">
        <v>0</v>
      </c>
    </row>
    <row r="269" spans="1:10" ht="23.25" x14ac:dyDescent="0.25">
      <c r="A269" s="80" t="s">
        <v>161</v>
      </c>
      <c r="B269" s="23" t="s">
        <v>136</v>
      </c>
      <c r="C269" s="23" t="s">
        <v>81</v>
      </c>
      <c r="D269" s="23" t="s">
        <v>162</v>
      </c>
      <c r="E269" s="23"/>
      <c r="F269" s="23"/>
      <c r="G269" s="22">
        <f>SUM(G270)</f>
        <v>10000</v>
      </c>
      <c r="H269" s="22">
        <f>SUM(H272)</f>
        <v>8800</v>
      </c>
      <c r="I269" s="22">
        <f>SUM(I272)</f>
        <v>8800</v>
      </c>
      <c r="J269" s="22">
        <f>SUM(J272)</f>
        <v>0</v>
      </c>
    </row>
    <row r="270" spans="1:10" ht="34.5" x14ac:dyDescent="0.25">
      <c r="A270" s="138" t="s">
        <v>228</v>
      </c>
      <c r="B270" s="23" t="s">
        <v>136</v>
      </c>
      <c r="C270" s="23" t="s">
        <v>81</v>
      </c>
      <c r="D270" s="23" t="s">
        <v>162</v>
      </c>
      <c r="E270" s="23" t="s">
        <v>88</v>
      </c>
      <c r="F270" s="23"/>
      <c r="G270" s="22">
        <f>SUM(G271)</f>
        <v>10000</v>
      </c>
      <c r="H270" s="22">
        <f t="shared" ref="H270:J271" si="30">SUM(H271)</f>
        <v>8800</v>
      </c>
      <c r="I270" s="22">
        <f t="shared" si="30"/>
        <v>8800</v>
      </c>
      <c r="J270" s="22">
        <f t="shared" si="30"/>
        <v>0</v>
      </c>
    </row>
    <row r="271" spans="1:10" ht="34.5" x14ac:dyDescent="0.25">
      <c r="A271" s="80" t="s">
        <v>261</v>
      </c>
      <c r="B271" s="23" t="s">
        <v>136</v>
      </c>
      <c r="C271" s="23" t="s">
        <v>81</v>
      </c>
      <c r="D271" s="23" t="s">
        <v>162</v>
      </c>
      <c r="E271" s="23" t="s">
        <v>89</v>
      </c>
      <c r="F271" s="23"/>
      <c r="G271" s="22">
        <f>SUM(G272)</f>
        <v>10000</v>
      </c>
      <c r="H271" s="22">
        <f t="shared" si="30"/>
        <v>8800</v>
      </c>
      <c r="I271" s="22">
        <f t="shared" si="30"/>
        <v>8800</v>
      </c>
      <c r="J271" s="22">
        <f t="shared" si="30"/>
        <v>0</v>
      </c>
    </row>
    <row r="272" spans="1:10" ht="45.75" x14ac:dyDescent="0.25">
      <c r="A272" s="80" t="s">
        <v>230</v>
      </c>
      <c r="B272" s="23" t="s">
        <v>136</v>
      </c>
      <c r="C272" s="23" t="s">
        <v>81</v>
      </c>
      <c r="D272" s="23" t="s">
        <v>162</v>
      </c>
      <c r="E272" s="23" t="s">
        <v>43</v>
      </c>
      <c r="F272" s="23" t="s">
        <v>126</v>
      </c>
      <c r="G272" s="22">
        <v>10000</v>
      </c>
      <c r="H272" s="22">
        <f>SUM(I272:J272)</f>
        <v>8800</v>
      </c>
      <c r="I272" s="22">
        <f>G272*88/100</f>
        <v>8800</v>
      </c>
      <c r="J272" s="22"/>
    </row>
    <row r="273" spans="1:12" ht="23.25" x14ac:dyDescent="0.25">
      <c r="A273" s="80" t="s">
        <v>272</v>
      </c>
      <c r="B273" s="23" t="s">
        <v>136</v>
      </c>
      <c r="C273" s="23" t="s">
        <v>81</v>
      </c>
      <c r="D273" s="23" t="s">
        <v>164</v>
      </c>
      <c r="E273" s="23"/>
      <c r="F273" s="23"/>
      <c r="G273" s="22">
        <f t="shared" ref="G273:J275" si="31">SUM(G274)</f>
        <v>130024</v>
      </c>
      <c r="H273" s="22">
        <f t="shared" si="31"/>
        <v>114381.12</v>
      </c>
      <c r="I273" s="22">
        <f t="shared" si="31"/>
        <v>114381.12</v>
      </c>
      <c r="J273" s="22">
        <f t="shared" si="31"/>
        <v>0</v>
      </c>
    </row>
    <row r="274" spans="1:12" ht="34.5" x14ac:dyDescent="0.25">
      <c r="A274" s="138" t="s">
        <v>273</v>
      </c>
      <c r="B274" s="23" t="s">
        <v>136</v>
      </c>
      <c r="C274" s="23" t="s">
        <v>81</v>
      </c>
      <c r="D274" s="23" t="s">
        <v>274</v>
      </c>
      <c r="E274" s="23"/>
      <c r="F274" s="23"/>
      <c r="G274" s="22">
        <f t="shared" si="31"/>
        <v>130024</v>
      </c>
      <c r="H274" s="22">
        <f t="shared" si="31"/>
        <v>114381.12</v>
      </c>
      <c r="I274" s="22">
        <f t="shared" si="31"/>
        <v>114381.12</v>
      </c>
      <c r="J274" s="22">
        <f t="shared" si="31"/>
        <v>0</v>
      </c>
    </row>
    <row r="275" spans="1:12" ht="34.5" x14ac:dyDescent="0.25">
      <c r="A275" s="138" t="s">
        <v>228</v>
      </c>
      <c r="B275" s="23" t="s">
        <v>136</v>
      </c>
      <c r="C275" s="23" t="s">
        <v>81</v>
      </c>
      <c r="D275" s="23" t="s">
        <v>164</v>
      </c>
      <c r="E275" s="23" t="s">
        <v>88</v>
      </c>
      <c r="F275" s="23"/>
      <c r="G275" s="22">
        <f t="shared" si="31"/>
        <v>130024</v>
      </c>
      <c r="H275" s="22">
        <f t="shared" si="31"/>
        <v>114381.12</v>
      </c>
      <c r="I275" s="22">
        <f t="shared" si="31"/>
        <v>114381.12</v>
      </c>
      <c r="J275" s="22">
        <f t="shared" si="31"/>
        <v>0</v>
      </c>
    </row>
    <row r="276" spans="1:12" ht="34.5" x14ac:dyDescent="0.25">
      <c r="A276" s="80" t="s">
        <v>261</v>
      </c>
      <c r="B276" s="23" t="s">
        <v>136</v>
      </c>
      <c r="C276" s="23" t="s">
        <v>81</v>
      </c>
      <c r="D276" s="23" t="s">
        <v>164</v>
      </c>
      <c r="E276" s="23" t="s">
        <v>89</v>
      </c>
      <c r="F276" s="23"/>
      <c r="G276" s="22">
        <f>SUM(G277+G280)</f>
        <v>130024</v>
      </c>
      <c r="H276" s="22">
        <f>SUM(H277+H280)</f>
        <v>114381.12</v>
      </c>
      <c r="I276" s="22">
        <f>SUM(I277+I280)</f>
        <v>114381.12</v>
      </c>
      <c r="J276" s="22">
        <f>SUM(J277+J280)</f>
        <v>0</v>
      </c>
    </row>
    <row r="277" spans="1:12" ht="45.75" x14ac:dyDescent="0.25">
      <c r="A277" s="80" t="s">
        <v>230</v>
      </c>
      <c r="B277" s="23" t="s">
        <v>136</v>
      </c>
      <c r="C277" s="23" t="s">
        <v>81</v>
      </c>
      <c r="D277" s="23" t="s">
        <v>164</v>
      </c>
      <c r="E277" s="23" t="s">
        <v>43</v>
      </c>
      <c r="F277" s="23"/>
      <c r="G277" s="22">
        <f>SUM(G278:G279)</f>
        <v>6000</v>
      </c>
      <c r="H277" s="22">
        <f>SUM(H278:H279)</f>
        <v>5240</v>
      </c>
      <c r="I277" s="22">
        <f>SUM(I278:I279)</f>
        <v>5240</v>
      </c>
      <c r="J277" s="22">
        <f>SUM(J278:J279)</f>
        <v>0</v>
      </c>
    </row>
    <row r="278" spans="1:12" x14ac:dyDescent="0.25">
      <c r="A278" s="139" t="s">
        <v>166</v>
      </c>
      <c r="B278" s="23" t="s">
        <v>136</v>
      </c>
      <c r="C278" s="23" t="s">
        <v>81</v>
      </c>
      <c r="D278" s="23" t="s">
        <v>164</v>
      </c>
      <c r="E278" s="23" t="s">
        <v>43</v>
      </c>
      <c r="F278" s="23" t="s">
        <v>126</v>
      </c>
      <c r="G278" s="22"/>
      <c r="H278" s="22"/>
      <c r="I278" s="22"/>
      <c r="J278" s="22"/>
    </row>
    <row r="279" spans="1:12" x14ac:dyDescent="0.25">
      <c r="A279" s="139" t="s">
        <v>167</v>
      </c>
      <c r="B279" s="23" t="s">
        <v>136</v>
      </c>
      <c r="C279" s="23" t="s">
        <v>81</v>
      </c>
      <c r="D279" s="23" t="s">
        <v>164</v>
      </c>
      <c r="E279" s="23" t="s">
        <v>43</v>
      </c>
      <c r="F279" s="23" t="s">
        <v>126</v>
      </c>
      <c r="G279" s="22">
        <v>6000</v>
      </c>
      <c r="H279" s="22">
        <f>SUM(I279:J279)</f>
        <v>5240</v>
      </c>
      <c r="I279" s="22">
        <v>5240</v>
      </c>
      <c r="J279" s="22">
        <v>0</v>
      </c>
    </row>
    <row r="280" spans="1:12" ht="34.5" x14ac:dyDescent="0.25">
      <c r="A280" s="80" t="s">
        <v>275</v>
      </c>
      <c r="B280" s="23" t="s">
        <v>136</v>
      </c>
      <c r="C280" s="23" t="s">
        <v>81</v>
      </c>
      <c r="D280" s="23" t="s">
        <v>164</v>
      </c>
      <c r="E280" s="23" t="s">
        <v>43</v>
      </c>
      <c r="F280" s="23" t="s">
        <v>126</v>
      </c>
      <c r="G280" s="22">
        <f>SUM(G281:G284)</f>
        <v>124024</v>
      </c>
      <c r="H280" s="22">
        <f>SUM(I280:J280)</f>
        <v>109141.12</v>
      </c>
      <c r="I280" s="22">
        <f>SUM(I281:I283)</f>
        <v>109141.12</v>
      </c>
      <c r="J280" s="22">
        <f>SUM(J281:J283)</f>
        <v>0</v>
      </c>
    </row>
    <row r="281" spans="1:12" x14ac:dyDescent="0.25">
      <c r="A281" s="80" t="s">
        <v>168</v>
      </c>
      <c r="B281" s="23" t="s">
        <v>136</v>
      </c>
      <c r="C281" s="23" t="s">
        <v>81</v>
      </c>
      <c r="D281" s="23" t="s">
        <v>164</v>
      </c>
      <c r="E281" s="23" t="s">
        <v>43</v>
      </c>
      <c r="F281" s="23" t="s">
        <v>126</v>
      </c>
      <c r="G281" s="22">
        <v>114024</v>
      </c>
      <c r="H281" s="22">
        <f>SUM(I281:J281)</f>
        <v>100341.12</v>
      </c>
      <c r="I281" s="22">
        <f>SUM(G281*88/100)</f>
        <v>100341.12</v>
      </c>
      <c r="J281" s="22">
        <v>0</v>
      </c>
    </row>
    <row r="282" spans="1:12" x14ac:dyDescent="0.25">
      <c r="A282" s="80" t="s">
        <v>169</v>
      </c>
      <c r="B282" s="23" t="s">
        <v>136</v>
      </c>
      <c r="C282" s="23" t="s">
        <v>81</v>
      </c>
      <c r="D282" s="23" t="s">
        <v>164</v>
      </c>
      <c r="E282" s="23" t="s">
        <v>43</v>
      </c>
      <c r="F282" s="23" t="s">
        <v>126</v>
      </c>
      <c r="G282" s="22">
        <v>10000</v>
      </c>
      <c r="H282" s="22">
        <f>SUM(I282:J282)</f>
        <v>8800</v>
      </c>
      <c r="I282" s="22">
        <f>SUM(G282*88/100)</f>
        <v>8800</v>
      </c>
      <c r="J282" s="22">
        <v>0</v>
      </c>
    </row>
    <row r="283" spans="1:12" x14ac:dyDescent="0.25">
      <c r="A283" s="80" t="s">
        <v>170</v>
      </c>
      <c r="B283" s="23" t="s">
        <v>136</v>
      </c>
      <c r="C283" s="23" t="s">
        <v>81</v>
      </c>
      <c r="D283" s="23" t="s">
        <v>164</v>
      </c>
      <c r="E283" s="23" t="s">
        <v>43</v>
      </c>
      <c r="F283" s="23" t="s">
        <v>126</v>
      </c>
      <c r="G283" s="22"/>
      <c r="H283" s="22">
        <f>SUM(I283:J283)</f>
        <v>0</v>
      </c>
      <c r="I283" s="22">
        <f>SUM(G283*106.2/100)</f>
        <v>0</v>
      </c>
      <c r="J283" s="22">
        <v>0</v>
      </c>
    </row>
    <row r="284" spans="1:12" x14ac:dyDescent="0.25">
      <c r="A284" s="80" t="s">
        <v>276</v>
      </c>
      <c r="B284" s="23"/>
      <c r="C284" s="23"/>
      <c r="D284" s="23"/>
      <c r="E284" s="23"/>
      <c r="F284" s="23"/>
      <c r="G284" s="22"/>
      <c r="H284" s="22"/>
      <c r="I284" s="22"/>
      <c r="J284" s="22"/>
    </row>
    <row r="285" spans="1:12" x14ac:dyDescent="0.25">
      <c r="A285" s="82" t="s">
        <v>277</v>
      </c>
      <c r="B285" s="24" t="s">
        <v>107</v>
      </c>
      <c r="C285" s="24" t="s">
        <v>19</v>
      </c>
      <c r="D285" s="24" t="s">
        <v>20</v>
      </c>
      <c r="E285" s="24"/>
      <c r="F285" s="24"/>
      <c r="G285" s="25">
        <f>SUM(G286)</f>
        <v>2676485</v>
      </c>
      <c r="H285" s="25">
        <f>SUM(H286)</f>
        <v>2254832.2393999998</v>
      </c>
      <c r="I285" s="25">
        <f>SUM(I286)</f>
        <v>2254832.2393999998</v>
      </c>
      <c r="J285" s="25">
        <f>SUM(J286)</f>
        <v>0</v>
      </c>
    </row>
    <row r="286" spans="1:12" x14ac:dyDescent="0.25">
      <c r="A286" s="82" t="s">
        <v>173</v>
      </c>
      <c r="B286" s="24" t="s">
        <v>107</v>
      </c>
      <c r="C286" s="24" t="s">
        <v>18</v>
      </c>
      <c r="D286" s="24" t="s">
        <v>20</v>
      </c>
      <c r="E286" s="24"/>
      <c r="F286" s="24"/>
      <c r="G286" s="25">
        <f>SUM(G287+G457)</f>
        <v>2676485</v>
      </c>
      <c r="H286" s="25">
        <f>SUM(H287+H457)</f>
        <v>2254832.2393999998</v>
      </c>
      <c r="I286" s="25">
        <f>SUM(I287+I457)</f>
        <v>2254832.2393999998</v>
      </c>
      <c r="J286" s="25">
        <f>SUM(J287+J457)</f>
        <v>0</v>
      </c>
      <c r="L286" s="19"/>
    </row>
    <row r="287" spans="1:12" ht="34.5" x14ac:dyDescent="0.25">
      <c r="A287" s="80" t="s">
        <v>174</v>
      </c>
      <c r="B287" s="23" t="s">
        <v>107</v>
      </c>
      <c r="C287" s="23" t="s">
        <v>18</v>
      </c>
      <c r="D287" s="23" t="s">
        <v>175</v>
      </c>
      <c r="E287" s="23"/>
      <c r="F287" s="23"/>
      <c r="G287" s="22">
        <f t="shared" ref="G287:J288" si="32">SUM(G288)</f>
        <v>2676485</v>
      </c>
      <c r="H287" s="22">
        <f t="shared" si="32"/>
        <v>2254832.2393999998</v>
      </c>
      <c r="I287" s="22">
        <f t="shared" si="32"/>
        <v>2254832.2393999998</v>
      </c>
      <c r="J287" s="22">
        <f t="shared" si="32"/>
        <v>0</v>
      </c>
    </row>
    <row r="288" spans="1:12" ht="23.25" x14ac:dyDescent="0.25">
      <c r="A288" s="80" t="s">
        <v>94</v>
      </c>
      <c r="B288" s="23" t="s">
        <v>107</v>
      </c>
      <c r="C288" s="23" t="s">
        <v>18</v>
      </c>
      <c r="D288" s="23" t="s">
        <v>278</v>
      </c>
      <c r="E288" s="23"/>
      <c r="F288" s="23"/>
      <c r="G288" s="22">
        <f t="shared" si="32"/>
        <v>2676485</v>
      </c>
      <c r="H288" s="22">
        <f t="shared" si="32"/>
        <v>2254832.2393999998</v>
      </c>
      <c r="I288" s="22">
        <f t="shared" si="32"/>
        <v>2254832.2393999998</v>
      </c>
      <c r="J288" s="22">
        <f t="shared" si="32"/>
        <v>0</v>
      </c>
      <c r="L288" s="14"/>
    </row>
    <row r="289" spans="1:12" ht="34.5" x14ac:dyDescent="0.25">
      <c r="A289" s="80" t="s">
        <v>255</v>
      </c>
      <c r="B289" s="23" t="s">
        <v>107</v>
      </c>
      <c r="C289" s="23" t="s">
        <v>18</v>
      </c>
      <c r="D289" s="23" t="s">
        <v>176</v>
      </c>
      <c r="E289" s="23"/>
      <c r="F289" s="23"/>
      <c r="G289" s="22">
        <f>SUM(G290+G298+G329)</f>
        <v>2676485</v>
      </c>
      <c r="H289" s="22">
        <f>SUM(H290+H298+H329)</f>
        <v>2254832.2393999998</v>
      </c>
      <c r="I289" s="22">
        <f>SUM(I290+I298+I329)</f>
        <v>2254832.2393999998</v>
      </c>
      <c r="J289" s="22">
        <f>SUM(J290+J298+J329)</f>
        <v>0</v>
      </c>
      <c r="L289" s="14"/>
    </row>
    <row r="290" spans="1:12" ht="90.75" x14ac:dyDescent="0.25">
      <c r="A290" s="80" t="s">
        <v>256</v>
      </c>
      <c r="B290" s="23" t="s">
        <v>107</v>
      </c>
      <c r="C290" s="23" t="s">
        <v>18</v>
      </c>
      <c r="D290" s="23" t="s">
        <v>176</v>
      </c>
      <c r="E290" s="23" t="s">
        <v>29</v>
      </c>
      <c r="F290" s="23"/>
      <c r="G290" s="22">
        <f>SUM(G291)</f>
        <v>1837265</v>
      </c>
      <c r="H290" s="22">
        <f>SUM(H291)</f>
        <v>1401296.6394</v>
      </c>
      <c r="I290" s="22">
        <f>SUM(I291)</f>
        <v>1401296.6394</v>
      </c>
      <c r="J290" s="22">
        <f>SUM(J291)</f>
        <v>0</v>
      </c>
      <c r="L290" s="14"/>
    </row>
    <row r="291" spans="1:12" ht="23.25" x14ac:dyDescent="0.25">
      <c r="A291" s="80" t="s">
        <v>177</v>
      </c>
      <c r="B291" s="23" t="s">
        <v>107</v>
      </c>
      <c r="C291" s="23" t="s">
        <v>18</v>
      </c>
      <c r="D291" s="23" t="s">
        <v>176</v>
      </c>
      <c r="E291" s="23" t="s">
        <v>178</v>
      </c>
      <c r="F291" s="23"/>
      <c r="G291" s="22">
        <f>SUM(G292+G297)</f>
        <v>1837265</v>
      </c>
      <c r="H291" s="22">
        <f>SUM(H292+H297)</f>
        <v>1401296.6394</v>
      </c>
      <c r="I291" s="22">
        <f>SUM(I292+I297)</f>
        <v>1401296.6394</v>
      </c>
      <c r="J291" s="22">
        <f>SUM(J292+J297)</f>
        <v>0</v>
      </c>
      <c r="L291" s="14"/>
    </row>
    <row r="292" spans="1:12" x14ac:dyDescent="0.25">
      <c r="A292" s="257" t="s">
        <v>279</v>
      </c>
      <c r="B292" s="260" t="s">
        <v>107</v>
      </c>
      <c r="C292" s="260" t="s">
        <v>18</v>
      </c>
      <c r="D292" s="260" t="s">
        <v>176</v>
      </c>
      <c r="E292" s="260" t="s">
        <v>179</v>
      </c>
      <c r="F292" s="23"/>
      <c r="G292" s="22">
        <f>SUM(G293:G296)</f>
        <v>1837265</v>
      </c>
      <c r="H292" s="22">
        <f>SUM(H293:H296)</f>
        <v>1401296.6394</v>
      </c>
      <c r="I292" s="22">
        <f>SUM(I293:I296)</f>
        <v>1401296.6394</v>
      </c>
      <c r="J292" s="22">
        <f>SUM(J293:J296)</f>
        <v>0</v>
      </c>
      <c r="L292" s="14"/>
    </row>
    <row r="293" spans="1:12" x14ac:dyDescent="0.25">
      <c r="A293" s="258"/>
      <c r="B293" s="261"/>
      <c r="C293" s="261"/>
      <c r="D293" s="261"/>
      <c r="E293" s="261"/>
      <c r="F293" s="23" t="s">
        <v>34</v>
      </c>
      <c r="G293" s="22">
        <f>SUM(G338+G380+G421)</f>
        <v>1411049</v>
      </c>
      <c r="H293" s="22">
        <f>SUM(I293:J293)</f>
        <v>1076264.7</v>
      </c>
      <c r="I293" s="22">
        <f>SUM(I338+I380+I421)</f>
        <v>1076264.7</v>
      </c>
      <c r="J293" s="22">
        <f>SUM(J338+J380+J421)</f>
        <v>0</v>
      </c>
      <c r="L293" s="14"/>
    </row>
    <row r="294" spans="1:12" ht="23.25" x14ac:dyDescent="0.25">
      <c r="A294" s="258"/>
      <c r="B294" s="261"/>
      <c r="C294" s="261"/>
      <c r="D294" s="261"/>
      <c r="E294" s="261"/>
      <c r="F294" s="81" t="s">
        <v>280</v>
      </c>
      <c r="G294" s="22"/>
      <c r="H294" s="22"/>
      <c r="I294" s="22"/>
      <c r="J294" s="22"/>
      <c r="L294" s="14"/>
    </row>
    <row r="295" spans="1:12" x14ac:dyDescent="0.25">
      <c r="A295" s="258"/>
      <c r="B295" s="261"/>
      <c r="C295" s="261"/>
      <c r="D295" s="261"/>
      <c r="E295" s="261"/>
      <c r="F295" s="81" t="s">
        <v>35</v>
      </c>
      <c r="G295" s="22">
        <f>SUM(G339+G381+G422)</f>
        <v>426216</v>
      </c>
      <c r="H295" s="22">
        <f>SUM(I295:J295)</f>
        <v>325031.93940000003</v>
      </c>
      <c r="I295" s="22">
        <f>SUM(I339+I381+I422)</f>
        <v>325031.93940000003</v>
      </c>
      <c r="J295" s="22">
        <f>SUM(J339+J381+J422)</f>
        <v>0</v>
      </c>
      <c r="L295" s="14"/>
    </row>
    <row r="296" spans="1:12" ht="23.25" x14ac:dyDescent="0.25">
      <c r="A296" s="259"/>
      <c r="B296" s="262"/>
      <c r="C296" s="262"/>
      <c r="D296" s="262"/>
      <c r="E296" s="262"/>
      <c r="F296" s="81" t="s">
        <v>195</v>
      </c>
      <c r="G296" s="22"/>
      <c r="H296" s="22"/>
      <c r="I296" s="22"/>
      <c r="J296" s="22"/>
      <c r="L296" s="14"/>
    </row>
    <row r="297" spans="1:12" ht="23.25" x14ac:dyDescent="0.25">
      <c r="A297" s="138" t="s">
        <v>36</v>
      </c>
      <c r="B297" s="23" t="s">
        <v>107</v>
      </c>
      <c r="C297" s="23" t="s">
        <v>18</v>
      </c>
      <c r="D297" s="23" t="s">
        <v>176</v>
      </c>
      <c r="E297" s="23" t="s">
        <v>182</v>
      </c>
      <c r="F297" s="23" t="s">
        <v>183</v>
      </c>
      <c r="G297" s="22">
        <f>SUM(G340+G382+G423)</f>
        <v>0</v>
      </c>
      <c r="H297" s="22">
        <f>SUM(I297:J297)</f>
        <v>0</v>
      </c>
      <c r="I297" s="22">
        <f>SUM(I340+I382+I423)</f>
        <v>0</v>
      </c>
      <c r="J297" s="22">
        <f>SUM(J340+J382+J423)</f>
        <v>0</v>
      </c>
      <c r="L297" s="14"/>
    </row>
    <row r="298" spans="1:12" ht="34.5" x14ac:dyDescent="0.25">
      <c r="A298" s="138" t="s">
        <v>228</v>
      </c>
      <c r="B298" s="23" t="s">
        <v>107</v>
      </c>
      <c r="C298" s="23" t="s">
        <v>18</v>
      </c>
      <c r="D298" s="23" t="s">
        <v>176</v>
      </c>
      <c r="E298" s="23" t="s">
        <v>88</v>
      </c>
      <c r="F298" s="23"/>
      <c r="G298" s="22">
        <f>SUM(G299)</f>
        <v>833280</v>
      </c>
      <c r="H298" s="22">
        <f>SUM(H299)</f>
        <v>847535.6</v>
      </c>
      <c r="I298" s="22">
        <f>SUM(I299)</f>
        <v>847535.6</v>
      </c>
      <c r="J298" s="22">
        <f>SUM(J299)</f>
        <v>0</v>
      </c>
      <c r="L298" s="14"/>
    </row>
    <row r="299" spans="1:12" ht="45.75" x14ac:dyDescent="0.25">
      <c r="A299" s="80" t="s">
        <v>229</v>
      </c>
      <c r="B299" s="23" t="s">
        <v>107</v>
      </c>
      <c r="C299" s="23" t="s">
        <v>18</v>
      </c>
      <c r="D299" s="23" t="s">
        <v>176</v>
      </c>
      <c r="E299" s="23" t="s">
        <v>89</v>
      </c>
      <c r="F299" s="23"/>
      <c r="G299" s="22">
        <f>SUM(G300+G303+G304)</f>
        <v>833280</v>
      </c>
      <c r="H299" s="22">
        <f>SUM(H300+H303+H304)</f>
        <v>847535.6</v>
      </c>
      <c r="I299" s="22">
        <f>SUM(I300+I303+I304)</f>
        <v>847535.6</v>
      </c>
      <c r="J299" s="22">
        <f>SUM(J300+J303+J304)</f>
        <v>0</v>
      </c>
      <c r="L299" s="14"/>
    </row>
    <row r="300" spans="1:12" ht="34.5" x14ac:dyDescent="0.25">
      <c r="A300" s="139" t="s">
        <v>40</v>
      </c>
      <c r="B300" s="23" t="s">
        <v>107</v>
      </c>
      <c r="C300" s="23" t="s">
        <v>18</v>
      </c>
      <c r="D300" s="23" t="s">
        <v>176</v>
      </c>
      <c r="E300" s="26" t="s">
        <v>185</v>
      </c>
      <c r="F300" s="23" t="s">
        <v>58</v>
      </c>
      <c r="G300" s="22">
        <f>SUM(G301:G302)</f>
        <v>3600</v>
      </c>
      <c r="H300" s="22">
        <f>SUM(H301:H302)</f>
        <v>3600</v>
      </c>
      <c r="I300" s="22">
        <f>SUM(I301:I302)</f>
        <v>3600</v>
      </c>
      <c r="J300" s="22">
        <f>SUM(J301:J302)</f>
        <v>0</v>
      </c>
      <c r="L300" s="14"/>
    </row>
    <row r="301" spans="1:12" x14ac:dyDescent="0.25">
      <c r="A301" s="257"/>
      <c r="B301" s="260"/>
      <c r="C301" s="260"/>
      <c r="D301" s="23"/>
      <c r="E301" s="260"/>
      <c r="F301" s="23" t="s">
        <v>101</v>
      </c>
      <c r="G301" s="22">
        <f t="shared" ref="G301:J302" si="33">SUM(G344+G386+G427)</f>
        <v>3000</v>
      </c>
      <c r="H301" s="22">
        <f t="shared" si="33"/>
        <v>3000</v>
      </c>
      <c r="I301" s="22">
        <f t="shared" si="33"/>
        <v>3000</v>
      </c>
      <c r="J301" s="22">
        <f t="shared" si="33"/>
        <v>0</v>
      </c>
      <c r="L301" s="14"/>
    </row>
    <row r="302" spans="1:12" ht="23.25" x14ac:dyDescent="0.25">
      <c r="A302" s="259"/>
      <c r="B302" s="262"/>
      <c r="C302" s="262"/>
      <c r="D302" s="23"/>
      <c r="E302" s="262"/>
      <c r="F302" s="81" t="s">
        <v>191</v>
      </c>
      <c r="G302" s="22">
        <f t="shared" si="33"/>
        <v>600</v>
      </c>
      <c r="H302" s="22">
        <f t="shared" si="33"/>
        <v>600</v>
      </c>
      <c r="I302" s="22">
        <f t="shared" si="33"/>
        <v>600</v>
      </c>
      <c r="J302" s="22">
        <f t="shared" si="33"/>
        <v>0</v>
      </c>
      <c r="L302" s="14"/>
    </row>
    <row r="303" spans="1:12" ht="34.5" x14ac:dyDescent="0.25">
      <c r="A303" s="139" t="s">
        <v>150</v>
      </c>
      <c r="B303" s="23" t="s">
        <v>107</v>
      </c>
      <c r="C303" s="23" t="s">
        <v>18</v>
      </c>
      <c r="D303" s="23" t="s">
        <v>176</v>
      </c>
      <c r="E303" s="23" t="s">
        <v>151</v>
      </c>
      <c r="F303" s="23" t="s">
        <v>41</v>
      </c>
      <c r="G303" s="22"/>
      <c r="H303" s="22"/>
      <c r="I303" s="22"/>
      <c r="J303" s="22"/>
      <c r="L303" s="14"/>
    </row>
    <row r="304" spans="1:12" x14ac:dyDescent="0.25">
      <c r="A304" s="257" t="s">
        <v>230</v>
      </c>
      <c r="B304" s="260" t="s">
        <v>107</v>
      </c>
      <c r="C304" s="260" t="s">
        <v>18</v>
      </c>
      <c r="D304" s="260" t="s">
        <v>176</v>
      </c>
      <c r="E304" s="260" t="s">
        <v>43</v>
      </c>
      <c r="F304" s="81"/>
      <c r="G304" s="22">
        <f>SUM(G305+G306+G307+G311+G317+G319+G321+G318+G320)</f>
        <v>829680</v>
      </c>
      <c r="H304" s="22">
        <f>SUM(H305+H306+H307+H311+H317+H319+H321+H318+H320)</f>
        <v>843935.6</v>
      </c>
      <c r="I304" s="22">
        <f>SUM(I305+I306+I307+I311+I317+I319+I321+I318+I320)</f>
        <v>843935.6</v>
      </c>
      <c r="J304" s="22">
        <f>SUM(J305+J306+J307+J311+J317+J319+J321+J318+J320)</f>
        <v>0</v>
      </c>
      <c r="L304" s="14"/>
    </row>
    <row r="305" spans="1:12" x14ac:dyDescent="0.25">
      <c r="A305" s="258"/>
      <c r="B305" s="261"/>
      <c r="C305" s="261"/>
      <c r="D305" s="261"/>
      <c r="E305" s="261"/>
      <c r="F305" s="81" t="s">
        <v>41</v>
      </c>
      <c r="G305" s="22">
        <f t="shared" ref="G305:G310" si="34">SUM(G348+G389+G430)</f>
        <v>0</v>
      </c>
      <c r="H305" s="22">
        <f t="shared" ref="H305:H310" si="35">SUM(I305:J305)</f>
        <v>0</v>
      </c>
      <c r="I305" s="22"/>
      <c r="J305" s="22"/>
      <c r="L305" s="14"/>
    </row>
    <row r="306" spans="1:12" x14ac:dyDescent="0.25">
      <c r="A306" s="258"/>
      <c r="B306" s="261"/>
      <c r="C306" s="261"/>
      <c r="D306" s="261"/>
      <c r="E306" s="261"/>
      <c r="F306" s="81" t="s">
        <v>186</v>
      </c>
      <c r="G306" s="22">
        <f t="shared" si="34"/>
        <v>0</v>
      </c>
      <c r="H306" s="22">
        <f t="shared" si="35"/>
        <v>0</v>
      </c>
      <c r="I306" s="22"/>
      <c r="J306" s="22"/>
      <c r="L306" s="14"/>
    </row>
    <row r="307" spans="1:12" x14ac:dyDescent="0.25">
      <c r="A307" s="258"/>
      <c r="B307" s="261"/>
      <c r="C307" s="261"/>
      <c r="D307" s="261"/>
      <c r="E307" s="261"/>
      <c r="F307" s="81" t="s">
        <v>45</v>
      </c>
      <c r="G307" s="22">
        <f t="shared" si="34"/>
        <v>660100</v>
      </c>
      <c r="H307" s="22">
        <f t="shared" si="35"/>
        <v>673302</v>
      </c>
      <c r="I307" s="22">
        <f>SUM(I308:I310)</f>
        <v>673302</v>
      </c>
      <c r="J307" s="22">
        <f>SUM(J308:J310)</f>
        <v>0</v>
      </c>
      <c r="L307" s="14"/>
    </row>
    <row r="308" spans="1:12" x14ac:dyDescent="0.25">
      <c r="A308" s="258"/>
      <c r="B308" s="261"/>
      <c r="C308" s="261"/>
      <c r="D308" s="261"/>
      <c r="E308" s="261"/>
      <c r="F308" s="81" t="s">
        <v>46</v>
      </c>
      <c r="G308" s="22">
        <f t="shared" si="34"/>
        <v>33000</v>
      </c>
      <c r="H308" s="22">
        <f t="shared" si="35"/>
        <v>33660</v>
      </c>
      <c r="I308" s="22">
        <f t="shared" ref="I308:J310" si="36">SUM(I351+I392+I433)</f>
        <v>33660</v>
      </c>
      <c r="J308" s="22">
        <f t="shared" si="36"/>
        <v>0</v>
      </c>
      <c r="L308" s="14"/>
    </row>
    <row r="309" spans="1:12" x14ac:dyDescent="0.25">
      <c r="A309" s="258"/>
      <c r="B309" s="261"/>
      <c r="C309" s="261"/>
      <c r="D309" s="261"/>
      <c r="E309" s="261"/>
      <c r="F309" s="81" t="s">
        <v>47</v>
      </c>
      <c r="G309" s="22">
        <f t="shared" si="34"/>
        <v>615000</v>
      </c>
      <c r="H309" s="22">
        <f t="shared" si="35"/>
        <v>627300</v>
      </c>
      <c r="I309" s="22">
        <f t="shared" si="36"/>
        <v>627300</v>
      </c>
      <c r="J309" s="22">
        <f t="shared" si="36"/>
        <v>0</v>
      </c>
      <c r="L309" s="14"/>
    </row>
    <row r="310" spans="1:12" x14ac:dyDescent="0.25">
      <c r="A310" s="258"/>
      <c r="B310" s="261"/>
      <c r="C310" s="261"/>
      <c r="D310" s="261"/>
      <c r="E310" s="261"/>
      <c r="F310" s="81" t="s">
        <v>48</v>
      </c>
      <c r="G310" s="22">
        <f t="shared" si="34"/>
        <v>12100</v>
      </c>
      <c r="H310" s="22">
        <f t="shared" si="35"/>
        <v>12342</v>
      </c>
      <c r="I310" s="22">
        <f t="shared" si="36"/>
        <v>12342</v>
      </c>
      <c r="J310" s="22">
        <f t="shared" si="36"/>
        <v>0</v>
      </c>
      <c r="L310" s="14"/>
    </row>
    <row r="311" spans="1:12" x14ac:dyDescent="0.25">
      <c r="A311" s="258"/>
      <c r="B311" s="261"/>
      <c r="C311" s="261"/>
      <c r="D311" s="261"/>
      <c r="E311" s="261"/>
      <c r="F311" s="81" t="s">
        <v>50</v>
      </c>
      <c r="G311" s="22">
        <f>SUM(G312:G316)</f>
        <v>3480</v>
      </c>
      <c r="H311" s="22">
        <f>SUM(H312:H316)</f>
        <v>3549.6000000000004</v>
      </c>
      <c r="I311" s="22">
        <f>SUM(I312:I316)</f>
        <v>3549.6000000000004</v>
      </c>
      <c r="J311" s="22">
        <f>SUM(J312:J316)</f>
        <v>0</v>
      </c>
      <c r="L311" s="14"/>
    </row>
    <row r="312" spans="1:12" x14ac:dyDescent="0.25">
      <c r="A312" s="258"/>
      <c r="B312" s="261"/>
      <c r="C312" s="261"/>
      <c r="D312" s="261"/>
      <c r="E312" s="261"/>
      <c r="F312" s="81" t="s">
        <v>51</v>
      </c>
      <c r="G312" s="22">
        <f>SUM(G355+G396+G437)</f>
        <v>3480</v>
      </c>
      <c r="H312" s="22">
        <f>SUM(H355+H396+H437)</f>
        <v>3549.6000000000004</v>
      </c>
      <c r="I312" s="22">
        <f>SUM(I355+I396+I437)</f>
        <v>3549.6000000000004</v>
      </c>
      <c r="J312" s="22">
        <f>SUM(J355+J396+J437)</f>
        <v>0</v>
      </c>
      <c r="L312" s="14"/>
    </row>
    <row r="313" spans="1:12" x14ac:dyDescent="0.25">
      <c r="A313" s="258"/>
      <c r="B313" s="261"/>
      <c r="C313" s="261"/>
      <c r="D313" s="261"/>
      <c r="E313" s="261"/>
      <c r="F313" s="81" t="s">
        <v>52</v>
      </c>
      <c r="G313" s="22">
        <f>SUM(G356+G397+G438)</f>
        <v>0</v>
      </c>
      <c r="H313" s="22">
        <f>SUM(I313:J313)</f>
        <v>0</v>
      </c>
      <c r="I313" s="22"/>
      <c r="J313" s="22"/>
      <c r="L313" s="14"/>
    </row>
    <row r="314" spans="1:12" ht="23.25" x14ac:dyDescent="0.25">
      <c r="A314" s="258"/>
      <c r="B314" s="261"/>
      <c r="C314" s="261"/>
      <c r="D314" s="261"/>
      <c r="E314" s="261"/>
      <c r="F314" s="81" t="s">
        <v>187</v>
      </c>
      <c r="G314" s="22">
        <f>SUM(G357+G398+G439)</f>
        <v>0</v>
      </c>
      <c r="H314" s="22">
        <f>SUM(I314:J314)</f>
        <v>0</v>
      </c>
      <c r="I314" s="22">
        <f>SUM(I357+I398+I439)</f>
        <v>0</v>
      </c>
      <c r="J314" s="22">
        <f>SUM(J357+J398+J439)</f>
        <v>0</v>
      </c>
      <c r="L314" s="14"/>
    </row>
    <row r="315" spans="1:12" x14ac:dyDescent="0.25">
      <c r="A315" s="258"/>
      <c r="B315" s="261"/>
      <c r="C315" s="261"/>
      <c r="D315" s="261"/>
      <c r="E315" s="261"/>
      <c r="F315" s="81" t="s">
        <v>98</v>
      </c>
      <c r="G315" s="22">
        <f>SUM(G358+G399+G440)</f>
        <v>0</v>
      </c>
      <c r="H315" s="22">
        <f>SUM(I315:J315)</f>
        <v>0</v>
      </c>
      <c r="I315" s="22">
        <f>SUM(I358+I399+I440)</f>
        <v>0</v>
      </c>
      <c r="J315" s="22">
        <f>SUM(J358+J399+J440)</f>
        <v>0</v>
      </c>
      <c r="L315" s="14"/>
    </row>
    <row r="316" spans="1:12" ht="23.25" x14ac:dyDescent="0.25">
      <c r="A316" s="258"/>
      <c r="B316" s="261"/>
      <c r="C316" s="261"/>
      <c r="D316" s="261"/>
      <c r="E316" s="261"/>
      <c r="F316" s="81" t="s">
        <v>188</v>
      </c>
      <c r="G316" s="22"/>
      <c r="H316" s="22"/>
      <c r="I316" s="22"/>
      <c r="J316" s="22"/>
      <c r="L316" s="14"/>
    </row>
    <row r="317" spans="1:12" x14ac:dyDescent="0.25">
      <c r="A317" s="258"/>
      <c r="B317" s="261"/>
      <c r="C317" s="261"/>
      <c r="D317" s="261"/>
      <c r="E317" s="261"/>
      <c r="F317" s="81" t="s">
        <v>56</v>
      </c>
      <c r="G317" s="22">
        <f t="shared" ref="G317:G328" si="37">SUM(G359+G400+G441)</f>
        <v>3000</v>
      </c>
      <c r="H317" s="22">
        <f t="shared" ref="H317:H328" si="38">SUM(I317:J317)</f>
        <v>2640</v>
      </c>
      <c r="I317" s="22">
        <f t="shared" ref="I317:J320" si="39">SUM(I359+I400+I441)</f>
        <v>2640</v>
      </c>
      <c r="J317" s="22">
        <f t="shared" si="39"/>
        <v>0</v>
      </c>
      <c r="L317" s="14"/>
    </row>
    <row r="318" spans="1:12" ht="23.25" x14ac:dyDescent="0.25">
      <c r="A318" s="258"/>
      <c r="B318" s="261"/>
      <c r="C318" s="261"/>
      <c r="D318" s="261"/>
      <c r="E318" s="261"/>
      <c r="F318" s="81" t="s">
        <v>189</v>
      </c>
      <c r="G318" s="22">
        <f t="shared" si="37"/>
        <v>15400</v>
      </c>
      <c r="H318" s="22">
        <f t="shared" si="38"/>
        <v>15400</v>
      </c>
      <c r="I318" s="22">
        <f t="shared" si="39"/>
        <v>15400</v>
      </c>
      <c r="J318" s="22">
        <f t="shared" si="39"/>
        <v>0</v>
      </c>
      <c r="L318" s="14"/>
    </row>
    <row r="319" spans="1:12" x14ac:dyDescent="0.25">
      <c r="A319" s="258"/>
      <c r="B319" s="261"/>
      <c r="C319" s="261"/>
      <c r="D319" s="261"/>
      <c r="E319" s="261"/>
      <c r="F319" s="81" t="s">
        <v>99</v>
      </c>
      <c r="G319" s="22">
        <f t="shared" si="37"/>
        <v>0</v>
      </c>
      <c r="H319" s="22">
        <f t="shared" si="38"/>
        <v>0</v>
      </c>
      <c r="I319" s="22">
        <f t="shared" si="39"/>
        <v>0</v>
      </c>
      <c r="J319" s="22">
        <f t="shared" si="39"/>
        <v>0</v>
      </c>
      <c r="L319" s="14"/>
    </row>
    <row r="320" spans="1:12" ht="23.25" x14ac:dyDescent="0.25">
      <c r="A320" s="258"/>
      <c r="B320" s="261"/>
      <c r="C320" s="261"/>
      <c r="D320" s="261"/>
      <c r="E320" s="261"/>
      <c r="F320" s="81" t="s">
        <v>190</v>
      </c>
      <c r="G320" s="22">
        <f t="shared" si="37"/>
        <v>0</v>
      </c>
      <c r="H320" s="22">
        <f t="shared" si="38"/>
        <v>0</v>
      </c>
      <c r="I320" s="22">
        <f t="shared" si="39"/>
        <v>0</v>
      </c>
      <c r="J320" s="22">
        <f t="shared" si="39"/>
        <v>0</v>
      </c>
      <c r="L320" s="14"/>
    </row>
    <row r="321" spans="1:12" x14ac:dyDescent="0.25">
      <c r="A321" s="258"/>
      <c r="B321" s="261"/>
      <c r="C321" s="261"/>
      <c r="D321" s="261"/>
      <c r="E321" s="261"/>
      <c r="F321" s="81" t="s">
        <v>58</v>
      </c>
      <c r="G321" s="22">
        <f t="shared" si="37"/>
        <v>147700</v>
      </c>
      <c r="H321" s="22">
        <f t="shared" si="38"/>
        <v>149044</v>
      </c>
      <c r="I321" s="22">
        <f>SUM(I322:I328)</f>
        <v>149044</v>
      </c>
      <c r="J321" s="22">
        <f>SUM(J322:J328)</f>
        <v>0</v>
      </c>
      <c r="L321" s="14"/>
    </row>
    <row r="322" spans="1:12" x14ac:dyDescent="0.25">
      <c r="A322" s="258"/>
      <c r="B322" s="261"/>
      <c r="C322" s="261"/>
      <c r="D322" s="261"/>
      <c r="E322" s="261"/>
      <c r="F322" s="81" t="s">
        <v>101</v>
      </c>
      <c r="G322" s="22">
        <f t="shared" si="37"/>
        <v>7500</v>
      </c>
      <c r="H322" s="22">
        <f t="shared" si="38"/>
        <v>6240</v>
      </c>
      <c r="I322" s="22">
        <f t="shared" ref="I322:J328" si="40">SUM(I364+I405+I446)</f>
        <v>6240</v>
      </c>
      <c r="J322" s="22">
        <f t="shared" si="40"/>
        <v>0</v>
      </c>
      <c r="L322" s="14"/>
    </row>
    <row r="323" spans="1:12" ht="23.25" x14ac:dyDescent="0.25">
      <c r="A323" s="258"/>
      <c r="B323" s="261"/>
      <c r="C323" s="261"/>
      <c r="D323" s="261"/>
      <c r="E323" s="261"/>
      <c r="F323" s="81" t="s">
        <v>191</v>
      </c>
      <c r="G323" s="22">
        <f t="shared" si="37"/>
        <v>10000</v>
      </c>
      <c r="H323" s="22">
        <f t="shared" si="38"/>
        <v>10000</v>
      </c>
      <c r="I323" s="22">
        <f t="shared" si="40"/>
        <v>10000</v>
      </c>
      <c r="J323" s="22">
        <f t="shared" si="40"/>
        <v>0</v>
      </c>
      <c r="L323" s="14"/>
    </row>
    <row r="324" spans="1:12" x14ac:dyDescent="0.25">
      <c r="A324" s="258"/>
      <c r="B324" s="261"/>
      <c r="C324" s="261"/>
      <c r="D324" s="261"/>
      <c r="E324" s="261"/>
      <c r="F324" s="81" t="s">
        <v>102</v>
      </c>
      <c r="G324" s="22">
        <f t="shared" si="37"/>
        <v>0</v>
      </c>
      <c r="H324" s="22">
        <f t="shared" si="38"/>
        <v>0</v>
      </c>
      <c r="I324" s="22">
        <f t="shared" si="40"/>
        <v>0</v>
      </c>
      <c r="J324" s="22">
        <f t="shared" si="40"/>
        <v>0</v>
      </c>
      <c r="L324" s="14"/>
    </row>
    <row r="325" spans="1:12" ht="23.25" x14ac:dyDescent="0.25">
      <c r="A325" s="258"/>
      <c r="B325" s="261"/>
      <c r="C325" s="261"/>
      <c r="D325" s="261"/>
      <c r="E325" s="261"/>
      <c r="F325" s="81" t="s">
        <v>192</v>
      </c>
      <c r="G325" s="22">
        <f t="shared" si="37"/>
        <v>0</v>
      </c>
      <c r="H325" s="22">
        <f t="shared" si="38"/>
        <v>0</v>
      </c>
      <c r="I325" s="22">
        <f t="shared" si="40"/>
        <v>0</v>
      </c>
      <c r="J325" s="22">
        <f t="shared" si="40"/>
        <v>0</v>
      </c>
      <c r="L325" s="14"/>
    </row>
    <row r="326" spans="1:12" x14ac:dyDescent="0.25">
      <c r="A326" s="258"/>
      <c r="B326" s="261"/>
      <c r="C326" s="261"/>
      <c r="D326" s="261"/>
      <c r="E326" s="261"/>
      <c r="F326" s="81" t="s">
        <v>60</v>
      </c>
      <c r="G326" s="22">
        <f t="shared" si="37"/>
        <v>93000</v>
      </c>
      <c r="H326" s="22">
        <f t="shared" si="38"/>
        <v>94860</v>
      </c>
      <c r="I326" s="22">
        <f t="shared" si="40"/>
        <v>94860</v>
      </c>
      <c r="J326" s="22">
        <f t="shared" si="40"/>
        <v>0</v>
      </c>
      <c r="L326" s="14"/>
    </row>
    <row r="327" spans="1:12" x14ac:dyDescent="0.25">
      <c r="A327" s="258"/>
      <c r="B327" s="261"/>
      <c r="C327" s="261"/>
      <c r="D327" s="261"/>
      <c r="E327" s="261"/>
      <c r="F327" s="81" t="s">
        <v>61</v>
      </c>
      <c r="G327" s="22">
        <f t="shared" si="37"/>
        <v>37200</v>
      </c>
      <c r="H327" s="22">
        <f t="shared" si="38"/>
        <v>37944</v>
      </c>
      <c r="I327" s="22">
        <f t="shared" si="40"/>
        <v>37944</v>
      </c>
      <c r="J327" s="22">
        <f t="shared" si="40"/>
        <v>0</v>
      </c>
      <c r="L327" s="14"/>
    </row>
    <row r="328" spans="1:12" x14ac:dyDescent="0.25">
      <c r="A328" s="259"/>
      <c r="B328" s="262"/>
      <c r="C328" s="262"/>
      <c r="D328" s="262"/>
      <c r="E328" s="262"/>
      <c r="F328" s="81" t="s">
        <v>193</v>
      </c>
      <c r="G328" s="22">
        <f t="shared" si="37"/>
        <v>0</v>
      </c>
      <c r="H328" s="22">
        <f t="shared" si="38"/>
        <v>0</v>
      </c>
      <c r="I328" s="22">
        <f t="shared" si="40"/>
        <v>0</v>
      </c>
      <c r="J328" s="22">
        <f t="shared" si="40"/>
        <v>0</v>
      </c>
      <c r="L328" s="14"/>
    </row>
    <row r="329" spans="1:12" x14ac:dyDescent="0.25">
      <c r="A329" s="138" t="s">
        <v>62</v>
      </c>
      <c r="B329" s="23" t="s">
        <v>107</v>
      </c>
      <c r="C329" s="23" t="s">
        <v>18</v>
      </c>
      <c r="D329" s="23" t="s">
        <v>176</v>
      </c>
      <c r="E329" s="136">
        <v>800</v>
      </c>
      <c r="F329" s="23"/>
      <c r="G329" s="22">
        <f>SUM(G330)</f>
        <v>5940</v>
      </c>
      <c r="H329" s="22">
        <f>SUM(H330)</f>
        <v>6000</v>
      </c>
      <c r="I329" s="22">
        <f>SUM(I330)</f>
        <v>6000</v>
      </c>
      <c r="J329" s="22">
        <f>SUM(J330)</f>
        <v>0</v>
      </c>
      <c r="L329" s="14"/>
    </row>
    <row r="330" spans="1:12" ht="23.25" x14ac:dyDescent="0.25">
      <c r="A330" s="80" t="s">
        <v>64</v>
      </c>
      <c r="B330" s="23" t="s">
        <v>107</v>
      </c>
      <c r="C330" s="23" t="s">
        <v>18</v>
      </c>
      <c r="D330" s="23" t="s">
        <v>176</v>
      </c>
      <c r="E330" s="136">
        <v>850</v>
      </c>
      <c r="F330" s="23"/>
      <c r="G330" s="22">
        <f>SUM(G331:G332)</f>
        <v>5940</v>
      </c>
      <c r="H330" s="22">
        <f>SUM(H331:H332)</f>
        <v>6000</v>
      </c>
      <c r="I330" s="22">
        <f>SUM(I331:I332)</f>
        <v>6000</v>
      </c>
      <c r="J330" s="22">
        <f>SUM(J331:J332)</f>
        <v>0</v>
      </c>
      <c r="L330" s="14"/>
    </row>
    <row r="331" spans="1:12" ht="23.25" x14ac:dyDescent="0.25">
      <c r="A331" s="80" t="s">
        <v>78</v>
      </c>
      <c r="B331" s="23" t="s">
        <v>107</v>
      </c>
      <c r="C331" s="23" t="s">
        <v>18</v>
      </c>
      <c r="D331" s="23" t="s">
        <v>176</v>
      </c>
      <c r="E331" s="136">
        <v>851</v>
      </c>
      <c r="F331" s="23" t="s">
        <v>68</v>
      </c>
      <c r="G331" s="22">
        <f>SUM(G373+G414+G455)</f>
        <v>0</v>
      </c>
      <c r="H331" s="22">
        <f>SUM(I331:J331)</f>
        <v>0</v>
      </c>
      <c r="I331" s="22"/>
      <c r="J331" s="22"/>
      <c r="L331" s="14"/>
    </row>
    <row r="332" spans="1:12" ht="23.25" x14ac:dyDescent="0.25">
      <c r="A332" s="80" t="s">
        <v>66</v>
      </c>
      <c r="B332" s="23" t="s">
        <v>107</v>
      </c>
      <c r="C332" s="23" t="s">
        <v>18</v>
      </c>
      <c r="D332" s="23" t="s">
        <v>176</v>
      </c>
      <c r="E332" s="136">
        <v>852</v>
      </c>
      <c r="F332" s="23" t="s">
        <v>68</v>
      </c>
      <c r="G332" s="22">
        <f>SUM(G374+G415+G456)</f>
        <v>5940</v>
      </c>
      <c r="H332" s="22">
        <f>SUM(I332:J332)</f>
        <v>6000</v>
      </c>
      <c r="I332" s="22">
        <f>SUM(I374+I415+I456)</f>
        <v>6000</v>
      </c>
      <c r="J332" s="22">
        <f>SUM(J374+J415+J456)</f>
        <v>0</v>
      </c>
      <c r="L332" s="14"/>
    </row>
    <row r="333" spans="1:12" ht="22.5" x14ac:dyDescent="0.25">
      <c r="A333" s="218" t="s">
        <v>281</v>
      </c>
      <c r="B333" s="23"/>
      <c r="C333" s="23"/>
      <c r="D333" s="23"/>
      <c r="E333" s="23"/>
      <c r="F333" s="23"/>
      <c r="G333" s="22">
        <f>SUM(G334)</f>
        <v>1315600</v>
      </c>
      <c r="H333" s="22">
        <f>SUM(H334)</f>
        <v>1048405.2</v>
      </c>
      <c r="I333" s="22">
        <f>SUM(I334)</f>
        <v>1048405.2</v>
      </c>
      <c r="J333" s="22">
        <f>SUM(J334)</f>
        <v>0</v>
      </c>
    </row>
    <row r="334" spans="1:12" ht="34.5" x14ac:dyDescent="0.25">
      <c r="A334" s="80" t="s">
        <v>255</v>
      </c>
      <c r="B334" s="23" t="s">
        <v>107</v>
      </c>
      <c r="C334" s="23" t="s">
        <v>18</v>
      </c>
      <c r="D334" s="23" t="s">
        <v>176</v>
      </c>
      <c r="E334" s="23"/>
      <c r="F334" s="23"/>
      <c r="G334" s="22">
        <f>SUM(G335+G341+G371)</f>
        <v>1315600</v>
      </c>
      <c r="H334" s="22">
        <f>SUM(H335+H341+H371)</f>
        <v>1048405.2</v>
      </c>
      <c r="I334" s="22">
        <f>SUM(I335+I341+I371)</f>
        <v>1048405.2</v>
      </c>
      <c r="J334" s="22">
        <f>SUM(J335+J341+J371)</f>
        <v>0</v>
      </c>
    </row>
    <row r="335" spans="1:12" ht="90.75" x14ac:dyDescent="0.25">
      <c r="A335" s="80" t="s">
        <v>256</v>
      </c>
      <c r="B335" s="23" t="s">
        <v>107</v>
      </c>
      <c r="C335" s="23" t="s">
        <v>18</v>
      </c>
      <c r="D335" s="23" t="s">
        <v>176</v>
      </c>
      <c r="E335" s="23" t="s">
        <v>29</v>
      </c>
      <c r="F335" s="23"/>
      <c r="G335" s="22">
        <f>SUM(G336)</f>
        <v>676300</v>
      </c>
      <c r="H335" s="22">
        <f>SUM(H336)</f>
        <v>397110</v>
      </c>
      <c r="I335" s="22">
        <f>SUM(I336)</f>
        <v>397110</v>
      </c>
      <c r="J335" s="22">
        <f>SUM(J336)</f>
        <v>0</v>
      </c>
    </row>
    <row r="336" spans="1:12" ht="23.25" x14ac:dyDescent="0.25">
      <c r="A336" s="80" t="s">
        <v>177</v>
      </c>
      <c r="B336" s="23" t="s">
        <v>107</v>
      </c>
      <c r="C336" s="23" t="s">
        <v>18</v>
      </c>
      <c r="D336" s="23" t="s">
        <v>176</v>
      </c>
      <c r="E336" s="23" t="s">
        <v>178</v>
      </c>
      <c r="F336" s="23"/>
      <c r="G336" s="22">
        <f>SUM(G337+G340)</f>
        <v>676300</v>
      </c>
      <c r="H336" s="22">
        <f>SUM(H337+H340)</f>
        <v>397110</v>
      </c>
      <c r="I336" s="22">
        <f>SUM(I337+I340)</f>
        <v>397110</v>
      </c>
      <c r="J336" s="22">
        <f>SUM(J337+J340)</f>
        <v>0</v>
      </c>
    </row>
    <row r="337" spans="1:12" x14ac:dyDescent="0.25">
      <c r="A337" s="257" t="s">
        <v>279</v>
      </c>
      <c r="B337" s="260" t="s">
        <v>107</v>
      </c>
      <c r="C337" s="260" t="s">
        <v>18</v>
      </c>
      <c r="D337" s="260" t="s">
        <v>176</v>
      </c>
      <c r="E337" s="260" t="s">
        <v>179</v>
      </c>
      <c r="F337" s="23"/>
      <c r="G337" s="22">
        <f>SUM(G338:G339)</f>
        <v>676300</v>
      </c>
      <c r="H337" s="22">
        <f>SUM(H338:H339)</f>
        <v>397110</v>
      </c>
      <c r="I337" s="22">
        <f>SUM(I338:I339)</f>
        <v>397110</v>
      </c>
      <c r="J337" s="22">
        <f>SUM(J338:J339)</f>
        <v>0</v>
      </c>
    </row>
    <row r="338" spans="1:12" x14ac:dyDescent="0.25">
      <c r="A338" s="258"/>
      <c r="B338" s="261"/>
      <c r="C338" s="261"/>
      <c r="D338" s="261"/>
      <c r="E338" s="261"/>
      <c r="F338" s="23" t="s">
        <v>34</v>
      </c>
      <c r="G338" s="22">
        <v>519397</v>
      </c>
      <c r="H338" s="22">
        <f>SUM(I338:J338)</f>
        <v>305000</v>
      </c>
      <c r="I338" s="22">
        <v>305000</v>
      </c>
      <c r="J338" s="22"/>
      <c r="K338" s="14"/>
      <c r="L338" s="14"/>
    </row>
    <row r="339" spans="1:12" x14ac:dyDescent="0.25">
      <c r="A339" s="259"/>
      <c r="B339" s="262"/>
      <c r="C339" s="262"/>
      <c r="D339" s="262"/>
      <c r="E339" s="262"/>
      <c r="F339" s="23" t="s">
        <v>35</v>
      </c>
      <c r="G339" s="22">
        <v>156903</v>
      </c>
      <c r="H339" s="22">
        <f>SUM(I339:J339)</f>
        <v>92110</v>
      </c>
      <c r="I339" s="22">
        <f>SUM(I338*30.2/100)</f>
        <v>92110</v>
      </c>
      <c r="J339" s="22">
        <f>SUM(J338*30.2/100)</f>
        <v>0</v>
      </c>
      <c r="K339" s="14"/>
    </row>
    <row r="340" spans="1:12" ht="23.25" x14ac:dyDescent="0.25">
      <c r="A340" s="138" t="s">
        <v>36</v>
      </c>
      <c r="B340" s="23" t="s">
        <v>107</v>
      </c>
      <c r="C340" s="23" t="s">
        <v>18</v>
      </c>
      <c r="D340" s="23" t="s">
        <v>176</v>
      </c>
      <c r="E340" s="23" t="s">
        <v>182</v>
      </c>
      <c r="F340" s="23" t="s">
        <v>183</v>
      </c>
      <c r="G340" s="22">
        <v>0</v>
      </c>
      <c r="H340" s="22"/>
      <c r="I340" s="22"/>
      <c r="J340" s="22"/>
      <c r="K340" s="14"/>
    </row>
    <row r="341" spans="1:12" ht="34.5" x14ac:dyDescent="0.25">
      <c r="A341" s="138" t="s">
        <v>228</v>
      </c>
      <c r="B341" s="23" t="s">
        <v>107</v>
      </c>
      <c r="C341" s="23" t="s">
        <v>18</v>
      </c>
      <c r="D341" s="23" t="s">
        <v>176</v>
      </c>
      <c r="E341" s="23" t="s">
        <v>88</v>
      </c>
      <c r="F341" s="23"/>
      <c r="G341" s="22">
        <f>SUM(G342)</f>
        <v>637260</v>
      </c>
      <c r="H341" s="22">
        <f>SUM(H342)</f>
        <v>649195.19999999995</v>
      </c>
      <c r="I341" s="22">
        <f>SUM(I342)</f>
        <v>649195.19999999995</v>
      </c>
      <c r="J341" s="22">
        <f>SUM(J342)</f>
        <v>0</v>
      </c>
      <c r="K341" s="14"/>
    </row>
    <row r="342" spans="1:12" ht="45.75" x14ac:dyDescent="0.25">
      <c r="A342" s="80" t="s">
        <v>229</v>
      </c>
      <c r="B342" s="23" t="s">
        <v>107</v>
      </c>
      <c r="C342" s="23" t="s">
        <v>18</v>
      </c>
      <c r="D342" s="23" t="s">
        <v>176</v>
      </c>
      <c r="E342" s="23" t="s">
        <v>89</v>
      </c>
      <c r="F342" s="23"/>
      <c r="G342" s="22">
        <f>SUM(G347+G346+G343)</f>
        <v>637260</v>
      </c>
      <c r="H342" s="22">
        <f>SUM(H347+H346+H343)</f>
        <v>649195.19999999995</v>
      </c>
      <c r="I342" s="22">
        <f>SUM(I347+I346+I343)</f>
        <v>649195.19999999995</v>
      </c>
      <c r="J342" s="22">
        <f>SUM(J347+J346+J343)</f>
        <v>0</v>
      </c>
      <c r="K342" s="14"/>
    </row>
    <row r="343" spans="1:12" ht="34.5" x14ac:dyDescent="0.25">
      <c r="A343" s="139" t="s">
        <v>40</v>
      </c>
      <c r="B343" s="23" t="s">
        <v>107</v>
      </c>
      <c r="C343" s="23" t="s">
        <v>18</v>
      </c>
      <c r="D343" s="23" t="s">
        <v>176</v>
      </c>
      <c r="E343" s="26" t="s">
        <v>185</v>
      </c>
      <c r="F343" s="23" t="s">
        <v>58</v>
      </c>
      <c r="G343" s="22">
        <f>SUM(G344:G345)</f>
        <v>1000</v>
      </c>
      <c r="H343" s="22">
        <f>SUM(H344:H345)</f>
        <v>1000</v>
      </c>
      <c r="I343" s="22">
        <f>SUM(I344:I345)</f>
        <v>1000</v>
      </c>
      <c r="J343" s="22">
        <f>SUM(J344:J345)</f>
        <v>0</v>
      </c>
      <c r="K343" s="14"/>
    </row>
    <row r="344" spans="1:12" x14ac:dyDescent="0.25">
      <c r="A344" s="257"/>
      <c r="B344" s="260"/>
      <c r="C344" s="260"/>
      <c r="D344" s="260"/>
      <c r="E344" s="260"/>
      <c r="F344" s="23" t="s">
        <v>101</v>
      </c>
      <c r="G344" s="22">
        <v>1000</v>
      </c>
      <c r="H344" s="22">
        <f>SUM(I344:J344)</f>
        <v>1000</v>
      </c>
      <c r="I344" s="22">
        <v>1000</v>
      </c>
      <c r="J344" s="22">
        <v>0</v>
      </c>
      <c r="K344" s="14"/>
    </row>
    <row r="345" spans="1:12" ht="23.25" x14ac:dyDescent="0.25">
      <c r="A345" s="259"/>
      <c r="B345" s="262"/>
      <c r="C345" s="262"/>
      <c r="D345" s="262"/>
      <c r="E345" s="262"/>
      <c r="F345" s="81" t="s">
        <v>191</v>
      </c>
      <c r="G345" s="22"/>
      <c r="H345" s="22">
        <f>I345+J345</f>
        <v>0</v>
      </c>
      <c r="I345" s="22"/>
      <c r="J345" s="22">
        <v>0</v>
      </c>
      <c r="K345" s="14"/>
    </row>
    <row r="346" spans="1:12" ht="34.5" x14ac:dyDescent="0.25">
      <c r="A346" s="139" t="s">
        <v>150</v>
      </c>
      <c r="B346" s="23" t="s">
        <v>107</v>
      </c>
      <c r="C346" s="23" t="s">
        <v>18</v>
      </c>
      <c r="D346" s="23" t="s">
        <v>176</v>
      </c>
      <c r="E346" s="23" t="s">
        <v>151</v>
      </c>
      <c r="F346" s="23" t="s">
        <v>41</v>
      </c>
      <c r="G346" s="22">
        <v>0</v>
      </c>
      <c r="H346" s="22"/>
      <c r="I346" s="22"/>
      <c r="J346" s="22"/>
      <c r="K346" s="14"/>
    </row>
    <row r="347" spans="1:12" x14ac:dyDescent="0.25">
      <c r="A347" s="257" t="s">
        <v>230</v>
      </c>
      <c r="B347" s="260" t="s">
        <v>107</v>
      </c>
      <c r="C347" s="260" t="s">
        <v>18</v>
      </c>
      <c r="D347" s="260" t="s">
        <v>176</v>
      </c>
      <c r="E347" s="260" t="s">
        <v>43</v>
      </c>
      <c r="F347" s="23"/>
      <c r="G347" s="22">
        <f>SUM(G348+G349+G350+G354+G359+G361+G363+G360)</f>
        <v>636260</v>
      </c>
      <c r="H347" s="22">
        <f>SUM(H348+H349+H350+H354+H359+H361+H363+H360)</f>
        <v>648195.19999999995</v>
      </c>
      <c r="I347" s="22">
        <f>SUM(I348+I349+I350+I354+I359+I361+I363+I360)</f>
        <v>648195.19999999995</v>
      </c>
      <c r="J347" s="22">
        <f>SUM(J348+J349+J350+J354+J359+J361+J363+J360)</f>
        <v>0</v>
      </c>
      <c r="K347" s="14"/>
    </row>
    <row r="348" spans="1:12" x14ac:dyDescent="0.25">
      <c r="A348" s="258"/>
      <c r="B348" s="261"/>
      <c r="C348" s="261"/>
      <c r="D348" s="261"/>
      <c r="E348" s="261"/>
      <c r="F348" s="23" t="s">
        <v>41</v>
      </c>
      <c r="G348" s="22">
        <v>0</v>
      </c>
      <c r="H348" s="22">
        <f t="shared" ref="H348:H353" si="41">SUM(I348+J348)</f>
        <v>0</v>
      </c>
      <c r="I348" s="22"/>
      <c r="J348" s="22"/>
    </row>
    <row r="349" spans="1:12" x14ac:dyDescent="0.25">
      <c r="A349" s="258"/>
      <c r="B349" s="261"/>
      <c r="C349" s="261"/>
      <c r="D349" s="261"/>
      <c r="E349" s="261"/>
      <c r="F349" s="23" t="s">
        <v>186</v>
      </c>
      <c r="G349" s="22">
        <v>0</v>
      </c>
      <c r="H349" s="22">
        <f t="shared" si="41"/>
        <v>0</v>
      </c>
      <c r="I349" s="22"/>
      <c r="J349" s="22"/>
    </row>
    <row r="350" spans="1:12" x14ac:dyDescent="0.25">
      <c r="A350" s="258"/>
      <c r="B350" s="261"/>
      <c r="C350" s="261"/>
      <c r="D350" s="261"/>
      <c r="E350" s="261"/>
      <c r="F350" s="23" t="s">
        <v>45</v>
      </c>
      <c r="G350" s="22">
        <f>SUM(G351:G353)</f>
        <v>622600</v>
      </c>
      <c r="H350" s="22">
        <f t="shared" si="41"/>
        <v>635052</v>
      </c>
      <c r="I350" s="22">
        <f>SUM(I351:I353)</f>
        <v>635052</v>
      </c>
      <c r="J350" s="22">
        <f>SUM(J351:J353)</f>
        <v>0</v>
      </c>
      <c r="K350" s="14"/>
    </row>
    <row r="351" spans="1:12" x14ac:dyDescent="0.25">
      <c r="A351" s="258"/>
      <c r="B351" s="261"/>
      <c r="C351" s="261"/>
      <c r="D351" s="261"/>
      <c r="E351" s="261"/>
      <c r="F351" s="23" t="s">
        <v>46</v>
      </c>
      <c r="G351" s="22">
        <v>6000</v>
      </c>
      <c r="H351" s="22">
        <f t="shared" si="41"/>
        <v>6120</v>
      </c>
      <c r="I351" s="22">
        <f>SUM(G351*102/100)</f>
        <v>6120</v>
      </c>
      <c r="J351" s="22">
        <v>0</v>
      </c>
      <c r="K351" s="14"/>
    </row>
    <row r="352" spans="1:12" x14ac:dyDescent="0.25">
      <c r="A352" s="258"/>
      <c r="B352" s="261"/>
      <c r="C352" s="261"/>
      <c r="D352" s="261"/>
      <c r="E352" s="261"/>
      <c r="F352" s="23" t="s">
        <v>47</v>
      </c>
      <c r="G352" s="22">
        <v>615000</v>
      </c>
      <c r="H352" s="22">
        <f t="shared" si="41"/>
        <v>627300</v>
      </c>
      <c r="I352" s="22">
        <f>SUM(G352*102/100)</f>
        <v>627300</v>
      </c>
      <c r="J352" s="22">
        <v>0</v>
      </c>
      <c r="K352" s="14"/>
    </row>
    <row r="353" spans="1:11" x14ac:dyDescent="0.25">
      <c r="A353" s="258"/>
      <c r="B353" s="261"/>
      <c r="C353" s="261"/>
      <c r="D353" s="261"/>
      <c r="E353" s="261"/>
      <c r="F353" s="23" t="s">
        <v>48</v>
      </c>
      <c r="G353" s="22">
        <v>1600</v>
      </c>
      <c r="H353" s="22">
        <f t="shared" si="41"/>
        <v>1632</v>
      </c>
      <c r="I353" s="22">
        <f>SUM(G353*102/100)</f>
        <v>1632</v>
      </c>
      <c r="J353" s="22">
        <v>0</v>
      </c>
      <c r="K353" s="14"/>
    </row>
    <row r="354" spans="1:11" x14ac:dyDescent="0.25">
      <c r="A354" s="258"/>
      <c r="B354" s="261"/>
      <c r="C354" s="261"/>
      <c r="D354" s="261"/>
      <c r="E354" s="261"/>
      <c r="F354" s="23" t="s">
        <v>50</v>
      </c>
      <c r="G354" s="22">
        <f>SUM(G355:G358)</f>
        <v>1160</v>
      </c>
      <c r="H354" s="22">
        <f>SUM(H355:H358)</f>
        <v>1183.2</v>
      </c>
      <c r="I354" s="22">
        <f>SUM(I355:I358)</f>
        <v>1183.2</v>
      </c>
      <c r="J354" s="22">
        <f>SUM(J355:J358)</f>
        <v>0</v>
      </c>
      <c r="K354" s="14"/>
    </row>
    <row r="355" spans="1:11" x14ac:dyDescent="0.25">
      <c r="A355" s="258"/>
      <c r="B355" s="261"/>
      <c r="C355" s="261"/>
      <c r="D355" s="261"/>
      <c r="E355" s="261"/>
      <c r="F355" s="23" t="s">
        <v>51</v>
      </c>
      <c r="G355" s="22">
        <v>1160</v>
      </c>
      <c r="H355" s="22">
        <f>SUM(I355+J355)</f>
        <v>1183.2</v>
      </c>
      <c r="I355" s="22">
        <f>SUM(G355*102/100)</f>
        <v>1183.2</v>
      </c>
      <c r="J355" s="22"/>
    </row>
    <row r="356" spans="1:11" x14ac:dyDescent="0.25">
      <c r="A356" s="258"/>
      <c r="B356" s="261"/>
      <c r="C356" s="261"/>
      <c r="D356" s="261"/>
      <c r="E356" s="261"/>
      <c r="F356" s="23" t="s">
        <v>52</v>
      </c>
      <c r="G356" s="22">
        <v>0</v>
      </c>
      <c r="H356" s="22">
        <f>SUM(I356+J356)</f>
        <v>0</v>
      </c>
      <c r="I356" s="22"/>
      <c r="J356" s="22"/>
    </row>
    <row r="357" spans="1:11" ht="23.25" x14ac:dyDescent="0.25">
      <c r="A357" s="258"/>
      <c r="B357" s="261"/>
      <c r="C357" s="261"/>
      <c r="D357" s="261"/>
      <c r="E357" s="261"/>
      <c r="F357" s="81" t="s">
        <v>187</v>
      </c>
      <c r="G357" s="22"/>
      <c r="H357" s="22"/>
      <c r="I357" s="22"/>
      <c r="J357" s="22"/>
    </row>
    <row r="358" spans="1:11" x14ac:dyDescent="0.25">
      <c r="A358" s="258"/>
      <c r="B358" s="261"/>
      <c r="C358" s="261"/>
      <c r="D358" s="261"/>
      <c r="E358" s="261"/>
      <c r="F358" s="23" t="s">
        <v>98</v>
      </c>
      <c r="G358" s="22">
        <v>0</v>
      </c>
      <c r="H358" s="22">
        <f>SUM(I358+J358)</f>
        <v>0</v>
      </c>
      <c r="I358" s="22"/>
      <c r="J358" s="22"/>
    </row>
    <row r="359" spans="1:11" x14ac:dyDescent="0.25">
      <c r="A359" s="258"/>
      <c r="B359" s="261"/>
      <c r="C359" s="261"/>
      <c r="D359" s="261"/>
      <c r="E359" s="261"/>
      <c r="F359" s="23" t="s">
        <v>56</v>
      </c>
      <c r="G359" s="22">
        <v>1000</v>
      </c>
      <c r="H359" s="22">
        <f>SUM(I359+J359)</f>
        <v>880</v>
      </c>
      <c r="I359" s="22">
        <f>G359*88/100</f>
        <v>880</v>
      </c>
      <c r="J359" s="22">
        <v>0</v>
      </c>
    </row>
    <row r="360" spans="1:11" ht="23.25" x14ac:dyDescent="0.25">
      <c r="A360" s="258"/>
      <c r="B360" s="261"/>
      <c r="C360" s="261"/>
      <c r="D360" s="261"/>
      <c r="E360" s="261"/>
      <c r="F360" s="81" t="s">
        <v>189</v>
      </c>
      <c r="G360" s="22">
        <v>5000</v>
      </c>
      <c r="H360" s="22">
        <f>SUM(I360+J360)</f>
        <v>5000</v>
      </c>
      <c r="I360" s="22">
        <v>5000</v>
      </c>
      <c r="J360" s="22">
        <v>0</v>
      </c>
    </row>
    <row r="361" spans="1:11" x14ac:dyDescent="0.25">
      <c r="A361" s="258"/>
      <c r="B361" s="261"/>
      <c r="C361" s="261"/>
      <c r="D361" s="261"/>
      <c r="E361" s="261"/>
      <c r="F361" s="23" t="s">
        <v>99</v>
      </c>
      <c r="G361" s="22">
        <v>0</v>
      </c>
      <c r="H361" s="22">
        <f>SUM(I361+J361)</f>
        <v>0</v>
      </c>
      <c r="I361" s="22"/>
      <c r="J361" s="22"/>
    </row>
    <row r="362" spans="1:11" ht="23.25" x14ac:dyDescent="0.25">
      <c r="A362" s="258"/>
      <c r="B362" s="261"/>
      <c r="C362" s="261"/>
      <c r="D362" s="261"/>
      <c r="E362" s="261"/>
      <c r="F362" s="158" t="s">
        <v>190</v>
      </c>
      <c r="G362" s="22"/>
      <c r="H362" s="22"/>
      <c r="I362" s="22"/>
      <c r="J362" s="22"/>
    </row>
    <row r="363" spans="1:11" x14ac:dyDescent="0.25">
      <c r="A363" s="258"/>
      <c r="B363" s="261"/>
      <c r="C363" s="261"/>
      <c r="D363" s="261"/>
      <c r="E363" s="261"/>
      <c r="F363" s="23" t="s">
        <v>58</v>
      </c>
      <c r="G363" s="22">
        <f>SUM(G364:G370)</f>
        <v>6500</v>
      </c>
      <c r="H363" s="22">
        <f>SUM(I363+J363)</f>
        <v>6080</v>
      </c>
      <c r="I363" s="22">
        <f>SUM(I364:I370)</f>
        <v>6080</v>
      </c>
      <c r="J363" s="22">
        <f>SUM(J364:J370)</f>
        <v>0</v>
      </c>
    </row>
    <row r="364" spans="1:11" x14ac:dyDescent="0.25">
      <c r="A364" s="258"/>
      <c r="B364" s="261"/>
      <c r="C364" s="261"/>
      <c r="D364" s="261"/>
      <c r="E364" s="261"/>
      <c r="F364" s="23" t="s">
        <v>101</v>
      </c>
      <c r="G364" s="22">
        <v>2500</v>
      </c>
      <c r="H364" s="22">
        <f>SUM(I364+J364)</f>
        <v>2080</v>
      </c>
      <c r="I364" s="22">
        <v>2080</v>
      </c>
      <c r="J364" s="22">
        <v>0</v>
      </c>
    </row>
    <row r="365" spans="1:11" ht="23.25" x14ac:dyDescent="0.25">
      <c r="A365" s="258"/>
      <c r="B365" s="261"/>
      <c r="C365" s="261"/>
      <c r="D365" s="261"/>
      <c r="E365" s="261"/>
      <c r="F365" s="81" t="s">
        <v>191</v>
      </c>
      <c r="G365" s="22">
        <v>4000</v>
      </c>
      <c r="H365" s="22">
        <f>SUM(I365+J365)</f>
        <v>4000</v>
      </c>
      <c r="I365" s="22">
        <v>4000</v>
      </c>
      <c r="J365" s="22">
        <v>0</v>
      </c>
    </row>
    <row r="366" spans="1:11" x14ac:dyDescent="0.25">
      <c r="A366" s="258"/>
      <c r="B366" s="261"/>
      <c r="C366" s="261"/>
      <c r="D366" s="261"/>
      <c r="E366" s="261"/>
      <c r="F366" s="23" t="s">
        <v>102</v>
      </c>
      <c r="G366" s="22">
        <v>0</v>
      </c>
      <c r="H366" s="22">
        <f>SUM(I366+J366)</f>
        <v>0</v>
      </c>
      <c r="I366" s="22"/>
      <c r="J366" s="22"/>
    </row>
    <row r="367" spans="1:11" ht="23.25" x14ac:dyDescent="0.25">
      <c r="A367" s="258"/>
      <c r="B367" s="261"/>
      <c r="C367" s="261"/>
      <c r="D367" s="261"/>
      <c r="E367" s="261"/>
      <c r="F367" s="81" t="s">
        <v>192</v>
      </c>
      <c r="G367" s="22"/>
      <c r="H367" s="22"/>
      <c r="I367" s="22"/>
      <c r="J367" s="22"/>
    </row>
    <row r="368" spans="1:11" x14ac:dyDescent="0.25">
      <c r="A368" s="258"/>
      <c r="B368" s="261"/>
      <c r="C368" s="261"/>
      <c r="D368" s="261"/>
      <c r="E368" s="261"/>
      <c r="F368" s="23" t="s">
        <v>60</v>
      </c>
      <c r="G368" s="22">
        <v>0</v>
      </c>
      <c r="H368" s="22">
        <f>SUM(I368+J368)</f>
        <v>0</v>
      </c>
      <c r="I368" s="22"/>
      <c r="J368" s="22"/>
    </row>
    <row r="369" spans="1:11" x14ac:dyDescent="0.25">
      <c r="A369" s="258"/>
      <c r="B369" s="261"/>
      <c r="C369" s="261"/>
      <c r="D369" s="261"/>
      <c r="E369" s="261"/>
      <c r="F369" s="23" t="s">
        <v>61</v>
      </c>
      <c r="G369" s="22">
        <v>0</v>
      </c>
      <c r="H369" s="22">
        <f>SUM(I369+J369)</f>
        <v>0</v>
      </c>
      <c r="I369" s="22"/>
      <c r="J369" s="22"/>
    </row>
    <row r="370" spans="1:11" x14ac:dyDescent="0.25">
      <c r="A370" s="259"/>
      <c r="B370" s="262"/>
      <c r="C370" s="262"/>
      <c r="D370" s="262"/>
      <c r="E370" s="262"/>
      <c r="F370" s="23" t="s">
        <v>193</v>
      </c>
      <c r="G370" s="22">
        <v>0</v>
      </c>
      <c r="H370" s="22">
        <f>SUM(I370+J370)</f>
        <v>0</v>
      </c>
      <c r="I370" s="22"/>
      <c r="J370" s="22"/>
    </row>
    <row r="371" spans="1:11" x14ac:dyDescent="0.25">
      <c r="A371" s="138" t="s">
        <v>62</v>
      </c>
      <c r="B371" s="23" t="s">
        <v>107</v>
      </c>
      <c r="C371" s="23" t="s">
        <v>18</v>
      </c>
      <c r="D371" s="23" t="s">
        <v>176</v>
      </c>
      <c r="E371" s="136">
        <v>800</v>
      </c>
      <c r="F371" s="23"/>
      <c r="G371" s="22">
        <f>SUM(G372)</f>
        <v>2040</v>
      </c>
      <c r="H371" s="22">
        <f>SUM(H372)</f>
        <v>2100</v>
      </c>
      <c r="I371" s="22">
        <f>SUM(I372)</f>
        <v>2100</v>
      </c>
      <c r="J371" s="22">
        <f>SUM(J372)</f>
        <v>0</v>
      </c>
    </row>
    <row r="372" spans="1:11" ht="23.25" x14ac:dyDescent="0.25">
      <c r="A372" s="80" t="s">
        <v>64</v>
      </c>
      <c r="B372" s="23" t="s">
        <v>107</v>
      </c>
      <c r="C372" s="23" t="s">
        <v>18</v>
      </c>
      <c r="D372" s="23" t="s">
        <v>176</v>
      </c>
      <c r="E372" s="136">
        <v>850</v>
      </c>
      <c r="F372" s="23"/>
      <c r="G372" s="22">
        <f>SUM(G373:G374)</f>
        <v>2040</v>
      </c>
      <c r="H372" s="22">
        <f>SUM(H373:H374)</f>
        <v>2100</v>
      </c>
      <c r="I372" s="22">
        <f>SUM(I373:I374)</f>
        <v>2100</v>
      </c>
      <c r="J372" s="22">
        <f>SUM(J373:J374)</f>
        <v>0</v>
      </c>
    </row>
    <row r="373" spans="1:11" ht="23.25" x14ac:dyDescent="0.25">
      <c r="A373" s="80" t="s">
        <v>78</v>
      </c>
      <c r="B373" s="23" t="s">
        <v>107</v>
      </c>
      <c r="C373" s="23" t="s">
        <v>18</v>
      </c>
      <c r="D373" s="23" t="s">
        <v>176</v>
      </c>
      <c r="E373" s="136">
        <v>851</v>
      </c>
      <c r="F373" s="23" t="s">
        <v>68</v>
      </c>
      <c r="G373" s="22">
        <v>0</v>
      </c>
      <c r="H373" s="22"/>
      <c r="I373" s="22"/>
      <c r="J373" s="22"/>
    </row>
    <row r="374" spans="1:11" ht="23.25" x14ac:dyDescent="0.25">
      <c r="A374" s="80" t="s">
        <v>66</v>
      </c>
      <c r="B374" s="23" t="s">
        <v>107</v>
      </c>
      <c r="C374" s="23" t="s">
        <v>18</v>
      </c>
      <c r="D374" s="23" t="s">
        <v>176</v>
      </c>
      <c r="E374" s="136">
        <v>852</v>
      </c>
      <c r="F374" s="23" t="s">
        <v>68</v>
      </c>
      <c r="G374" s="22">
        <v>2040</v>
      </c>
      <c r="H374" s="22">
        <f>SUM(I374:J374)</f>
        <v>2100</v>
      </c>
      <c r="I374" s="22">
        <v>2100</v>
      </c>
      <c r="J374" s="22">
        <v>0</v>
      </c>
    </row>
    <row r="375" spans="1:11" ht="22.5" x14ac:dyDescent="0.25">
      <c r="A375" s="218" t="s">
        <v>282</v>
      </c>
      <c r="B375" s="23"/>
      <c r="C375" s="23"/>
      <c r="D375" s="23"/>
      <c r="E375" s="23"/>
      <c r="F375" s="23"/>
      <c r="G375" s="22">
        <f>SUM(G376)</f>
        <v>678690</v>
      </c>
      <c r="H375" s="22">
        <f>SUM(H376)</f>
        <v>636231.76939999999</v>
      </c>
      <c r="I375" s="22">
        <f>SUM(I376)</f>
        <v>636231.76939999999</v>
      </c>
      <c r="J375" s="22">
        <f>SUM(J376)</f>
        <v>0</v>
      </c>
      <c r="K375" s="14"/>
    </row>
    <row r="376" spans="1:11" ht="34.5" x14ac:dyDescent="0.25">
      <c r="A376" s="80" t="s">
        <v>255</v>
      </c>
      <c r="B376" s="23" t="s">
        <v>107</v>
      </c>
      <c r="C376" s="23" t="s">
        <v>18</v>
      </c>
      <c r="D376" s="23" t="s">
        <v>176</v>
      </c>
      <c r="E376" s="23"/>
      <c r="F376" s="23"/>
      <c r="G376" s="22">
        <f>SUM(G377+G383+G412)</f>
        <v>678690</v>
      </c>
      <c r="H376" s="22">
        <f>SUM(H377+H383+H412)</f>
        <v>636231.76939999999</v>
      </c>
      <c r="I376" s="22">
        <f>SUM(I377+I383+I412)</f>
        <v>636231.76939999999</v>
      </c>
      <c r="J376" s="22">
        <f>SUM(J377+J383+J412)</f>
        <v>0</v>
      </c>
      <c r="K376" s="14"/>
    </row>
    <row r="377" spans="1:11" ht="90.75" x14ac:dyDescent="0.25">
      <c r="A377" s="80" t="s">
        <v>256</v>
      </c>
      <c r="B377" s="23" t="s">
        <v>107</v>
      </c>
      <c r="C377" s="23" t="s">
        <v>18</v>
      </c>
      <c r="D377" s="23" t="s">
        <v>176</v>
      </c>
      <c r="E377" s="23" t="s">
        <v>29</v>
      </c>
      <c r="F377" s="23"/>
      <c r="G377" s="22">
        <f>SUM(G378)</f>
        <v>580580</v>
      </c>
      <c r="H377" s="22">
        <f>SUM(H378)</f>
        <v>537048.56940000004</v>
      </c>
      <c r="I377" s="22">
        <f>SUM(I378)</f>
        <v>537048.56940000004</v>
      </c>
      <c r="J377" s="22">
        <f>SUM(J378)</f>
        <v>0</v>
      </c>
      <c r="K377" s="14"/>
    </row>
    <row r="378" spans="1:11" ht="23.25" x14ac:dyDescent="0.25">
      <c r="A378" s="80" t="s">
        <v>177</v>
      </c>
      <c r="B378" s="23" t="s">
        <v>107</v>
      </c>
      <c r="C378" s="23" t="s">
        <v>18</v>
      </c>
      <c r="D378" s="23" t="s">
        <v>176</v>
      </c>
      <c r="E378" s="23" t="s">
        <v>178</v>
      </c>
      <c r="F378" s="23"/>
      <c r="G378" s="22">
        <f>SUM(G379+G382)</f>
        <v>580580</v>
      </c>
      <c r="H378" s="22">
        <f>SUM(H379+H382)</f>
        <v>537048.56940000004</v>
      </c>
      <c r="I378" s="22">
        <f>SUM(I379+I382)</f>
        <v>537048.56940000004</v>
      </c>
      <c r="J378" s="22">
        <f>SUM(J379+J382)</f>
        <v>0</v>
      </c>
      <c r="K378" s="14"/>
    </row>
    <row r="379" spans="1:11" x14ac:dyDescent="0.25">
      <c r="A379" s="257" t="s">
        <v>279</v>
      </c>
      <c r="B379" s="260" t="s">
        <v>107</v>
      </c>
      <c r="C379" s="260" t="s">
        <v>18</v>
      </c>
      <c r="D379" s="260" t="s">
        <v>176</v>
      </c>
      <c r="E379" s="260" t="s">
        <v>179</v>
      </c>
      <c r="F379" s="23"/>
      <c r="G379" s="22">
        <f>SUM(G380:G381)</f>
        <v>580580</v>
      </c>
      <c r="H379" s="22">
        <f>SUM(H380:H381)</f>
        <v>537048.56940000004</v>
      </c>
      <c r="I379" s="22">
        <f>SUM(I380:I381)</f>
        <v>537048.56940000004</v>
      </c>
      <c r="J379" s="22">
        <f>SUM(J380:J381)</f>
        <v>0</v>
      </c>
      <c r="K379" s="14"/>
    </row>
    <row r="380" spans="1:11" x14ac:dyDescent="0.25">
      <c r="A380" s="258"/>
      <c r="B380" s="261"/>
      <c r="C380" s="261"/>
      <c r="D380" s="261"/>
      <c r="E380" s="261"/>
      <c r="F380" s="23" t="s">
        <v>34</v>
      </c>
      <c r="G380" s="22">
        <v>445924</v>
      </c>
      <c r="H380" s="22">
        <f>SUM(I380:J380)</f>
        <v>412479.7</v>
      </c>
      <c r="I380" s="22">
        <f>G380*92.5/100</f>
        <v>412479.7</v>
      </c>
      <c r="J380" s="22"/>
      <c r="K380" s="14"/>
    </row>
    <row r="381" spans="1:11" x14ac:dyDescent="0.25">
      <c r="A381" s="259"/>
      <c r="B381" s="262"/>
      <c r="C381" s="262"/>
      <c r="D381" s="262"/>
      <c r="E381" s="262"/>
      <c r="F381" s="23" t="s">
        <v>35</v>
      </c>
      <c r="G381" s="22">
        <v>134656</v>
      </c>
      <c r="H381" s="22">
        <f>SUM(I381:J381)</f>
        <v>124568.8694</v>
      </c>
      <c r="I381" s="22">
        <f>SUM(I380*30.2/100)</f>
        <v>124568.8694</v>
      </c>
      <c r="J381" s="22">
        <f>SUM(J380*30.2/100)</f>
        <v>0</v>
      </c>
      <c r="K381" s="14"/>
    </row>
    <row r="382" spans="1:11" ht="23.25" x14ac:dyDescent="0.25">
      <c r="A382" s="138" t="s">
        <v>36</v>
      </c>
      <c r="B382" s="23" t="s">
        <v>107</v>
      </c>
      <c r="C382" s="23" t="s">
        <v>18</v>
      </c>
      <c r="D382" s="23" t="s">
        <v>176</v>
      </c>
      <c r="E382" s="23" t="s">
        <v>182</v>
      </c>
      <c r="F382" s="23" t="s">
        <v>183</v>
      </c>
      <c r="G382" s="22">
        <v>0</v>
      </c>
      <c r="H382" s="22">
        <f>SUM(I382:J382)</f>
        <v>0</v>
      </c>
      <c r="I382" s="22"/>
      <c r="J382" s="22"/>
      <c r="K382" s="14"/>
    </row>
    <row r="383" spans="1:11" ht="34.5" x14ac:dyDescent="0.25">
      <c r="A383" s="138" t="s">
        <v>228</v>
      </c>
      <c r="B383" s="23" t="s">
        <v>107</v>
      </c>
      <c r="C383" s="23" t="s">
        <v>18</v>
      </c>
      <c r="D383" s="23" t="s">
        <v>176</v>
      </c>
      <c r="E383" s="23" t="s">
        <v>88</v>
      </c>
      <c r="F383" s="23"/>
      <c r="G383" s="22">
        <f>SUM(G384)</f>
        <v>96160</v>
      </c>
      <c r="H383" s="22">
        <f>SUM(H384)</f>
        <v>97233.2</v>
      </c>
      <c r="I383" s="22">
        <f>SUM(I384)</f>
        <v>97233.2</v>
      </c>
      <c r="J383" s="22">
        <f>SUM(J384)</f>
        <v>0</v>
      </c>
      <c r="K383" s="14"/>
    </row>
    <row r="384" spans="1:11" ht="45.75" x14ac:dyDescent="0.25">
      <c r="A384" s="80" t="s">
        <v>229</v>
      </c>
      <c r="B384" s="23" t="s">
        <v>107</v>
      </c>
      <c r="C384" s="23" t="s">
        <v>18</v>
      </c>
      <c r="D384" s="23" t="s">
        <v>176</v>
      </c>
      <c r="E384" s="23" t="s">
        <v>89</v>
      </c>
      <c r="F384" s="23"/>
      <c r="G384" s="22">
        <f>SUM(G388+G385)</f>
        <v>96160</v>
      </c>
      <c r="H384" s="22">
        <f>SUM(H388+H385)</f>
        <v>97233.2</v>
      </c>
      <c r="I384" s="22">
        <f>SUM(I388+I385)</f>
        <v>97233.2</v>
      </c>
      <c r="J384" s="22">
        <f>SUM(J388+J385)</f>
        <v>0</v>
      </c>
      <c r="K384" s="14"/>
    </row>
    <row r="385" spans="1:11" ht="34.5" x14ac:dyDescent="0.25">
      <c r="A385" s="139" t="s">
        <v>40</v>
      </c>
      <c r="B385" s="23" t="s">
        <v>107</v>
      </c>
      <c r="C385" s="23" t="s">
        <v>18</v>
      </c>
      <c r="D385" s="23" t="s">
        <v>176</v>
      </c>
      <c r="E385" s="26" t="s">
        <v>185</v>
      </c>
      <c r="F385" s="23" t="s">
        <v>58</v>
      </c>
      <c r="G385" s="22">
        <f>SUM(G386:G387)</f>
        <v>1600</v>
      </c>
      <c r="H385" s="22">
        <f>SUM(H386:H387)</f>
        <v>1600</v>
      </c>
      <c r="I385" s="22">
        <f>SUM(I386:I387)</f>
        <v>1600</v>
      </c>
      <c r="J385" s="22">
        <f>SUM(J386:J387)</f>
        <v>0</v>
      </c>
      <c r="K385" s="14"/>
    </row>
    <row r="386" spans="1:11" x14ac:dyDescent="0.25">
      <c r="A386" s="257"/>
      <c r="B386" s="260"/>
      <c r="C386" s="260"/>
      <c r="D386" s="260"/>
      <c r="E386" s="260"/>
      <c r="F386" s="23" t="s">
        <v>101</v>
      </c>
      <c r="G386" s="22">
        <v>1000</v>
      </c>
      <c r="H386" s="22">
        <f>SUM(I386:J386)</f>
        <v>1000</v>
      </c>
      <c r="I386" s="22">
        <f>SUM(G386)</f>
        <v>1000</v>
      </c>
      <c r="J386" s="22">
        <v>0</v>
      </c>
      <c r="K386" s="14"/>
    </row>
    <row r="387" spans="1:11" ht="23.25" x14ac:dyDescent="0.25">
      <c r="A387" s="259"/>
      <c r="B387" s="262"/>
      <c r="C387" s="262"/>
      <c r="D387" s="262"/>
      <c r="E387" s="262"/>
      <c r="F387" s="81" t="s">
        <v>191</v>
      </c>
      <c r="G387" s="22">
        <v>600</v>
      </c>
      <c r="H387" s="22">
        <f>SUM(I387:J387)</f>
        <v>600</v>
      </c>
      <c r="I387" s="22">
        <v>600</v>
      </c>
      <c r="J387" s="22">
        <v>0</v>
      </c>
      <c r="K387" s="14"/>
    </row>
    <row r="388" spans="1:11" x14ac:dyDescent="0.25">
      <c r="A388" s="257" t="s">
        <v>230</v>
      </c>
      <c r="B388" s="260" t="s">
        <v>107</v>
      </c>
      <c r="C388" s="260" t="s">
        <v>18</v>
      </c>
      <c r="D388" s="260" t="s">
        <v>176</v>
      </c>
      <c r="E388" s="260" t="s">
        <v>43</v>
      </c>
      <c r="F388" s="23"/>
      <c r="G388" s="22">
        <f>SUM(G389+G390+G391+G395+G400+G402+G404+G401+G403)</f>
        <v>94560</v>
      </c>
      <c r="H388" s="22">
        <f>SUM(H389+H390+H391+H395+H400+H402+H404+H401+H403)</f>
        <v>95633.2</v>
      </c>
      <c r="I388" s="22">
        <f>SUM(I389+I390+I391+I395+I400+I402+I404+I401+I403)</f>
        <v>95633.2</v>
      </c>
      <c r="J388" s="22">
        <f>SUM(J389+J390+J391+J395+J400+J402+J404+J401+J403)</f>
        <v>0</v>
      </c>
      <c r="K388" s="14"/>
    </row>
    <row r="389" spans="1:11" x14ac:dyDescent="0.25">
      <c r="A389" s="258"/>
      <c r="B389" s="261"/>
      <c r="C389" s="261"/>
      <c r="D389" s="261"/>
      <c r="E389" s="261"/>
      <c r="F389" s="23" t="s">
        <v>41</v>
      </c>
      <c r="G389" s="22">
        <v>0</v>
      </c>
      <c r="H389" s="22">
        <f t="shared" ref="H389:H411" si="42">SUM(I389:J389)</f>
        <v>0</v>
      </c>
      <c r="I389" s="22"/>
      <c r="J389" s="22"/>
      <c r="K389" s="14"/>
    </row>
    <row r="390" spans="1:11" x14ac:dyDescent="0.25">
      <c r="A390" s="258"/>
      <c r="B390" s="261"/>
      <c r="C390" s="261"/>
      <c r="D390" s="261"/>
      <c r="E390" s="261"/>
      <c r="F390" s="23" t="s">
        <v>186</v>
      </c>
      <c r="G390" s="22">
        <v>0</v>
      </c>
      <c r="H390" s="22">
        <f t="shared" si="42"/>
        <v>0</v>
      </c>
      <c r="I390" s="22"/>
      <c r="J390" s="22"/>
      <c r="K390" s="14"/>
    </row>
    <row r="391" spans="1:11" x14ac:dyDescent="0.25">
      <c r="A391" s="258"/>
      <c r="B391" s="261"/>
      <c r="C391" s="261"/>
      <c r="D391" s="261"/>
      <c r="E391" s="261"/>
      <c r="F391" s="23" t="s">
        <v>45</v>
      </c>
      <c r="G391" s="22">
        <f>SUM(G392:G394)</f>
        <v>17900</v>
      </c>
      <c r="H391" s="22">
        <f t="shared" si="42"/>
        <v>18258</v>
      </c>
      <c r="I391" s="22">
        <f>SUM(I392:I394)</f>
        <v>18258</v>
      </c>
      <c r="J391" s="22">
        <f>SUM(J392:J394)</f>
        <v>0</v>
      </c>
      <c r="K391" s="14"/>
    </row>
    <row r="392" spans="1:11" x14ac:dyDescent="0.25">
      <c r="A392" s="258"/>
      <c r="B392" s="261"/>
      <c r="C392" s="261"/>
      <c r="D392" s="261"/>
      <c r="E392" s="261"/>
      <c r="F392" s="23" t="s">
        <v>46</v>
      </c>
      <c r="G392" s="22">
        <v>9000</v>
      </c>
      <c r="H392" s="22">
        <f t="shared" si="42"/>
        <v>9180</v>
      </c>
      <c r="I392" s="22">
        <f>SUM(G392*102/100)</f>
        <v>9180</v>
      </c>
      <c r="J392" s="22">
        <v>0</v>
      </c>
      <c r="K392" s="14"/>
    </row>
    <row r="393" spans="1:11" x14ac:dyDescent="0.25">
      <c r="A393" s="258"/>
      <c r="B393" s="261"/>
      <c r="C393" s="261"/>
      <c r="D393" s="261"/>
      <c r="E393" s="261"/>
      <c r="F393" s="23" t="s">
        <v>47</v>
      </c>
      <c r="G393" s="22">
        <v>0</v>
      </c>
      <c r="H393" s="22">
        <f t="shared" si="42"/>
        <v>0</v>
      </c>
      <c r="I393" s="22">
        <f>SUM(G393*106.4/100)</f>
        <v>0</v>
      </c>
      <c r="J393" s="22">
        <v>0</v>
      </c>
      <c r="K393" s="14"/>
    </row>
    <row r="394" spans="1:11" x14ac:dyDescent="0.25">
      <c r="A394" s="258"/>
      <c r="B394" s="261"/>
      <c r="C394" s="261"/>
      <c r="D394" s="261"/>
      <c r="E394" s="261"/>
      <c r="F394" s="23" t="s">
        <v>48</v>
      </c>
      <c r="G394" s="22">
        <v>8900</v>
      </c>
      <c r="H394" s="22">
        <f t="shared" si="42"/>
        <v>9078</v>
      </c>
      <c r="I394" s="22">
        <f>SUM(G394*102/100)</f>
        <v>9078</v>
      </c>
      <c r="J394" s="22">
        <v>0</v>
      </c>
      <c r="K394" s="14"/>
    </row>
    <row r="395" spans="1:11" x14ac:dyDescent="0.25">
      <c r="A395" s="258"/>
      <c r="B395" s="261"/>
      <c r="C395" s="261"/>
      <c r="D395" s="261"/>
      <c r="E395" s="261"/>
      <c r="F395" s="23" t="s">
        <v>50</v>
      </c>
      <c r="G395" s="22">
        <f>SUM(G396:G399)</f>
        <v>1160</v>
      </c>
      <c r="H395" s="22">
        <f t="shared" si="42"/>
        <v>1183.2</v>
      </c>
      <c r="I395" s="22">
        <f>SUM(I396:I399)</f>
        <v>1183.2</v>
      </c>
      <c r="J395" s="22">
        <f>SUM(J396:J399)</f>
        <v>0</v>
      </c>
      <c r="K395" s="14"/>
    </row>
    <row r="396" spans="1:11" x14ac:dyDescent="0.25">
      <c r="A396" s="258"/>
      <c r="B396" s="261"/>
      <c r="C396" s="261"/>
      <c r="D396" s="261"/>
      <c r="E396" s="261"/>
      <c r="F396" s="23" t="s">
        <v>51</v>
      </c>
      <c r="G396" s="22">
        <v>1160</v>
      </c>
      <c r="H396" s="22">
        <f t="shared" si="42"/>
        <v>1183.2</v>
      </c>
      <c r="I396" s="22">
        <f>SUM(G396*102/100)</f>
        <v>1183.2</v>
      </c>
      <c r="J396" s="22"/>
      <c r="K396" s="14"/>
    </row>
    <row r="397" spans="1:11" x14ac:dyDescent="0.25">
      <c r="A397" s="258"/>
      <c r="B397" s="261"/>
      <c r="C397" s="261"/>
      <c r="D397" s="261"/>
      <c r="E397" s="261"/>
      <c r="F397" s="23" t="s">
        <v>52</v>
      </c>
      <c r="G397" s="22">
        <v>0</v>
      </c>
      <c r="H397" s="22">
        <f t="shared" si="42"/>
        <v>0</v>
      </c>
      <c r="I397" s="22"/>
      <c r="J397" s="22"/>
      <c r="K397" s="14"/>
    </row>
    <row r="398" spans="1:11" ht="23.25" x14ac:dyDescent="0.25">
      <c r="A398" s="258"/>
      <c r="B398" s="261"/>
      <c r="C398" s="261"/>
      <c r="D398" s="261"/>
      <c r="E398" s="261"/>
      <c r="F398" s="81" t="s">
        <v>187</v>
      </c>
      <c r="G398" s="22"/>
      <c r="H398" s="22">
        <f t="shared" si="42"/>
        <v>0</v>
      </c>
      <c r="I398" s="22">
        <v>0</v>
      </c>
      <c r="J398" s="22">
        <v>0</v>
      </c>
      <c r="K398" s="14"/>
    </row>
    <row r="399" spans="1:11" x14ac:dyDescent="0.25">
      <c r="A399" s="258"/>
      <c r="B399" s="261"/>
      <c r="C399" s="261"/>
      <c r="D399" s="261"/>
      <c r="E399" s="261"/>
      <c r="F399" s="23" t="s">
        <v>98</v>
      </c>
      <c r="G399" s="22">
        <v>0</v>
      </c>
      <c r="H399" s="22">
        <f t="shared" si="42"/>
        <v>0</v>
      </c>
      <c r="I399" s="22"/>
      <c r="J399" s="22"/>
      <c r="K399" s="14"/>
    </row>
    <row r="400" spans="1:11" x14ac:dyDescent="0.25">
      <c r="A400" s="258"/>
      <c r="B400" s="261"/>
      <c r="C400" s="261"/>
      <c r="D400" s="261"/>
      <c r="E400" s="261"/>
      <c r="F400" s="23" t="s">
        <v>56</v>
      </c>
      <c r="G400" s="22">
        <v>1000</v>
      </c>
      <c r="H400" s="22">
        <f t="shared" si="42"/>
        <v>880</v>
      </c>
      <c r="I400" s="22">
        <f>SUM(G400*88/100)</f>
        <v>880</v>
      </c>
      <c r="J400" s="22">
        <v>0</v>
      </c>
      <c r="K400" s="14"/>
    </row>
    <row r="401" spans="1:11" ht="23.25" x14ac:dyDescent="0.25">
      <c r="A401" s="258"/>
      <c r="B401" s="261"/>
      <c r="C401" s="261"/>
      <c r="D401" s="261"/>
      <c r="E401" s="261"/>
      <c r="F401" s="81" t="s">
        <v>189</v>
      </c>
      <c r="G401" s="22">
        <v>7000</v>
      </c>
      <c r="H401" s="22">
        <f t="shared" si="42"/>
        <v>7000</v>
      </c>
      <c r="I401" s="22">
        <f>SUM(G401)</f>
        <v>7000</v>
      </c>
      <c r="J401" s="22">
        <v>0</v>
      </c>
      <c r="K401" s="14"/>
    </row>
    <row r="402" spans="1:11" x14ac:dyDescent="0.25">
      <c r="A402" s="258"/>
      <c r="B402" s="261"/>
      <c r="C402" s="261"/>
      <c r="D402" s="261"/>
      <c r="E402" s="261"/>
      <c r="F402" s="23" t="s">
        <v>99</v>
      </c>
      <c r="G402" s="22">
        <v>0</v>
      </c>
      <c r="H402" s="22">
        <f t="shared" si="42"/>
        <v>0</v>
      </c>
      <c r="I402" s="22"/>
      <c r="J402" s="22"/>
      <c r="K402" s="14"/>
    </row>
    <row r="403" spans="1:11" ht="34.5" x14ac:dyDescent="0.25">
      <c r="A403" s="258"/>
      <c r="B403" s="261"/>
      <c r="C403" s="261"/>
      <c r="D403" s="261"/>
      <c r="E403" s="261"/>
      <c r="F403" s="81" t="s">
        <v>283</v>
      </c>
      <c r="G403" s="22"/>
      <c r="H403" s="22">
        <f t="shared" si="42"/>
        <v>0</v>
      </c>
      <c r="I403" s="22">
        <v>0</v>
      </c>
      <c r="J403" s="22">
        <v>0</v>
      </c>
      <c r="K403" s="14"/>
    </row>
    <row r="404" spans="1:11" x14ac:dyDescent="0.25">
      <c r="A404" s="258"/>
      <c r="B404" s="261"/>
      <c r="C404" s="261"/>
      <c r="D404" s="261"/>
      <c r="E404" s="261"/>
      <c r="F404" s="23" t="s">
        <v>58</v>
      </c>
      <c r="G404" s="22">
        <f>SUM(G405:G411)</f>
        <v>67500</v>
      </c>
      <c r="H404" s="22">
        <f t="shared" si="42"/>
        <v>68312</v>
      </c>
      <c r="I404" s="22">
        <f>SUM(I405:I411)</f>
        <v>68312</v>
      </c>
      <c r="J404" s="22">
        <f>SUM(J405:J411)</f>
        <v>0</v>
      </c>
      <c r="K404" s="14"/>
    </row>
    <row r="405" spans="1:11" x14ac:dyDescent="0.25">
      <c r="A405" s="258"/>
      <c r="B405" s="261"/>
      <c r="C405" s="261"/>
      <c r="D405" s="261"/>
      <c r="E405" s="261"/>
      <c r="F405" s="23" t="s">
        <v>101</v>
      </c>
      <c r="G405" s="22">
        <v>2500</v>
      </c>
      <c r="H405" s="22">
        <f t="shared" si="42"/>
        <v>2080</v>
      </c>
      <c r="I405" s="22">
        <v>2080</v>
      </c>
      <c r="J405" s="22">
        <v>0</v>
      </c>
      <c r="K405" s="14"/>
    </row>
    <row r="406" spans="1:11" ht="23.25" x14ac:dyDescent="0.25">
      <c r="A406" s="258"/>
      <c r="B406" s="261"/>
      <c r="C406" s="261"/>
      <c r="D406" s="261"/>
      <c r="E406" s="261"/>
      <c r="F406" s="81" t="s">
        <v>191</v>
      </c>
      <c r="G406" s="22">
        <v>3400</v>
      </c>
      <c r="H406" s="22">
        <f t="shared" si="42"/>
        <v>3400</v>
      </c>
      <c r="I406" s="22">
        <v>3400</v>
      </c>
      <c r="J406" s="22">
        <v>0</v>
      </c>
      <c r="K406" s="14"/>
    </row>
    <row r="407" spans="1:11" x14ac:dyDescent="0.25">
      <c r="A407" s="258"/>
      <c r="B407" s="261"/>
      <c r="C407" s="261"/>
      <c r="D407" s="261"/>
      <c r="E407" s="261"/>
      <c r="F407" s="23" t="s">
        <v>102</v>
      </c>
      <c r="G407" s="22">
        <v>0</v>
      </c>
      <c r="H407" s="22">
        <f t="shared" si="42"/>
        <v>0</v>
      </c>
      <c r="I407" s="22">
        <f>SUM(G407)</f>
        <v>0</v>
      </c>
      <c r="J407" s="22"/>
      <c r="K407" s="14"/>
    </row>
    <row r="408" spans="1:11" ht="23.25" x14ac:dyDescent="0.25">
      <c r="A408" s="258"/>
      <c r="B408" s="261"/>
      <c r="C408" s="261"/>
      <c r="D408" s="261"/>
      <c r="E408" s="261"/>
      <c r="F408" s="81" t="s">
        <v>192</v>
      </c>
      <c r="G408" s="22"/>
      <c r="H408" s="22">
        <f t="shared" si="42"/>
        <v>0</v>
      </c>
      <c r="I408" s="22">
        <f>SUM(G408)</f>
        <v>0</v>
      </c>
      <c r="J408" s="22">
        <v>0</v>
      </c>
      <c r="K408" s="14"/>
    </row>
    <row r="409" spans="1:11" x14ac:dyDescent="0.25">
      <c r="A409" s="258"/>
      <c r="B409" s="261"/>
      <c r="C409" s="261"/>
      <c r="D409" s="261"/>
      <c r="E409" s="261"/>
      <c r="F409" s="23" t="s">
        <v>60</v>
      </c>
      <c r="G409" s="22">
        <v>43000</v>
      </c>
      <c r="H409" s="22">
        <f t="shared" si="42"/>
        <v>43860</v>
      </c>
      <c r="I409" s="22">
        <f>SUM(G409*102/100)</f>
        <v>43860</v>
      </c>
      <c r="J409" s="22">
        <v>0</v>
      </c>
      <c r="K409" s="14"/>
    </row>
    <row r="410" spans="1:11" x14ac:dyDescent="0.25">
      <c r="A410" s="258"/>
      <c r="B410" s="261"/>
      <c r="C410" s="261"/>
      <c r="D410" s="261"/>
      <c r="E410" s="261"/>
      <c r="F410" s="23" t="s">
        <v>61</v>
      </c>
      <c r="G410" s="22">
        <v>18600</v>
      </c>
      <c r="H410" s="22">
        <f t="shared" si="42"/>
        <v>18972</v>
      </c>
      <c r="I410" s="22">
        <f>SUM(G410*102/100)</f>
        <v>18972</v>
      </c>
      <c r="J410" s="22">
        <v>0</v>
      </c>
      <c r="K410" s="14"/>
    </row>
    <row r="411" spans="1:11" x14ac:dyDescent="0.25">
      <c r="A411" s="259"/>
      <c r="B411" s="262"/>
      <c r="C411" s="262"/>
      <c r="D411" s="262"/>
      <c r="E411" s="262"/>
      <c r="F411" s="23" t="s">
        <v>193</v>
      </c>
      <c r="G411" s="22">
        <v>0</v>
      </c>
      <c r="H411" s="22">
        <f t="shared" si="42"/>
        <v>0</v>
      </c>
      <c r="I411" s="22">
        <f>SUM(G411*106.4/100)</f>
        <v>0</v>
      </c>
      <c r="J411" s="22">
        <v>0</v>
      </c>
      <c r="K411" s="14"/>
    </row>
    <row r="412" spans="1:11" x14ac:dyDescent="0.25">
      <c r="A412" s="138" t="s">
        <v>62</v>
      </c>
      <c r="B412" s="23" t="s">
        <v>107</v>
      </c>
      <c r="C412" s="23" t="s">
        <v>18</v>
      </c>
      <c r="D412" s="23" t="s">
        <v>176</v>
      </c>
      <c r="E412" s="136">
        <v>800</v>
      </c>
      <c r="F412" s="23"/>
      <c r="G412" s="22">
        <f>SUM(G413)</f>
        <v>1950</v>
      </c>
      <c r="H412" s="22">
        <f>SUM(H413)</f>
        <v>1950</v>
      </c>
      <c r="I412" s="22">
        <f>SUM(I413)</f>
        <v>1950</v>
      </c>
      <c r="J412" s="22">
        <f>SUM(J413)</f>
        <v>0</v>
      </c>
      <c r="K412" s="14"/>
    </row>
    <row r="413" spans="1:11" ht="23.25" x14ac:dyDescent="0.25">
      <c r="A413" s="80" t="s">
        <v>64</v>
      </c>
      <c r="B413" s="23" t="s">
        <v>107</v>
      </c>
      <c r="C413" s="23" t="s">
        <v>18</v>
      </c>
      <c r="D413" s="23" t="s">
        <v>176</v>
      </c>
      <c r="E413" s="136">
        <v>850</v>
      </c>
      <c r="F413" s="23"/>
      <c r="G413" s="22">
        <f>SUM(G414:G415)</f>
        <v>1950</v>
      </c>
      <c r="H413" s="22">
        <f>SUM(H414:H415)</f>
        <v>1950</v>
      </c>
      <c r="I413" s="22">
        <f>SUM(I414:I415)</f>
        <v>1950</v>
      </c>
      <c r="J413" s="22">
        <f>SUM(J414:J415)</f>
        <v>0</v>
      </c>
      <c r="K413" s="14"/>
    </row>
    <row r="414" spans="1:11" ht="23.25" x14ac:dyDescent="0.25">
      <c r="A414" s="80" t="s">
        <v>78</v>
      </c>
      <c r="B414" s="23" t="s">
        <v>107</v>
      </c>
      <c r="C414" s="23" t="s">
        <v>18</v>
      </c>
      <c r="D414" s="23" t="s">
        <v>176</v>
      </c>
      <c r="E414" s="136">
        <v>851</v>
      </c>
      <c r="F414" s="23" t="s">
        <v>68</v>
      </c>
      <c r="G414" s="22">
        <v>0</v>
      </c>
      <c r="H414" s="22"/>
      <c r="I414" s="22"/>
      <c r="J414" s="22"/>
      <c r="K414" s="14"/>
    </row>
    <row r="415" spans="1:11" ht="23.25" x14ac:dyDescent="0.25">
      <c r="A415" s="80" t="s">
        <v>66</v>
      </c>
      <c r="B415" s="23" t="s">
        <v>107</v>
      </c>
      <c r="C415" s="23" t="s">
        <v>18</v>
      </c>
      <c r="D415" s="23" t="s">
        <v>176</v>
      </c>
      <c r="E415" s="136">
        <v>852</v>
      </c>
      <c r="F415" s="23" t="s">
        <v>68</v>
      </c>
      <c r="G415" s="22">
        <v>1950</v>
      </c>
      <c r="H415" s="22">
        <f>SUM(I415:J415)</f>
        <v>1950</v>
      </c>
      <c r="I415" s="22">
        <v>1950</v>
      </c>
      <c r="J415" s="22">
        <v>0</v>
      </c>
      <c r="K415" s="14"/>
    </row>
    <row r="416" spans="1:11" ht="22.5" x14ac:dyDescent="0.25">
      <c r="A416" s="218" t="s">
        <v>284</v>
      </c>
      <c r="B416" s="23"/>
      <c r="C416" s="23"/>
      <c r="D416" s="23"/>
      <c r="E416" s="23"/>
      <c r="F416" s="23"/>
      <c r="G416" s="22">
        <f>SUM(G417)</f>
        <v>682195</v>
      </c>
      <c r="H416" s="22">
        <f>SUM(H417)</f>
        <v>570195.27</v>
      </c>
      <c r="I416" s="22">
        <f>SUM(I417)</f>
        <v>570195.27</v>
      </c>
      <c r="J416" s="22">
        <f>SUM(J417)</f>
        <v>0</v>
      </c>
      <c r="K416" s="14"/>
    </row>
    <row r="417" spans="1:11" ht="34.5" x14ac:dyDescent="0.25">
      <c r="A417" s="80" t="s">
        <v>255</v>
      </c>
      <c r="B417" s="23" t="s">
        <v>107</v>
      </c>
      <c r="C417" s="23" t="s">
        <v>18</v>
      </c>
      <c r="D417" s="23" t="s">
        <v>176</v>
      </c>
      <c r="E417" s="23"/>
      <c r="F417" s="23"/>
      <c r="G417" s="22">
        <f>SUM(G418+G424+G453)</f>
        <v>682195</v>
      </c>
      <c r="H417" s="22">
        <f>SUM(H418+H424+H453)</f>
        <v>570195.27</v>
      </c>
      <c r="I417" s="22">
        <f>SUM(I418+I424+I453)</f>
        <v>570195.27</v>
      </c>
      <c r="J417" s="22">
        <f>SUM(J418+J424+J453)</f>
        <v>0</v>
      </c>
      <c r="K417" s="14"/>
    </row>
    <row r="418" spans="1:11" ht="90.75" x14ac:dyDescent="0.25">
      <c r="A418" s="80" t="s">
        <v>256</v>
      </c>
      <c r="B418" s="23" t="s">
        <v>107</v>
      </c>
      <c r="C418" s="23" t="s">
        <v>18</v>
      </c>
      <c r="D418" s="23" t="s">
        <v>176</v>
      </c>
      <c r="E418" s="23" t="s">
        <v>29</v>
      </c>
      <c r="F418" s="23"/>
      <c r="G418" s="22">
        <f>SUM(G419)</f>
        <v>580385</v>
      </c>
      <c r="H418" s="22">
        <f>SUM(H419)</f>
        <v>467138.07</v>
      </c>
      <c r="I418" s="22">
        <f>SUM(I419)</f>
        <v>467138.07</v>
      </c>
      <c r="J418" s="22">
        <f>SUM(J419)</f>
        <v>0</v>
      </c>
      <c r="K418" s="14"/>
    </row>
    <row r="419" spans="1:11" ht="23.25" x14ac:dyDescent="0.25">
      <c r="A419" s="80" t="s">
        <v>177</v>
      </c>
      <c r="B419" s="23" t="s">
        <v>107</v>
      </c>
      <c r="C419" s="23" t="s">
        <v>18</v>
      </c>
      <c r="D419" s="23" t="s">
        <v>176</v>
      </c>
      <c r="E419" s="23" t="s">
        <v>178</v>
      </c>
      <c r="F419" s="23"/>
      <c r="G419" s="22">
        <f>SUM(G420+G423)</f>
        <v>580385</v>
      </c>
      <c r="H419" s="22">
        <f>SUM(H420+H423)</f>
        <v>467138.07</v>
      </c>
      <c r="I419" s="22">
        <f>SUM(I420+I423)</f>
        <v>467138.07</v>
      </c>
      <c r="J419" s="22">
        <f>SUM(J420+J423)</f>
        <v>0</v>
      </c>
      <c r="K419" s="14"/>
    </row>
    <row r="420" spans="1:11" x14ac:dyDescent="0.25">
      <c r="A420" s="257" t="s">
        <v>279</v>
      </c>
      <c r="B420" s="260" t="s">
        <v>107</v>
      </c>
      <c r="C420" s="260" t="s">
        <v>18</v>
      </c>
      <c r="D420" s="260" t="s">
        <v>176</v>
      </c>
      <c r="E420" s="260" t="s">
        <v>179</v>
      </c>
      <c r="F420" s="23"/>
      <c r="G420" s="22">
        <f>SUM(G421:G422)</f>
        <v>580385</v>
      </c>
      <c r="H420" s="22">
        <f>SUM(H421:H422)</f>
        <v>467138.07</v>
      </c>
      <c r="I420" s="22">
        <f>SUM(I421:I422)</f>
        <v>467138.07</v>
      </c>
      <c r="J420" s="22">
        <f>SUM(J421:J422)</f>
        <v>0</v>
      </c>
      <c r="K420" s="14"/>
    </row>
    <row r="421" spans="1:11" x14ac:dyDescent="0.25">
      <c r="A421" s="258"/>
      <c r="B421" s="261"/>
      <c r="C421" s="261"/>
      <c r="D421" s="261"/>
      <c r="E421" s="261"/>
      <c r="F421" s="23" t="s">
        <v>34</v>
      </c>
      <c r="G421" s="22">
        <v>445728</v>
      </c>
      <c r="H421" s="22">
        <f>SUM(I421:J421)</f>
        <v>358785</v>
      </c>
      <c r="I421" s="22">
        <v>358785</v>
      </c>
      <c r="J421" s="22"/>
      <c r="K421" s="14"/>
    </row>
    <row r="422" spans="1:11" x14ac:dyDescent="0.25">
      <c r="A422" s="259"/>
      <c r="B422" s="262"/>
      <c r="C422" s="262"/>
      <c r="D422" s="262"/>
      <c r="E422" s="262"/>
      <c r="F422" s="23" t="s">
        <v>35</v>
      </c>
      <c r="G422" s="22">
        <v>134657</v>
      </c>
      <c r="H422" s="22">
        <f>SUM(I422:J422)</f>
        <v>108353.07</v>
      </c>
      <c r="I422" s="22">
        <f>SUM(I421*30.2/100)</f>
        <v>108353.07</v>
      </c>
      <c r="J422" s="22">
        <f>SUM(J421*30.2/100)</f>
        <v>0</v>
      </c>
      <c r="K422" s="14"/>
    </row>
    <row r="423" spans="1:11" ht="23.25" x14ac:dyDescent="0.25">
      <c r="A423" s="138" t="s">
        <v>36</v>
      </c>
      <c r="B423" s="23" t="s">
        <v>107</v>
      </c>
      <c r="C423" s="23" t="s">
        <v>18</v>
      </c>
      <c r="D423" s="23" t="s">
        <v>176</v>
      </c>
      <c r="E423" s="23" t="s">
        <v>182</v>
      </c>
      <c r="F423" s="23" t="s">
        <v>183</v>
      </c>
      <c r="G423" s="22">
        <v>0</v>
      </c>
      <c r="H423" s="22">
        <f>SUM(I423:J423)</f>
        <v>0</v>
      </c>
      <c r="I423" s="22"/>
      <c r="J423" s="22"/>
      <c r="K423" s="14"/>
    </row>
    <row r="424" spans="1:11" ht="34.5" x14ac:dyDescent="0.25">
      <c r="A424" s="138" t="s">
        <v>228</v>
      </c>
      <c r="B424" s="23" t="s">
        <v>107</v>
      </c>
      <c r="C424" s="23" t="s">
        <v>18</v>
      </c>
      <c r="D424" s="23" t="s">
        <v>176</v>
      </c>
      <c r="E424" s="23" t="s">
        <v>88</v>
      </c>
      <c r="F424" s="23"/>
      <c r="G424" s="22">
        <f>SUM(G425)</f>
        <v>99860</v>
      </c>
      <c r="H424" s="22">
        <f>SUM(H425)</f>
        <v>101107.2</v>
      </c>
      <c r="I424" s="22">
        <f>SUM(I425)</f>
        <v>101107.2</v>
      </c>
      <c r="J424" s="22">
        <f>SUM(J425)</f>
        <v>0</v>
      </c>
      <c r="K424" s="14"/>
    </row>
    <row r="425" spans="1:11" ht="45.75" x14ac:dyDescent="0.25">
      <c r="A425" s="80" t="s">
        <v>229</v>
      </c>
      <c r="B425" s="23" t="s">
        <v>107</v>
      </c>
      <c r="C425" s="23" t="s">
        <v>18</v>
      </c>
      <c r="D425" s="23" t="s">
        <v>176</v>
      </c>
      <c r="E425" s="23" t="s">
        <v>89</v>
      </c>
      <c r="F425" s="23"/>
      <c r="G425" s="22">
        <f>SUM(G429+G426)</f>
        <v>99860</v>
      </c>
      <c r="H425" s="22">
        <f>SUM(H429+H426)</f>
        <v>101107.2</v>
      </c>
      <c r="I425" s="22">
        <f>SUM(I429+I426)</f>
        <v>101107.2</v>
      </c>
      <c r="J425" s="22">
        <f>SUM(J429+J426)</f>
        <v>0</v>
      </c>
      <c r="K425" s="14"/>
    </row>
    <row r="426" spans="1:11" ht="34.5" x14ac:dyDescent="0.25">
      <c r="A426" s="139" t="s">
        <v>40</v>
      </c>
      <c r="B426" s="23" t="s">
        <v>107</v>
      </c>
      <c r="C426" s="23" t="s">
        <v>18</v>
      </c>
      <c r="D426" s="23" t="s">
        <v>176</v>
      </c>
      <c r="E426" s="26" t="s">
        <v>185</v>
      </c>
      <c r="F426" s="23" t="s">
        <v>58</v>
      </c>
      <c r="G426" s="22">
        <f>SUM(G427:G428)</f>
        <v>1000</v>
      </c>
      <c r="H426" s="22">
        <f>SUM(H427:H428)</f>
        <v>1000</v>
      </c>
      <c r="I426" s="22">
        <f>SUM(I427:I428)</f>
        <v>1000</v>
      </c>
      <c r="J426" s="22">
        <f>SUM(J427:J428)</f>
        <v>0</v>
      </c>
      <c r="K426" s="14"/>
    </row>
    <row r="427" spans="1:11" x14ac:dyDescent="0.25">
      <c r="A427" s="257"/>
      <c r="B427" s="260"/>
      <c r="C427" s="260"/>
      <c r="D427" s="260"/>
      <c r="E427" s="260"/>
      <c r="F427" s="23" t="s">
        <v>101</v>
      </c>
      <c r="G427" s="22">
        <v>1000</v>
      </c>
      <c r="H427" s="22">
        <f>SUM(I427:J427)</f>
        <v>1000</v>
      </c>
      <c r="I427" s="22">
        <f>SUM(G427)</f>
        <v>1000</v>
      </c>
      <c r="J427" s="22">
        <v>0</v>
      </c>
      <c r="K427" s="14"/>
    </row>
    <row r="428" spans="1:11" ht="23.25" x14ac:dyDescent="0.25">
      <c r="A428" s="259"/>
      <c r="B428" s="262"/>
      <c r="C428" s="262"/>
      <c r="D428" s="262"/>
      <c r="E428" s="262"/>
      <c r="F428" s="81" t="s">
        <v>191</v>
      </c>
      <c r="G428" s="22"/>
      <c r="H428" s="22">
        <f>SUM(I428:J428)</f>
        <v>0</v>
      </c>
      <c r="I428" s="22"/>
      <c r="J428" s="22">
        <v>0</v>
      </c>
      <c r="K428" s="14"/>
    </row>
    <row r="429" spans="1:11" x14ac:dyDescent="0.25">
      <c r="A429" s="257" t="s">
        <v>230</v>
      </c>
      <c r="B429" s="260" t="s">
        <v>107</v>
      </c>
      <c r="C429" s="260" t="s">
        <v>18</v>
      </c>
      <c r="D429" s="260" t="s">
        <v>176</v>
      </c>
      <c r="E429" s="260" t="s">
        <v>43</v>
      </c>
      <c r="F429" s="23"/>
      <c r="G429" s="22">
        <f>SUM(G430+G431+G432+G436+G441+G443+G445+G442+G444)</f>
        <v>98860</v>
      </c>
      <c r="H429" s="22">
        <f>SUM(H430+H431+H432+H436+H441+H443+H445+H442+H444)</f>
        <v>100107.2</v>
      </c>
      <c r="I429" s="22">
        <f>SUM(I430+I431+I432+I436+I441+I443+I445+I442+I444)</f>
        <v>100107.2</v>
      </c>
      <c r="J429" s="22">
        <f>SUM(J430+J431+J432+J436+J441+J443+J445+J442+J444)</f>
        <v>0</v>
      </c>
      <c r="K429" s="14"/>
    </row>
    <row r="430" spans="1:11" x14ac:dyDescent="0.25">
      <c r="A430" s="258"/>
      <c r="B430" s="261"/>
      <c r="C430" s="261"/>
      <c r="D430" s="261"/>
      <c r="E430" s="261"/>
      <c r="F430" s="23" t="s">
        <v>41</v>
      </c>
      <c r="G430" s="22">
        <v>0</v>
      </c>
      <c r="H430" s="22">
        <f t="shared" ref="H430:H452" si="43">SUM(I430:J430)</f>
        <v>0</v>
      </c>
      <c r="I430" s="22"/>
      <c r="J430" s="22"/>
      <c r="K430" s="14"/>
    </row>
    <row r="431" spans="1:11" x14ac:dyDescent="0.25">
      <c r="A431" s="258"/>
      <c r="B431" s="261"/>
      <c r="C431" s="261"/>
      <c r="D431" s="261"/>
      <c r="E431" s="261"/>
      <c r="F431" s="23" t="s">
        <v>186</v>
      </c>
      <c r="G431" s="22">
        <v>0</v>
      </c>
      <c r="H431" s="22">
        <f t="shared" si="43"/>
        <v>0</v>
      </c>
      <c r="I431" s="22"/>
      <c r="J431" s="22"/>
      <c r="K431" s="14"/>
    </row>
    <row r="432" spans="1:11" x14ac:dyDescent="0.25">
      <c r="A432" s="258"/>
      <c r="B432" s="261"/>
      <c r="C432" s="261"/>
      <c r="D432" s="261"/>
      <c r="E432" s="261"/>
      <c r="F432" s="23" t="s">
        <v>45</v>
      </c>
      <c r="G432" s="22">
        <f>SUM(G433:G435)</f>
        <v>19600</v>
      </c>
      <c r="H432" s="22">
        <f t="shared" si="43"/>
        <v>19992</v>
      </c>
      <c r="I432" s="22">
        <f>SUM(I433:I435)</f>
        <v>19992</v>
      </c>
      <c r="J432" s="22">
        <f>SUM(J433:J435)</f>
        <v>0</v>
      </c>
      <c r="K432" s="14"/>
    </row>
    <row r="433" spans="1:11" x14ac:dyDescent="0.25">
      <c r="A433" s="258"/>
      <c r="B433" s="261"/>
      <c r="C433" s="261"/>
      <c r="D433" s="261"/>
      <c r="E433" s="261"/>
      <c r="F433" s="23" t="s">
        <v>46</v>
      </c>
      <c r="G433" s="22">
        <v>18000</v>
      </c>
      <c r="H433" s="22">
        <f t="shared" si="43"/>
        <v>18360</v>
      </c>
      <c r="I433" s="22">
        <f>SUM(G433*102/100)</f>
        <v>18360</v>
      </c>
      <c r="J433" s="22">
        <v>0</v>
      </c>
      <c r="K433" s="14"/>
    </row>
    <row r="434" spans="1:11" x14ac:dyDescent="0.25">
      <c r="A434" s="258"/>
      <c r="B434" s="261"/>
      <c r="C434" s="261"/>
      <c r="D434" s="261"/>
      <c r="E434" s="261"/>
      <c r="F434" s="23" t="s">
        <v>47</v>
      </c>
      <c r="G434" s="22">
        <v>0</v>
      </c>
      <c r="H434" s="22">
        <f t="shared" si="43"/>
        <v>0</v>
      </c>
      <c r="I434" s="22">
        <f>SUM(G434*106.4/100)</f>
        <v>0</v>
      </c>
      <c r="J434" s="22">
        <v>0</v>
      </c>
      <c r="K434" s="14"/>
    </row>
    <row r="435" spans="1:11" x14ac:dyDescent="0.25">
      <c r="A435" s="258"/>
      <c r="B435" s="261"/>
      <c r="C435" s="261"/>
      <c r="D435" s="261"/>
      <c r="E435" s="261"/>
      <c r="F435" s="23" t="s">
        <v>48</v>
      </c>
      <c r="G435" s="22">
        <v>1600</v>
      </c>
      <c r="H435" s="22">
        <f t="shared" si="43"/>
        <v>1632</v>
      </c>
      <c r="I435" s="22">
        <f>SUM(G435*102/100)</f>
        <v>1632</v>
      </c>
      <c r="J435" s="22">
        <v>0</v>
      </c>
      <c r="K435" s="14"/>
    </row>
    <row r="436" spans="1:11" x14ac:dyDescent="0.25">
      <c r="A436" s="258"/>
      <c r="B436" s="261"/>
      <c r="C436" s="261"/>
      <c r="D436" s="261"/>
      <c r="E436" s="261"/>
      <c r="F436" s="23" t="s">
        <v>50</v>
      </c>
      <c r="G436" s="22">
        <f>SUM(G437:G440)</f>
        <v>1160</v>
      </c>
      <c r="H436" s="22">
        <f t="shared" si="43"/>
        <v>1183.2</v>
      </c>
      <c r="I436" s="22">
        <f>SUM(I437:I440)</f>
        <v>1183.2</v>
      </c>
      <c r="J436" s="22">
        <f>SUM(J437:J440)</f>
        <v>0</v>
      </c>
      <c r="K436" s="14"/>
    </row>
    <row r="437" spans="1:11" x14ac:dyDescent="0.25">
      <c r="A437" s="258"/>
      <c r="B437" s="261"/>
      <c r="C437" s="261"/>
      <c r="D437" s="261"/>
      <c r="E437" s="261"/>
      <c r="F437" s="23" t="s">
        <v>51</v>
      </c>
      <c r="G437" s="22">
        <v>1160</v>
      </c>
      <c r="H437" s="22">
        <f t="shared" si="43"/>
        <v>1183.2</v>
      </c>
      <c r="I437" s="22">
        <f>SUM(G437*102/100)</f>
        <v>1183.2</v>
      </c>
      <c r="J437" s="22">
        <v>0</v>
      </c>
      <c r="K437" s="14"/>
    </row>
    <row r="438" spans="1:11" x14ac:dyDescent="0.25">
      <c r="A438" s="258"/>
      <c r="B438" s="261"/>
      <c r="C438" s="261"/>
      <c r="D438" s="261"/>
      <c r="E438" s="261"/>
      <c r="F438" s="23" t="s">
        <v>52</v>
      </c>
      <c r="G438" s="22">
        <v>0</v>
      </c>
      <c r="H438" s="22">
        <f t="shared" si="43"/>
        <v>0</v>
      </c>
      <c r="I438" s="22"/>
      <c r="J438" s="22"/>
      <c r="K438" s="14"/>
    </row>
    <row r="439" spans="1:11" ht="23.25" x14ac:dyDescent="0.25">
      <c r="A439" s="258"/>
      <c r="B439" s="261"/>
      <c r="C439" s="261"/>
      <c r="D439" s="261"/>
      <c r="E439" s="261"/>
      <c r="F439" s="81" t="s">
        <v>187</v>
      </c>
      <c r="G439" s="22"/>
      <c r="H439" s="22">
        <f t="shared" si="43"/>
        <v>0</v>
      </c>
      <c r="I439" s="22">
        <v>0</v>
      </c>
      <c r="J439" s="22">
        <v>0</v>
      </c>
      <c r="K439" s="14"/>
    </row>
    <row r="440" spans="1:11" x14ac:dyDescent="0.25">
      <c r="A440" s="258"/>
      <c r="B440" s="261"/>
      <c r="C440" s="261"/>
      <c r="D440" s="261"/>
      <c r="E440" s="261"/>
      <c r="F440" s="23" t="s">
        <v>98</v>
      </c>
      <c r="G440" s="22">
        <v>0</v>
      </c>
      <c r="H440" s="22">
        <f t="shared" si="43"/>
        <v>0</v>
      </c>
      <c r="I440" s="22"/>
      <c r="J440" s="22"/>
      <c r="K440" s="14"/>
    </row>
    <row r="441" spans="1:11" x14ac:dyDescent="0.25">
      <c r="A441" s="258"/>
      <c r="B441" s="261"/>
      <c r="C441" s="261"/>
      <c r="D441" s="261"/>
      <c r="E441" s="261"/>
      <c r="F441" s="23" t="s">
        <v>56</v>
      </c>
      <c r="G441" s="22">
        <v>1000</v>
      </c>
      <c r="H441" s="22">
        <f t="shared" si="43"/>
        <v>880</v>
      </c>
      <c r="I441" s="22">
        <f>G441*88/100</f>
        <v>880</v>
      </c>
      <c r="J441" s="22">
        <v>0</v>
      </c>
      <c r="K441" s="14"/>
    </row>
    <row r="442" spans="1:11" ht="23.25" x14ac:dyDescent="0.25">
      <c r="A442" s="258"/>
      <c r="B442" s="261"/>
      <c r="C442" s="261"/>
      <c r="D442" s="261"/>
      <c r="E442" s="261"/>
      <c r="F442" s="81" t="s">
        <v>189</v>
      </c>
      <c r="G442" s="22">
        <v>3400</v>
      </c>
      <c r="H442" s="22">
        <f t="shared" si="43"/>
        <v>3400</v>
      </c>
      <c r="I442" s="22">
        <v>3400</v>
      </c>
      <c r="J442" s="22">
        <v>0</v>
      </c>
      <c r="K442" s="14"/>
    </row>
    <row r="443" spans="1:11" x14ac:dyDescent="0.25">
      <c r="A443" s="258"/>
      <c r="B443" s="261"/>
      <c r="C443" s="261"/>
      <c r="D443" s="261"/>
      <c r="E443" s="261"/>
      <c r="F443" s="23" t="s">
        <v>99</v>
      </c>
      <c r="G443" s="22">
        <v>0</v>
      </c>
      <c r="H443" s="22">
        <f t="shared" si="43"/>
        <v>0</v>
      </c>
      <c r="I443" s="22"/>
      <c r="J443" s="22"/>
      <c r="K443" s="14"/>
    </row>
    <row r="444" spans="1:11" ht="23.25" x14ac:dyDescent="0.25">
      <c r="A444" s="258"/>
      <c r="B444" s="261"/>
      <c r="C444" s="261"/>
      <c r="D444" s="261"/>
      <c r="E444" s="261"/>
      <c r="F444" s="81" t="s">
        <v>190</v>
      </c>
      <c r="G444" s="22"/>
      <c r="H444" s="22">
        <f t="shared" si="43"/>
        <v>0</v>
      </c>
      <c r="I444" s="22">
        <v>0</v>
      </c>
      <c r="J444" s="22">
        <v>0</v>
      </c>
      <c r="K444" s="14"/>
    </row>
    <row r="445" spans="1:11" x14ac:dyDescent="0.25">
      <c r="A445" s="258"/>
      <c r="B445" s="261"/>
      <c r="C445" s="261"/>
      <c r="D445" s="261"/>
      <c r="E445" s="261"/>
      <c r="F445" s="23" t="s">
        <v>58</v>
      </c>
      <c r="G445" s="22">
        <f>SUM(G446:G452)</f>
        <v>73700</v>
      </c>
      <c r="H445" s="22">
        <f t="shared" si="43"/>
        <v>74652</v>
      </c>
      <c r="I445" s="22">
        <f>SUM(I446:I452)</f>
        <v>74652</v>
      </c>
      <c r="J445" s="22">
        <f>SUM(J446:J452)</f>
        <v>0</v>
      </c>
      <c r="K445" s="14"/>
    </row>
    <row r="446" spans="1:11" x14ac:dyDescent="0.25">
      <c r="A446" s="258"/>
      <c r="B446" s="261"/>
      <c r="C446" s="261"/>
      <c r="D446" s="261"/>
      <c r="E446" s="261"/>
      <c r="F446" s="23" t="s">
        <v>101</v>
      </c>
      <c r="G446" s="22">
        <v>2500</v>
      </c>
      <c r="H446" s="22">
        <f t="shared" si="43"/>
        <v>2080</v>
      </c>
      <c r="I446" s="22">
        <v>2080</v>
      </c>
      <c r="J446" s="22">
        <v>0</v>
      </c>
      <c r="K446" s="14"/>
    </row>
    <row r="447" spans="1:11" ht="23.25" x14ac:dyDescent="0.25">
      <c r="A447" s="258"/>
      <c r="B447" s="261"/>
      <c r="C447" s="261"/>
      <c r="D447" s="261"/>
      <c r="E447" s="261"/>
      <c r="F447" s="81" t="s">
        <v>191</v>
      </c>
      <c r="G447" s="22">
        <v>2600</v>
      </c>
      <c r="H447" s="22">
        <f t="shared" si="43"/>
        <v>2600</v>
      </c>
      <c r="I447" s="22">
        <v>2600</v>
      </c>
      <c r="J447" s="22">
        <v>0</v>
      </c>
      <c r="K447" s="14"/>
    </row>
    <row r="448" spans="1:11" x14ac:dyDescent="0.25">
      <c r="A448" s="258"/>
      <c r="B448" s="261"/>
      <c r="C448" s="261"/>
      <c r="D448" s="261"/>
      <c r="E448" s="261"/>
      <c r="F448" s="23" t="s">
        <v>102</v>
      </c>
      <c r="G448" s="22">
        <v>0</v>
      </c>
      <c r="H448" s="22">
        <f t="shared" si="43"/>
        <v>0</v>
      </c>
      <c r="I448" s="22"/>
      <c r="J448" s="22"/>
      <c r="K448" s="14"/>
    </row>
    <row r="449" spans="1:11" ht="23.25" x14ac:dyDescent="0.25">
      <c r="A449" s="258"/>
      <c r="B449" s="261"/>
      <c r="C449" s="261"/>
      <c r="D449" s="261"/>
      <c r="E449" s="261"/>
      <c r="F449" s="81" t="s">
        <v>192</v>
      </c>
      <c r="G449" s="22"/>
      <c r="H449" s="22">
        <f t="shared" si="43"/>
        <v>0</v>
      </c>
      <c r="I449" s="22">
        <v>0</v>
      </c>
      <c r="J449" s="22">
        <v>0</v>
      </c>
      <c r="K449" s="14"/>
    </row>
    <row r="450" spans="1:11" x14ac:dyDescent="0.25">
      <c r="A450" s="258"/>
      <c r="B450" s="261"/>
      <c r="C450" s="261"/>
      <c r="D450" s="261"/>
      <c r="E450" s="261"/>
      <c r="F450" s="23" t="s">
        <v>60</v>
      </c>
      <c r="G450" s="22">
        <v>50000</v>
      </c>
      <c r="H450" s="22">
        <f t="shared" si="43"/>
        <v>51000</v>
      </c>
      <c r="I450" s="22">
        <f>SUM(G450*102/100)</f>
        <v>51000</v>
      </c>
      <c r="J450" s="22">
        <v>0</v>
      </c>
      <c r="K450" s="14"/>
    </row>
    <row r="451" spans="1:11" x14ac:dyDescent="0.25">
      <c r="A451" s="258"/>
      <c r="B451" s="261"/>
      <c r="C451" s="261"/>
      <c r="D451" s="261"/>
      <c r="E451" s="261"/>
      <c r="F451" s="23" t="s">
        <v>61</v>
      </c>
      <c r="G451" s="22">
        <v>18600</v>
      </c>
      <c r="H451" s="22">
        <f t="shared" si="43"/>
        <v>18972</v>
      </c>
      <c r="I451" s="22">
        <f>SUM(G451*102/100)</f>
        <v>18972</v>
      </c>
      <c r="J451" s="22">
        <v>0</v>
      </c>
      <c r="K451" s="14"/>
    </row>
    <row r="452" spans="1:11" x14ac:dyDescent="0.25">
      <c r="A452" s="259"/>
      <c r="B452" s="262"/>
      <c r="C452" s="262"/>
      <c r="D452" s="262"/>
      <c r="E452" s="262"/>
      <c r="F452" s="23" t="s">
        <v>193</v>
      </c>
      <c r="G452" s="22">
        <v>0</v>
      </c>
      <c r="H452" s="22">
        <f t="shared" si="43"/>
        <v>0</v>
      </c>
      <c r="I452" s="22">
        <f>SUM(G452*106.4/100)</f>
        <v>0</v>
      </c>
      <c r="J452" s="22">
        <v>0</v>
      </c>
      <c r="K452" s="14"/>
    </row>
    <row r="453" spans="1:11" x14ac:dyDescent="0.25">
      <c r="A453" s="138" t="s">
        <v>62</v>
      </c>
      <c r="B453" s="23" t="s">
        <v>107</v>
      </c>
      <c r="C453" s="23" t="s">
        <v>18</v>
      </c>
      <c r="D453" s="23" t="s">
        <v>176</v>
      </c>
      <c r="E453" s="136">
        <v>800</v>
      </c>
      <c r="F453" s="23"/>
      <c r="G453" s="22">
        <f>SUM(G454)</f>
        <v>1950</v>
      </c>
      <c r="H453" s="22">
        <f>SUM(H454)</f>
        <v>1950</v>
      </c>
      <c r="I453" s="22">
        <f>SUM(I454)</f>
        <v>1950</v>
      </c>
      <c r="J453" s="22">
        <f>SUM(J454)</f>
        <v>0</v>
      </c>
      <c r="K453" s="14"/>
    </row>
    <row r="454" spans="1:11" ht="23.25" x14ac:dyDescent="0.25">
      <c r="A454" s="80" t="s">
        <v>64</v>
      </c>
      <c r="B454" s="23" t="s">
        <v>107</v>
      </c>
      <c r="C454" s="23" t="s">
        <v>18</v>
      </c>
      <c r="D454" s="23" t="s">
        <v>176</v>
      </c>
      <c r="E454" s="136">
        <v>850</v>
      </c>
      <c r="F454" s="23"/>
      <c r="G454" s="22">
        <f>SUM(G455:G456)</f>
        <v>1950</v>
      </c>
      <c r="H454" s="22">
        <f>SUM(H455:H456)</f>
        <v>1950</v>
      </c>
      <c r="I454" s="22">
        <f>SUM(I455:I456)</f>
        <v>1950</v>
      </c>
      <c r="J454" s="22">
        <f>SUM(J455:J456)</f>
        <v>0</v>
      </c>
      <c r="K454" s="14"/>
    </row>
    <row r="455" spans="1:11" ht="23.25" x14ac:dyDescent="0.25">
      <c r="A455" s="80" t="s">
        <v>78</v>
      </c>
      <c r="B455" s="23" t="s">
        <v>107</v>
      </c>
      <c r="C455" s="23" t="s">
        <v>18</v>
      </c>
      <c r="D455" s="23" t="s">
        <v>176</v>
      </c>
      <c r="E455" s="136">
        <v>851</v>
      </c>
      <c r="F455" s="23" t="s">
        <v>68</v>
      </c>
      <c r="G455" s="22">
        <v>0</v>
      </c>
      <c r="H455" s="22"/>
      <c r="I455" s="22"/>
      <c r="J455" s="22"/>
      <c r="K455" s="14"/>
    </row>
    <row r="456" spans="1:11" ht="23.25" x14ac:dyDescent="0.25">
      <c r="A456" s="80" t="s">
        <v>66</v>
      </c>
      <c r="B456" s="23" t="s">
        <v>107</v>
      </c>
      <c r="C456" s="23" t="s">
        <v>18</v>
      </c>
      <c r="D456" s="23" t="s">
        <v>176</v>
      </c>
      <c r="E456" s="136">
        <v>852</v>
      </c>
      <c r="F456" s="23" t="s">
        <v>68</v>
      </c>
      <c r="G456" s="22">
        <v>1950</v>
      </c>
      <c r="H456" s="22">
        <f>SUM(I456:J456)</f>
        <v>1950</v>
      </c>
      <c r="I456" s="22">
        <v>1950</v>
      </c>
      <c r="J456" s="22">
        <v>0</v>
      </c>
      <c r="K456" s="14"/>
    </row>
    <row r="457" spans="1:11" x14ac:dyDescent="0.25">
      <c r="A457" s="80" t="s">
        <v>285</v>
      </c>
      <c r="B457" s="23" t="s">
        <v>107</v>
      </c>
      <c r="C457" s="23" t="s">
        <v>18</v>
      </c>
      <c r="D457" s="23" t="s">
        <v>286</v>
      </c>
      <c r="E457" s="23"/>
      <c r="F457" s="23"/>
      <c r="G457" s="22">
        <f t="shared" ref="G457:J458" si="44">SUM(G458)</f>
        <v>0</v>
      </c>
      <c r="H457" s="22">
        <f t="shared" si="44"/>
        <v>0</v>
      </c>
      <c r="I457" s="22">
        <f t="shared" si="44"/>
        <v>0</v>
      </c>
      <c r="J457" s="22">
        <f t="shared" si="44"/>
        <v>0</v>
      </c>
    </row>
    <row r="458" spans="1:11" ht="23.25" x14ac:dyDescent="0.25">
      <c r="A458" s="80" t="s">
        <v>94</v>
      </c>
      <c r="B458" s="23" t="s">
        <v>107</v>
      </c>
      <c r="C458" s="23" t="s">
        <v>18</v>
      </c>
      <c r="D458" s="23" t="s">
        <v>286</v>
      </c>
      <c r="E458" s="23"/>
      <c r="F458" s="23"/>
      <c r="G458" s="22">
        <f t="shared" si="44"/>
        <v>0</v>
      </c>
      <c r="H458" s="22">
        <f t="shared" si="44"/>
        <v>0</v>
      </c>
      <c r="I458" s="22">
        <f t="shared" si="44"/>
        <v>0</v>
      </c>
      <c r="J458" s="22">
        <f t="shared" si="44"/>
        <v>0</v>
      </c>
    </row>
    <row r="459" spans="1:11" ht="45.75" x14ac:dyDescent="0.25">
      <c r="A459" s="80" t="s">
        <v>96</v>
      </c>
      <c r="B459" s="23" t="s">
        <v>107</v>
      </c>
      <c r="C459" s="23" t="s">
        <v>18</v>
      </c>
      <c r="D459" s="23" t="s">
        <v>286</v>
      </c>
      <c r="E459" s="23"/>
      <c r="F459" s="23"/>
      <c r="G459" s="22">
        <f>SUM(G460+G466+G487)</f>
        <v>0</v>
      </c>
      <c r="H459" s="22">
        <f>SUM(H460+H466+H487)</f>
        <v>0</v>
      </c>
      <c r="I459" s="22">
        <f>SUM(I460+I466+I487)</f>
        <v>0</v>
      </c>
      <c r="J459" s="22">
        <f>SUM(J460+J466+J487)</f>
        <v>0</v>
      </c>
    </row>
    <row r="460" spans="1:11" ht="57" x14ac:dyDescent="0.25">
      <c r="A460" s="80" t="s">
        <v>28</v>
      </c>
      <c r="B460" s="23" t="s">
        <v>107</v>
      </c>
      <c r="C460" s="23" t="s">
        <v>18</v>
      </c>
      <c r="D460" s="23" t="s">
        <v>286</v>
      </c>
      <c r="E460" s="23" t="s">
        <v>29</v>
      </c>
      <c r="F460" s="23"/>
      <c r="G460" s="22">
        <f>SUM(G461)</f>
        <v>0</v>
      </c>
      <c r="H460" s="22">
        <f>SUM(H461)</f>
        <v>0</v>
      </c>
      <c r="I460" s="22">
        <f>SUM(I461)</f>
        <v>0</v>
      </c>
      <c r="J460" s="22">
        <f>SUM(J461)</f>
        <v>0</v>
      </c>
    </row>
    <row r="461" spans="1:11" ht="23.25" x14ac:dyDescent="0.25">
      <c r="A461" s="80" t="s">
        <v>177</v>
      </c>
      <c r="B461" s="23" t="s">
        <v>107</v>
      </c>
      <c r="C461" s="23" t="s">
        <v>18</v>
      </c>
      <c r="D461" s="23" t="s">
        <v>286</v>
      </c>
      <c r="E461" s="23" t="s">
        <v>178</v>
      </c>
      <c r="F461" s="23"/>
      <c r="G461" s="22">
        <f>SUM(G462+G465)</f>
        <v>0</v>
      </c>
      <c r="H461" s="22">
        <f>SUM(H462+H465)</f>
        <v>0</v>
      </c>
      <c r="I461" s="22">
        <f>SUM(I462+I465)</f>
        <v>0</v>
      </c>
      <c r="J461" s="22">
        <f>SUM(J462+J465)</f>
        <v>0</v>
      </c>
    </row>
    <row r="462" spans="1:11" x14ac:dyDescent="0.25">
      <c r="A462" s="257" t="s">
        <v>279</v>
      </c>
      <c r="B462" s="260" t="s">
        <v>107</v>
      </c>
      <c r="C462" s="260" t="s">
        <v>18</v>
      </c>
      <c r="D462" s="23" t="s">
        <v>286</v>
      </c>
      <c r="E462" s="260" t="s">
        <v>179</v>
      </c>
      <c r="F462" s="23"/>
      <c r="G462" s="22">
        <f>SUM(G463:G464)</f>
        <v>0</v>
      </c>
      <c r="H462" s="22">
        <f>SUM(H463:H464)</f>
        <v>0</v>
      </c>
      <c r="I462" s="22">
        <f>SUM(I463:I464)</f>
        <v>0</v>
      </c>
      <c r="J462" s="22">
        <f>SUM(J463:J464)</f>
        <v>0</v>
      </c>
    </row>
    <row r="463" spans="1:11" x14ac:dyDescent="0.25">
      <c r="A463" s="258"/>
      <c r="B463" s="261"/>
      <c r="C463" s="261"/>
      <c r="D463" s="23" t="s">
        <v>286</v>
      </c>
      <c r="E463" s="261"/>
      <c r="F463" s="23" t="s">
        <v>34</v>
      </c>
      <c r="G463" s="22"/>
      <c r="H463" s="22"/>
      <c r="I463" s="22"/>
      <c r="J463" s="22"/>
    </row>
    <row r="464" spans="1:11" x14ac:dyDescent="0.25">
      <c r="A464" s="259"/>
      <c r="B464" s="262"/>
      <c r="C464" s="262"/>
      <c r="D464" s="23" t="s">
        <v>286</v>
      </c>
      <c r="E464" s="262"/>
      <c r="F464" s="23" t="s">
        <v>35</v>
      </c>
      <c r="G464" s="22"/>
      <c r="H464" s="22"/>
      <c r="I464" s="22"/>
      <c r="J464" s="22"/>
    </row>
    <row r="465" spans="1:10" ht="23.25" x14ac:dyDescent="0.25">
      <c r="A465" s="138" t="s">
        <v>36</v>
      </c>
      <c r="B465" s="23" t="s">
        <v>107</v>
      </c>
      <c r="C465" s="23" t="s">
        <v>18</v>
      </c>
      <c r="D465" s="23" t="s">
        <v>286</v>
      </c>
      <c r="E465" s="23" t="s">
        <v>182</v>
      </c>
      <c r="F465" s="23" t="s">
        <v>287</v>
      </c>
      <c r="G465" s="22">
        <v>0</v>
      </c>
      <c r="H465" s="22"/>
      <c r="I465" s="22"/>
      <c r="J465" s="22"/>
    </row>
    <row r="466" spans="1:10" ht="34.5" x14ac:dyDescent="0.25">
      <c r="A466" s="138" t="s">
        <v>288</v>
      </c>
      <c r="B466" s="23" t="s">
        <v>107</v>
      </c>
      <c r="C466" s="23" t="s">
        <v>18</v>
      </c>
      <c r="D466" s="23" t="s">
        <v>286</v>
      </c>
      <c r="E466" s="23" t="s">
        <v>88</v>
      </c>
      <c r="F466" s="23"/>
      <c r="G466" s="22">
        <f t="shared" ref="G466:J467" si="45">SUM(G467)</f>
        <v>0</v>
      </c>
      <c r="H466" s="22">
        <f t="shared" si="45"/>
        <v>0</v>
      </c>
      <c r="I466" s="22">
        <f t="shared" si="45"/>
        <v>0</v>
      </c>
      <c r="J466" s="22">
        <f t="shared" si="45"/>
        <v>0</v>
      </c>
    </row>
    <row r="467" spans="1:10" ht="45.75" x14ac:dyDescent="0.25">
      <c r="A467" s="80" t="s">
        <v>229</v>
      </c>
      <c r="B467" s="23" t="s">
        <v>107</v>
      </c>
      <c r="C467" s="23" t="s">
        <v>18</v>
      </c>
      <c r="D467" s="23" t="s">
        <v>286</v>
      </c>
      <c r="E467" s="23" t="s">
        <v>89</v>
      </c>
      <c r="F467" s="23"/>
      <c r="G467" s="22">
        <f t="shared" si="45"/>
        <v>0</v>
      </c>
      <c r="H467" s="22">
        <f t="shared" si="45"/>
        <v>0</v>
      </c>
      <c r="I467" s="22">
        <f t="shared" si="45"/>
        <v>0</v>
      </c>
      <c r="J467" s="22">
        <f t="shared" si="45"/>
        <v>0</v>
      </c>
    </row>
    <row r="468" spans="1:10" x14ac:dyDescent="0.25">
      <c r="A468" s="257" t="s">
        <v>230</v>
      </c>
      <c r="B468" s="260" t="s">
        <v>107</v>
      </c>
      <c r="C468" s="260" t="s">
        <v>18</v>
      </c>
      <c r="D468" s="260" t="s">
        <v>286</v>
      </c>
      <c r="E468" s="260" t="s">
        <v>43</v>
      </c>
      <c r="F468" s="23"/>
      <c r="G468" s="22">
        <f>SUM(G469+G470+G471+G474+G475+G477+G480+G481)</f>
        <v>0</v>
      </c>
      <c r="H468" s="22">
        <f>SUM(H469+H470+H471+H474+H475+H477+H480+H481)</f>
        <v>0</v>
      </c>
      <c r="I468" s="22">
        <f>SUM(I469+I470+I471+I474+I475+I477+I480+I481)</f>
        <v>0</v>
      </c>
      <c r="J468" s="22">
        <f>SUM(J469+J470+J471+J474+J475+J477+J480+J481)</f>
        <v>0</v>
      </c>
    </row>
    <row r="469" spans="1:10" x14ac:dyDescent="0.25">
      <c r="A469" s="258"/>
      <c r="B469" s="261"/>
      <c r="C469" s="261"/>
      <c r="D469" s="261"/>
      <c r="E469" s="261"/>
      <c r="F469" s="23" t="s">
        <v>41</v>
      </c>
      <c r="G469" s="22">
        <v>0</v>
      </c>
      <c r="H469" s="22"/>
      <c r="I469" s="22"/>
      <c r="J469" s="22"/>
    </row>
    <row r="470" spans="1:10" x14ac:dyDescent="0.25">
      <c r="A470" s="258"/>
      <c r="B470" s="261"/>
      <c r="C470" s="261"/>
      <c r="D470" s="261"/>
      <c r="E470" s="261"/>
      <c r="F470" s="23" t="s">
        <v>186</v>
      </c>
      <c r="G470" s="22">
        <v>0</v>
      </c>
      <c r="H470" s="22"/>
      <c r="I470" s="22"/>
      <c r="J470" s="22"/>
    </row>
    <row r="471" spans="1:10" x14ac:dyDescent="0.25">
      <c r="A471" s="258"/>
      <c r="B471" s="261"/>
      <c r="C471" s="261"/>
      <c r="D471" s="261"/>
      <c r="E471" s="261"/>
      <c r="F471" s="23" t="s">
        <v>45</v>
      </c>
      <c r="G471" s="22">
        <f>SUM(G472:G473)</f>
        <v>0</v>
      </c>
      <c r="H471" s="22">
        <f>SUM(H472:H473)</f>
        <v>0</v>
      </c>
      <c r="I471" s="22">
        <f>SUM(I472:I473)</f>
        <v>0</v>
      </c>
      <c r="J471" s="22">
        <f>SUM(J472:J473)</f>
        <v>0</v>
      </c>
    </row>
    <row r="472" spans="1:10" x14ac:dyDescent="0.25">
      <c r="A472" s="258"/>
      <c r="B472" s="261"/>
      <c r="C472" s="261"/>
      <c r="D472" s="261"/>
      <c r="E472" s="261"/>
      <c r="F472" s="23" t="s">
        <v>46</v>
      </c>
      <c r="G472" s="22"/>
      <c r="H472" s="22"/>
      <c r="I472" s="22"/>
      <c r="J472" s="22"/>
    </row>
    <row r="473" spans="1:10" x14ac:dyDescent="0.25">
      <c r="A473" s="258"/>
      <c r="B473" s="261"/>
      <c r="C473" s="261"/>
      <c r="D473" s="261"/>
      <c r="E473" s="261"/>
      <c r="F473" s="23" t="s">
        <v>48</v>
      </c>
      <c r="G473" s="22"/>
      <c r="H473" s="22"/>
      <c r="I473" s="22"/>
      <c r="J473" s="22"/>
    </row>
    <row r="474" spans="1:10" x14ac:dyDescent="0.25">
      <c r="A474" s="258"/>
      <c r="B474" s="261"/>
      <c r="C474" s="261"/>
      <c r="D474" s="261"/>
      <c r="E474" s="261"/>
      <c r="F474" s="23" t="s">
        <v>289</v>
      </c>
      <c r="G474" s="22"/>
      <c r="H474" s="22"/>
      <c r="I474" s="22"/>
      <c r="J474" s="22"/>
    </row>
    <row r="475" spans="1:10" x14ac:dyDescent="0.25">
      <c r="A475" s="258"/>
      <c r="B475" s="261"/>
      <c r="C475" s="261"/>
      <c r="D475" s="261"/>
      <c r="E475" s="261"/>
      <c r="F475" s="23" t="s">
        <v>50</v>
      </c>
      <c r="G475" s="22">
        <f>SUM(G476)</f>
        <v>0</v>
      </c>
      <c r="H475" s="22">
        <f>SUM(H476)</f>
        <v>0</v>
      </c>
      <c r="I475" s="22">
        <f>SUM(I476)</f>
        <v>0</v>
      </c>
      <c r="J475" s="22">
        <f>SUM(J476)</f>
        <v>0</v>
      </c>
    </row>
    <row r="476" spans="1:10" x14ac:dyDescent="0.25">
      <c r="A476" s="258"/>
      <c r="B476" s="261"/>
      <c r="C476" s="261"/>
      <c r="D476" s="261"/>
      <c r="E476" s="261"/>
      <c r="F476" s="23" t="s">
        <v>52</v>
      </c>
      <c r="G476" s="22">
        <v>0</v>
      </c>
      <c r="H476" s="22"/>
      <c r="I476" s="22"/>
      <c r="J476" s="22"/>
    </row>
    <row r="477" spans="1:10" x14ac:dyDescent="0.25">
      <c r="A477" s="258"/>
      <c r="B477" s="261"/>
      <c r="C477" s="261"/>
      <c r="D477" s="261"/>
      <c r="E477" s="261"/>
      <c r="F477" s="23" t="s">
        <v>54</v>
      </c>
      <c r="G477" s="22">
        <f>SUM(G478:G479)</f>
        <v>0</v>
      </c>
      <c r="H477" s="22">
        <f>SUM(H478:H479)</f>
        <v>0</v>
      </c>
      <c r="I477" s="22">
        <f>SUM(I478:I479)</f>
        <v>0</v>
      </c>
      <c r="J477" s="22">
        <f>SUM(J478:J479)</f>
        <v>0</v>
      </c>
    </row>
    <row r="478" spans="1:10" x14ac:dyDescent="0.25">
      <c r="A478" s="258"/>
      <c r="B478" s="261"/>
      <c r="C478" s="261"/>
      <c r="D478" s="261"/>
      <c r="E478" s="261"/>
      <c r="F478" s="23" t="s">
        <v>290</v>
      </c>
      <c r="G478" s="22">
        <v>0</v>
      </c>
      <c r="H478" s="22"/>
      <c r="I478" s="22"/>
      <c r="J478" s="22"/>
    </row>
    <row r="479" spans="1:10" x14ac:dyDescent="0.25">
      <c r="A479" s="258"/>
      <c r="B479" s="261"/>
      <c r="C479" s="261"/>
      <c r="D479" s="261"/>
      <c r="E479" s="261"/>
      <c r="F479" s="23" t="s">
        <v>56</v>
      </c>
      <c r="G479" s="22"/>
      <c r="H479" s="22"/>
      <c r="I479" s="22"/>
      <c r="J479" s="22"/>
    </row>
    <row r="480" spans="1:10" x14ac:dyDescent="0.25">
      <c r="A480" s="258"/>
      <c r="B480" s="261"/>
      <c r="C480" s="261"/>
      <c r="D480" s="261"/>
      <c r="E480" s="261"/>
      <c r="F480" s="23" t="s">
        <v>99</v>
      </c>
      <c r="G480" s="22"/>
      <c r="H480" s="22"/>
      <c r="I480" s="22"/>
      <c r="J480" s="22"/>
    </row>
    <row r="481" spans="1:10" x14ac:dyDescent="0.25">
      <c r="A481" s="258"/>
      <c r="B481" s="261"/>
      <c r="C481" s="261"/>
      <c r="D481" s="261"/>
      <c r="E481" s="261"/>
      <c r="F481" s="23" t="s">
        <v>58</v>
      </c>
      <c r="G481" s="22">
        <f>SUM(G482:G486)</f>
        <v>0</v>
      </c>
      <c r="H481" s="22">
        <f>SUM(H482:H486)</f>
        <v>0</v>
      </c>
      <c r="I481" s="22">
        <f>SUM(I482:I486)</f>
        <v>0</v>
      </c>
      <c r="J481" s="22">
        <f>SUM(J482:J486)</f>
        <v>0</v>
      </c>
    </row>
    <row r="482" spans="1:10" x14ac:dyDescent="0.25">
      <c r="A482" s="258"/>
      <c r="B482" s="261"/>
      <c r="C482" s="261"/>
      <c r="D482" s="261"/>
      <c r="E482" s="261"/>
      <c r="F482" s="23" t="s">
        <v>101</v>
      </c>
      <c r="G482" s="22"/>
      <c r="H482" s="22"/>
      <c r="I482" s="22"/>
      <c r="J482" s="22"/>
    </row>
    <row r="483" spans="1:10" x14ac:dyDescent="0.25">
      <c r="A483" s="258"/>
      <c r="B483" s="261"/>
      <c r="C483" s="261"/>
      <c r="D483" s="261"/>
      <c r="E483" s="261"/>
      <c r="F483" s="23" t="s">
        <v>102</v>
      </c>
      <c r="G483" s="22"/>
      <c r="H483" s="22"/>
      <c r="I483" s="22"/>
      <c r="J483" s="22"/>
    </row>
    <row r="484" spans="1:10" x14ac:dyDescent="0.25">
      <c r="A484" s="258"/>
      <c r="B484" s="261"/>
      <c r="C484" s="261"/>
      <c r="D484" s="261"/>
      <c r="E484" s="261"/>
      <c r="F484" s="23" t="s">
        <v>60</v>
      </c>
      <c r="G484" s="22"/>
      <c r="H484" s="22"/>
      <c r="I484" s="22"/>
      <c r="J484" s="22"/>
    </row>
    <row r="485" spans="1:10" x14ac:dyDescent="0.25">
      <c r="A485" s="258"/>
      <c r="B485" s="261"/>
      <c r="C485" s="261"/>
      <c r="D485" s="261"/>
      <c r="E485" s="261"/>
      <c r="F485" s="23" t="s">
        <v>61</v>
      </c>
      <c r="G485" s="22"/>
      <c r="H485" s="22"/>
      <c r="I485" s="22"/>
      <c r="J485" s="22"/>
    </row>
    <row r="486" spans="1:10" x14ac:dyDescent="0.25">
      <c r="A486" s="259"/>
      <c r="B486" s="262"/>
      <c r="C486" s="262"/>
      <c r="D486" s="262"/>
      <c r="E486" s="262"/>
      <c r="F486" s="23" t="s">
        <v>193</v>
      </c>
      <c r="G486" s="22"/>
      <c r="H486" s="22"/>
      <c r="I486" s="22"/>
      <c r="J486" s="22"/>
    </row>
    <row r="487" spans="1:10" x14ac:dyDescent="0.25">
      <c r="A487" s="138" t="s">
        <v>62</v>
      </c>
      <c r="B487" s="23" t="s">
        <v>107</v>
      </c>
      <c r="C487" s="23" t="s">
        <v>18</v>
      </c>
      <c r="D487" s="23" t="s">
        <v>286</v>
      </c>
      <c r="E487" s="136">
        <v>800</v>
      </c>
      <c r="F487" s="23"/>
      <c r="G487" s="22">
        <f>SUM(G488)</f>
        <v>0</v>
      </c>
      <c r="H487" s="22">
        <f>SUM(H488)</f>
        <v>0</v>
      </c>
      <c r="I487" s="22">
        <f>SUM(I488)</f>
        <v>0</v>
      </c>
      <c r="J487" s="22">
        <f>SUM(J488)</f>
        <v>0</v>
      </c>
    </row>
    <row r="488" spans="1:10" ht="23.25" x14ac:dyDescent="0.25">
      <c r="A488" s="80" t="s">
        <v>64</v>
      </c>
      <c r="B488" s="23" t="s">
        <v>107</v>
      </c>
      <c r="C488" s="23" t="s">
        <v>18</v>
      </c>
      <c r="D488" s="23" t="s">
        <v>286</v>
      </c>
      <c r="E488" s="136">
        <v>850</v>
      </c>
      <c r="F488" s="23"/>
      <c r="G488" s="22">
        <f>SUM(G489:G490)</f>
        <v>0</v>
      </c>
      <c r="H488" s="22">
        <f>SUM(H489:H490)</f>
        <v>0</v>
      </c>
      <c r="I488" s="22">
        <f>SUM(I489:I490)</f>
        <v>0</v>
      </c>
      <c r="J488" s="22">
        <f>SUM(J489:J490)</f>
        <v>0</v>
      </c>
    </row>
    <row r="489" spans="1:10" ht="23.25" x14ac:dyDescent="0.25">
      <c r="A489" s="80" t="s">
        <v>78</v>
      </c>
      <c r="B489" s="23" t="s">
        <v>107</v>
      </c>
      <c r="C489" s="23" t="s">
        <v>18</v>
      </c>
      <c r="D489" s="23" t="s">
        <v>286</v>
      </c>
      <c r="E489" s="136">
        <v>851</v>
      </c>
      <c r="F489" s="23" t="s">
        <v>68</v>
      </c>
      <c r="G489" s="22">
        <v>0</v>
      </c>
      <c r="H489" s="22">
        <f>SUM(I489:J489)</f>
        <v>0</v>
      </c>
      <c r="I489" s="22"/>
      <c r="J489" s="22"/>
    </row>
    <row r="490" spans="1:10" ht="23.25" x14ac:dyDescent="0.25">
      <c r="A490" s="80" t="s">
        <v>66</v>
      </c>
      <c r="B490" s="23" t="s">
        <v>107</v>
      </c>
      <c r="C490" s="23" t="s">
        <v>18</v>
      </c>
      <c r="D490" s="23" t="s">
        <v>286</v>
      </c>
      <c r="E490" s="136">
        <v>852</v>
      </c>
      <c r="F490" s="23" t="s">
        <v>68</v>
      </c>
      <c r="G490" s="22">
        <v>0</v>
      </c>
      <c r="H490" s="22">
        <f>SUM(I490:J490)</f>
        <v>0</v>
      </c>
      <c r="I490" s="22"/>
      <c r="J490" s="22"/>
    </row>
    <row r="491" spans="1:10" ht="23.25" x14ac:dyDescent="0.25">
      <c r="A491" s="138" t="s">
        <v>291</v>
      </c>
      <c r="B491" s="23" t="s">
        <v>107</v>
      </c>
      <c r="C491" s="23" t="s">
        <v>18</v>
      </c>
      <c r="D491" s="23" t="s">
        <v>292</v>
      </c>
      <c r="E491" s="23"/>
      <c r="F491" s="23"/>
      <c r="G491" s="22">
        <f t="shared" ref="G491:J494" si="46">SUM(G492)</f>
        <v>0</v>
      </c>
      <c r="H491" s="22">
        <f t="shared" si="46"/>
        <v>0</v>
      </c>
      <c r="I491" s="22">
        <f t="shared" si="46"/>
        <v>0</v>
      </c>
      <c r="J491" s="22">
        <f t="shared" si="46"/>
        <v>0</v>
      </c>
    </row>
    <row r="492" spans="1:10" ht="45.75" x14ac:dyDescent="0.25">
      <c r="A492" s="138" t="s">
        <v>293</v>
      </c>
      <c r="B492" s="23" t="s">
        <v>107</v>
      </c>
      <c r="C492" s="23" t="s">
        <v>18</v>
      </c>
      <c r="D492" s="23" t="s">
        <v>294</v>
      </c>
      <c r="E492" s="23"/>
      <c r="F492" s="23"/>
      <c r="G492" s="22">
        <f t="shared" si="46"/>
        <v>0</v>
      </c>
      <c r="H492" s="22">
        <f t="shared" si="46"/>
        <v>0</v>
      </c>
      <c r="I492" s="22">
        <f t="shared" si="46"/>
        <v>0</v>
      </c>
      <c r="J492" s="22">
        <f t="shared" si="46"/>
        <v>0</v>
      </c>
    </row>
    <row r="493" spans="1:10" ht="57" x14ac:dyDescent="0.25">
      <c r="A493" s="80" t="s">
        <v>28</v>
      </c>
      <c r="B493" s="23" t="s">
        <v>107</v>
      </c>
      <c r="C493" s="23" t="s">
        <v>18</v>
      </c>
      <c r="D493" s="23" t="s">
        <v>294</v>
      </c>
      <c r="E493" s="23" t="s">
        <v>29</v>
      </c>
      <c r="F493" s="23"/>
      <c r="G493" s="22">
        <f t="shared" si="46"/>
        <v>0</v>
      </c>
      <c r="H493" s="22">
        <f t="shared" si="46"/>
        <v>0</v>
      </c>
      <c r="I493" s="22">
        <f t="shared" si="46"/>
        <v>0</v>
      </c>
      <c r="J493" s="22">
        <f t="shared" si="46"/>
        <v>0</v>
      </c>
    </row>
    <row r="494" spans="1:10" ht="23.25" x14ac:dyDescent="0.25">
      <c r="A494" s="80" t="s">
        <v>177</v>
      </c>
      <c r="B494" s="23" t="s">
        <v>107</v>
      </c>
      <c r="C494" s="23" t="s">
        <v>18</v>
      </c>
      <c r="D494" s="23" t="s">
        <v>294</v>
      </c>
      <c r="E494" s="23" t="s">
        <v>178</v>
      </c>
      <c r="F494" s="23"/>
      <c r="G494" s="22">
        <f t="shared" si="46"/>
        <v>0</v>
      </c>
      <c r="H494" s="22">
        <f t="shared" si="46"/>
        <v>0</v>
      </c>
      <c r="I494" s="22">
        <f t="shared" si="46"/>
        <v>0</v>
      </c>
      <c r="J494" s="22">
        <f t="shared" si="46"/>
        <v>0</v>
      </c>
    </row>
    <row r="495" spans="1:10" x14ac:dyDescent="0.25">
      <c r="A495" s="257" t="s">
        <v>32</v>
      </c>
      <c r="B495" s="260" t="s">
        <v>107</v>
      </c>
      <c r="C495" s="260" t="s">
        <v>18</v>
      </c>
      <c r="D495" s="260" t="s">
        <v>294</v>
      </c>
      <c r="E495" s="260" t="s">
        <v>179</v>
      </c>
      <c r="F495" s="23"/>
      <c r="G495" s="22">
        <f>SUM(G496:G497)</f>
        <v>0</v>
      </c>
      <c r="H495" s="22">
        <f>SUM(H496:H497)</f>
        <v>0</v>
      </c>
      <c r="I495" s="22">
        <f>SUM(I496:I497)</f>
        <v>0</v>
      </c>
      <c r="J495" s="22">
        <f>SUM(J496:J497)</f>
        <v>0</v>
      </c>
    </row>
    <row r="496" spans="1:10" x14ac:dyDescent="0.25">
      <c r="A496" s="258"/>
      <c r="B496" s="261"/>
      <c r="C496" s="261"/>
      <c r="D496" s="261"/>
      <c r="E496" s="261"/>
      <c r="F496" s="23" t="s">
        <v>34</v>
      </c>
      <c r="G496" s="22"/>
      <c r="H496" s="22">
        <f>SUM(I496:J496)</f>
        <v>0</v>
      </c>
      <c r="I496" s="22"/>
      <c r="J496" s="22"/>
    </row>
    <row r="497" spans="1:10" x14ac:dyDescent="0.25">
      <c r="A497" s="259"/>
      <c r="B497" s="262"/>
      <c r="C497" s="262"/>
      <c r="D497" s="262"/>
      <c r="E497" s="262"/>
      <c r="F497" s="23" t="s">
        <v>35</v>
      </c>
      <c r="G497" s="22"/>
      <c r="H497" s="22">
        <f>SUM(I497:J497)</f>
        <v>0</v>
      </c>
      <c r="I497" s="22"/>
      <c r="J497" s="22"/>
    </row>
    <row r="498" spans="1:10" x14ac:dyDescent="0.25">
      <c r="A498" s="129" t="s">
        <v>196</v>
      </c>
      <c r="B498" s="130">
        <v>10</v>
      </c>
      <c r="C498" s="131" t="s">
        <v>19</v>
      </c>
      <c r="D498" s="130"/>
      <c r="E498" s="130"/>
      <c r="F498" s="215"/>
      <c r="G498" s="25">
        <f>SUM(G499+G505)</f>
        <v>14463</v>
      </c>
      <c r="H498" s="25">
        <f>SUM(H499+H505)</f>
        <v>15533</v>
      </c>
      <c r="I498" s="25">
        <f>SUM(I499+I505)</f>
        <v>15533</v>
      </c>
      <c r="J498" s="25">
        <f>SUM(J499+J505)</f>
        <v>0</v>
      </c>
    </row>
    <row r="499" spans="1:10" ht="23.25" x14ac:dyDescent="0.25">
      <c r="A499" s="82" t="s">
        <v>197</v>
      </c>
      <c r="B499" s="24" t="s">
        <v>91</v>
      </c>
      <c r="C499" s="24" t="s">
        <v>81</v>
      </c>
      <c r="D499" s="24" t="s">
        <v>20</v>
      </c>
      <c r="E499" s="24"/>
      <c r="F499" s="24"/>
      <c r="G499" s="25">
        <f t="shared" ref="G499:J503" si="47">SUM(G500)</f>
        <v>0</v>
      </c>
      <c r="H499" s="25">
        <f t="shared" si="47"/>
        <v>0</v>
      </c>
      <c r="I499" s="25">
        <f t="shared" si="47"/>
        <v>0</v>
      </c>
      <c r="J499" s="25">
        <f t="shared" si="47"/>
        <v>0</v>
      </c>
    </row>
    <row r="500" spans="1:10" ht="34.5" x14ac:dyDescent="0.25">
      <c r="A500" s="80" t="s">
        <v>198</v>
      </c>
      <c r="B500" s="23" t="s">
        <v>91</v>
      </c>
      <c r="C500" s="23" t="s">
        <v>81</v>
      </c>
      <c r="D500" s="23" t="s">
        <v>199</v>
      </c>
      <c r="E500" s="23"/>
      <c r="F500" s="23"/>
      <c r="G500" s="22">
        <f t="shared" si="47"/>
        <v>0</v>
      </c>
      <c r="H500" s="22">
        <f t="shared" si="47"/>
        <v>0</v>
      </c>
      <c r="I500" s="22">
        <f t="shared" si="47"/>
        <v>0</v>
      </c>
      <c r="J500" s="22">
        <f t="shared" si="47"/>
        <v>0</v>
      </c>
    </row>
    <row r="501" spans="1:10" ht="23.25" x14ac:dyDescent="0.25">
      <c r="A501" s="80" t="s">
        <v>200</v>
      </c>
      <c r="B501" s="23" t="s">
        <v>91</v>
      </c>
      <c r="C501" s="23" t="s">
        <v>81</v>
      </c>
      <c r="D501" s="23" t="s">
        <v>295</v>
      </c>
      <c r="E501" s="23"/>
      <c r="F501" s="23"/>
      <c r="G501" s="22">
        <f t="shared" si="47"/>
        <v>0</v>
      </c>
      <c r="H501" s="22">
        <f t="shared" si="47"/>
        <v>0</v>
      </c>
      <c r="I501" s="22">
        <f t="shared" si="47"/>
        <v>0</v>
      </c>
      <c r="J501" s="22">
        <f t="shared" si="47"/>
        <v>0</v>
      </c>
    </row>
    <row r="502" spans="1:10" ht="34.5" x14ac:dyDescent="0.25">
      <c r="A502" s="138" t="s">
        <v>228</v>
      </c>
      <c r="B502" s="23" t="s">
        <v>91</v>
      </c>
      <c r="C502" s="23" t="s">
        <v>81</v>
      </c>
      <c r="D502" s="23" t="s">
        <v>295</v>
      </c>
      <c r="E502" s="23" t="s">
        <v>88</v>
      </c>
      <c r="F502" s="23"/>
      <c r="G502" s="22">
        <f t="shared" si="47"/>
        <v>0</v>
      </c>
      <c r="H502" s="22">
        <f t="shared" si="47"/>
        <v>0</v>
      </c>
      <c r="I502" s="22">
        <f t="shared" si="47"/>
        <v>0</v>
      </c>
      <c r="J502" s="22">
        <f t="shared" si="47"/>
        <v>0</v>
      </c>
    </row>
    <row r="503" spans="1:10" ht="34.5" x14ac:dyDescent="0.25">
      <c r="A503" s="80" t="s">
        <v>296</v>
      </c>
      <c r="B503" s="23" t="s">
        <v>91</v>
      </c>
      <c r="C503" s="23" t="s">
        <v>81</v>
      </c>
      <c r="D503" s="23" t="s">
        <v>295</v>
      </c>
      <c r="E503" s="23" t="s">
        <v>89</v>
      </c>
      <c r="F503" s="23"/>
      <c r="G503" s="22">
        <f t="shared" si="47"/>
        <v>0</v>
      </c>
      <c r="H503" s="22">
        <f t="shared" si="47"/>
        <v>0</v>
      </c>
      <c r="I503" s="22">
        <f t="shared" si="47"/>
        <v>0</v>
      </c>
      <c r="J503" s="22">
        <f t="shared" si="47"/>
        <v>0</v>
      </c>
    </row>
    <row r="504" spans="1:10" ht="45.75" x14ac:dyDescent="0.25">
      <c r="A504" s="80" t="s">
        <v>230</v>
      </c>
      <c r="B504" s="23" t="s">
        <v>91</v>
      </c>
      <c r="C504" s="23" t="s">
        <v>81</v>
      </c>
      <c r="D504" s="23" t="s">
        <v>295</v>
      </c>
      <c r="E504" s="23" t="s">
        <v>43</v>
      </c>
      <c r="F504" s="23" t="s">
        <v>56</v>
      </c>
      <c r="G504" s="22">
        <v>0</v>
      </c>
      <c r="H504" s="22">
        <f>SUM(I504:J504)</f>
        <v>0</v>
      </c>
      <c r="I504" s="22"/>
      <c r="J504" s="22"/>
    </row>
    <row r="505" spans="1:10" ht="23.25" x14ac:dyDescent="0.25">
      <c r="A505" s="126" t="s">
        <v>202</v>
      </c>
      <c r="B505" s="24" t="s">
        <v>91</v>
      </c>
      <c r="C505" s="24" t="s">
        <v>203</v>
      </c>
      <c r="D505" s="24"/>
      <c r="E505" s="24"/>
      <c r="F505" s="24"/>
      <c r="G505" s="25">
        <f t="shared" ref="G505:J509" si="48">SUM(G506)</f>
        <v>14463</v>
      </c>
      <c r="H505" s="25">
        <f t="shared" si="48"/>
        <v>15533</v>
      </c>
      <c r="I505" s="25">
        <f t="shared" si="48"/>
        <v>15533</v>
      </c>
      <c r="J505" s="25">
        <f t="shared" si="48"/>
        <v>0</v>
      </c>
    </row>
    <row r="506" spans="1:10" ht="34.5" x14ac:dyDescent="0.25">
      <c r="A506" s="80" t="s">
        <v>297</v>
      </c>
      <c r="B506" s="23" t="s">
        <v>91</v>
      </c>
      <c r="C506" s="23" t="s">
        <v>203</v>
      </c>
      <c r="D506" s="23" t="s">
        <v>199</v>
      </c>
      <c r="E506" s="23"/>
      <c r="F506" s="23"/>
      <c r="G506" s="22">
        <f t="shared" si="48"/>
        <v>14463</v>
      </c>
      <c r="H506" s="22">
        <f t="shared" si="48"/>
        <v>15533</v>
      </c>
      <c r="I506" s="22">
        <f t="shared" si="48"/>
        <v>15533</v>
      </c>
      <c r="J506" s="22">
        <f t="shared" si="48"/>
        <v>0</v>
      </c>
    </row>
    <row r="507" spans="1:10" ht="23.25" x14ac:dyDescent="0.25">
      <c r="A507" s="80" t="s">
        <v>200</v>
      </c>
      <c r="B507" s="23" t="s">
        <v>91</v>
      </c>
      <c r="C507" s="23" t="s">
        <v>203</v>
      </c>
      <c r="D507" s="23" t="s">
        <v>201</v>
      </c>
      <c r="E507" s="23"/>
      <c r="F507" s="23"/>
      <c r="G507" s="22">
        <f t="shared" si="48"/>
        <v>14463</v>
      </c>
      <c r="H507" s="22">
        <f t="shared" si="48"/>
        <v>15533</v>
      </c>
      <c r="I507" s="22">
        <f t="shared" si="48"/>
        <v>15533</v>
      </c>
      <c r="J507" s="22">
        <f t="shared" si="48"/>
        <v>0</v>
      </c>
    </row>
    <row r="508" spans="1:10" ht="34.5" x14ac:dyDescent="0.25">
      <c r="A508" s="138" t="s">
        <v>228</v>
      </c>
      <c r="B508" s="23" t="s">
        <v>91</v>
      </c>
      <c r="C508" s="23" t="s">
        <v>203</v>
      </c>
      <c r="D508" s="23" t="s">
        <v>201</v>
      </c>
      <c r="E508" s="23" t="s">
        <v>88</v>
      </c>
      <c r="F508" s="23"/>
      <c r="G508" s="22">
        <f t="shared" si="48"/>
        <v>14463</v>
      </c>
      <c r="H508" s="22">
        <f t="shared" si="48"/>
        <v>15533</v>
      </c>
      <c r="I508" s="22">
        <f t="shared" si="48"/>
        <v>15533</v>
      </c>
      <c r="J508" s="22">
        <f t="shared" si="48"/>
        <v>0</v>
      </c>
    </row>
    <row r="509" spans="1:10" ht="45.75" x14ac:dyDescent="0.25">
      <c r="A509" s="80" t="s">
        <v>229</v>
      </c>
      <c r="B509" s="23" t="s">
        <v>91</v>
      </c>
      <c r="C509" s="23" t="s">
        <v>203</v>
      </c>
      <c r="D509" s="23" t="s">
        <v>201</v>
      </c>
      <c r="E509" s="23" t="s">
        <v>89</v>
      </c>
      <c r="F509" s="23"/>
      <c r="G509" s="22">
        <f t="shared" si="48"/>
        <v>14463</v>
      </c>
      <c r="H509" s="22">
        <f t="shared" si="48"/>
        <v>15533</v>
      </c>
      <c r="I509" s="22">
        <f t="shared" si="48"/>
        <v>15533</v>
      </c>
      <c r="J509" s="22">
        <f t="shared" si="48"/>
        <v>0</v>
      </c>
    </row>
    <row r="510" spans="1:10" ht="45.75" x14ac:dyDescent="0.25">
      <c r="A510" s="80" t="s">
        <v>230</v>
      </c>
      <c r="B510" s="23" t="s">
        <v>91</v>
      </c>
      <c r="C510" s="23" t="s">
        <v>203</v>
      </c>
      <c r="D510" s="23" t="s">
        <v>201</v>
      </c>
      <c r="E510" s="23" t="s">
        <v>43</v>
      </c>
      <c r="F510" s="23" t="s">
        <v>56</v>
      </c>
      <c r="G510" s="22">
        <v>14463</v>
      </c>
      <c r="H510" s="22">
        <f>SUM(I510:J510)</f>
        <v>15533</v>
      </c>
      <c r="I510" s="22">
        <v>15533</v>
      </c>
      <c r="J510" s="22"/>
    </row>
    <row r="511" spans="1:10" x14ac:dyDescent="0.25">
      <c r="A511" s="82" t="s">
        <v>206</v>
      </c>
      <c r="B511" s="24" t="s">
        <v>207</v>
      </c>
      <c r="C511" s="24" t="s">
        <v>19</v>
      </c>
      <c r="D511" s="24" t="s">
        <v>20</v>
      </c>
      <c r="E511" s="24"/>
      <c r="F511" s="24"/>
      <c r="G511" s="25">
        <f t="shared" ref="G511:J513" si="49">SUM(G512)</f>
        <v>0</v>
      </c>
      <c r="H511" s="25">
        <f t="shared" si="49"/>
        <v>0</v>
      </c>
      <c r="I511" s="25">
        <f t="shared" si="49"/>
        <v>0</v>
      </c>
      <c r="J511" s="25">
        <f t="shared" si="49"/>
        <v>0</v>
      </c>
    </row>
    <row r="512" spans="1:10" x14ac:dyDescent="0.25">
      <c r="A512" s="82" t="s">
        <v>208</v>
      </c>
      <c r="B512" s="24" t="s">
        <v>207</v>
      </c>
      <c r="C512" s="24" t="s">
        <v>145</v>
      </c>
      <c r="D512" s="24" t="s">
        <v>20</v>
      </c>
      <c r="E512" s="24"/>
      <c r="F512" s="24"/>
      <c r="G512" s="25">
        <f t="shared" si="49"/>
        <v>0</v>
      </c>
      <c r="H512" s="25">
        <f t="shared" si="49"/>
        <v>0</v>
      </c>
      <c r="I512" s="25">
        <f t="shared" si="49"/>
        <v>0</v>
      </c>
      <c r="J512" s="25">
        <f t="shared" si="49"/>
        <v>0</v>
      </c>
    </row>
    <row r="513" spans="1:12" ht="23.25" x14ac:dyDescent="0.25">
      <c r="A513" s="80" t="s">
        <v>209</v>
      </c>
      <c r="B513" s="23" t="s">
        <v>207</v>
      </c>
      <c r="C513" s="23" t="s">
        <v>145</v>
      </c>
      <c r="D513" s="23" t="s">
        <v>210</v>
      </c>
      <c r="E513" s="23"/>
      <c r="F513" s="23"/>
      <c r="G513" s="22">
        <f t="shared" si="49"/>
        <v>0</v>
      </c>
      <c r="H513" s="22">
        <f t="shared" si="49"/>
        <v>0</v>
      </c>
      <c r="I513" s="22">
        <f t="shared" si="49"/>
        <v>0</v>
      </c>
      <c r="J513" s="22">
        <f t="shared" si="49"/>
        <v>0</v>
      </c>
    </row>
    <row r="514" spans="1:12" ht="34.5" x14ac:dyDescent="0.25">
      <c r="A514" s="80" t="s">
        <v>211</v>
      </c>
      <c r="B514" s="23" t="s">
        <v>207</v>
      </c>
      <c r="C514" s="23" t="s">
        <v>145</v>
      </c>
      <c r="D514" s="23" t="s">
        <v>212</v>
      </c>
      <c r="E514" s="23"/>
      <c r="F514" s="23"/>
      <c r="G514" s="22">
        <f t="shared" ref="G514:J515" si="50">SUM(G515)</f>
        <v>0</v>
      </c>
      <c r="H514" s="22">
        <f t="shared" si="50"/>
        <v>0</v>
      </c>
      <c r="I514" s="22">
        <f t="shared" si="50"/>
        <v>0</v>
      </c>
      <c r="J514" s="22">
        <f t="shared" si="50"/>
        <v>0</v>
      </c>
    </row>
    <row r="515" spans="1:12" x14ac:dyDescent="0.25">
      <c r="A515" s="80" t="s">
        <v>62</v>
      </c>
      <c r="B515" s="23" t="s">
        <v>207</v>
      </c>
      <c r="C515" s="23" t="s">
        <v>145</v>
      </c>
      <c r="D515" s="23" t="s">
        <v>212</v>
      </c>
      <c r="E515" s="23" t="s">
        <v>63</v>
      </c>
      <c r="F515" s="23"/>
      <c r="G515" s="22">
        <f t="shared" si="50"/>
        <v>0</v>
      </c>
      <c r="H515" s="22">
        <f t="shared" si="50"/>
        <v>0</v>
      </c>
      <c r="I515" s="22">
        <f t="shared" si="50"/>
        <v>0</v>
      </c>
      <c r="J515" s="22">
        <f t="shared" si="50"/>
        <v>0</v>
      </c>
    </row>
    <row r="516" spans="1:12" x14ac:dyDescent="0.25">
      <c r="A516" s="80" t="s">
        <v>213</v>
      </c>
      <c r="B516" s="23" t="s">
        <v>207</v>
      </c>
      <c r="C516" s="23" t="s">
        <v>145</v>
      </c>
      <c r="D516" s="23" t="s">
        <v>212</v>
      </c>
      <c r="E516" s="23" t="s">
        <v>214</v>
      </c>
      <c r="F516" s="23"/>
      <c r="G516" s="22">
        <v>0</v>
      </c>
      <c r="H516" s="22"/>
      <c r="I516" s="22"/>
      <c r="J516" s="22"/>
    </row>
    <row r="517" spans="1:12" x14ac:dyDescent="0.25">
      <c r="A517" s="125" t="s">
        <v>215</v>
      </c>
      <c r="B517" s="124"/>
      <c r="C517" s="124"/>
      <c r="D517" s="124"/>
      <c r="E517" s="124"/>
      <c r="F517" s="124"/>
      <c r="G517" s="25">
        <f>SUM(G10+G68+G96+G214+G242+G285+G498+G511)</f>
        <v>6313002</v>
      </c>
      <c r="H517" s="25">
        <f>SUM(H10+H68+H96+H214+H242+H285+H498+H511)</f>
        <v>5657799.0937999999</v>
      </c>
      <c r="I517" s="25">
        <f>SUM(I10+I68+I96+I214+I242+I285+I498+I511)</f>
        <v>5625549.0937999999</v>
      </c>
      <c r="J517" s="25">
        <f>SUM(J10+J68+J96+J214+J242+J285+J498+J511)</f>
        <v>32250</v>
      </c>
      <c r="K517" s="20"/>
      <c r="L517" s="17"/>
    </row>
  </sheetData>
  <mergeCells count="139">
    <mergeCell ref="H1:L2"/>
    <mergeCell ref="A3:J3"/>
    <mergeCell ref="A4:J4"/>
    <mergeCell ref="A5:A7"/>
    <mergeCell ref="B5:F6"/>
    <mergeCell ref="G5:G7"/>
    <mergeCell ref="H5:J5"/>
    <mergeCell ref="H6:J6"/>
    <mergeCell ref="A23:A25"/>
    <mergeCell ref="B23:B25"/>
    <mergeCell ref="C23:C25"/>
    <mergeCell ref="D23:D25"/>
    <mergeCell ref="E23:E25"/>
    <mergeCell ref="A30:A31"/>
    <mergeCell ref="B30:B31"/>
    <mergeCell ref="C30:C31"/>
    <mergeCell ref="D30:D31"/>
    <mergeCell ref="E30:E31"/>
    <mergeCell ref="A33:A51"/>
    <mergeCell ref="B33:B51"/>
    <mergeCell ref="C33:C51"/>
    <mergeCell ref="D33:D51"/>
    <mergeCell ref="E33:E51"/>
    <mergeCell ref="A59:A60"/>
    <mergeCell ref="B59:B60"/>
    <mergeCell ref="C59:C60"/>
    <mergeCell ref="D59:D60"/>
    <mergeCell ref="E59:E60"/>
    <mergeCell ref="A76:A77"/>
    <mergeCell ref="B76:B77"/>
    <mergeCell ref="C76:C77"/>
    <mergeCell ref="D76:D77"/>
    <mergeCell ref="E76:E77"/>
    <mergeCell ref="A85:A95"/>
    <mergeCell ref="B85:B95"/>
    <mergeCell ref="C85:C95"/>
    <mergeCell ref="D85:D95"/>
    <mergeCell ref="E85:E95"/>
    <mergeCell ref="A124:A126"/>
    <mergeCell ref="B124:B126"/>
    <mergeCell ref="C124:C126"/>
    <mergeCell ref="E124:E126"/>
    <mergeCell ref="A156:A158"/>
    <mergeCell ref="B156:B158"/>
    <mergeCell ref="C156:C158"/>
    <mergeCell ref="E156:E158"/>
    <mergeCell ref="A109:A110"/>
    <mergeCell ref="B109:B110"/>
    <mergeCell ref="C109:C110"/>
    <mergeCell ref="D109:D110"/>
    <mergeCell ref="E109:E110"/>
    <mergeCell ref="A114:A117"/>
    <mergeCell ref="B114:B117"/>
    <mergeCell ref="C114:C117"/>
    <mergeCell ref="D114:D117"/>
    <mergeCell ref="E114:E117"/>
    <mergeCell ref="A188:A190"/>
    <mergeCell ref="B188:B190"/>
    <mergeCell ref="C188:C190"/>
    <mergeCell ref="D188:D190"/>
    <mergeCell ref="E188:E190"/>
    <mergeCell ref="A230:A232"/>
    <mergeCell ref="B230:B232"/>
    <mergeCell ref="C230:C232"/>
    <mergeCell ref="D230:D232"/>
    <mergeCell ref="E230:E232"/>
    <mergeCell ref="A292:A296"/>
    <mergeCell ref="B292:B296"/>
    <mergeCell ref="C292:C296"/>
    <mergeCell ref="D292:D296"/>
    <mergeCell ref="E292:E296"/>
    <mergeCell ref="A301:A302"/>
    <mergeCell ref="B301:B302"/>
    <mergeCell ref="C301:C302"/>
    <mergeCell ref="E301:E302"/>
    <mergeCell ref="A304:A328"/>
    <mergeCell ref="B304:B328"/>
    <mergeCell ref="C304:C328"/>
    <mergeCell ref="D304:D328"/>
    <mergeCell ref="E304:E328"/>
    <mergeCell ref="A337:A339"/>
    <mergeCell ref="B337:B339"/>
    <mergeCell ref="C337:C339"/>
    <mergeCell ref="D337:D339"/>
    <mergeCell ref="E337:E339"/>
    <mergeCell ref="A344:A345"/>
    <mergeCell ref="B344:B345"/>
    <mergeCell ref="C344:C345"/>
    <mergeCell ref="D344:D345"/>
    <mergeCell ref="E344:E345"/>
    <mergeCell ref="A347:A370"/>
    <mergeCell ref="B347:B370"/>
    <mergeCell ref="C347:C370"/>
    <mergeCell ref="D347:D370"/>
    <mergeCell ref="E347:E370"/>
    <mergeCell ref="A379:A381"/>
    <mergeCell ref="B379:B381"/>
    <mergeCell ref="C379:C381"/>
    <mergeCell ref="D379:D381"/>
    <mergeCell ref="E379:E381"/>
    <mergeCell ref="A386:A387"/>
    <mergeCell ref="B386:B387"/>
    <mergeCell ref="C386:C387"/>
    <mergeCell ref="D386:D387"/>
    <mergeCell ref="E386:E387"/>
    <mergeCell ref="A388:A411"/>
    <mergeCell ref="B388:B411"/>
    <mergeCell ref="C388:C411"/>
    <mergeCell ref="D388:D411"/>
    <mergeCell ref="E388:E411"/>
    <mergeCell ref="A420:A422"/>
    <mergeCell ref="B420:B422"/>
    <mergeCell ref="C420:C422"/>
    <mergeCell ref="D420:D422"/>
    <mergeCell ref="E420:E422"/>
    <mergeCell ref="A427:A428"/>
    <mergeCell ref="B427:B428"/>
    <mergeCell ref="C427:C428"/>
    <mergeCell ref="D427:D428"/>
    <mergeCell ref="E427:E428"/>
    <mergeCell ref="A429:A452"/>
    <mergeCell ref="B429:B452"/>
    <mergeCell ref="C429:C452"/>
    <mergeCell ref="D429:D452"/>
    <mergeCell ref="E429:E452"/>
    <mergeCell ref="A495:A497"/>
    <mergeCell ref="B495:B497"/>
    <mergeCell ref="C495:C497"/>
    <mergeCell ref="D495:D497"/>
    <mergeCell ref="E495:E497"/>
    <mergeCell ref="A462:A464"/>
    <mergeCell ref="B462:B464"/>
    <mergeCell ref="C462:C464"/>
    <mergeCell ref="E462:E464"/>
    <mergeCell ref="A468:A486"/>
    <mergeCell ref="B468:B486"/>
    <mergeCell ref="C468:C486"/>
    <mergeCell ref="D468:D486"/>
    <mergeCell ref="E468:E4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0"/>
  <sheetViews>
    <sheetView topLeftCell="A231" workbookViewId="0">
      <selection activeCell="G71" sqref="G71"/>
    </sheetView>
  </sheetViews>
  <sheetFormatPr defaultRowHeight="15" x14ac:dyDescent="0.25"/>
  <cols>
    <col min="1" max="1" width="42.28515625" customWidth="1"/>
  </cols>
  <sheetData>
    <row r="1" spans="1:10" x14ac:dyDescent="0.25">
      <c r="I1" s="456" t="s">
        <v>1</v>
      </c>
      <c r="J1" s="456"/>
    </row>
    <row r="2" spans="1:10" x14ac:dyDescent="0.25">
      <c r="I2" s="52"/>
      <c r="J2" s="52"/>
    </row>
    <row r="3" spans="1:10" x14ac:dyDescent="0.25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x14ac:dyDescent="0.25">
      <c r="A4" s="296" t="s">
        <v>386</v>
      </c>
      <c r="B4" s="416"/>
      <c r="C4" s="416"/>
      <c r="D4" s="416"/>
      <c r="E4" s="416"/>
      <c r="F4" s="416"/>
      <c r="G4" s="416"/>
      <c r="H4" s="416"/>
      <c r="I4" s="416"/>
      <c r="J4" s="416"/>
    </row>
    <row r="5" spans="1:10" ht="15" customHeight="1" x14ac:dyDescent="0.25">
      <c r="A5" s="278" t="s">
        <v>4</v>
      </c>
      <c r="B5" s="281" t="s">
        <v>5</v>
      </c>
      <c r="C5" s="282"/>
      <c r="D5" s="282"/>
      <c r="E5" s="282"/>
      <c r="F5" s="283"/>
      <c r="G5" s="278" t="s">
        <v>216</v>
      </c>
      <c r="H5" s="287" t="s">
        <v>6</v>
      </c>
      <c r="I5" s="288"/>
      <c r="J5" s="289"/>
    </row>
    <row r="6" spans="1:10" x14ac:dyDescent="0.25">
      <c r="A6" s="279"/>
      <c r="B6" s="284"/>
      <c r="C6" s="285"/>
      <c r="D6" s="285"/>
      <c r="E6" s="285"/>
      <c r="F6" s="286"/>
      <c r="G6" s="279"/>
      <c r="H6" s="287" t="s">
        <v>7</v>
      </c>
      <c r="I6" s="288"/>
      <c r="J6" s="289"/>
    </row>
    <row r="7" spans="1:10" x14ac:dyDescent="0.25">
      <c r="A7" s="280"/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80"/>
      <c r="H7" s="3" t="s">
        <v>15</v>
      </c>
      <c r="I7" s="3" t="s">
        <v>8</v>
      </c>
      <c r="J7" s="3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/>
      <c r="F8" s="2">
        <v>5</v>
      </c>
      <c r="G8" s="2">
        <v>7</v>
      </c>
      <c r="H8" s="2">
        <v>8</v>
      </c>
      <c r="I8" s="2">
        <v>9</v>
      </c>
      <c r="J8" s="2">
        <v>10</v>
      </c>
    </row>
    <row r="9" spans="1:10" ht="40.5" customHeight="1" x14ac:dyDescent="0.25">
      <c r="A9" s="4" t="s">
        <v>388</v>
      </c>
      <c r="B9" s="5"/>
      <c r="C9" s="5"/>
      <c r="D9" s="5"/>
      <c r="E9" s="5"/>
      <c r="F9" s="5"/>
      <c r="G9" s="5"/>
      <c r="H9" s="5"/>
      <c r="I9" s="5"/>
      <c r="J9" s="5"/>
    </row>
    <row r="10" spans="1:10" ht="20.25" customHeight="1" x14ac:dyDescent="0.25">
      <c r="A10" s="6" t="s">
        <v>17</v>
      </c>
      <c r="B10" s="7" t="s">
        <v>18</v>
      </c>
      <c r="C10" s="7" t="s">
        <v>19</v>
      </c>
      <c r="D10" s="7" t="s">
        <v>20</v>
      </c>
      <c r="E10" s="7"/>
      <c r="F10" s="7"/>
      <c r="G10" s="8">
        <f>SUM(G16+G62)</f>
        <v>1285200</v>
      </c>
      <c r="H10" s="8">
        <f>SUM(H16+H61)</f>
        <v>1170402.3400000001</v>
      </c>
      <c r="I10" s="8">
        <f>SUM(I16+I61)</f>
        <v>1170402.3400000001</v>
      </c>
      <c r="J10" s="8">
        <f>SUM(J16+J61)</f>
        <v>0</v>
      </c>
    </row>
    <row r="11" spans="1:10" x14ac:dyDescent="0.25">
      <c r="A11" s="6"/>
      <c r="B11" s="7"/>
      <c r="C11" s="7"/>
      <c r="D11" s="7"/>
      <c r="E11" s="7"/>
      <c r="F11" s="7"/>
      <c r="G11" s="8"/>
      <c r="H11" s="8"/>
      <c r="I11" s="8"/>
      <c r="J11" s="8"/>
    </row>
    <row r="12" spans="1:10" x14ac:dyDescent="0.25">
      <c r="A12" s="7"/>
      <c r="B12" s="9"/>
      <c r="C12" s="9"/>
      <c r="D12" s="9"/>
      <c r="E12" s="9"/>
      <c r="F12" s="9"/>
      <c r="G12" s="10"/>
      <c r="H12" s="10"/>
      <c r="I12" s="10"/>
      <c r="J12" s="10"/>
    </row>
    <row r="13" spans="1:10" x14ac:dyDescent="0.25">
      <c r="A13" s="9"/>
      <c r="B13" s="9"/>
      <c r="C13" s="9"/>
      <c r="D13" s="9"/>
      <c r="E13" s="9"/>
      <c r="F13" s="9"/>
      <c r="G13" s="10"/>
      <c r="H13" s="10"/>
      <c r="I13" s="10"/>
      <c r="J13" s="10"/>
    </row>
    <row r="14" spans="1:10" x14ac:dyDescent="0.25">
      <c r="A14" s="9"/>
      <c r="B14" s="9"/>
      <c r="C14" s="9"/>
      <c r="D14" s="9"/>
      <c r="E14" s="9"/>
      <c r="F14" s="9"/>
      <c r="G14" s="10"/>
      <c r="H14" s="10"/>
      <c r="I14" s="10"/>
      <c r="J14" s="10"/>
    </row>
    <row r="15" spans="1:10" x14ac:dyDescent="0.25">
      <c r="A15" s="9"/>
      <c r="B15" s="9"/>
      <c r="C15" s="9"/>
      <c r="D15" s="9"/>
      <c r="E15" s="9"/>
      <c r="F15" s="9"/>
      <c r="G15" s="10"/>
      <c r="H15" s="10"/>
      <c r="I15" s="10"/>
      <c r="J15" s="10"/>
    </row>
    <row r="16" spans="1:10" ht="51" customHeight="1" x14ac:dyDescent="0.25">
      <c r="A16" s="81" t="s">
        <v>21</v>
      </c>
      <c r="B16" s="24" t="s">
        <v>18</v>
      </c>
      <c r="C16" s="24" t="s">
        <v>22</v>
      </c>
      <c r="D16" s="24" t="s">
        <v>20</v>
      </c>
      <c r="E16" s="24"/>
      <c r="F16" s="24"/>
      <c r="G16" s="25">
        <f>SUM(G17)</f>
        <v>1285200</v>
      </c>
      <c r="H16" s="25">
        <f>SUM(H17)</f>
        <v>1170402.3400000001</v>
      </c>
      <c r="I16" s="25">
        <f>SUM(I17)</f>
        <v>1170402.3400000001</v>
      </c>
      <c r="J16" s="25">
        <f>SUM(J17)</f>
        <v>0</v>
      </c>
    </row>
    <row r="17" spans="1:10" ht="41.25" customHeight="1" x14ac:dyDescent="0.25">
      <c r="A17" s="80" t="s">
        <v>23</v>
      </c>
      <c r="B17" s="23" t="s">
        <v>18</v>
      </c>
      <c r="C17" s="23" t="s">
        <v>22</v>
      </c>
      <c r="D17" s="23" t="s">
        <v>24</v>
      </c>
      <c r="E17" s="23"/>
      <c r="F17" s="23"/>
      <c r="G17" s="22">
        <f>SUM(G18+G55)</f>
        <v>1285200</v>
      </c>
      <c r="H17" s="22">
        <f>SUM(H18+H55)</f>
        <v>1170402.3400000001</v>
      </c>
      <c r="I17" s="22">
        <f>SUM(I18+I55)</f>
        <v>1170402.3400000001</v>
      </c>
      <c r="J17" s="22">
        <f>SUM(J18+J55)</f>
        <v>0</v>
      </c>
    </row>
    <row r="18" spans="1:10" ht="20.25" customHeight="1" x14ac:dyDescent="0.25">
      <c r="A18" s="80" t="s">
        <v>300</v>
      </c>
      <c r="B18" s="23" t="s">
        <v>18</v>
      </c>
      <c r="C18" s="23" t="s">
        <v>22</v>
      </c>
      <c r="D18" s="23" t="s">
        <v>26</v>
      </c>
      <c r="E18" s="23"/>
      <c r="F18" s="23"/>
      <c r="G18" s="22">
        <f>SUM(G19)</f>
        <v>756000</v>
      </c>
      <c r="H18" s="22">
        <f>SUM(H19)</f>
        <v>694065.64</v>
      </c>
      <c r="I18" s="22">
        <f>SUM(I19)</f>
        <v>694065.64</v>
      </c>
      <c r="J18" s="22">
        <f>SUM(J19)</f>
        <v>0</v>
      </c>
    </row>
    <row r="19" spans="1:10" ht="25.5" customHeight="1" x14ac:dyDescent="0.25">
      <c r="A19" s="80" t="s">
        <v>300</v>
      </c>
      <c r="B19" s="23" t="s">
        <v>18</v>
      </c>
      <c r="C19" s="23" t="s">
        <v>22</v>
      </c>
      <c r="D19" s="23" t="s">
        <v>26</v>
      </c>
      <c r="E19" s="23"/>
      <c r="F19" s="23"/>
      <c r="G19" s="22">
        <v>756000</v>
      </c>
      <c r="H19" s="22">
        <f>SUM(H20+H26+H52)</f>
        <v>694065.64</v>
      </c>
      <c r="I19" s="22">
        <f>SUM(I20+I26+I52)</f>
        <v>694065.64</v>
      </c>
      <c r="J19" s="22">
        <f>SUM(J20+J26+J52)</f>
        <v>0</v>
      </c>
    </row>
    <row r="20" spans="1:10" ht="45.75" customHeight="1" x14ac:dyDescent="0.25">
      <c r="A20" s="80" t="s">
        <v>28</v>
      </c>
      <c r="B20" s="23" t="s">
        <v>18</v>
      </c>
      <c r="C20" s="23" t="s">
        <v>22</v>
      </c>
      <c r="D20" s="23" t="s">
        <v>26</v>
      </c>
      <c r="E20" s="23" t="s">
        <v>29</v>
      </c>
      <c r="F20" s="23"/>
      <c r="G20" s="22">
        <f t="shared" ref="G20:J21" si="0">SUM(G21)</f>
        <v>618200</v>
      </c>
      <c r="H20" s="22">
        <f t="shared" si="0"/>
        <v>556370.64</v>
      </c>
      <c r="I20" s="22">
        <f t="shared" si="0"/>
        <v>556370.64</v>
      </c>
      <c r="J20" s="22">
        <f t="shared" si="0"/>
        <v>0</v>
      </c>
    </row>
    <row r="21" spans="1:10" ht="24.75" customHeight="1" x14ac:dyDescent="0.25">
      <c r="A21" s="80" t="s">
        <v>30</v>
      </c>
      <c r="B21" s="23" t="s">
        <v>18</v>
      </c>
      <c r="C21" s="23" t="s">
        <v>22</v>
      </c>
      <c r="D21" s="23" t="s">
        <v>26</v>
      </c>
      <c r="E21" s="23" t="s">
        <v>31</v>
      </c>
      <c r="F21" s="23"/>
      <c r="G21" s="22">
        <f t="shared" si="0"/>
        <v>618200</v>
      </c>
      <c r="H21" s="22">
        <f t="shared" si="0"/>
        <v>556370.64</v>
      </c>
      <c r="I21" s="22">
        <f t="shared" si="0"/>
        <v>556370.64</v>
      </c>
      <c r="J21" s="22">
        <f t="shared" si="0"/>
        <v>0</v>
      </c>
    </row>
    <row r="22" spans="1:10" ht="20.25" customHeight="1" x14ac:dyDescent="0.25">
      <c r="A22" s="139" t="s">
        <v>32</v>
      </c>
      <c r="B22" s="23" t="s">
        <v>18</v>
      </c>
      <c r="C22" s="23" t="s">
        <v>22</v>
      </c>
      <c r="D22" s="23" t="s">
        <v>26</v>
      </c>
      <c r="E22" s="26" t="s">
        <v>33</v>
      </c>
      <c r="F22" s="23"/>
      <c r="G22" s="22">
        <f>SUM(G23:G25)</f>
        <v>618200</v>
      </c>
      <c r="H22" s="22">
        <f>SUM(H23:H25)</f>
        <v>556370.64</v>
      </c>
      <c r="I22" s="22">
        <f>SUM(I23:I25)</f>
        <v>556370.64</v>
      </c>
      <c r="J22" s="22">
        <f>SUM(J23:J25)</f>
        <v>0</v>
      </c>
    </row>
    <row r="23" spans="1:10" x14ac:dyDescent="0.25">
      <c r="A23" s="257" t="s">
        <v>32</v>
      </c>
      <c r="B23" s="260" t="s">
        <v>18</v>
      </c>
      <c r="C23" s="260" t="s">
        <v>22</v>
      </c>
      <c r="D23" s="260" t="s">
        <v>26</v>
      </c>
      <c r="E23" s="260" t="s">
        <v>33</v>
      </c>
      <c r="F23" s="23" t="s">
        <v>34</v>
      </c>
      <c r="G23" s="22">
        <v>474800</v>
      </c>
      <c r="H23" s="22">
        <f t="shared" ref="H23:H49" si="1">I23+J23</f>
        <v>427320</v>
      </c>
      <c r="I23" s="22">
        <f>G23*90/100</f>
        <v>427320</v>
      </c>
      <c r="J23" s="22">
        <v>0</v>
      </c>
    </row>
    <row r="24" spans="1:10" x14ac:dyDescent="0.25">
      <c r="A24" s="265"/>
      <c r="B24" s="270"/>
      <c r="C24" s="270"/>
      <c r="D24" s="270"/>
      <c r="E24" s="270"/>
      <c r="F24" s="23" t="s">
        <v>389</v>
      </c>
      <c r="G24" s="22"/>
      <c r="H24" s="22">
        <f t="shared" si="1"/>
        <v>0</v>
      </c>
      <c r="I24" s="22">
        <f>SUM(G24*90/100)</f>
        <v>0</v>
      </c>
      <c r="J24" s="22">
        <v>0</v>
      </c>
    </row>
    <row r="25" spans="1:10" x14ac:dyDescent="0.25">
      <c r="A25" s="266"/>
      <c r="B25" s="308"/>
      <c r="C25" s="308"/>
      <c r="D25" s="308"/>
      <c r="E25" s="308"/>
      <c r="F25" s="23" t="s">
        <v>35</v>
      </c>
      <c r="G25" s="22">
        <v>143400</v>
      </c>
      <c r="H25" s="22">
        <f t="shared" si="1"/>
        <v>129050.64</v>
      </c>
      <c r="I25" s="22">
        <f>SUM(I23*30.2/100)</f>
        <v>129050.64</v>
      </c>
      <c r="J25" s="22">
        <f>SUM(J23*30.2/100)</f>
        <v>0</v>
      </c>
    </row>
    <row r="26" spans="1:10" ht="27" customHeight="1" x14ac:dyDescent="0.25">
      <c r="A26" s="138" t="s">
        <v>390</v>
      </c>
      <c r="B26" s="23" t="s">
        <v>18</v>
      </c>
      <c r="C26" s="23" t="s">
        <v>22</v>
      </c>
      <c r="D26" s="23" t="s">
        <v>26</v>
      </c>
      <c r="E26" s="136">
        <v>200</v>
      </c>
      <c r="F26" s="76"/>
      <c r="G26" s="77">
        <f>SUM(G27)</f>
        <v>135700</v>
      </c>
      <c r="H26" s="77">
        <f>SUM(H27)</f>
        <v>135469</v>
      </c>
      <c r="I26" s="77">
        <f>SUM(I27)</f>
        <v>135469</v>
      </c>
      <c r="J26" s="77">
        <f>SUM(J27)</f>
        <v>0</v>
      </c>
    </row>
    <row r="27" spans="1:10" ht="29.25" customHeight="1" x14ac:dyDescent="0.25">
      <c r="A27" s="80" t="s">
        <v>271</v>
      </c>
      <c r="B27" s="23" t="s">
        <v>18</v>
      </c>
      <c r="C27" s="23" t="s">
        <v>22</v>
      </c>
      <c r="D27" s="23" t="s">
        <v>26</v>
      </c>
      <c r="E27" s="78">
        <v>240</v>
      </c>
      <c r="F27" s="23"/>
      <c r="G27" s="79">
        <f>SUM(G28+G31)</f>
        <v>135700</v>
      </c>
      <c r="H27" s="79">
        <f>SUM(H29+H31)</f>
        <v>135469</v>
      </c>
      <c r="I27" s="79">
        <f>SUM(I29+I31)</f>
        <v>135469</v>
      </c>
      <c r="J27" s="79">
        <f>SUM(J29+J31)</f>
        <v>0</v>
      </c>
    </row>
    <row r="28" spans="1:10" ht="29.25" customHeight="1" x14ac:dyDescent="0.25">
      <c r="A28" s="80" t="s">
        <v>40</v>
      </c>
      <c r="B28" s="23"/>
      <c r="C28" s="23"/>
      <c r="D28" s="23"/>
      <c r="E28" s="78">
        <v>242</v>
      </c>
      <c r="F28" s="23"/>
      <c r="G28" s="79">
        <f>SUM(G29:G30)</f>
        <v>17300</v>
      </c>
      <c r="H28" s="79">
        <f t="shared" ref="H28:J28" si="2">SUM(H29:H30)</f>
        <v>15245</v>
      </c>
      <c r="I28" s="79">
        <f t="shared" si="2"/>
        <v>15245</v>
      </c>
      <c r="J28" s="79">
        <f t="shared" si="2"/>
        <v>0</v>
      </c>
    </row>
    <row r="29" spans="1:10" ht="13.5" customHeight="1" x14ac:dyDescent="0.25">
      <c r="A29" s="123"/>
      <c r="B29" s="23" t="s">
        <v>18</v>
      </c>
      <c r="C29" s="23" t="s">
        <v>22</v>
      </c>
      <c r="D29" s="23" t="s">
        <v>26</v>
      </c>
      <c r="E29" s="78">
        <v>242</v>
      </c>
      <c r="F29" s="23" t="s">
        <v>41</v>
      </c>
      <c r="G29" s="79">
        <v>17000</v>
      </c>
      <c r="H29" s="79">
        <f>SUM(I29:J29)</f>
        <v>14960</v>
      </c>
      <c r="I29" s="79">
        <f>SUM(G29*88/100)</f>
        <v>14960</v>
      </c>
      <c r="J29" s="79">
        <v>0</v>
      </c>
    </row>
    <row r="30" spans="1:10" ht="12.75" customHeight="1" x14ac:dyDescent="0.25">
      <c r="A30" s="80"/>
      <c r="B30" s="23"/>
      <c r="C30" s="23"/>
      <c r="D30" s="23"/>
      <c r="E30" s="78"/>
      <c r="F30" s="23" t="s">
        <v>101</v>
      </c>
      <c r="G30" s="79">
        <v>300</v>
      </c>
      <c r="H30" s="79">
        <v>285</v>
      </c>
      <c r="I30" s="79">
        <v>285</v>
      </c>
      <c r="J30" s="79">
        <v>0</v>
      </c>
    </row>
    <row r="31" spans="1:10" ht="29.25" customHeight="1" x14ac:dyDescent="0.25">
      <c r="A31" s="80" t="s">
        <v>275</v>
      </c>
      <c r="B31" s="23" t="s">
        <v>18</v>
      </c>
      <c r="C31" s="23" t="s">
        <v>22</v>
      </c>
      <c r="D31" s="23" t="s">
        <v>26</v>
      </c>
      <c r="E31" s="23" t="s">
        <v>43</v>
      </c>
      <c r="F31" s="23"/>
      <c r="G31" s="79">
        <f>SUM(G32+G33+G34+G39+G43+G46+G47)</f>
        <v>118400</v>
      </c>
      <c r="H31" s="79">
        <f>SUM(H32+H33+H34+H39+H43+H46++H47)</f>
        <v>120509</v>
      </c>
      <c r="I31" s="79">
        <f>SUM(I32+I33+I34+I39+I43+I46++I47)</f>
        <v>120509</v>
      </c>
      <c r="J31" s="79">
        <f>SUM(J32+J33+J34+J39+J43+J46++J47)</f>
        <v>0</v>
      </c>
    </row>
    <row r="32" spans="1:10" ht="29.25" customHeight="1" x14ac:dyDescent="0.25">
      <c r="A32" s="139" t="s">
        <v>275</v>
      </c>
      <c r="B32" s="260" t="s">
        <v>18</v>
      </c>
      <c r="C32" s="260" t="s">
        <v>22</v>
      </c>
      <c r="D32" s="260" t="s">
        <v>26</v>
      </c>
      <c r="E32" s="260" t="s">
        <v>43</v>
      </c>
      <c r="F32" s="23" t="s">
        <v>41</v>
      </c>
      <c r="G32" s="22">
        <v>0</v>
      </c>
      <c r="H32" s="22">
        <v>0</v>
      </c>
      <c r="I32" s="22"/>
      <c r="J32" s="22"/>
    </row>
    <row r="33" spans="1:10" x14ac:dyDescent="0.25">
      <c r="A33" s="137"/>
      <c r="B33" s="270"/>
      <c r="C33" s="270"/>
      <c r="D33" s="270"/>
      <c r="E33" s="270"/>
      <c r="F33" s="23" t="s">
        <v>44</v>
      </c>
      <c r="G33" s="22">
        <v>0</v>
      </c>
      <c r="H33" s="22">
        <f>SUM(I33:J33)</f>
        <v>0</v>
      </c>
      <c r="I33" s="22">
        <f>SUM(G33)</f>
        <v>0</v>
      </c>
      <c r="J33" s="22">
        <v>0</v>
      </c>
    </row>
    <row r="34" spans="1:10" x14ac:dyDescent="0.25">
      <c r="A34" s="137"/>
      <c r="B34" s="270"/>
      <c r="C34" s="270"/>
      <c r="D34" s="270"/>
      <c r="E34" s="270"/>
      <c r="F34" s="23" t="s">
        <v>45</v>
      </c>
      <c r="G34" s="22">
        <f>SUM(G35:G38)</f>
        <v>18200</v>
      </c>
      <c r="H34" s="22">
        <f>SUM(H35:H38)</f>
        <v>18564</v>
      </c>
      <c r="I34" s="22">
        <f>SUM(I35:I38)</f>
        <v>18564</v>
      </c>
      <c r="J34" s="22">
        <f>SUM(J35:J38)</f>
        <v>0</v>
      </c>
    </row>
    <row r="35" spans="1:10" x14ac:dyDescent="0.25">
      <c r="A35" s="137"/>
      <c r="B35" s="270"/>
      <c r="C35" s="270"/>
      <c r="D35" s="270"/>
      <c r="E35" s="270"/>
      <c r="F35" s="23" t="s">
        <v>46</v>
      </c>
      <c r="G35" s="22">
        <v>18000</v>
      </c>
      <c r="H35" s="22">
        <f t="shared" si="1"/>
        <v>18360</v>
      </c>
      <c r="I35" s="22">
        <f>SUM(G35*102/100)</f>
        <v>18360</v>
      </c>
      <c r="J35" s="22">
        <v>0</v>
      </c>
    </row>
    <row r="36" spans="1:10" x14ac:dyDescent="0.25">
      <c r="A36" s="137"/>
      <c r="B36" s="270"/>
      <c r="C36" s="270"/>
      <c r="D36" s="270"/>
      <c r="E36" s="270"/>
      <c r="F36" s="23" t="s">
        <v>47</v>
      </c>
      <c r="G36" s="22">
        <v>0</v>
      </c>
      <c r="H36" s="22">
        <f t="shared" si="1"/>
        <v>0</v>
      </c>
      <c r="I36" s="22">
        <f>SUM(G36*107/100)</f>
        <v>0</v>
      </c>
      <c r="J36" s="22">
        <v>0</v>
      </c>
    </row>
    <row r="37" spans="1:10" x14ac:dyDescent="0.25">
      <c r="A37" s="137"/>
      <c r="B37" s="270"/>
      <c r="C37" s="270"/>
      <c r="D37" s="270"/>
      <c r="E37" s="270"/>
      <c r="F37" s="23" t="s">
        <v>48</v>
      </c>
      <c r="G37" s="22">
        <v>200</v>
      </c>
      <c r="H37" s="22">
        <f t="shared" si="1"/>
        <v>204</v>
      </c>
      <c r="I37" s="22">
        <f>SUM(G37*102/100)</f>
        <v>204</v>
      </c>
      <c r="J37" s="22">
        <v>0</v>
      </c>
    </row>
    <row r="38" spans="1:10" x14ac:dyDescent="0.25">
      <c r="A38" s="137"/>
      <c r="B38" s="270"/>
      <c r="C38" s="270"/>
      <c r="D38" s="270"/>
      <c r="E38" s="270"/>
      <c r="F38" s="23" t="s">
        <v>49</v>
      </c>
      <c r="G38" s="22"/>
      <c r="H38" s="22">
        <f t="shared" si="1"/>
        <v>0</v>
      </c>
      <c r="I38" s="22">
        <f>SUM(G38*107/100)</f>
        <v>0</v>
      </c>
      <c r="J38" s="22">
        <v>0</v>
      </c>
    </row>
    <row r="39" spans="1:10" x14ac:dyDescent="0.25">
      <c r="A39" s="137"/>
      <c r="B39" s="270"/>
      <c r="C39" s="270"/>
      <c r="D39" s="270"/>
      <c r="E39" s="270"/>
      <c r="F39" s="23" t="s">
        <v>50</v>
      </c>
      <c r="G39" s="22">
        <f>SUM(G40:G42)</f>
        <v>0</v>
      </c>
      <c r="H39" s="22">
        <f>SUM(H40:H42)</f>
        <v>0</v>
      </c>
      <c r="I39" s="22">
        <f>SUM(I40:I42)</f>
        <v>0</v>
      </c>
      <c r="J39" s="22">
        <f>SUM(J40:J42)</f>
        <v>0</v>
      </c>
    </row>
    <row r="40" spans="1:10" x14ac:dyDescent="0.25">
      <c r="A40" s="137"/>
      <c r="B40" s="270"/>
      <c r="C40" s="270"/>
      <c r="D40" s="270"/>
      <c r="E40" s="270"/>
      <c r="F40" s="23" t="s">
        <v>51</v>
      </c>
      <c r="G40" s="22">
        <v>0</v>
      </c>
      <c r="H40" s="22">
        <f t="shared" si="1"/>
        <v>0</v>
      </c>
      <c r="I40" s="22">
        <f>SUM(G40*106.2/100)</f>
        <v>0</v>
      </c>
      <c r="J40" s="22">
        <v>0</v>
      </c>
    </row>
    <row r="41" spans="1:10" x14ac:dyDescent="0.25">
      <c r="A41" s="137"/>
      <c r="B41" s="270"/>
      <c r="C41" s="270"/>
      <c r="D41" s="270"/>
      <c r="E41" s="270"/>
      <c r="F41" s="23" t="s">
        <v>52</v>
      </c>
      <c r="G41" s="22">
        <v>0</v>
      </c>
      <c r="H41" s="22">
        <f t="shared" si="1"/>
        <v>0</v>
      </c>
      <c r="I41" s="22">
        <f>SUM(G41*90/100)</f>
        <v>0</v>
      </c>
      <c r="J41" s="22">
        <v>0</v>
      </c>
    </row>
    <row r="42" spans="1:10" x14ac:dyDescent="0.25">
      <c r="A42" s="137"/>
      <c r="B42" s="270"/>
      <c r="C42" s="270"/>
      <c r="D42" s="270"/>
      <c r="E42" s="270"/>
      <c r="F42" s="23" t="s">
        <v>98</v>
      </c>
      <c r="G42" s="22"/>
      <c r="H42" s="22">
        <f t="shared" si="1"/>
        <v>0</v>
      </c>
      <c r="I42" s="22">
        <f>SUM(G42*90/100)</f>
        <v>0</v>
      </c>
      <c r="J42" s="22">
        <v>0</v>
      </c>
    </row>
    <row r="43" spans="1:10" x14ac:dyDescent="0.25">
      <c r="A43" s="137"/>
      <c r="B43" s="270"/>
      <c r="C43" s="270"/>
      <c r="D43" s="270"/>
      <c r="E43" s="270"/>
      <c r="F43" s="23" t="s">
        <v>54</v>
      </c>
      <c r="G43" s="22">
        <f>SUM(G44:G45)</f>
        <v>0</v>
      </c>
      <c r="H43" s="22">
        <f>SUM(H44:H45)</f>
        <v>0</v>
      </c>
      <c r="I43" s="22">
        <f>SUM(I44:I45)</f>
        <v>0</v>
      </c>
      <c r="J43" s="22">
        <f>SUM(J44:J45)</f>
        <v>0</v>
      </c>
    </row>
    <row r="44" spans="1:10" x14ac:dyDescent="0.25">
      <c r="A44" s="137"/>
      <c r="B44" s="270"/>
      <c r="C44" s="270"/>
      <c r="D44" s="270"/>
      <c r="E44" s="270"/>
      <c r="F44" s="23" t="s">
        <v>55</v>
      </c>
      <c r="G44" s="22"/>
      <c r="H44" s="22"/>
      <c r="I44" s="22"/>
      <c r="J44" s="22"/>
    </row>
    <row r="45" spans="1:10" x14ac:dyDescent="0.25">
      <c r="A45" s="137"/>
      <c r="B45" s="270"/>
      <c r="C45" s="270"/>
      <c r="D45" s="270"/>
      <c r="E45" s="270"/>
      <c r="F45" s="23" t="s">
        <v>56</v>
      </c>
      <c r="G45" s="22">
        <v>0</v>
      </c>
      <c r="H45" s="22">
        <f t="shared" si="1"/>
        <v>0</v>
      </c>
      <c r="I45" s="22">
        <f>SUM(G45)</f>
        <v>0</v>
      </c>
      <c r="J45" s="22">
        <v>0</v>
      </c>
    </row>
    <row r="46" spans="1:10" x14ac:dyDescent="0.25">
      <c r="A46" s="137"/>
      <c r="B46" s="270"/>
      <c r="C46" s="270"/>
      <c r="D46" s="270"/>
      <c r="E46" s="270"/>
      <c r="F46" s="23" t="s">
        <v>57</v>
      </c>
      <c r="G46" s="22">
        <v>0</v>
      </c>
      <c r="H46" s="22">
        <f t="shared" si="1"/>
        <v>0</v>
      </c>
      <c r="I46" s="22"/>
      <c r="J46" s="22">
        <v>0</v>
      </c>
    </row>
    <row r="47" spans="1:10" x14ac:dyDescent="0.25">
      <c r="A47" s="137"/>
      <c r="B47" s="270"/>
      <c r="C47" s="270"/>
      <c r="D47" s="270"/>
      <c r="E47" s="270"/>
      <c r="F47" s="23" t="s">
        <v>58</v>
      </c>
      <c r="G47" s="22">
        <f>SUM(G48:G50)</f>
        <v>100200</v>
      </c>
      <c r="H47" s="22">
        <f>SUM(H48:H50)</f>
        <v>101945</v>
      </c>
      <c r="I47" s="22">
        <f>SUM(I48:I50)</f>
        <v>101945</v>
      </c>
      <c r="J47" s="22">
        <f>SUM(J48:J51)</f>
        <v>0</v>
      </c>
    </row>
    <row r="48" spans="1:10" x14ac:dyDescent="0.25">
      <c r="A48" s="137"/>
      <c r="B48" s="270"/>
      <c r="C48" s="270"/>
      <c r="D48" s="270"/>
      <c r="E48" s="270"/>
      <c r="F48" s="23" t="s">
        <v>59</v>
      </c>
      <c r="G48" s="22">
        <v>3700</v>
      </c>
      <c r="H48" s="22">
        <f t="shared" si="1"/>
        <v>3515</v>
      </c>
      <c r="I48" s="22">
        <f>G48*95/100</f>
        <v>3515</v>
      </c>
      <c r="J48" s="22">
        <v>0</v>
      </c>
    </row>
    <row r="49" spans="1:10" x14ac:dyDescent="0.25">
      <c r="A49" s="137"/>
      <c r="B49" s="270"/>
      <c r="C49" s="270"/>
      <c r="D49" s="270"/>
      <c r="E49" s="270"/>
      <c r="F49" s="23" t="s">
        <v>60</v>
      </c>
      <c r="G49" s="22">
        <v>96500</v>
      </c>
      <c r="H49" s="22">
        <f t="shared" si="1"/>
        <v>98430</v>
      </c>
      <c r="I49" s="22">
        <f>SUM(G49*102/100)</f>
        <v>98430</v>
      </c>
      <c r="J49" s="22">
        <v>0</v>
      </c>
    </row>
    <row r="50" spans="1:10" x14ac:dyDescent="0.25">
      <c r="A50" s="138"/>
      <c r="B50" s="308"/>
      <c r="C50" s="308"/>
      <c r="D50" s="308"/>
      <c r="E50" s="308"/>
      <c r="F50" s="23" t="s">
        <v>61</v>
      </c>
      <c r="G50" s="22">
        <v>0</v>
      </c>
      <c r="H50" s="22">
        <f>I50+J51</f>
        <v>0</v>
      </c>
      <c r="I50" s="22">
        <f>SUM(G50*107.4/100)</f>
        <v>0</v>
      </c>
      <c r="J50" s="22">
        <v>0</v>
      </c>
    </row>
    <row r="51" spans="1:10" ht="25.5" customHeight="1" x14ac:dyDescent="0.25">
      <c r="A51" s="80" t="s">
        <v>271</v>
      </c>
      <c r="B51" s="144" t="s">
        <v>18</v>
      </c>
      <c r="C51" s="144" t="s">
        <v>22</v>
      </c>
      <c r="D51" s="144" t="s">
        <v>26</v>
      </c>
      <c r="E51" s="144" t="s">
        <v>185</v>
      </c>
      <c r="F51" s="23" t="s">
        <v>59</v>
      </c>
      <c r="G51" s="22">
        <v>300</v>
      </c>
      <c r="H51" s="22">
        <f>I51+J52</f>
        <v>285</v>
      </c>
      <c r="I51" s="22">
        <f>SUM(G51*95/100)</f>
        <v>285</v>
      </c>
      <c r="J51" s="22">
        <v>0</v>
      </c>
    </row>
    <row r="52" spans="1:10" ht="18.75" customHeight="1" x14ac:dyDescent="0.25">
      <c r="A52" s="80" t="s">
        <v>62</v>
      </c>
      <c r="B52" s="23" t="s">
        <v>18</v>
      </c>
      <c r="C52" s="23" t="s">
        <v>22</v>
      </c>
      <c r="D52" s="23" t="s">
        <v>26</v>
      </c>
      <c r="E52" s="23" t="s">
        <v>63</v>
      </c>
      <c r="F52" s="23"/>
      <c r="G52" s="22">
        <f>SUM(G53)</f>
        <v>2100</v>
      </c>
      <c r="H52" s="22">
        <f t="shared" ref="H52:J53" si="3">SUM(H53)</f>
        <v>2226</v>
      </c>
      <c r="I52" s="22">
        <f t="shared" si="3"/>
        <v>2226</v>
      </c>
      <c r="J52" s="22">
        <f t="shared" si="3"/>
        <v>0</v>
      </c>
    </row>
    <row r="53" spans="1:10" ht="21" customHeight="1" x14ac:dyDescent="0.25">
      <c r="A53" s="80" t="s">
        <v>64</v>
      </c>
      <c r="B53" s="23" t="s">
        <v>18</v>
      </c>
      <c r="C53" s="23" t="s">
        <v>22</v>
      </c>
      <c r="D53" s="23" t="s">
        <v>26</v>
      </c>
      <c r="E53" s="23" t="s">
        <v>65</v>
      </c>
      <c r="F53" s="23"/>
      <c r="G53" s="22">
        <f>SUM(G54)</f>
        <v>2100</v>
      </c>
      <c r="H53" s="22">
        <f t="shared" si="3"/>
        <v>2226</v>
      </c>
      <c r="I53" s="22">
        <f t="shared" si="3"/>
        <v>2226</v>
      </c>
      <c r="J53" s="22">
        <f t="shared" si="3"/>
        <v>0</v>
      </c>
    </row>
    <row r="54" spans="1:10" ht="20.25" customHeight="1" x14ac:dyDescent="0.25">
      <c r="A54" s="80" t="s">
        <v>66</v>
      </c>
      <c r="B54" s="23" t="s">
        <v>18</v>
      </c>
      <c r="C54" s="23" t="s">
        <v>22</v>
      </c>
      <c r="D54" s="23" t="s">
        <v>26</v>
      </c>
      <c r="E54" s="23" t="s">
        <v>67</v>
      </c>
      <c r="F54" s="23" t="s">
        <v>68</v>
      </c>
      <c r="G54" s="22">
        <v>2100</v>
      </c>
      <c r="H54" s="22">
        <f>SUM(I54:J54)</f>
        <v>2226</v>
      </c>
      <c r="I54" s="22">
        <v>2226</v>
      </c>
      <c r="J54" s="22">
        <v>0</v>
      </c>
    </row>
    <row r="55" spans="1:10" ht="44.25" customHeight="1" x14ac:dyDescent="0.25">
      <c r="A55" s="80" t="s">
        <v>69</v>
      </c>
      <c r="B55" s="23" t="s">
        <v>18</v>
      </c>
      <c r="C55" s="23" t="s">
        <v>22</v>
      </c>
      <c r="D55" s="23" t="s">
        <v>70</v>
      </c>
      <c r="E55" s="23"/>
      <c r="F55" s="23"/>
      <c r="G55" s="22">
        <f>G59+G60</f>
        <v>529200</v>
      </c>
      <c r="H55" s="22">
        <f>H59+H60</f>
        <v>476336.7</v>
      </c>
      <c r="I55" s="22">
        <f>I59+I60</f>
        <v>476336.7</v>
      </c>
      <c r="J55" s="22">
        <v>0</v>
      </c>
    </row>
    <row r="56" spans="1:10" ht="42.75" customHeight="1" x14ac:dyDescent="0.25">
      <c r="A56" s="80" t="s">
        <v>28</v>
      </c>
      <c r="B56" s="23" t="s">
        <v>18</v>
      </c>
      <c r="C56" s="23" t="s">
        <v>22</v>
      </c>
      <c r="D56" s="23" t="s">
        <v>70</v>
      </c>
      <c r="E56" s="23" t="s">
        <v>29</v>
      </c>
      <c r="F56" s="23"/>
      <c r="G56" s="22">
        <f t="shared" ref="G56:I57" si="4">SUM(G57)</f>
        <v>529200</v>
      </c>
      <c r="H56" s="22">
        <f t="shared" si="4"/>
        <v>476336.7</v>
      </c>
      <c r="I56" s="22">
        <f t="shared" si="4"/>
        <v>476336.7</v>
      </c>
      <c r="J56" s="22">
        <v>0</v>
      </c>
    </row>
    <row r="57" spans="1:10" ht="33.75" customHeight="1" x14ac:dyDescent="0.25">
      <c r="A57" s="80" t="s">
        <v>30</v>
      </c>
      <c r="B57" s="23" t="s">
        <v>18</v>
      </c>
      <c r="C57" s="23" t="s">
        <v>22</v>
      </c>
      <c r="D57" s="23" t="s">
        <v>70</v>
      </c>
      <c r="E57" s="23" t="s">
        <v>31</v>
      </c>
      <c r="F57" s="23"/>
      <c r="G57" s="22">
        <f t="shared" si="4"/>
        <v>529200</v>
      </c>
      <c r="H57" s="22">
        <f t="shared" si="4"/>
        <v>476336.7</v>
      </c>
      <c r="I57" s="22">
        <f t="shared" si="4"/>
        <v>476336.7</v>
      </c>
      <c r="J57" s="22">
        <v>0</v>
      </c>
    </row>
    <row r="58" spans="1:10" ht="21.75" customHeight="1" x14ac:dyDescent="0.25">
      <c r="A58" s="80" t="s">
        <v>32</v>
      </c>
      <c r="B58" s="23" t="s">
        <v>18</v>
      </c>
      <c r="C58" s="23" t="s">
        <v>22</v>
      </c>
      <c r="D58" s="23" t="s">
        <v>70</v>
      </c>
      <c r="E58" s="23" t="s">
        <v>33</v>
      </c>
      <c r="F58" s="23"/>
      <c r="G58" s="22">
        <f>SUM(G59:G60)</f>
        <v>529200</v>
      </c>
      <c r="H58" s="22">
        <f>SUM(H59:H60)</f>
        <v>476336.7</v>
      </c>
      <c r="I58" s="22">
        <f>SUM(I59:I60)</f>
        <v>476336.7</v>
      </c>
      <c r="J58" s="22">
        <v>0</v>
      </c>
    </row>
    <row r="59" spans="1:10" x14ac:dyDescent="0.25">
      <c r="A59" s="257" t="s">
        <v>32</v>
      </c>
      <c r="B59" s="260" t="s">
        <v>18</v>
      </c>
      <c r="C59" s="260" t="s">
        <v>22</v>
      </c>
      <c r="D59" s="260" t="s">
        <v>70</v>
      </c>
      <c r="E59" s="267">
        <v>121</v>
      </c>
      <c r="F59" s="28" t="s">
        <v>34</v>
      </c>
      <c r="G59" s="29">
        <v>406500</v>
      </c>
      <c r="H59" s="29">
        <f>I59+J59</f>
        <v>365850</v>
      </c>
      <c r="I59" s="22">
        <f>G59*90/100</f>
        <v>365850</v>
      </c>
      <c r="J59" s="22">
        <v>0</v>
      </c>
    </row>
    <row r="60" spans="1:10" x14ac:dyDescent="0.25">
      <c r="A60" s="266"/>
      <c r="B60" s="308"/>
      <c r="C60" s="308"/>
      <c r="D60" s="308"/>
      <c r="E60" s="272"/>
      <c r="F60" s="23" t="s">
        <v>35</v>
      </c>
      <c r="G60" s="22">
        <v>122700</v>
      </c>
      <c r="H60" s="22">
        <f>I60+J60</f>
        <v>110486.7</v>
      </c>
      <c r="I60" s="22">
        <f>SUM(I59*30.2/100)</f>
        <v>110486.7</v>
      </c>
      <c r="J60" s="22">
        <f>SUM(J59*30.2/100)</f>
        <v>0</v>
      </c>
    </row>
    <row r="61" spans="1:10" ht="21.75" customHeight="1" x14ac:dyDescent="0.25">
      <c r="A61" s="82" t="s">
        <v>71</v>
      </c>
      <c r="B61" s="24" t="s">
        <v>18</v>
      </c>
      <c r="C61" s="24" t="s">
        <v>72</v>
      </c>
      <c r="D61" s="24" t="s">
        <v>20</v>
      </c>
      <c r="E61" s="24"/>
      <c r="F61" s="24"/>
      <c r="G61" s="25">
        <f>SUM(G62)</f>
        <v>0</v>
      </c>
      <c r="H61" s="25">
        <f>SUM(H62)</f>
        <v>0</v>
      </c>
      <c r="I61" s="25">
        <f>SUM(I62)</f>
        <v>0</v>
      </c>
      <c r="J61" s="25">
        <f>SUM(J62)</f>
        <v>0</v>
      </c>
    </row>
    <row r="62" spans="1:10" ht="28.5" customHeight="1" x14ac:dyDescent="0.25">
      <c r="A62" s="80" t="s">
        <v>73</v>
      </c>
      <c r="B62" s="23" t="s">
        <v>18</v>
      </c>
      <c r="C62" s="23" t="s">
        <v>72</v>
      </c>
      <c r="D62" s="23" t="s">
        <v>74</v>
      </c>
      <c r="E62" s="23"/>
      <c r="F62" s="23"/>
      <c r="G62" s="22">
        <f t="shared" ref="G62:J66" si="5">SUM(G63)</f>
        <v>0</v>
      </c>
      <c r="H62" s="22">
        <f t="shared" si="5"/>
        <v>0</v>
      </c>
      <c r="I62" s="22">
        <f t="shared" si="5"/>
        <v>0</v>
      </c>
      <c r="J62" s="22">
        <f t="shared" si="5"/>
        <v>0</v>
      </c>
    </row>
    <row r="63" spans="1:10" ht="18.75" customHeight="1" x14ac:dyDescent="0.25">
      <c r="A63" s="80" t="s">
        <v>75</v>
      </c>
      <c r="B63" s="23" t="s">
        <v>18</v>
      </c>
      <c r="C63" s="23" t="s">
        <v>72</v>
      </c>
      <c r="D63" s="23" t="s">
        <v>234</v>
      </c>
      <c r="E63" s="23"/>
      <c r="F63" s="23"/>
      <c r="G63" s="22">
        <f t="shared" si="5"/>
        <v>0</v>
      </c>
      <c r="H63" s="22">
        <f t="shared" si="5"/>
        <v>0</v>
      </c>
      <c r="I63" s="22">
        <f t="shared" si="5"/>
        <v>0</v>
      </c>
      <c r="J63" s="22">
        <f t="shared" si="5"/>
        <v>0</v>
      </c>
    </row>
    <row r="64" spans="1:10" ht="18.75" customHeight="1" x14ac:dyDescent="0.25">
      <c r="A64" s="80" t="s">
        <v>77</v>
      </c>
      <c r="B64" s="23" t="s">
        <v>18</v>
      </c>
      <c r="C64" s="23" t="s">
        <v>72</v>
      </c>
      <c r="D64" s="23" t="s">
        <v>237</v>
      </c>
      <c r="E64" s="23"/>
      <c r="F64" s="23"/>
      <c r="G64" s="22">
        <f>SUM(G65)</f>
        <v>0</v>
      </c>
      <c r="H64" s="22">
        <f t="shared" si="5"/>
        <v>0</v>
      </c>
      <c r="I64" s="22">
        <f t="shared" si="5"/>
        <v>0</v>
      </c>
      <c r="J64" s="22">
        <f t="shared" si="5"/>
        <v>0</v>
      </c>
    </row>
    <row r="65" spans="1:10" ht="21" customHeight="1" x14ac:dyDescent="0.25">
      <c r="A65" s="80" t="s">
        <v>62</v>
      </c>
      <c r="B65" s="23" t="s">
        <v>18</v>
      </c>
      <c r="C65" s="23" t="s">
        <v>72</v>
      </c>
      <c r="D65" s="23" t="s">
        <v>237</v>
      </c>
      <c r="E65" s="23" t="s">
        <v>63</v>
      </c>
      <c r="F65" s="23"/>
      <c r="G65" s="22">
        <f>SUM(G66)</f>
        <v>0</v>
      </c>
      <c r="H65" s="22">
        <f t="shared" si="5"/>
        <v>0</v>
      </c>
      <c r="I65" s="22">
        <f t="shared" si="5"/>
        <v>0</v>
      </c>
      <c r="J65" s="22">
        <f t="shared" si="5"/>
        <v>0</v>
      </c>
    </row>
    <row r="66" spans="1:10" ht="18.75" customHeight="1" x14ac:dyDescent="0.25">
      <c r="A66" s="80" t="s">
        <v>64</v>
      </c>
      <c r="B66" s="23" t="s">
        <v>18</v>
      </c>
      <c r="C66" s="23" t="s">
        <v>72</v>
      </c>
      <c r="D66" s="23" t="s">
        <v>237</v>
      </c>
      <c r="E66" s="23" t="s">
        <v>65</v>
      </c>
      <c r="F66" s="23"/>
      <c r="G66" s="22">
        <f>SUM(G67)</f>
        <v>0</v>
      </c>
      <c r="H66" s="22">
        <f t="shared" si="5"/>
        <v>0</v>
      </c>
      <c r="I66" s="22">
        <f t="shared" si="5"/>
        <v>0</v>
      </c>
      <c r="J66" s="22">
        <f t="shared" si="5"/>
        <v>0</v>
      </c>
    </row>
    <row r="67" spans="1:10" ht="22.5" customHeight="1" x14ac:dyDescent="0.25">
      <c r="A67" s="80" t="s">
        <v>78</v>
      </c>
      <c r="B67" s="23" t="s">
        <v>18</v>
      </c>
      <c r="C67" s="23" t="s">
        <v>72</v>
      </c>
      <c r="D67" s="23" t="s">
        <v>237</v>
      </c>
      <c r="E67" s="23" t="s">
        <v>79</v>
      </c>
      <c r="F67" s="23" t="s">
        <v>68</v>
      </c>
      <c r="G67" s="22"/>
      <c r="H67" s="22">
        <f>SUM(I67:J67)</f>
        <v>0</v>
      </c>
      <c r="I67" s="22">
        <f>SUM(G67)</f>
        <v>0</v>
      </c>
      <c r="J67" s="22">
        <v>0</v>
      </c>
    </row>
    <row r="68" spans="1:10" ht="16.5" customHeight="1" x14ac:dyDescent="0.25">
      <c r="A68" s="82" t="s">
        <v>239</v>
      </c>
      <c r="B68" s="24" t="s">
        <v>145</v>
      </c>
      <c r="C68" s="24" t="s">
        <v>19</v>
      </c>
      <c r="D68" s="24" t="s">
        <v>20</v>
      </c>
      <c r="E68" s="24"/>
      <c r="F68" s="24"/>
      <c r="G68" s="25">
        <f t="shared" ref="G68:J70" si="6">SUM(G69)</f>
        <v>69990</v>
      </c>
      <c r="H68" s="25">
        <f t="shared" si="6"/>
        <v>69990</v>
      </c>
      <c r="I68" s="25">
        <f t="shared" si="6"/>
        <v>69990</v>
      </c>
      <c r="J68" s="25">
        <f t="shared" si="6"/>
        <v>0</v>
      </c>
    </row>
    <row r="69" spans="1:10" ht="16.5" customHeight="1" x14ac:dyDescent="0.25">
      <c r="A69" s="82" t="s">
        <v>240</v>
      </c>
      <c r="B69" s="24" t="s">
        <v>145</v>
      </c>
      <c r="C69" s="24" t="s">
        <v>81</v>
      </c>
      <c r="D69" s="24" t="s">
        <v>20</v>
      </c>
      <c r="E69" s="24"/>
      <c r="F69" s="24"/>
      <c r="G69" s="25">
        <f t="shared" si="6"/>
        <v>69990</v>
      </c>
      <c r="H69" s="25">
        <f t="shared" si="6"/>
        <v>69990</v>
      </c>
      <c r="I69" s="25">
        <f t="shared" si="6"/>
        <v>69990</v>
      </c>
      <c r="J69" s="25">
        <f t="shared" si="6"/>
        <v>0</v>
      </c>
    </row>
    <row r="70" spans="1:10" ht="29.25" customHeight="1" x14ac:dyDescent="0.25">
      <c r="A70" s="80" t="s">
        <v>391</v>
      </c>
      <c r="B70" s="23" t="s">
        <v>145</v>
      </c>
      <c r="C70" s="23" t="s">
        <v>81</v>
      </c>
      <c r="D70" s="23" t="s">
        <v>311</v>
      </c>
      <c r="E70" s="23"/>
      <c r="F70" s="23"/>
      <c r="G70" s="22">
        <f t="shared" si="6"/>
        <v>69990</v>
      </c>
      <c r="H70" s="22">
        <f t="shared" si="6"/>
        <v>69990</v>
      </c>
      <c r="I70" s="22">
        <f t="shared" si="6"/>
        <v>69990</v>
      </c>
      <c r="J70" s="22">
        <f t="shared" si="6"/>
        <v>0</v>
      </c>
    </row>
    <row r="71" spans="1:10" ht="25.5" customHeight="1" x14ac:dyDescent="0.25">
      <c r="A71" s="80" t="s">
        <v>392</v>
      </c>
      <c r="B71" s="23" t="s">
        <v>145</v>
      </c>
      <c r="C71" s="23" t="s">
        <v>81</v>
      </c>
      <c r="D71" s="23" t="s">
        <v>246</v>
      </c>
      <c r="E71" s="23"/>
      <c r="F71" s="23"/>
      <c r="G71" s="22">
        <f>SUM(G72+G77)</f>
        <v>69990</v>
      </c>
      <c r="H71" s="22">
        <f>SUM(H72+H77)</f>
        <v>69990</v>
      </c>
      <c r="I71" s="22">
        <f>SUM(I72+I77)</f>
        <v>69990</v>
      </c>
      <c r="J71" s="22">
        <f>SUM(J72+J77)</f>
        <v>0</v>
      </c>
    </row>
    <row r="72" spans="1:10" ht="63" customHeight="1" x14ac:dyDescent="0.25">
      <c r="A72" s="80" t="s">
        <v>393</v>
      </c>
      <c r="B72" s="23" t="s">
        <v>145</v>
      </c>
      <c r="C72" s="23" t="s">
        <v>81</v>
      </c>
      <c r="D72" s="23" t="s">
        <v>246</v>
      </c>
      <c r="E72" s="23" t="s">
        <v>29</v>
      </c>
      <c r="F72" s="23"/>
      <c r="G72" s="22">
        <f>SUM(G73)</f>
        <v>58731</v>
      </c>
      <c r="H72" s="22">
        <f t="shared" ref="H72:J73" si="7">SUM(H73)</f>
        <v>58731</v>
      </c>
      <c r="I72" s="22">
        <f t="shared" si="7"/>
        <v>58731</v>
      </c>
      <c r="J72" s="22">
        <f t="shared" si="7"/>
        <v>0</v>
      </c>
    </row>
    <row r="73" spans="1:10" ht="27" customHeight="1" x14ac:dyDescent="0.25">
      <c r="A73" s="80" t="s">
        <v>394</v>
      </c>
      <c r="B73" s="23" t="s">
        <v>145</v>
      </c>
      <c r="C73" s="23" t="s">
        <v>81</v>
      </c>
      <c r="D73" s="23" t="s">
        <v>246</v>
      </c>
      <c r="E73" s="23" t="s">
        <v>31</v>
      </c>
      <c r="F73" s="23"/>
      <c r="G73" s="22">
        <f>SUM(G74)</f>
        <v>58731</v>
      </c>
      <c r="H73" s="22">
        <f t="shared" si="7"/>
        <v>58731</v>
      </c>
      <c r="I73" s="22">
        <f t="shared" si="7"/>
        <v>58731</v>
      </c>
      <c r="J73" s="22">
        <f t="shared" si="7"/>
        <v>0</v>
      </c>
    </row>
    <row r="74" spans="1:10" ht="15" customHeight="1" x14ac:dyDescent="0.25">
      <c r="A74" s="80" t="s">
        <v>32</v>
      </c>
      <c r="B74" s="26" t="s">
        <v>145</v>
      </c>
      <c r="C74" s="26" t="s">
        <v>81</v>
      </c>
      <c r="D74" s="26" t="s">
        <v>246</v>
      </c>
      <c r="E74" s="26" t="s">
        <v>33</v>
      </c>
      <c r="F74" s="23"/>
      <c r="G74" s="22">
        <f>SUM(G75:G76)</f>
        <v>58731</v>
      </c>
      <c r="H74" s="22">
        <f>SUM(H75:H76)</f>
        <v>58731</v>
      </c>
      <c r="I74" s="22">
        <f>SUM(I75:I76)</f>
        <v>58731</v>
      </c>
      <c r="J74" s="22">
        <f>SUM(J75:J76)</f>
        <v>0</v>
      </c>
    </row>
    <row r="75" spans="1:10" x14ac:dyDescent="0.25">
      <c r="A75" s="257" t="s">
        <v>32</v>
      </c>
      <c r="B75" s="260" t="s">
        <v>145</v>
      </c>
      <c r="C75" s="260" t="s">
        <v>81</v>
      </c>
      <c r="D75" s="260" t="s">
        <v>246</v>
      </c>
      <c r="E75" s="260" t="s">
        <v>33</v>
      </c>
      <c r="F75" s="23" t="s">
        <v>34</v>
      </c>
      <c r="G75" s="22">
        <v>45108</v>
      </c>
      <c r="H75" s="22">
        <f>SUM(I75:J75)</f>
        <v>45108</v>
      </c>
      <c r="I75" s="22">
        <f>SUM(G75)</f>
        <v>45108</v>
      </c>
      <c r="J75" s="22">
        <v>0</v>
      </c>
    </row>
    <row r="76" spans="1:10" x14ac:dyDescent="0.25">
      <c r="A76" s="266"/>
      <c r="B76" s="308"/>
      <c r="C76" s="308"/>
      <c r="D76" s="308"/>
      <c r="E76" s="308"/>
      <c r="F76" s="23" t="s">
        <v>35</v>
      </c>
      <c r="G76" s="22">
        <v>13623</v>
      </c>
      <c r="H76" s="22">
        <f>SUM(I76:J76)</f>
        <v>13623</v>
      </c>
      <c r="I76" s="22">
        <f>SUM(G76)</f>
        <v>13623</v>
      </c>
      <c r="J76" s="22">
        <v>0</v>
      </c>
    </row>
    <row r="77" spans="1:10" ht="26.25" customHeight="1" x14ac:dyDescent="0.25">
      <c r="A77" s="138" t="s">
        <v>228</v>
      </c>
      <c r="B77" s="23" t="s">
        <v>145</v>
      </c>
      <c r="C77" s="23" t="s">
        <v>81</v>
      </c>
      <c r="D77" s="26" t="s">
        <v>246</v>
      </c>
      <c r="E77" s="136">
        <v>200</v>
      </c>
      <c r="F77" s="23"/>
      <c r="G77" s="22">
        <f>SUM(G78)</f>
        <v>11259</v>
      </c>
      <c r="H77" s="22">
        <f>SUM(H78)</f>
        <v>11259</v>
      </c>
      <c r="I77" s="22">
        <f>SUM(I78)</f>
        <v>11259</v>
      </c>
      <c r="J77" s="22">
        <f>SUM(J78)</f>
        <v>0</v>
      </c>
    </row>
    <row r="78" spans="1:10" ht="24" customHeight="1" x14ac:dyDescent="0.25">
      <c r="A78" s="80" t="s">
        <v>395</v>
      </c>
      <c r="B78" s="23" t="s">
        <v>145</v>
      </c>
      <c r="C78" s="23" t="s">
        <v>81</v>
      </c>
      <c r="D78" s="26" t="s">
        <v>246</v>
      </c>
      <c r="E78" s="136">
        <v>240</v>
      </c>
      <c r="F78" s="23"/>
      <c r="G78" s="22">
        <f>SUM(G79+G82)</f>
        <v>11259</v>
      </c>
      <c r="H78" s="22">
        <f>SUM(H79+H82)</f>
        <v>11259</v>
      </c>
      <c r="I78" s="22">
        <f>SUM(I79+I82)</f>
        <v>11259</v>
      </c>
      <c r="J78" s="22">
        <f>SUM(J79+J82)</f>
        <v>0</v>
      </c>
    </row>
    <row r="79" spans="1:10" x14ac:dyDescent="0.25">
      <c r="A79" s="329" t="s">
        <v>40</v>
      </c>
      <c r="B79" s="26" t="s">
        <v>145</v>
      </c>
      <c r="C79" s="26" t="s">
        <v>81</v>
      </c>
      <c r="D79" s="26" t="s">
        <v>246</v>
      </c>
      <c r="E79" s="27">
        <v>242</v>
      </c>
      <c r="F79" s="23"/>
      <c r="G79" s="22">
        <f>G80+G81</f>
        <v>1352</v>
      </c>
      <c r="H79" s="22">
        <f>H80+H81</f>
        <v>1352</v>
      </c>
      <c r="I79" s="22">
        <f>I80+I81</f>
        <v>1352</v>
      </c>
      <c r="J79" s="22">
        <f>SUM(J80+J81+J87+J88+J89+J90+J82)</f>
        <v>0</v>
      </c>
    </row>
    <row r="80" spans="1:10" x14ac:dyDescent="0.25">
      <c r="A80" s="330"/>
      <c r="B80" s="326" t="s">
        <v>145</v>
      </c>
      <c r="C80" s="326" t="s">
        <v>81</v>
      </c>
      <c r="D80" s="326" t="s">
        <v>246</v>
      </c>
      <c r="E80" s="457">
        <v>242</v>
      </c>
      <c r="F80" s="23" t="s">
        <v>41</v>
      </c>
      <c r="G80" s="22">
        <v>1352</v>
      </c>
      <c r="H80" s="22">
        <f>I80</f>
        <v>1352</v>
      </c>
      <c r="I80" s="22">
        <f>G80</f>
        <v>1352</v>
      </c>
      <c r="J80" s="22"/>
    </row>
    <row r="81" spans="1:10" x14ac:dyDescent="0.25">
      <c r="A81" s="331"/>
      <c r="B81" s="328"/>
      <c r="C81" s="328"/>
      <c r="D81" s="328"/>
      <c r="E81" s="458"/>
      <c r="F81" s="23" t="s">
        <v>58</v>
      </c>
      <c r="G81" s="22">
        <v>0</v>
      </c>
      <c r="H81" s="22"/>
      <c r="I81" s="22"/>
      <c r="J81" s="22"/>
    </row>
    <row r="82" spans="1:10" ht="15.75" customHeight="1" x14ac:dyDescent="0.25">
      <c r="A82" s="139" t="s">
        <v>275</v>
      </c>
      <c r="B82" s="26" t="s">
        <v>145</v>
      </c>
      <c r="C82" s="26" t="s">
        <v>81</v>
      </c>
      <c r="D82" s="26" t="s">
        <v>246</v>
      </c>
      <c r="E82" s="135">
        <v>244</v>
      </c>
      <c r="F82" s="23"/>
      <c r="G82" s="22">
        <f>SUM(G83+G84+G90+G91+G92+G93+G85)</f>
        <v>9907</v>
      </c>
      <c r="H82" s="22">
        <f>SUM(H83+H84+H90+H91+H92+H93+H85)</f>
        <v>9907</v>
      </c>
      <c r="I82" s="22">
        <f>SUM(I83+I84+I90+I91+I92+I93+I85)</f>
        <v>9907</v>
      </c>
      <c r="J82" s="22">
        <f>SUM(J83+J84+J90+J91+J92+J93+J85)</f>
        <v>0</v>
      </c>
    </row>
    <row r="83" spans="1:10" x14ac:dyDescent="0.25">
      <c r="A83" s="257" t="s">
        <v>42</v>
      </c>
      <c r="B83" s="260" t="s">
        <v>145</v>
      </c>
      <c r="C83" s="260" t="s">
        <v>81</v>
      </c>
      <c r="D83" s="260" t="s">
        <v>246</v>
      </c>
      <c r="E83" s="267">
        <v>244</v>
      </c>
      <c r="F83" s="23" t="s">
        <v>41</v>
      </c>
      <c r="G83" s="22">
        <v>0</v>
      </c>
      <c r="H83" s="22">
        <f>SUM(I83:J83)</f>
        <v>0</v>
      </c>
      <c r="I83" s="22"/>
      <c r="J83" s="22"/>
    </row>
    <row r="84" spans="1:10" x14ac:dyDescent="0.25">
      <c r="A84" s="265"/>
      <c r="B84" s="270"/>
      <c r="C84" s="270"/>
      <c r="D84" s="270"/>
      <c r="E84" s="271"/>
      <c r="F84" s="23" t="s">
        <v>44</v>
      </c>
      <c r="G84" s="22">
        <v>4056</v>
      </c>
      <c r="H84" s="22">
        <f>SUM(I84:J84)</f>
        <v>4056</v>
      </c>
      <c r="I84" s="22">
        <f>SUM(G84)</f>
        <v>4056</v>
      </c>
      <c r="J84" s="22">
        <v>0</v>
      </c>
    </row>
    <row r="85" spans="1:10" x14ac:dyDescent="0.25">
      <c r="A85" s="265"/>
      <c r="B85" s="270"/>
      <c r="C85" s="270"/>
      <c r="D85" s="270"/>
      <c r="E85" s="271"/>
      <c r="F85" s="23" t="s">
        <v>45</v>
      </c>
      <c r="G85" s="22">
        <f>SUM(G86:G89)</f>
        <v>501</v>
      </c>
      <c r="H85" s="22">
        <f>SUM(H86:H89)</f>
        <v>501</v>
      </c>
      <c r="I85" s="22">
        <f>SUM(I86:I89)</f>
        <v>501</v>
      </c>
      <c r="J85" s="22">
        <f>SUM(J86:J89)</f>
        <v>0</v>
      </c>
    </row>
    <row r="86" spans="1:10" x14ac:dyDescent="0.25">
      <c r="A86" s="265"/>
      <c r="B86" s="270"/>
      <c r="C86" s="270"/>
      <c r="D86" s="270"/>
      <c r="E86" s="271"/>
      <c r="F86" s="23" t="s">
        <v>46</v>
      </c>
      <c r="G86" s="22">
        <v>468</v>
      </c>
      <c r="H86" s="22">
        <f>SUM(I86:J86)</f>
        <v>468</v>
      </c>
      <c r="I86" s="22">
        <f>SUM(G86)</f>
        <v>468</v>
      </c>
      <c r="J86" s="22">
        <v>0</v>
      </c>
    </row>
    <row r="87" spans="1:10" x14ac:dyDescent="0.25">
      <c r="A87" s="265"/>
      <c r="B87" s="270"/>
      <c r="C87" s="270"/>
      <c r="D87" s="270"/>
      <c r="E87" s="271"/>
      <c r="F87" s="23" t="s">
        <v>47</v>
      </c>
      <c r="G87" s="22"/>
      <c r="H87" s="22"/>
      <c r="I87" s="22"/>
      <c r="J87" s="22"/>
    </row>
    <row r="88" spans="1:10" x14ac:dyDescent="0.25">
      <c r="A88" s="265"/>
      <c r="B88" s="270"/>
      <c r="C88" s="270"/>
      <c r="D88" s="270"/>
      <c r="E88" s="271"/>
      <c r="F88" s="23" t="s">
        <v>48</v>
      </c>
      <c r="G88" s="22">
        <v>33</v>
      </c>
      <c r="H88" s="22">
        <v>33</v>
      </c>
      <c r="I88" s="22">
        <v>33</v>
      </c>
      <c r="J88" s="22"/>
    </row>
    <row r="89" spans="1:10" x14ac:dyDescent="0.25">
      <c r="A89" s="265"/>
      <c r="B89" s="270"/>
      <c r="C89" s="270"/>
      <c r="D89" s="270"/>
      <c r="E89" s="271"/>
      <c r="F89" s="23" t="s">
        <v>49</v>
      </c>
      <c r="G89" s="22"/>
      <c r="H89" s="22"/>
      <c r="I89" s="22"/>
      <c r="J89" s="22"/>
    </row>
    <row r="90" spans="1:10" x14ac:dyDescent="0.25">
      <c r="A90" s="265"/>
      <c r="B90" s="270"/>
      <c r="C90" s="270"/>
      <c r="D90" s="270"/>
      <c r="E90" s="271"/>
      <c r="F90" s="23" t="s">
        <v>98</v>
      </c>
      <c r="G90" s="22">
        <v>0</v>
      </c>
      <c r="H90" s="22">
        <f>SUM(I90:J90)</f>
        <v>0</v>
      </c>
      <c r="I90" s="22">
        <f>SUM(G90*90/100)</f>
        <v>0</v>
      </c>
      <c r="J90" s="22">
        <v>0</v>
      </c>
    </row>
    <row r="91" spans="1:10" x14ac:dyDescent="0.25">
      <c r="A91" s="265"/>
      <c r="B91" s="270"/>
      <c r="C91" s="270"/>
      <c r="D91" s="270"/>
      <c r="E91" s="271"/>
      <c r="F91" s="23" t="s">
        <v>54</v>
      </c>
      <c r="G91" s="22">
        <v>0</v>
      </c>
      <c r="H91" s="22">
        <f>SUM(I91:J91)</f>
        <v>0</v>
      </c>
      <c r="I91" s="22">
        <f>SUM(G91*90/100)</f>
        <v>0</v>
      </c>
      <c r="J91" s="22">
        <v>0</v>
      </c>
    </row>
    <row r="92" spans="1:10" x14ac:dyDescent="0.25">
      <c r="A92" s="265"/>
      <c r="B92" s="270"/>
      <c r="C92" s="270"/>
      <c r="D92" s="270"/>
      <c r="E92" s="271"/>
      <c r="F92" s="23" t="s">
        <v>99</v>
      </c>
      <c r="G92" s="22">
        <v>0</v>
      </c>
      <c r="H92" s="22">
        <f>SUM(I92:J92)</f>
        <v>0</v>
      </c>
      <c r="I92" s="22">
        <f>SUM(G92*90/100)</f>
        <v>0</v>
      </c>
      <c r="J92" s="22">
        <v>0</v>
      </c>
    </row>
    <row r="93" spans="1:10" x14ac:dyDescent="0.25">
      <c r="A93" s="265"/>
      <c r="B93" s="270"/>
      <c r="C93" s="270"/>
      <c r="D93" s="270"/>
      <c r="E93" s="271"/>
      <c r="F93" s="23" t="s">
        <v>58</v>
      </c>
      <c r="G93" s="22">
        <f>SUM(G94:G95)</f>
        <v>5350</v>
      </c>
      <c r="H93" s="22">
        <f>SUM(H94:H95)</f>
        <v>5350</v>
      </c>
      <c r="I93" s="22">
        <f>SUM(I94:I95)</f>
        <v>5350</v>
      </c>
      <c r="J93" s="22">
        <f>SUM(J94:J95)</f>
        <v>0</v>
      </c>
    </row>
    <row r="94" spans="1:10" x14ac:dyDescent="0.25">
      <c r="A94" s="265"/>
      <c r="B94" s="270"/>
      <c r="C94" s="270"/>
      <c r="D94" s="270"/>
      <c r="E94" s="271"/>
      <c r="F94" s="23" t="s">
        <v>60</v>
      </c>
      <c r="G94" s="22">
        <v>5350</v>
      </c>
      <c r="H94" s="22">
        <f>SUM(I94:J94)</f>
        <v>5350</v>
      </c>
      <c r="I94" s="22">
        <f>SUM(G94)</f>
        <v>5350</v>
      </c>
      <c r="J94" s="22">
        <v>0</v>
      </c>
    </row>
    <row r="95" spans="1:10" x14ac:dyDescent="0.25">
      <c r="A95" s="266"/>
      <c r="B95" s="308"/>
      <c r="C95" s="308"/>
      <c r="D95" s="308"/>
      <c r="E95" s="272"/>
      <c r="F95" s="23" t="s">
        <v>59</v>
      </c>
      <c r="G95" s="22">
        <v>0</v>
      </c>
      <c r="H95" s="22">
        <f>SUM(I95:J95)</f>
        <v>0</v>
      </c>
      <c r="I95" s="22">
        <f>SUM(G95)</f>
        <v>0</v>
      </c>
      <c r="J95" s="22">
        <v>0</v>
      </c>
    </row>
    <row r="96" spans="1:10" ht="24.75" customHeight="1" x14ac:dyDescent="0.25">
      <c r="A96" s="92" t="s">
        <v>80</v>
      </c>
      <c r="B96" s="24" t="s">
        <v>81</v>
      </c>
      <c r="C96" s="24" t="s">
        <v>19</v>
      </c>
      <c r="D96" s="24" t="s">
        <v>20</v>
      </c>
      <c r="E96" s="24"/>
      <c r="F96" s="24"/>
      <c r="G96" s="25">
        <f>SUM(G97+G103)</f>
        <v>1128400</v>
      </c>
      <c r="H96" s="25">
        <f>SUM(H97+H103)</f>
        <v>1031284.2603999999</v>
      </c>
      <c r="I96" s="25">
        <f>SUM(I97+I103)</f>
        <v>1031284.2603999999</v>
      </c>
      <c r="J96" s="25">
        <f>SUM(J97+J103)</f>
        <v>0</v>
      </c>
    </row>
    <row r="97" spans="1:10" ht="35.25" customHeight="1" x14ac:dyDescent="0.25">
      <c r="A97" s="92" t="s">
        <v>82</v>
      </c>
      <c r="B97" s="24" t="s">
        <v>81</v>
      </c>
      <c r="C97" s="24" t="s">
        <v>83</v>
      </c>
      <c r="D97" s="24" t="s">
        <v>20</v>
      </c>
      <c r="E97" s="24"/>
      <c r="F97" s="24"/>
      <c r="G97" s="25">
        <f>SUM(G98)</f>
        <v>16000</v>
      </c>
      <c r="H97" s="25">
        <f>SUM(H98)</f>
        <v>14080</v>
      </c>
      <c r="I97" s="25">
        <f>SUM(I98)</f>
        <v>14080</v>
      </c>
      <c r="J97" s="25">
        <f>SUM(J98)</f>
        <v>0</v>
      </c>
    </row>
    <row r="98" spans="1:10" ht="36" customHeight="1" x14ac:dyDescent="0.25">
      <c r="A98" s="81" t="s">
        <v>84</v>
      </c>
      <c r="B98" s="23" t="s">
        <v>81</v>
      </c>
      <c r="C98" s="23" t="s">
        <v>83</v>
      </c>
      <c r="D98" s="23" t="s">
        <v>85</v>
      </c>
      <c r="E98" s="23"/>
      <c r="F98" s="23"/>
      <c r="G98" s="22">
        <f t="shared" ref="G98:J101" si="8">SUM(G99)</f>
        <v>16000</v>
      </c>
      <c r="H98" s="22">
        <f t="shared" si="8"/>
        <v>14080</v>
      </c>
      <c r="I98" s="22">
        <f t="shared" si="8"/>
        <v>14080</v>
      </c>
      <c r="J98" s="22">
        <f t="shared" si="8"/>
        <v>0</v>
      </c>
    </row>
    <row r="99" spans="1:10" ht="39.75" customHeight="1" x14ac:dyDescent="0.25">
      <c r="A99" s="81" t="s">
        <v>86</v>
      </c>
      <c r="B99" s="23" t="s">
        <v>81</v>
      </c>
      <c r="C99" s="23" t="s">
        <v>83</v>
      </c>
      <c r="D99" s="23" t="s">
        <v>87</v>
      </c>
      <c r="E99" s="23"/>
      <c r="F99" s="23"/>
      <c r="G99" s="22">
        <f>SUM(G100)</f>
        <v>16000</v>
      </c>
      <c r="H99" s="22">
        <f t="shared" si="8"/>
        <v>14080</v>
      </c>
      <c r="I99" s="22">
        <f t="shared" si="8"/>
        <v>14080</v>
      </c>
      <c r="J99" s="22">
        <f t="shared" si="8"/>
        <v>0</v>
      </c>
    </row>
    <row r="100" spans="1:10" ht="30" customHeight="1" x14ac:dyDescent="0.25">
      <c r="A100" s="138" t="s">
        <v>38</v>
      </c>
      <c r="B100" s="23" t="s">
        <v>81</v>
      </c>
      <c r="C100" s="23" t="s">
        <v>83</v>
      </c>
      <c r="D100" s="23" t="s">
        <v>87</v>
      </c>
      <c r="E100" s="23" t="s">
        <v>88</v>
      </c>
      <c r="F100" s="23"/>
      <c r="G100" s="22">
        <f>SUM(G101)</f>
        <v>16000</v>
      </c>
      <c r="H100" s="22">
        <f t="shared" si="8"/>
        <v>14080</v>
      </c>
      <c r="I100" s="22">
        <f t="shared" si="8"/>
        <v>14080</v>
      </c>
      <c r="J100" s="22">
        <f t="shared" si="8"/>
        <v>0</v>
      </c>
    </row>
    <row r="101" spans="1:10" ht="23.25" x14ac:dyDescent="0.25">
      <c r="A101" s="80" t="s">
        <v>39</v>
      </c>
      <c r="B101" s="23" t="s">
        <v>81</v>
      </c>
      <c r="C101" s="23" t="s">
        <v>83</v>
      </c>
      <c r="D101" s="23" t="s">
        <v>87</v>
      </c>
      <c r="E101" s="23" t="s">
        <v>89</v>
      </c>
      <c r="F101" s="23"/>
      <c r="G101" s="22">
        <f>SUM(G102)</f>
        <v>16000</v>
      </c>
      <c r="H101" s="22">
        <f t="shared" si="8"/>
        <v>14080</v>
      </c>
      <c r="I101" s="22">
        <f t="shared" si="8"/>
        <v>14080</v>
      </c>
      <c r="J101" s="22">
        <f t="shared" si="8"/>
        <v>0</v>
      </c>
    </row>
    <row r="102" spans="1:10" ht="23.25" x14ac:dyDescent="0.25">
      <c r="A102" s="139" t="s">
        <v>42</v>
      </c>
      <c r="B102" s="23" t="s">
        <v>81</v>
      </c>
      <c r="C102" s="23" t="s">
        <v>83</v>
      </c>
      <c r="D102" s="23" t="s">
        <v>87</v>
      </c>
      <c r="E102" s="23" t="s">
        <v>43</v>
      </c>
      <c r="F102" s="23" t="s">
        <v>56</v>
      </c>
      <c r="G102" s="22">
        <v>16000</v>
      </c>
      <c r="H102" s="22">
        <f>SUM(I102:J102)</f>
        <v>14080</v>
      </c>
      <c r="I102" s="22">
        <f>SUM(G102*88/100)</f>
        <v>14080</v>
      </c>
      <c r="J102" s="22">
        <v>0</v>
      </c>
    </row>
    <row r="103" spans="1:10" x14ac:dyDescent="0.25">
      <c r="A103" s="92" t="s">
        <v>90</v>
      </c>
      <c r="B103" s="24" t="s">
        <v>81</v>
      </c>
      <c r="C103" s="24" t="s">
        <v>91</v>
      </c>
      <c r="D103" s="24" t="s">
        <v>20</v>
      </c>
      <c r="E103" s="24"/>
      <c r="F103" s="24"/>
      <c r="G103" s="25">
        <f>SUM(G106)</f>
        <v>1112400</v>
      </c>
      <c r="H103" s="25">
        <f>SUM(H106)</f>
        <v>1017204.2603999999</v>
      </c>
      <c r="I103" s="25">
        <f>SUM(I106)</f>
        <v>1017204.2603999999</v>
      </c>
      <c r="J103" s="25">
        <v>0</v>
      </c>
    </row>
    <row r="104" spans="1:10" ht="34.5" x14ac:dyDescent="0.25">
      <c r="A104" s="81" t="s">
        <v>92</v>
      </c>
      <c r="B104" s="23" t="s">
        <v>81</v>
      </c>
      <c r="C104" s="23" t="s">
        <v>91</v>
      </c>
      <c r="D104" s="23" t="s">
        <v>93</v>
      </c>
      <c r="E104" s="24"/>
      <c r="F104" s="24"/>
      <c r="G104" s="25"/>
      <c r="H104" s="25"/>
      <c r="I104" s="25"/>
      <c r="J104" s="25"/>
    </row>
    <row r="105" spans="1:10" ht="23.25" x14ac:dyDescent="0.25">
      <c r="A105" s="81" t="s">
        <v>94</v>
      </c>
      <c r="B105" s="23" t="s">
        <v>81</v>
      </c>
      <c r="C105" s="23" t="s">
        <v>91</v>
      </c>
      <c r="D105" s="23" t="s">
        <v>95</v>
      </c>
      <c r="E105" s="24"/>
      <c r="F105" s="24"/>
      <c r="G105" s="25"/>
      <c r="H105" s="25"/>
      <c r="I105" s="25"/>
      <c r="J105" s="25"/>
    </row>
    <row r="106" spans="1:10" ht="23.25" x14ac:dyDescent="0.25">
      <c r="A106" s="81" t="s">
        <v>396</v>
      </c>
      <c r="B106" s="23" t="s">
        <v>81</v>
      </c>
      <c r="C106" s="23" t="s">
        <v>91</v>
      </c>
      <c r="D106" s="23" t="s">
        <v>97</v>
      </c>
      <c r="E106" s="23"/>
      <c r="F106" s="23"/>
      <c r="G106" s="22">
        <f>SUM(G107+G112+G132)</f>
        <v>1112400</v>
      </c>
      <c r="H106" s="22">
        <f>SUM(H107+H112+H132)</f>
        <v>1017204.2603999999</v>
      </c>
      <c r="I106" s="22">
        <f>SUM(I107+I112+I132)</f>
        <v>1017204.2603999999</v>
      </c>
      <c r="J106" s="22">
        <v>0</v>
      </c>
    </row>
    <row r="107" spans="1:10" ht="45.75" x14ac:dyDescent="0.25">
      <c r="A107" s="80" t="s">
        <v>397</v>
      </c>
      <c r="B107" s="23" t="s">
        <v>81</v>
      </c>
      <c r="C107" s="23" t="s">
        <v>91</v>
      </c>
      <c r="D107" s="23" t="s">
        <v>97</v>
      </c>
      <c r="E107" s="23" t="s">
        <v>29</v>
      </c>
      <c r="F107" s="23"/>
      <c r="G107" s="22">
        <f t="shared" ref="G107:I108" si="9">SUM(G108)</f>
        <v>1038400</v>
      </c>
      <c r="H107" s="22">
        <f t="shared" si="9"/>
        <v>943950.26039999991</v>
      </c>
      <c r="I107" s="22">
        <f t="shared" si="9"/>
        <v>943950.26039999991</v>
      </c>
      <c r="J107" s="22">
        <v>0</v>
      </c>
    </row>
    <row r="108" spans="1:10" ht="45.75" x14ac:dyDescent="0.25">
      <c r="A108" s="80" t="s">
        <v>397</v>
      </c>
      <c r="B108" s="23" t="s">
        <v>81</v>
      </c>
      <c r="C108" s="23" t="s">
        <v>91</v>
      </c>
      <c r="D108" s="23" t="s">
        <v>97</v>
      </c>
      <c r="E108" s="23" t="s">
        <v>31</v>
      </c>
      <c r="F108" s="23"/>
      <c r="G108" s="22">
        <f t="shared" si="9"/>
        <v>1038400</v>
      </c>
      <c r="H108" s="22">
        <f t="shared" si="9"/>
        <v>943950.26039999991</v>
      </c>
      <c r="I108" s="22">
        <f t="shared" si="9"/>
        <v>943950.26039999991</v>
      </c>
      <c r="J108" s="22">
        <v>0</v>
      </c>
    </row>
    <row r="109" spans="1:10" x14ac:dyDescent="0.25">
      <c r="A109" s="257" t="s">
        <v>32</v>
      </c>
      <c r="B109" s="260" t="s">
        <v>81</v>
      </c>
      <c r="C109" s="260" t="s">
        <v>91</v>
      </c>
      <c r="D109" s="23" t="s">
        <v>97</v>
      </c>
      <c r="E109" s="260" t="s">
        <v>33</v>
      </c>
      <c r="F109" s="23"/>
      <c r="G109" s="22">
        <f>SUM(G110:G111)</f>
        <v>1038400</v>
      </c>
      <c r="H109" s="22">
        <f>SUM(H110:H111)</f>
        <v>943950.26039999991</v>
      </c>
      <c r="I109" s="22">
        <f>SUM(I110:I111)</f>
        <v>943950.26039999991</v>
      </c>
      <c r="J109" s="22">
        <v>0</v>
      </c>
    </row>
    <row r="110" spans="1:10" x14ac:dyDescent="0.25">
      <c r="A110" s="265"/>
      <c r="B110" s="270"/>
      <c r="C110" s="270"/>
      <c r="D110" s="23" t="s">
        <v>97</v>
      </c>
      <c r="E110" s="270"/>
      <c r="F110" s="23" t="s">
        <v>34</v>
      </c>
      <c r="G110" s="22">
        <v>797500</v>
      </c>
      <c r="H110" s="22">
        <f t="shared" ref="H110:I111" si="10">SUM(H142+H174)</f>
        <v>725000.2</v>
      </c>
      <c r="I110" s="22">
        <f t="shared" si="10"/>
        <v>725000.2</v>
      </c>
      <c r="J110" s="22">
        <v>0</v>
      </c>
    </row>
    <row r="111" spans="1:10" x14ac:dyDescent="0.25">
      <c r="A111" s="266"/>
      <c r="B111" s="308"/>
      <c r="C111" s="308"/>
      <c r="D111" s="23" t="s">
        <v>97</v>
      </c>
      <c r="E111" s="308"/>
      <c r="F111" s="23" t="s">
        <v>35</v>
      </c>
      <c r="G111" s="22">
        <v>240900</v>
      </c>
      <c r="H111" s="22">
        <f t="shared" si="10"/>
        <v>218950.06039999999</v>
      </c>
      <c r="I111" s="22">
        <f t="shared" si="10"/>
        <v>218950.06039999999</v>
      </c>
      <c r="J111" s="22">
        <v>0</v>
      </c>
    </row>
    <row r="112" spans="1:10" ht="23.25" x14ac:dyDescent="0.25">
      <c r="A112" s="138" t="s">
        <v>398</v>
      </c>
      <c r="B112" s="23" t="s">
        <v>81</v>
      </c>
      <c r="C112" s="23" t="s">
        <v>91</v>
      </c>
      <c r="D112" s="23" t="s">
        <v>97</v>
      </c>
      <c r="E112" s="136">
        <v>200</v>
      </c>
      <c r="F112" s="23"/>
      <c r="G112" s="22">
        <f>SUM(G113)</f>
        <v>71900</v>
      </c>
      <c r="H112" s="22">
        <f>SUM(H113)</f>
        <v>71028</v>
      </c>
      <c r="I112" s="22">
        <f>SUM(I113)</f>
        <v>71028</v>
      </c>
      <c r="J112" s="22">
        <f>SUM(J113)</f>
        <v>0</v>
      </c>
    </row>
    <row r="113" spans="1:10" ht="23.25" x14ac:dyDescent="0.25">
      <c r="A113" s="80" t="s">
        <v>249</v>
      </c>
      <c r="B113" s="23" t="s">
        <v>81</v>
      </c>
      <c r="C113" s="23" t="s">
        <v>91</v>
      </c>
      <c r="D113" s="23" t="s">
        <v>97</v>
      </c>
      <c r="E113" s="136">
        <v>240</v>
      </c>
      <c r="F113" s="23"/>
      <c r="G113" s="22">
        <f>SUM(G114:G115)</f>
        <v>71900</v>
      </c>
      <c r="H113" s="22">
        <f>SUM(H114:H115)</f>
        <v>71028</v>
      </c>
      <c r="I113" s="22">
        <f>SUM(I114:I115)</f>
        <v>71028</v>
      </c>
      <c r="J113" s="22">
        <f>SUM(J114:J115)</f>
        <v>0</v>
      </c>
    </row>
    <row r="114" spans="1:10" ht="23.25" x14ac:dyDescent="0.25">
      <c r="A114" s="139" t="s">
        <v>40</v>
      </c>
      <c r="B114" s="23" t="s">
        <v>81</v>
      </c>
      <c r="C114" s="23" t="s">
        <v>91</v>
      </c>
      <c r="D114" s="23" t="s">
        <v>97</v>
      </c>
      <c r="E114" s="136">
        <v>242</v>
      </c>
      <c r="F114" s="23" t="s">
        <v>41</v>
      </c>
      <c r="G114" s="22">
        <f>SUM(G146+G178)</f>
        <v>8500</v>
      </c>
      <c r="H114" s="22">
        <f>SUM(H146+H178)</f>
        <v>7480</v>
      </c>
      <c r="I114" s="22">
        <f>SUM(I146+I178)</f>
        <v>7480</v>
      </c>
      <c r="J114" s="22">
        <f>SUM(J146+J178)</f>
        <v>0</v>
      </c>
    </row>
    <row r="115" spans="1:10" ht="23.25" x14ac:dyDescent="0.25">
      <c r="A115" s="139" t="s">
        <v>399</v>
      </c>
      <c r="B115" s="23" t="s">
        <v>81</v>
      </c>
      <c r="C115" s="23" t="s">
        <v>91</v>
      </c>
      <c r="D115" s="23" t="s">
        <v>97</v>
      </c>
      <c r="E115" s="136">
        <v>244</v>
      </c>
      <c r="F115" s="23"/>
      <c r="G115" s="22">
        <f>SUM(G116+G117+G121+G124+G125+G126)</f>
        <v>63400</v>
      </c>
      <c r="H115" s="22">
        <f>SUM(H116+H117+H121+H124+H125+H126)</f>
        <v>63548</v>
      </c>
      <c r="I115" s="22">
        <f>SUM(I116+I117+I121+I124+I125+I126)</f>
        <v>63548</v>
      </c>
      <c r="J115" s="22">
        <f>SUM(J116+J117+J121+J124+J125+J126)</f>
        <v>0</v>
      </c>
    </row>
    <row r="116" spans="1:10" x14ac:dyDescent="0.25">
      <c r="A116" s="124"/>
      <c r="B116" s="23"/>
      <c r="C116" s="23"/>
      <c r="D116" s="23"/>
      <c r="E116" s="23"/>
      <c r="F116" s="23" t="s">
        <v>41</v>
      </c>
      <c r="G116" s="22">
        <f>SUM(G148+G180)</f>
        <v>0</v>
      </c>
      <c r="H116" s="22">
        <f>SUM(H148+H180)</f>
        <v>0</v>
      </c>
      <c r="I116" s="22">
        <f>SUM(I148+I180)</f>
        <v>0</v>
      </c>
      <c r="J116" s="22">
        <f>SUM(J148+J180)</f>
        <v>0</v>
      </c>
    </row>
    <row r="117" spans="1:10" x14ac:dyDescent="0.25">
      <c r="A117" s="124"/>
      <c r="B117" s="23"/>
      <c r="C117" s="23"/>
      <c r="D117" s="23"/>
      <c r="E117" s="23"/>
      <c r="F117" s="23" t="s">
        <v>45</v>
      </c>
      <c r="G117" s="22">
        <f>SUM(G118:G120)</f>
        <v>17000</v>
      </c>
      <c r="H117" s="22">
        <f>SUM(H118:H120)</f>
        <v>17340</v>
      </c>
      <c r="I117" s="22">
        <f>SUM(I118:I120)</f>
        <v>17340</v>
      </c>
      <c r="J117" s="22">
        <f>SUM(J118:J120)</f>
        <v>0</v>
      </c>
    </row>
    <row r="118" spans="1:10" x14ac:dyDescent="0.25">
      <c r="A118" s="124"/>
      <c r="B118" s="23"/>
      <c r="C118" s="23"/>
      <c r="D118" s="23"/>
      <c r="E118" s="23"/>
      <c r="F118" s="23" t="s">
        <v>46</v>
      </c>
      <c r="G118" s="22">
        <f>SUM(G150+G182)</f>
        <v>17000</v>
      </c>
      <c r="H118" s="22">
        <f>SUM(H150+H182)</f>
        <v>17340</v>
      </c>
      <c r="I118" s="22">
        <f>SUM(I150+I182)</f>
        <v>17340</v>
      </c>
      <c r="J118" s="22">
        <f>SUM(J150+J182)</f>
        <v>0</v>
      </c>
    </row>
    <row r="119" spans="1:10" x14ac:dyDescent="0.25">
      <c r="A119" s="124"/>
      <c r="B119" s="23"/>
      <c r="C119" s="23"/>
      <c r="D119" s="23"/>
      <c r="E119" s="23"/>
      <c r="F119" s="23" t="s">
        <v>47</v>
      </c>
      <c r="G119" s="22">
        <f t="shared" ref="G119:J120" si="11">SUM(G151+G183)</f>
        <v>0</v>
      </c>
      <c r="H119" s="22">
        <f t="shared" si="11"/>
        <v>0</v>
      </c>
      <c r="I119" s="22">
        <f t="shared" si="11"/>
        <v>0</v>
      </c>
      <c r="J119" s="22">
        <f t="shared" si="11"/>
        <v>0</v>
      </c>
    </row>
    <row r="120" spans="1:10" x14ac:dyDescent="0.25">
      <c r="A120" s="124"/>
      <c r="B120" s="23"/>
      <c r="C120" s="23"/>
      <c r="D120" s="23"/>
      <c r="E120" s="23"/>
      <c r="F120" s="23" t="s">
        <v>48</v>
      </c>
      <c r="G120" s="22">
        <f t="shared" si="11"/>
        <v>0</v>
      </c>
      <c r="H120" s="22">
        <f t="shared" si="11"/>
        <v>0</v>
      </c>
      <c r="I120" s="22">
        <f t="shared" si="11"/>
        <v>0</v>
      </c>
      <c r="J120" s="22">
        <f t="shared" si="11"/>
        <v>0</v>
      </c>
    </row>
    <row r="121" spans="1:10" x14ac:dyDescent="0.25">
      <c r="A121" s="124"/>
      <c r="B121" s="23"/>
      <c r="C121" s="23"/>
      <c r="D121" s="23"/>
      <c r="E121" s="23"/>
      <c r="F121" s="23" t="s">
        <v>50</v>
      </c>
      <c r="G121" s="22">
        <f>SUM(G122:G123)</f>
        <v>1200</v>
      </c>
      <c r="H121" s="22">
        <f>SUM(H122:H123)</f>
        <v>1224</v>
      </c>
      <c r="I121" s="22">
        <f>SUM(I122:I123)</f>
        <v>1224</v>
      </c>
      <c r="J121" s="22">
        <f>SUM(J122:J123)</f>
        <v>0</v>
      </c>
    </row>
    <row r="122" spans="1:10" x14ac:dyDescent="0.25">
      <c r="A122" s="124"/>
      <c r="B122" s="23"/>
      <c r="C122" s="23"/>
      <c r="D122" s="23"/>
      <c r="E122" s="23"/>
      <c r="F122" s="23" t="s">
        <v>51</v>
      </c>
      <c r="G122" s="22">
        <f>SUM(G154+G186)</f>
        <v>1200</v>
      </c>
      <c r="H122" s="22">
        <f>SUM(H154+H186)</f>
        <v>1224</v>
      </c>
      <c r="I122" s="22">
        <f>SUM(I154+I186)</f>
        <v>1224</v>
      </c>
      <c r="J122" s="22">
        <f>SUM(J154+J186)</f>
        <v>0</v>
      </c>
    </row>
    <row r="123" spans="1:10" x14ac:dyDescent="0.25">
      <c r="A123" s="124"/>
      <c r="B123" s="23"/>
      <c r="C123" s="23"/>
      <c r="D123" s="23"/>
      <c r="E123" s="23"/>
      <c r="F123" s="23" t="s">
        <v>98</v>
      </c>
      <c r="G123" s="22">
        <f t="shared" ref="G123:J125" si="12">SUM(G155+G187)</f>
        <v>0</v>
      </c>
      <c r="H123" s="22">
        <f t="shared" si="12"/>
        <v>0</v>
      </c>
      <c r="I123" s="22">
        <f t="shared" si="12"/>
        <v>0</v>
      </c>
      <c r="J123" s="22">
        <f t="shared" si="12"/>
        <v>0</v>
      </c>
    </row>
    <row r="124" spans="1:10" x14ac:dyDescent="0.25">
      <c r="A124" s="124"/>
      <c r="B124" s="23"/>
      <c r="C124" s="23"/>
      <c r="D124" s="23"/>
      <c r="E124" s="23"/>
      <c r="F124" s="23" t="s">
        <v>56</v>
      </c>
      <c r="G124" s="22">
        <f t="shared" si="12"/>
        <v>0</v>
      </c>
      <c r="H124" s="22">
        <f t="shared" si="12"/>
        <v>0</v>
      </c>
      <c r="I124" s="22">
        <f t="shared" si="12"/>
        <v>0</v>
      </c>
      <c r="J124" s="22">
        <f t="shared" si="12"/>
        <v>0</v>
      </c>
    </row>
    <row r="125" spans="1:10" x14ac:dyDescent="0.25">
      <c r="A125" s="124"/>
      <c r="B125" s="23"/>
      <c r="C125" s="23"/>
      <c r="D125" s="23"/>
      <c r="E125" s="23"/>
      <c r="F125" s="23" t="s">
        <v>99</v>
      </c>
      <c r="G125" s="22">
        <f t="shared" si="12"/>
        <v>0</v>
      </c>
      <c r="H125" s="22">
        <f t="shared" si="12"/>
        <v>0</v>
      </c>
      <c r="I125" s="22">
        <f t="shared" si="12"/>
        <v>0</v>
      </c>
      <c r="J125" s="22">
        <f t="shared" si="12"/>
        <v>0</v>
      </c>
    </row>
    <row r="126" spans="1:10" x14ac:dyDescent="0.25">
      <c r="A126" s="124"/>
      <c r="B126" s="23"/>
      <c r="C126" s="23"/>
      <c r="D126" s="23"/>
      <c r="E126" s="23"/>
      <c r="F126" s="23" t="s">
        <v>58</v>
      </c>
      <c r="G126" s="22">
        <f>SUM(G127:G131)</f>
        <v>45200</v>
      </c>
      <c r="H126" s="22">
        <f>SUM(H127:H131)</f>
        <v>44984</v>
      </c>
      <c r="I126" s="22">
        <f>SUM(I127:I131)</f>
        <v>44984</v>
      </c>
      <c r="J126" s="22">
        <f>SUM(J127:J131)</f>
        <v>0</v>
      </c>
    </row>
    <row r="127" spans="1:10" x14ac:dyDescent="0.25">
      <c r="A127" s="124"/>
      <c r="B127" s="23"/>
      <c r="C127" s="23"/>
      <c r="D127" s="23"/>
      <c r="E127" s="23"/>
      <c r="F127" s="23" t="s">
        <v>100</v>
      </c>
      <c r="G127" s="22">
        <f>SUM(G159+G191)</f>
        <v>8000</v>
      </c>
      <c r="H127" s="22">
        <f>SUM(H159+H191)</f>
        <v>7040</v>
      </c>
      <c r="I127" s="22">
        <f>SUM(I159+I191)</f>
        <v>7040</v>
      </c>
      <c r="J127" s="22">
        <f>SUM(J159+J191)</f>
        <v>0</v>
      </c>
    </row>
    <row r="128" spans="1:10" x14ac:dyDescent="0.25">
      <c r="A128" s="124"/>
      <c r="B128" s="23"/>
      <c r="C128" s="23"/>
      <c r="D128" s="23"/>
      <c r="E128" s="23"/>
      <c r="F128" s="23" t="s">
        <v>101</v>
      </c>
      <c r="G128" s="22">
        <f t="shared" ref="G128:J131" si="13">SUM(G160+G192)</f>
        <v>0</v>
      </c>
      <c r="H128" s="22">
        <f t="shared" si="13"/>
        <v>0</v>
      </c>
      <c r="I128" s="22">
        <f t="shared" si="13"/>
        <v>0</v>
      </c>
      <c r="J128" s="22">
        <f t="shared" si="13"/>
        <v>0</v>
      </c>
    </row>
    <row r="129" spans="1:10" x14ac:dyDescent="0.25">
      <c r="A129" s="124"/>
      <c r="B129" s="23"/>
      <c r="C129" s="23"/>
      <c r="D129" s="23"/>
      <c r="E129" s="23"/>
      <c r="F129" s="23" t="s">
        <v>102</v>
      </c>
      <c r="G129" s="22">
        <f t="shared" si="13"/>
        <v>0</v>
      </c>
      <c r="H129" s="22">
        <f t="shared" si="13"/>
        <v>0</v>
      </c>
      <c r="I129" s="22">
        <f t="shared" si="13"/>
        <v>0</v>
      </c>
      <c r="J129" s="22">
        <f t="shared" si="13"/>
        <v>0</v>
      </c>
    </row>
    <row r="130" spans="1:10" x14ac:dyDescent="0.25">
      <c r="A130" s="124"/>
      <c r="B130" s="23"/>
      <c r="C130" s="23"/>
      <c r="D130" s="23"/>
      <c r="E130" s="23"/>
      <c r="F130" s="23" t="s">
        <v>60</v>
      </c>
      <c r="G130" s="22">
        <f t="shared" si="13"/>
        <v>0</v>
      </c>
      <c r="H130" s="22">
        <f t="shared" si="13"/>
        <v>0</v>
      </c>
      <c r="I130" s="22">
        <f t="shared" si="13"/>
        <v>0</v>
      </c>
      <c r="J130" s="22">
        <f t="shared" si="13"/>
        <v>0</v>
      </c>
    </row>
    <row r="131" spans="1:10" x14ac:dyDescent="0.25">
      <c r="A131" s="124"/>
      <c r="B131" s="23"/>
      <c r="C131" s="23"/>
      <c r="D131" s="23"/>
      <c r="E131" s="23"/>
      <c r="F131" s="23" t="s">
        <v>61</v>
      </c>
      <c r="G131" s="22">
        <f t="shared" si="13"/>
        <v>37200</v>
      </c>
      <c r="H131" s="22">
        <f t="shared" si="13"/>
        <v>37944</v>
      </c>
      <c r="I131" s="22">
        <f t="shared" si="13"/>
        <v>37944</v>
      </c>
      <c r="J131" s="22">
        <f t="shared" si="13"/>
        <v>0</v>
      </c>
    </row>
    <row r="132" spans="1:10" x14ac:dyDescent="0.25">
      <c r="A132" s="80" t="s">
        <v>62</v>
      </c>
      <c r="B132" s="23" t="s">
        <v>81</v>
      </c>
      <c r="C132" s="23" t="s">
        <v>91</v>
      </c>
      <c r="D132" s="23" t="s">
        <v>97</v>
      </c>
      <c r="E132" s="23" t="s">
        <v>63</v>
      </c>
      <c r="F132" s="23"/>
      <c r="G132" s="22">
        <f>SUM(G133)</f>
        <v>2100</v>
      </c>
      <c r="H132" s="22">
        <f t="shared" ref="H132:J133" si="14">SUM(H133)</f>
        <v>2226</v>
      </c>
      <c r="I132" s="22">
        <f t="shared" si="14"/>
        <v>2226</v>
      </c>
      <c r="J132" s="22">
        <f t="shared" si="14"/>
        <v>0</v>
      </c>
    </row>
    <row r="133" spans="1:10" x14ac:dyDescent="0.25">
      <c r="A133" s="80" t="s">
        <v>64</v>
      </c>
      <c r="B133" s="23" t="s">
        <v>81</v>
      </c>
      <c r="C133" s="23" t="s">
        <v>91</v>
      </c>
      <c r="D133" s="23" t="s">
        <v>97</v>
      </c>
      <c r="E133" s="23" t="s">
        <v>65</v>
      </c>
      <c r="F133" s="23"/>
      <c r="G133" s="22">
        <f>SUM(G134)</f>
        <v>2100</v>
      </c>
      <c r="H133" s="22">
        <f t="shared" si="14"/>
        <v>2226</v>
      </c>
      <c r="I133" s="22">
        <f t="shared" si="14"/>
        <v>2226</v>
      </c>
      <c r="J133" s="22">
        <f t="shared" si="14"/>
        <v>0</v>
      </c>
    </row>
    <row r="134" spans="1:10" x14ac:dyDescent="0.25">
      <c r="A134" s="80" t="s">
        <v>66</v>
      </c>
      <c r="B134" s="23" t="s">
        <v>81</v>
      </c>
      <c r="C134" s="23" t="s">
        <v>91</v>
      </c>
      <c r="D134" s="23" t="s">
        <v>97</v>
      </c>
      <c r="E134" s="23" t="s">
        <v>67</v>
      </c>
      <c r="F134" s="23" t="s">
        <v>68</v>
      </c>
      <c r="G134" s="22">
        <f>SUM(G166+G198)</f>
        <v>2100</v>
      </c>
      <c r="H134" s="22">
        <f>SUM(H166+H198)</f>
        <v>2226</v>
      </c>
      <c r="I134" s="22">
        <f>SUM(I166+I198)</f>
        <v>2226</v>
      </c>
      <c r="J134" s="22">
        <f>SUM(J166+J198)</f>
        <v>0</v>
      </c>
    </row>
    <row r="135" spans="1:10" x14ac:dyDescent="0.25">
      <c r="A135" s="124" t="s">
        <v>400</v>
      </c>
      <c r="B135" s="23"/>
      <c r="C135" s="23"/>
      <c r="D135" s="23"/>
      <c r="E135" s="23"/>
      <c r="F135" s="23"/>
      <c r="G135" s="22">
        <f>SUM(G138)</f>
        <v>546820</v>
      </c>
      <c r="H135" s="22">
        <f>SUM(H138)</f>
        <v>508136.13019999996</v>
      </c>
      <c r="I135" s="22">
        <f>SUM(I138)</f>
        <v>508136.13019999996</v>
      </c>
      <c r="J135" s="22">
        <v>0</v>
      </c>
    </row>
    <row r="136" spans="1:10" ht="34.5" x14ac:dyDescent="0.25">
      <c r="A136" s="81" t="s">
        <v>92</v>
      </c>
      <c r="B136" s="23" t="s">
        <v>81</v>
      </c>
      <c r="C136" s="23" t="s">
        <v>91</v>
      </c>
      <c r="D136" s="23" t="s">
        <v>93</v>
      </c>
      <c r="E136" s="23"/>
      <c r="F136" s="23"/>
      <c r="G136" s="22"/>
      <c r="H136" s="22"/>
      <c r="I136" s="22"/>
      <c r="J136" s="22"/>
    </row>
    <row r="137" spans="1:10" ht="23.25" x14ac:dyDescent="0.25">
      <c r="A137" s="81" t="s">
        <v>94</v>
      </c>
      <c r="B137" s="23" t="s">
        <v>81</v>
      </c>
      <c r="C137" s="23" t="s">
        <v>91</v>
      </c>
      <c r="D137" s="23" t="s">
        <v>97</v>
      </c>
      <c r="E137" s="23"/>
      <c r="F137" s="23"/>
      <c r="G137" s="22"/>
      <c r="H137" s="22"/>
      <c r="I137" s="22"/>
      <c r="J137" s="22"/>
    </row>
    <row r="138" spans="1:10" ht="23.25" x14ac:dyDescent="0.25">
      <c r="A138" s="81" t="s">
        <v>96</v>
      </c>
      <c r="B138" s="23" t="s">
        <v>81</v>
      </c>
      <c r="C138" s="23" t="s">
        <v>91</v>
      </c>
      <c r="D138" s="23" t="s">
        <v>97</v>
      </c>
      <c r="E138" s="23"/>
      <c r="F138" s="23"/>
      <c r="G138" s="22">
        <f>SUM(G139+G144+G164)</f>
        <v>546820</v>
      </c>
      <c r="H138" s="22">
        <f>SUM(H139+H144+H164)</f>
        <v>508136.13019999996</v>
      </c>
      <c r="I138" s="22">
        <f>SUM(I139+I144+I164)</f>
        <v>508136.13019999996</v>
      </c>
      <c r="J138" s="22">
        <v>0</v>
      </c>
    </row>
    <row r="139" spans="1:10" ht="45.75" x14ac:dyDescent="0.25">
      <c r="A139" s="80" t="s">
        <v>397</v>
      </c>
      <c r="B139" s="23" t="s">
        <v>81</v>
      </c>
      <c r="C139" s="23" t="s">
        <v>91</v>
      </c>
      <c r="D139" s="23" t="s">
        <v>97</v>
      </c>
      <c r="E139" s="23" t="s">
        <v>29</v>
      </c>
      <c r="F139" s="23"/>
      <c r="G139" s="22">
        <f t="shared" ref="G139:I140" si="15">SUM(G140)</f>
        <v>510270</v>
      </c>
      <c r="H139" s="22">
        <f t="shared" si="15"/>
        <v>471975.13019999996</v>
      </c>
      <c r="I139" s="22">
        <f t="shared" si="15"/>
        <v>471975.13019999996</v>
      </c>
      <c r="J139" s="22">
        <v>0</v>
      </c>
    </row>
    <row r="140" spans="1:10" ht="45.75" x14ac:dyDescent="0.25">
      <c r="A140" s="80" t="s">
        <v>397</v>
      </c>
      <c r="B140" s="23"/>
      <c r="C140" s="23"/>
      <c r="D140" s="23" t="s">
        <v>97</v>
      </c>
      <c r="E140" s="23" t="s">
        <v>31</v>
      </c>
      <c r="F140" s="23"/>
      <c r="G140" s="22">
        <f t="shared" si="15"/>
        <v>510270</v>
      </c>
      <c r="H140" s="22">
        <f t="shared" si="15"/>
        <v>471975.13019999996</v>
      </c>
      <c r="I140" s="22">
        <f t="shared" si="15"/>
        <v>471975.13019999996</v>
      </c>
      <c r="J140" s="22">
        <v>0</v>
      </c>
    </row>
    <row r="141" spans="1:10" x14ac:dyDescent="0.25">
      <c r="A141" s="257" t="s">
        <v>32</v>
      </c>
      <c r="B141" s="260" t="s">
        <v>81</v>
      </c>
      <c r="C141" s="260" t="s">
        <v>91</v>
      </c>
      <c r="D141" s="23" t="s">
        <v>97</v>
      </c>
      <c r="E141" s="260" t="s">
        <v>33</v>
      </c>
      <c r="F141" s="23"/>
      <c r="G141" s="22">
        <f>SUM(G142:G143)</f>
        <v>510270</v>
      </c>
      <c r="H141" s="22">
        <f>SUM(H142:H143)</f>
        <v>471975.13019999996</v>
      </c>
      <c r="I141" s="22">
        <f>SUM(I142:I143)</f>
        <v>471975.13019999996</v>
      </c>
      <c r="J141" s="22">
        <v>0</v>
      </c>
    </row>
    <row r="142" spans="1:10" x14ac:dyDescent="0.25">
      <c r="A142" s="265"/>
      <c r="B142" s="270"/>
      <c r="C142" s="270"/>
      <c r="D142" s="23" t="s">
        <v>97</v>
      </c>
      <c r="E142" s="270"/>
      <c r="F142" s="23" t="s">
        <v>34</v>
      </c>
      <c r="G142" s="22">
        <f>398750-6858</f>
        <v>391892</v>
      </c>
      <c r="H142" s="22">
        <f>SUM(I142+J142)</f>
        <v>362500.1</v>
      </c>
      <c r="I142" s="22">
        <f>SUM(G142*92.5/100)</f>
        <v>362500.1</v>
      </c>
      <c r="J142" s="22">
        <v>0</v>
      </c>
    </row>
    <row r="143" spans="1:10" x14ac:dyDescent="0.25">
      <c r="A143" s="266"/>
      <c r="B143" s="308"/>
      <c r="C143" s="308"/>
      <c r="D143" s="23" t="s">
        <v>97</v>
      </c>
      <c r="E143" s="308"/>
      <c r="F143" s="23" t="s">
        <v>35</v>
      </c>
      <c r="G143" s="22">
        <f>120450-2072</f>
        <v>118378</v>
      </c>
      <c r="H143" s="22">
        <f>SUM(I143+J143)</f>
        <v>109475.03019999999</v>
      </c>
      <c r="I143" s="22">
        <f>SUM(I142*30.2/100)</f>
        <v>109475.03019999999</v>
      </c>
      <c r="J143" s="22">
        <f>SUM(J142*30.2/100)</f>
        <v>0</v>
      </c>
    </row>
    <row r="144" spans="1:10" ht="23.25" x14ac:dyDescent="0.25">
      <c r="A144" s="138" t="s">
        <v>398</v>
      </c>
      <c r="B144" s="23" t="s">
        <v>81</v>
      </c>
      <c r="C144" s="23" t="s">
        <v>91</v>
      </c>
      <c r="D144" s="23" t="s">
        <v>97</v>
      </c>
      <c r="E144" s="136">
        <v>200</v>
      </c>
      <c r="F144" s="23"/>
      <c r="G144" s="22">
        <f>SUM(G145)</f>
        <v>35500</v>
      </c>
      <c r="H144" s="22">
        <f>SUM(H145)</f>
        <v>35048</v>
      </c>
      <c r="I144" s="22">
        <f>SUM(I145)</f>
        <v>35048</v>
      </c>
      <c r="J144" s="22">
        <f>SUM(J145)</f>
        <v>0</v>
      </c>
    </row>
    <row r="145" spans="1:10" ht="23.25" x14ac:dyDescent="0.25">
      <c r="A145" s="139" t="s">
        <v>399</v>
      </c>
      <c r="B145" s="23" t="s">
        <v>81</v>
      </c>
      <c r="C145" s="23" t="s">
        <v>91</v>
      </c>
      <c r="D145" s="23" t="s">
        <v>97</v>
      </c>
      <c r="E145" s="136">
        <v>240</v>
      </c>
      <c r="F145" s="23"/>
      <c r="G145" s="22">
        <f>SUM(G146:G147)</f>
        <v>35500</v>
      </c>
      <c r="H145" s="22">
        <f>SUM(H146:H147)</f>
        <v>35048</v>
      </c>
      <c r="I145" s="22">
        <f>SUM(I146:I147)</f>
        <v>35048</v>
      </c>
      <c r="J145" s="22">
        <f>SUM(J146:J147)</f>
        <v>0</v>
      </c>
    </row>
    <row r="146" spans="1:10" ht="23.25" x14ac:dyDescent="0.25">
      <c r="A146" s="139" t="s">
        <v>104</v>
      </c>
      <c r="B146" s="23" t="s">
        <v>81</v>
      </c>
      <c r="C146" s="23" t="s">
        <v>91</v>
      </c>
      <c r="D146" s="23" t="s">
        <v>97</v>
      </c>
      <c r="E146" s="136">
        <v>242</v>
      </c>
      <c r="F146" s="23" t="s">
        <v>41</v>
      </c>
      <c r="G146" s="22">
        <v>4300</v>
      </c>
      <c r="H146" s="22">
        <f>SUM(I146:J146)</f>
        <v>3784</v>
      </c>
      <c r="I146" s="22">
        <f>SUM(G146*88/100)</f>
        <v>3784</v>
      </c>
      <c r="J146" s="22">
        <v>0</v>
      </c>
    </row>
    <row r="147" spans="1:10" ht="23.25" x14ac:dyDescent="0.25">
      <c r="A147" s="139" t="s">
        <v>42</v>
      </c>
      <c r="B147" s="23" t="s">
        <v>81</v>
      </c>
      <c r="C147" s="23" t="s">
        <v>91</v>
      </c>
      <c r="D147" s="23" t="s">
        <v>97</v>
      </c>
      <c r="E147" s="136">
        <v>244</v>
      </c>
      <c r="F147" s="23"/>
      <c r="G147" s="22">
        <f>SUM(G148+G149+G153+G156+G157+G158)</f>
        <v>31200</v>
      </c>
      <c r="H147" s="22">
        <f>SUM(H148+H149+H153+H156+H157+H158)</f>
        <v>31264</v>
      </c>
      <c r="I147" s="22">
        <f>SUM(I148+I149+I153+I156+I157+I158)</f>
        <v>31264</v>
      </c>
      <c r="J147" s="22">
        <f>SUM(J148+J149+J153+J156+J157+J158)</f>
        <v>0</v>
      </c>
    </row>
    <row r="148" spans="1:10" x14ac:dyDescent="0.25">
      <c r="A148" s="124"/>
      <c r="B148" s="23"/>
      <c r="C148" s="23"/>
      <c r="D148" s="23"/>
      <c r="E148" s="23"/>
      <c r="F148" s="23" t="s">
        <v>41</v>
      </c>
      <c r="G148" s="22">
        <v>0</v>
      </c>
      <c r="H148" s="22">
        <f>SUM(I148:J148)</f>
        <v>0</v>
      </c>
      <c r="I148" s="22"/>
      <c r="J148" s="22"/>
    </row>
    <row r="149" spans="1:10" x14ac:dyDescent="0.25">
      <c r="A149" s="124"/>
      <c r="B149" s="23"/>
      <c r="C149" s="23"/>
      <c r="D149" s="23"/>
      <c r="E149" s="23"/>
      <c r="F149" s="23" t="s">
        <v>45</v>
      </c>
      <c r="G149" s="22">
        <f>SUM(G150:G152)</f>
        <v>8000</v>
      </c>
      <c r="H149" s="22">
        <f>SUM(H150:H152)</f>
        <v>8160</v>
      </c>
      <c r="I149" s="22">
        <f>SUM(I150:I152)</f>
        <v>8160</v>
      </c>
      <c r="J149" s="22">
        <f>SUM(J150:J152)</f>
        <v>0</v>
      </c>
    </row>
    <row r="150" spans="1:10" x14ac:dyDescent="0.25">
      <c r="A150" s="124"/>
      <c r="B150" s="23"/>
      <c r="C150" s="23"/>
      <c r="D150" s="23"/>
      <c r="E150" s="23"/>
      <c r="F150" s="23" t="s">
        <v>46</v>
      </c>
      <c r="G150" s="22">
        <v>8000</v>
      </c>
      <c r="H150" s="22">
        <f>SUM(I150:J150)</f>
        <v>8160</v>
      </c>
      <c r="I150" s="22">
        <f>SUM(G150*102/100)</f>
        <v>8160</v>
      </c>
      <c r="J150" s="22">
        <v>0</v>
      </c>
    </row>
    <row r="151" spans="1:10" x14ac:dyDescent="0.25">
      <c r="A151" s="124"/>
      <c r="B151" s="23"/>
      <c r="C151" s="23"/>
      <c r="D151" s="23"/>
      <c r="E151" s="23"/>
      <c r="F151" s="23" t="s">
        <v>47</v>
      </c>
      <c r="G151" s="22">
        <v>0</v>
      </c>
      <c r="H151" s="22">
        <f>SUM(I151:J151)</f>
        <v>0</v>
      </c>
      <c r="I151" s="22">
        <f>SUM(G151*107.4/100)</f>
        <v>0</v>
      </c>
      <c r="J151" s="22">
        <v>0</v>
      </c>
    </row>
    <row r="152" spans="1:10" x14ac:dyDescent="0.25">
      <c r="A152" s="124"/>
      <c r="B152" s="23"/>
      <c r="C152" s="23"/>
      <c r="D152" s="23"/>
      <c r="E152" s="23"/>
      <c r="F152" s="23" t="s">
        <v>48</v>
      </c>
      <c r="G152" s="22">
        <v>0</v>
      </c>
      <c r="H152" s="22">
        <f>SUM(I152:J152)</f>
        <v>0</v>
      </c>
      <c r="I152" s="22">
        <f>SUM(G152*107.4/100)</f>
        <v>0</v>
      </c>
      <c r="J152" s="22">
        <v>0</v>
      </c>
    </row>
    <row r="153" spans="1:10" x14ac:dyDescent="0.25">
      <c r="A153" s="124"/>
      <c r="B153" s="23"/>
      <c r="C153" s="23"/>
      <c r="D153" s="23"/>
      <c r="E153" s="23"/>
      <c r="F153" s="23" t="s">
        <v>50</v>
      </c>
      <c r="G153" s="22">
        <f>SUM(G154:G155)</f>
        <v>600</v>
      </c>
      <c r="H153" s="22">
        <f>SUM(H154:H155)</f>
        <v>612</v>
      </c>
      <c r="I153" s="22">
        <f>SUM(I154:I155)</f>
        <v>612</v>
      </c>
      <c r="J153" s="22">
        <f>SUM(J154:J155)</f>
        <v>0</v>
      </c>
    </row>
    <row r="154" spans="1:10" x14ac:dyDescent="0.25">
      <c r="A154" s="124"/>
      <c r="B154" s="23"/>
      <c r="C154" s="23"/>
      <c r="D154" s="23"/>
      <c r="E154" s="23"/>
      <c r="F154" s="23" t="s">
        <v>51</v>
      </c>
      <c r="G154" s="22">
        <v>600</v>
      </c>
      <c r="H154" s="22">
        <f>SUM(I154:J154)</f>
        <v>612</v>
      </c>
      <c r="I154" s="22">
        <f>SUM(G154*102/100)</f>
        <v>612</v>
      </c>
      <c r="J154" s="22">
        <v>0</v>
      </c>
    </row>
    <row r="155" spans="1:10" x14ac:dyDescent="0.25">
      <c r="A155" s="124"/>
      <c r="B155" s="23"/>
      <c r="C155" s="23"/>
      <c r="D155" s="23"/>
      <c r="E155" s="23"/>
      <c r="F155" s="23" t="s">
        <v>98</v>
      </c>
      <c r="G155" s="22"/>
      <c r="H155" s="22">
        <f>SUM(I155:J155)</f>
        <v>0</v>
      </c>
      <c r="I155" s="22">
        <f>SUM(G155*90/100)</f>
        <v>0</v>
      </c>
      <c r="J155" s="22">
        <v>0</v>
      </c>
    </row>
    <row r="156" spans="1:10" x14ac:dyDescent="0.25">
      <c r="A156" s="124"/>
      <c r="B156" s="23"/>
      <c r="C156" s="23"/>
      <c r="D156" s="23"/>
      <c r="E156" s="23"/>
      <c r="F156" s="23" t="s">
        <v>56</v>
      </c>
      <c r="G156" s="22">
        <v>0</v>
      </c>
      <c r="H156" s="22">
        <f t="shared" ref="H156:H163" si="16">SUM(I156:J156)</f>
        <v>0</v>
      </c>
      <c r="I156" s="22"/>
      <c r="J156" s="22"/>
    </row>
    <row r="157" spans="1:10" x14ac:dyDescent="0.25">
      <c r="A157" s="124"/>
      <c r="B157" s="23"/>
      <c r="C157" s="23"/>
      <c r="D157" s="23"/>
      <c r="E157" s="23"/>
      <c r="F157" s="23" t="s">
        <v>99</v>
      </c>
      <c r="G157" s="22">
        <v>0</v>
      </c>
      <c r="H157" s="22">
        <f t="shared" si="16"/>
        <v>0</v>
      </c>
      <c r="I157" s="22"/>
      <c r="J157" s="22"/>
    </row>
    <row r="158" spans="1:10" x14ac:dyDescent="0.25">
      <c r="A158" s="124"/>
      <c r="B158" s="23"/>
      <c r="C158" s="23"/>
      <c r="D158" s="23"/>
      <c r="E158" s="23"/>
      <c r="F158" s="23" t="s">
        <v>58</v>
      </c>
      <c r="G158" s="22">
        <f>SUM(G159:G163)</f>
        <v>22600</v>
      </c>
      <c r="H158" s="22">
        <f>SUM(H159:H163)</f>
        <v>22492</v>
      </c>
      <c r="I158" s="22">
        <f>SUM(I159:I163)</f>
        <v>22492</v>
      </c>
      <c r="J158" s="22">
        <f>SUM(J159:J163)</f>
        <v>0</v>
      </c>
    </row>
    <row r="159" spans="1:10" x14ac:dyDescent="0.25">
      <c r="A159" s="124"/>
      <c r="B159" s="23"/>
      <c r="C159" s="23"/>
      <c r="D159" s="23"/>
      <c r="E159" s="23"/>
      <c r="F159" s="23" t="s">
        <v>100</v>
      </c>
      <c r="G159" s="22">
        <v>4000</v>
      </c>
      <c r="H159" s="22">
        <f t="shared" si="16"/>
        <v>3520</v>
      </c>
      <c r="I159" s="22">
        <f>G159*88/100</f>
        <v>3520</v>
      </c>
      <c r="J159" s="22">
        <v>0</v>
      </c>
    </row>
    <row r="160" spans="1:10" x14ac:dyDescent="0.25">
      <c r="A160" s="124"/>
      <c r="B160" s="23"/>
      <c r="C160" s="23"/>
      <c r="D160" s="23"/>
      <c r="E160" s="23"/>
      <c r="F160" s="23" t="s">
        <v>101</v>
      </c>
      <c r="G160" s="22">
        <v>0</v>
      </c>
      <c r="H160" s="22">
        <f t="shared" si="16"/>
        <v>0</v>
      </c>
      <c r="I160" s="22">
        <f>SUM(G160)</f>
        <v>0</v>
      </c>
      <c r="J160" s="22">
        <v>0</v>
      </c>
    </row>
    <row r="161" spans="1:10" x14ac:dyDescent="0.25">
      <c r="A161" s="124"/>
      <c r="B161" s="23"/>
      <c r="C161" s="23"/>
      <c r="D161" s="23"/>
      <c r="E161" s="23"/>
      <c r="F161" s="23" t="s">
        <v>102</v>
      </c>
      <c r="G161" s="22">
        <v>0</v>
      </c>
      <c r="H161" s="22">
        <f t="shared" si="16"/>
        <v>0</v>
      </c>
      <c r="I161" s="22">
        <f>SUM(G161*90/100)</f>
        <v>0</v>
      </c>
      <c r="J161" s="22">
        <v>0</v>
      </c>
    </row>
    <row r="162" spans="1:10" x14ac:dyDescent="0.25">
      <c r="A162" s="124"/>
      <c r="B162" s="23"/>
      <c r="C162" s="23"/>
      <c r="D162" s="23"/>
      <c r="E162" s="23"/>
      <c r="F162" s="23" t="s">
        <v>60</v>
      </c>
      <c r="G162" s="22">
        <v>0</v>
      </c>
      <c r="H162" s="22">
        <f t="shared" si="16"/>
        <v>0</v>
      </c>
      <c r="I162" s="22">
        <f>SUM(G162*107.4/100)</f>
        <v>0</v>
      </c>
      <c r="J162" s="22">
        <v>0</v>
      </c>
    </row>
    <row r="163" spans="1:10" x14ac:dyDescent="0.25">
      <c r="A163" s="124"/>
      <c r="B163" s="23"/>
      <c r="C163" s="23"/>
      <c r="D163" s="23"/>
      <c r="E163" s="23"/>
      <c r="F163" s="23" t="s">
        <v>61</v>
      </c>
      <c r="G163" s="22">
        <v>18600</v>
      </c>
      <c r="H163" s="22">
        <f t="shared" si="16"/>
        <v>18972</v>
      </c>
      <c r="I163" s="22">
        <f>SUM(G163*102/100)</f>
        <v>18972</v>
      </c>
      <c r="J163" s="22">
        <v>0</v>
      </c>
    </row>
    <row r="164" spans="1:10" x14ac:dyDescent="0.25">
      <c r="A164" s="80" t="s">
        <v>62</v>
      </c>
      <c r="B164" s="23" t="s">
        <v>81</v>
      </c>
      <c r="C164" s="23" t="s">
        <v>91</v>
      </c>
      <c r="D164" s="23" t="s">
        <v>97</v>
      </c>
      <c r="E164" s="23" t="s">
        <v>63</v>
      </c>
      <c r="F164" s="23"/>
      <c r="G164" s="22">
        <f>SUM(G165)</f>
        <v>1050</v>
      </c>
      <c r="H164" s="22">
        <f t="shared" ref="H164:J165" si="17">SUM(H165)</f>
        <v>1113</v>
      </c>
      <c r="I164" s="22">
        <f t="shared" si="17"/>
        <v>1113</v>
      </c>
      <c r="J164" s="22">
        <f t="shared" si="17"/>
        <v>0</v>
      </c>
    </row>
    <row r="165" spans="1:10" x14ac:dyDescent="0.25">
      <c r="A165" s="80" t="s">
        <v>64</v>
      </c>
      <c r="B165" s="23" t="s">
        <v>81</v>
      </c>
      <c r="C165" s="23" t="s">
        <v>91</v>
      </c>
      <c r="D165" s="23" t="s">
        <v>97</v>
      </c>
      <c r="E165" s="23" t="s">
        <v>65</v>
      </c>
      <c r="F165" s="23"/>
      <c r="G165" s="22">
        <f>SUM(G166)</f>
        <v>1050</v>
      </c>
      <c r="H165" s="22">
        <f t="shared" si="17"/>
        <v>1113</v>
      </c>
      <c r="I165" s="22">
        <f t="shared" si="17"/>
        <v>1113</v>
      </c>
      <c r="J165" s="22">
        <f t="shared" si="17"/>
        <v>0</v>
      </c>
    </row>
    <row r="166" spans="1:10" x14ac:dyDescent="0.25">
      <c r="A166" s="80" t="s">
        <v>66</v>
      </c>
      <c r="B166" s="23" t="s">
        <v>81</v>
      </c>
      <c r="C166" s="23" t="s">
        <v>91</v>
      </c>
      <c r="D166" s="23" t="s">
        <v>97</v>
      </c>
      <c r="E166" s="23" t="s">
        <v>67</v>
      </c>
      <c r="F166" s="23" t="s">
        <v>68</v>
      </c>
      <c r="G166" s="22">
        <v>1050</v>
      </c>
      <c r="H166" s="22">
        <f>SUM(I166:J166)</f>
        <v>1113</v>
      </c>
      <c r="I166" s="22">
        <v>1113</v>
      </c>
      <c r="J166" s="22">
        <v>0</v>
      </c>
    </row>
    <row r="167" spans="1:10" x14ac:dyDescent="0.25">
      <c r="A167" s="124" t="s">
        <v>401</v>
      </c>
      <c r="B167" s="23"/>
      <c r="C167" s="23"/>
      <c r="D167" s="23"/>
      <c r="E167" s="23"/>
      <c r="F167" s="23"/>
      <c r="G167" s="22">
        <f>SUM(G170)</f>
        <v>547720</v>
      </c>
      <c r="H167" s="22">
        <f>SUM(H170)</f>
        <v>509068.13019999996</v>
      </c>
      <c r="I167" s="22">
        <f>SUM(I170)</f>
        <v>509068.13019999996</v>
      </c>
      <c r="J167" s="22">
        <v>0</v>
      </c>
    </row>
    <row r="168" spans="1:10" ht="34.5" x14ac:dyDescent="0.25">
      <c r="A168" s="81" t="s">
        <v>92</v>
      </c>
      <c r="B168" s="23" t="s">
        <v>81</v>
      </c>
      <c r="C168" s="23" t="s">
        <v>91</v>
      </c>
      <c r="D168" s="23" t="s">
        <v>93</v>
      </c>
      <c r="E168" s="23"/>
      <c r="F168" s="23"/>
      <c r="G168" s="22"/>
      <c r="H168" s="22"/>
      <c r="I168" s="22"/>
      <c r="J168" s="22"/>
    </row>
    <row r="169" spans="1:10" ht="23.25" x14ac:dyDescent="0.25">
      <c r="A169" s="81" t="s">
        <v>94</v>
      </c>
      <c r="B169" s="23" t="s">
        <v>81</v>
      </c>
      <c r="C169" s="23" t="s">
        <v>91</v>
      </c>
      <c r="D169" s="23" t="s">
        <v>97</v>
      </c>
      <c r="E169" s="23"/>
      <c r="F169" s="23"/>
      <c r="G169" s="22"/>
      <c r="H169" s="22"/>
      <c r="I169" s="22"/>
      <c r="J169" s="22"/>
    </row>
    <row r="170" spans="1:10" ht="23.25" x14ac:dyDescent="0.25">
      <c r="A170" s="81" t="s">
        <v>96</v>
      </c>
      <c r="B170" s="23" t="s">
        <v>81</v>
      </c>
      <c r="C170" s="23" t="s">
        <v>91</v>
      </c>
      <c r="D170" s="23" t="s">
        <v>97</v>
      </c>
      <c r="E170" s="23"/>
      <c r="F170" s="23"/>
      <c r="G170" s="22">
        <f>SUM(G171+G176+G196)</f>
        <v>547720</v>
      </c>
      <c r="H170" s="22">
        <f>SUM(H171+H176+H196)</f>
        <v>509068.13019999996</v>
      </c>
      <c r="I170" s="22">
        <f>SUM(I171+I176+I196)</f>
        <v>509068.13019999996</v>
      </c>
      <c r="J170" s="22">
        <v>0</v>
      </c>
    </row>
    <row r="171" spans="1:10" ht="45.75" x14ac:dyDescent="0.25">
      <c r="A171" s="80" t="s">
        <v>397</v>
      </c>
      <c r="B171" s="23" t="s">
        <v>81</v>
      </c>
      <c r="C171" s="23" t="s">
        <v>91</v>
      </c>
      <c r="D171" s="23" t="s">
        <v>97</v>
      </c>
      <c r="E171" s="23" t="s">
        <v>29</v>
      </c>
      <c r="F171" s="23"/>
      <c r="G171" s="22">
        <f>SUM(G172)</f>
        <v>510270</v>
      </c>
      <c r="H171" s="22">
        <f t="shared" ref="H171:J172" si="18">SUM(H172)</f>
        <v>471975.13019999996</v>
      </c>
      <c r="I171" s="22">
        <f t="shared" si="18"/>
        <v>471975.13019999996</v>
      </c>
      <c r="J171" s="22">
        <v>0</v>
      </c>
    </row>
    <row r="172" spans="1:10" ht="45.75" x14ac:dyDescent="0.25">
      <c r="A172" s="80" t="s">
        <v>397</v>
      </c>
      <c r="B172" s="23"/>
      <c r="C172" s="23"/>
      <c r="D172" s="23" t="s">
        <v>97</v>
      </c>
      <c r="E172" s="23" t="s">
        <v>31</v>
      </c>
      <c r="F172" s="23"/>
      <c r="G172" s="22">
        <f>SUM(G173)</f>
        <v>510270</v>
      </c>
      <c r="H172" s="22">
        <f t="shared" si="18"/>
        <v>471975.13019999996</v>
      </c>
      <c r="I172" s="22">
        <f t="shared" si="18"/>
        <v>471975.13019999996</v>
      </c>
      <c r="J172" s="22">
        <f t="shared" si="18"/>
        <v>0</v>
      </c>
    </row>
    <row r="173" spans="1:10" x14ac:dyDescent="0.25">
      <c r="A173" s="257" t="s">
        <v>32</v>
      </c>
      <c r="B173" s="260" t="s">
        <v>81</v>
      </c>
      <c r="C173" s="260" t="s">
        <v>91</v>
      </c>
      <c r="D173" s="23" t="s">
        <v>97</v>
      </c>
      <c r="E173" s="260" t="s">
        <v>33</v>
      </c>
      <c r="F173" s="23"/>
      <c r="G173" s="22">
        <f>SUM(G174:G175)</f>
        <v>510270</v>
      </c>
      <c r="H173" s="22">
        <f>SUM(H174:H175)</f>
        <v>471975.13019999996</v>
      </c>
      <c r="I173" s="22">
        <f>SUM(I174:I175)</f>
        <v>471975.13019999996</v>
      </c>
      <c r="J173" s="22">
        <f>SUM(J174:J175)</f>
        <v>0</v>
      </c>
    </row>
    <row r="174" spans="1:10" x14ac:dyDescent="0.25">
      <c r="A174" s="265"/>
      <c r="B174" s="270"/>
      <c r="C174" s="270"/>
      <c r="D174" s="23" t="s">
        <v>97</v>
      </c>
      <c r="E174" s="270"/>
      <c r="F174" s="23" t="s">
        <v>34</v>
      </c>
      <c r="G174" s="22">
        <f>398750-6858</f>
        <v>391892</v>
      </c>
      <c r="H174" s="22">
        <f>SUM(I174:J174)</f>
        <v>362500.1</v>
      </c>
      <c r="I174" s="22">
        <f>SUM(G174*92.5/100)</f>
        <v>362500.1</v>
      </c>
      <c r="J174" s="22">
        <v>0</v>
      </c>
    </row>
    <row r="175" spans="1:10" x14ac:dyDescent="0.25">
      <c r="A175" s="266"/>
      <c r="B175" s="308"/>
      <c r="C175" s="308"/>
      <c r="D175" s="23" t="s">
        <v>97</v>
      </c>
      <c r="E175" s="308"/>
      <c r="F175" s="23" t="s">
        <v>35</v>
      </c>
      <c r="G175" s="22">
        <f>120450-2072</f>
        <v>118378</v>
      </c>
      <c r="H175" s="22">
        <f>SUM(I175:J175)</f>
        <v>109475.03019999999</v>
      </c>
      <c r="I175" s="22">
        <f>SUM(I174*30.2/100)</f>
        <v>109475.03019999999</v>
      </c>
      <c r="J175" s="22">
        <v>0</v>
      </c>
    </row>
    <row r="176" spans="1:10" ht="23.25" x14ac:dyDescent="0.25">
      <c r="A176" s="138" t="s">
        <v>398</v>
      </c>
      <c r="B176" s="23" t="s">
        <v>81</v>
      </c>
      <c r="C176" s="23" t="s">
        <v>91</v>
      </c>
      <c r="D176" s="23" t="s">
        <v>97</v>
      </c>
      <c r="E176" s="136">
        <v>200</v>
      </c>
      <c r="F176" s="23"/>
      <c r="G176" s="22">
        <f>SUM(G177)</f>
        <v>36400</v>
      </c>
      <c r="H176" s="22">
        <f>SUM(H177)</f>
        <v>35980</v>
      </c>
      <c r="I176" s="22">
        <f>SUM(I177)</f>
        <v>35980</v>
      </c>
      <c r="J176" s="22">
        <f>SUM(J177)</f>
        <v>0</v>
      </c>
    </row>
    <row r="177" spans="1:10" ht="23.25" x14ac:dyDescent="0.25">
      <c r="A177" s="80" t="s">
        <v>402</v>
      </c>
      <c r="B177" s="23" t="s">
        <v>81</v>
      </c>
      <c r="C177" s="23" t="s">
        <v>91</v>
      </c>
      <c r="D177" s="23" t="s">
        <v>97</v>
      </c>
      <c r="E177" s="136">
        <v>240</v>
      </c>
      <c r="F177" s="23"/>
      <c r="G177" s="22">
        <f>SUM(G178:G179)</f>
        <v>36400</v>
      </c>
      <c r="H177" s="22">
        <f>SUM(H178:H179)</f>
        <v>35980</v>
      </c>
      <c r="I177" s="22">
        <f>SUM(I178:I179)</f>
        <v>35980</v>
      </c>
      <c r="J177" s="22">
        <f>SUM(J178:J179)</f>
        <v>0</v>
      </c>
    </row>
    <row r="178" spans="1:10" ht="23.25" x14ac:dyDescent="0.25">
      <c r="A178" s="139" t="s">
        <v>40</v>
      </c>
      <c r="B178" s="23" t="s">
        <v>81</v>
      </c>
      <c r="C178" s="23" t="s">
        <v>91</v>
      </c>
      <c r="D178" s="23" t="s">
        <v>97</v>
      </c>
      <c r="E178" s="136">
        <v>242</v>
      </c>
      <c r="F178" s="23" t="s">
        <v>41</v>
      </c>
      <c r="G178" s="22">
        <v>4200</v>
      </c>
      <c r="H178" s="22">
        <f>SUM(I178:J178)</f>
        <v>3696</v>
      </c>
      <c r="I178" s="22">
        <f>SUM(G178*88/100)</f>
        <v>3696</v>
      </c>
      <c r="J178" s="22">
        <v>0</v>
      </c>
    </row>
    <row r="179" spans="1:10" ht="23.25" x14ac:dyDescent="0.25">
      <c r="A179" s="139" t="s">
        <v>399</v>
      </c>
      <c r="B179" s="23" t="s">
        <v>81</v>
      </c>
      <c r="C179" s="23" t="s">
        <v>91</v>
      </c>
      <c r="D179" s="23" t="s">
        <v>97</v>
      </c>
      <c r="E179" s="136">
        <v>244</v>
      </c>
      <c r="F179" s="23"/>
      <c r="G179" s="22">
        <f>SUM(G180+G181+G185+G188+G189+G190)</f>
        <v>32200</v>
      </c>
      <c r="H179" s="22">
        <f>SUM(H180+H181+H185+H188+H189+H190)</f>
        <v>32284</v>
      </c>
      <c r="I179" s="22">
        <f>SUM(I180+I181+I185+I188+I189+I190)</f>
        <v>32284</v>
      </c>
      <c r="J179" s="22">
        <f>SUM(J180+J181+J185+J188+J189+J190)</f>
        <v>0</v>
      </c>
    </row>
    <row r="180" spans="1:10" x14ac:dyDescent="0.25">
      <c r="A180" s="124"/>
      <c r="B180" s="23"/>
      <c r="C180" s="23"/>
      <c r="D180" s="23"/>
      <c r="E180" s="23"/>
      <c r="F180" s="23" t="s">
        <v>41</v>
      </c>
      <c r="G180" s="22">
        <v>0</v>
      </c>
      <c r="H180" s="22">
        <f>SUM(I180:J180)</f>
        <v>0</v>
      </c>
      <c r="I180" s="22"/>
      <c r="J180" s="22"/>
    </row>
    <row r="181" spans="1:10" x14ac:dyDescent="0.25">
      <c r="A181" s="124"/>
      <c r="B181" s="23"/>
      <c r="C181" s="23"/>
      <c r="D181" s="23"/>
      <c r="E181" s="23"/>
      <c r="F181" s="23" t="s">
        <v>45</v>
      </c>
      <c r="G181" s="22">
        <f>SUM(G182:G184)</f>
        <v>9000</v>
      </c>
      <c r="H181" s="22">
        <f>SUM(H182:H184)</f>
        <v>9180</v>
      </c>
      <c r="I181" s="22">
        <f>SUM(I182:I184)</f>
        <v>9180</v>
      </c>
      <c r="J181" s="22">
        <f>SUM(J182:J184)</f>
        <v>0</v>
      </c>
    </row>
    <row r="182" spans="1:10" x14ac:dyDescent="0.25">
      <c r="A182" s="124"/>
      <c r="B182" s="23"/>
      <c r="C182" s="23"/>
      <c r="D182" s="23"/>
      <c r="E182" s="23"/>
      <c r="F182" s="23" t="s">
        <v>46</v>
      </c>
      <c r="G182" s="22">
        <v>9000</v>
      </c>
      <c r="H182" s="22">
        <f>SUM(I182:J182)</f>
        <v>9180</v>
      </c>
      <c r="I182" s="22">
        <f>SUM(G182*102/100)</f>
        <v>9180</v>
      </c>
      <c r="J182" s="22">
        <v>0</v>
      </c>
    </row>
    <row r="183" spans="1:10" x14ac:dyDescent="0.25">
      <c r="A183" s="124"/>
      <c r="B183" s="23"/>
      <c r="C183" s="23"/>
      <c r="D183" s="23"/>
      <c r="E183" s="23"/>
      <c r="F183" s="23" t="s">
        <v>47</v>
      </c>
      <c r="G183" s="22">
        <v>0</v>
      </c>
      <c r="H183" s="22">
        <f>SUM(I183:J183)</f>
        <v>0</v>
      </c>
      <c r="I183" s="22">
        <f>SUM(G183*107.4/100)</f>
        <v>0</v>
      </c>
      <c r="J183" s="22">
        <v>0</v>
      </c>
    </row>
    <row r="184" spans="1:10" x14ac:dyDescent="0.25">
      <c r="A184" s="124"/>
      <c r="B184" s="23"/>
      <c r="C184" s="23"/>
      <c r="D184" s="23"/>
      <c r="E184" s="23"/>
      <c r="F184" s="23" t="s">
        <v>48</v>
      </c>
      <c r="G184" s="22">
        <v>0</v>
      </c>
      <c r="H184" s="22">
        <f>SUM(I184:J184)</f>
        <v>0</v>
      </c>
      <c r="I184" s="22">
        <f>SUM(G184*107.4/100)</f>
        <v>0</v>
      </c>
      <c r="J184" s="22">
        <v>0</v>
      </c>
    </row>
    <row r="185" spans="1:10" x14ac:dyDescent="0.25">
      <c r="A185" s="124"/>
      <c r="B185" s="23"/>
      <c r="C185" s="23"/>
      <c r="D185" s="23"/>
      <c r="E185" s="23"/>
      <c r="F185" s="23" t="s">
        <v>50</v>
      </c>
      <c r="G185" s="22">
        <f>SUM(G186:G187)</f>
        <v>600</v>
      </c>
      <c r="H185" s="22">
        <f>SUM(H186:H188)</f>
        <v>612</v>
      </c>
      <c r="I185" s="22">
        <f>SUM(I186:I187)</f>
        <v>612</v>
      </c>
      <c r="J185" s="22">
        <f>SUM(J186:J187)</f>
        <v>0</v>
      </c>
    </row>
    <row r="186" spans="1:10" x14ac:dyDescent="0.25">
      <c r="A186" s="124"/>
      <c r="B186" s="23"/>
      <c r="C186" s="23"/>
      <c r="D186" s="23"/>
      <c r="E186" s="23"/>
      <c r="F186" s="23" t="s">
        <v>51</v>
      </c>
      <c r="G186" s="22">
        <v>600</v>
      </c>
      <c r="H186" s="22">
        <f>SUM(I186:J186)</f>
        <v>612</v>
      </c>
      <c r="I186" s="22">
        <f>G186*102/100</f>
        <v>612</v>
      </c>
      <c r="J186" s="22"/>
    </row>
    <row r="187" spans="1:10" x14ac:dyDescent="0.25">
      <c r="A187" s="124"/>
      <c r="B187" s="23"/>
      <c r="C187" s="23"/>
      <c r="D187" s="23"/>
      <c r="E187" s="23"/>
      <c r="F187" s="23" t="s">
        <v>98</v>
      </c>
      <c r="G187" s="22">
        <v>0</v>
      </c>
      <c r="H187" s="22"/>
      <c r="I187" s="22"/>
      <c r="J187" s="22"/>
    </row>
    <row r="188" spans="1:10" x14ac:dyDescent="0.25">
      <c r="A188" s="124"/>
      <c r="B188" s="23"/>
      <c r="C188" s="23"/>
      <c r="D188" s="23"/>
      <c r="E188" s="23"/>
      <c r="F188" s="23" t="s">
        <v>56</v>
      </c>
      <c r="G188" s="22">
        <v>0</v>
      </c>
      <c r="H188" s="22"/>
      <c r="I188" s="22"/>
      <c r="J188" s="22"/>
    </row>
    <row r="189" spans="1:10" x14ac:dyDescent="0.25">
      <c r="A189" s="124"/>
      <c r="B189" s="23"/>
      <c r="C189" s="23"/>
      <c r="D189" s="23"/>
      <c r="E189" s="23"/>
      <c r="F189" s="23" t="s">
        <v>99</v>
      </c>
      <c r="G189" s="22">
        <v>0</v>
      </c>
      <c r="H189" s="22"/>
      <c r="I189" s="22"/>
      <c r="J189" s="22"/>
    </row>
    <row r="190" spans="1:10" x14ac:dyDescent="0.25">
      <c r="A190" s="124"/>
      <c r="B190" s="23"/>
      <c r="C190" s="23"/>
      <c r="D190" s="23"/>
      <c r="E190" s="23"/>
      <c r="F190" s="23" t="s">
        <v>58</v>
      </c>
      <c r="G190" s="22">
        <f>SUM(G191:G195)</f>
        <v>22600</v>
      </c>
      <c r="H190" s="22">
        <f>SUM(H191:H195)</f>
        <v>22492</v>
      </c>
      <c r="I190" s="22">
        <f>SUM(I191:I195)</f>
        <v>22492</v>
      </c>
      <c r="J190" s="22">
        <f>SUM(J191:J195)</f>
        <v>0</v>
      </c>
    </row>
    <row r="191" spans="1:10" x14ac:dyDescent="0.25">
      <c r="A191" s="124"/>
      <c r="B191" s="23"/>
      <c r="C191" s="23"/>
      <c r="D191" s="23"/>
      <c r="E191" s="23"/>
      <c r="F191" s="23" t="s">
        <v>100</v>
      </c>
      <c r="G191" s="22">
        <v>4000</v>
      </c>
      <c r="H191" s="22">
        <f>SUM(I191:J191)</f>
        <v>3520</v>
      </c>
      <c r="I191" s="22">
        <f>SUM(G191*88/100)</f>
        <v>3520</v>
      </c>
      <c r="J191" s="22">
        <v>0</v>
      </c>
    </row>
    <row r="192" spans="1:10" x14ac:dyDescent="0.25">
      <c r="A192" s="124"/>
      <c r="B192" s="23"/>
      <c r="C192" s="23"/>
      <c r="D192" s="23"/>
      <c r="E192" s="23"/>
      <c r="F192" s="23" t="s">
        <v>101</v>
      </c>
      <c r="G192" s="22">
        <v>0</v>
      </c>
      <c r="H192" s="22">
        <f>SUM(I192:J192)</f>
        <v>0</v>
      </c>
      <c r="I192" s="22">
        <f>SUM(G192)</f>
        <v>0</v>
      </c>
      <c r="J192" s="22">
        <v>0</v>
      </c>
    </row>
    <row r="193" spans="1:10" x14ac:dyDescent="0.25">
      <c r="A193" s="124"/>
      <c r="B193" s="23"/>
      <c r="C193" s="23"/>
      <c r="D193" s="23"/>
      <c r="E193" s="23"/>
      <c r="F193" s="23" t="s">
        <v>102</v>
      </c>
      <c r="G193" s="22"/>
      <c r="H193" s="22">
        <f>SUM(I193:J193)</f>
        <v>0</v>
      </c>
      <c r="I193" s="22">
        <f>SUM(G193)</f>
        <v>0</v>
      </c>
      <c r="J193" s="22"/>
    </row>
    <row r="194" spans="1:10" x14ac:dyDescent="0.25">
      <c r="A194" s="124"/>
      <c r="B194" s="23"/>
      <c r="C194" s="23"/>
      <c r="D194" s="23"/>
      <c r="E194" s="23"/>
      <c r="F194" s="23" t="s">
        <v>60</v>
      </c>
      <c r="G194" s="22"/>
      <c r="H194" s="22">
        <f>SUM(I194:J194)</f>
        <v>0</v>
      </c>
      <c r="I194" s="22">
        <f>SUM(G194*90/100)</f>
        <v>0</v>
      </c>
      <c r="J194" s="22"/>
    </row>
    <row r="195" spans="1:10" x14ac:dyDescent="0.25">
      <c r="A195" s="124"/>
      <c r="B195" s="23"/>
      <c r="C195" s="23"/>
      <c r="D195" s="23"/>
      <c r="E195" s="23"/>
      <c r="F195" s="23" t="s">
        <v>61</v>
      </c>
      <c r="G195" s="22">
        <v>18600</v>
      </c>
      <c r="H195" s="22">
        <f>SUM(I195:J195)</f>
        <v>18972</v>
      </c>
      <c r="I195" s="22">
        <f>SUM(G195*102/100)</f>
        <v>18972</v>
      </c>
      <c r="J195" s="22">
        <v>0</v>
      </c>
    </row>
    <row r="196" spans="1:10" x14ac:dyDescent="0.25">
      <c r="A196" s="80" t="s">
        <v>62</v>
      </c>
      <c r="B196" s="23" t="s">
        <v>81</v>
      </c>
      <c r="C196" s="23" t="s">
        <v>91</v>
      </c>
      <c r="D196" s="23" t="s">
        <v>97</v>
      </c>
      <c r="E196" s="23" t="s">
        <v>63</v>
      </c>
      <c r="F196" s="23"/>
      <c r="G196" s="22">
        <f>SUM(G197)</f>
        <v>1050</v>
      </c>
      <c r="H196" s="22">
        <f t="shared" ref="H196:J197" si="19">SUM(H197)</f>
        <v>1113</v>
      </c>
      <c r="I196" s="22">
        <f t="shared" si="19"/>
        <v>1113</v>
      </c>
      <c r="J196" s="22">
        <f t="shared" si="19"/>
        <v>0</v>
      </c>
    </row>
    <row r="197" spans="1:10" x14ac:dyDescent="0.25">
      <c r="A197" s="80" t="s">
        <v>64</v>
      </c>
      <c r="B197" s="23" t="s">
        <v>81</v>
      </c>
      <c r="C197" s="23" t="s">
        <v>91</v>
      </c>
      <c r="D197" s="23" t="s">
        <v>97</v>
      </c>
      <c r="E197" s="23" t="s">
        <v>65</v>
      </c>
      <c r="F197" s="23"/>
      <c r="G197" s="22">
        <f>SUM(G198)</f>
        <v>1050</v>
      </c>
      <c r="H197" s="22">
        <f t="shared" si="19"/>
        <v>1113</v>
      </c>
      <c r="I197" s="22">
        <f t="shared" si="19"/>
        <v>1113</v>
      </c>
      <c r="J197" s="22">
        <f t="shared" si="19"/>
        <v>0</v>
      </c>
    </row>
    <row r="198" spans="1:10" x14ac:dyDescent="0.25">
      <c r="A198" s="80" t="s">
        <v>66</v>
      </c>
      <c r="B198" s="23" t="s">
        <v>81</v>
      </c>
      <c r="C198" s="23" t="s">
        <v>91</v>
      </c>
      <c r="D198" s="23" t="s">
        <v>97</v>
      </c>
      <c r="E198" s="23" t="s">
        <v>67</v>
      </c>
      <c r="F198" s="23" t="s">
        <v>68</v>
      </c>
      <c r="G198" s="22">
        <v>1050</v>
      </c>
      <c r="H198" s="22">
        <f>SUM(I198:J198)</f>
        <v>1113</v>
      </c>
      <c r="I198" s="22">
        <v>1113</v>
      </c>
      <c r="J198" s="22">
        <v>0</v>
      </c>
    </row>
    <row r="199" spans="1:10" x14ac:dyDescent="0.25">
      <c r="A199" s="125" t="s">
        <v>105</v>
      </c>
      <c r="B199" s="24" t="s">
        <v>22</v>
      </c>
      <c r="C199" s="24" t="s">
        <v>19</v>
      </c>
      <c r="D199" s="24" t="s">
        <v>20</v>
      </c>
      <c r="E199" s="24"/>
      <c r="F199" s="24"/>
      <c r="G199" s="25">
        <f>SUM(G200+G209)</f>
        <v>672500</v>
      </c>
      <c r="H199" s="25">
        <f>SUM(H200+H209)</f>
        <v>591800</v>
      </c>
      <c r="I199" s="25">
        <f>SUM(I200+I209)</f>
        <v>591800</v>
      </c>
      <c r="J199" s="25">
        <f>SUM(J200+J209)</f>
        <v>0</v>
      </c>
    </row>
    <row r="200" spans="1:10" x14ac:dyDescent="0.25">
      <c r="A200" s="82" t="s">
        <v>119</v>
      </c>
      <c r="B200" s="24" t="s">
        <v>22</v>
      </c>
      <c r="C200" s="24" t="s">
        <v>83</v>
      </c>
      <c r="D200" s="24" t="s">
        <v>20</v>
      </c>
      <c r="E200" s="24"/>
      <c r="F200" s="24"/>
      <c r="G200" s="25">
        <f>SUM(G201)</f>
        <v>672500</v>
      </c>
      <c r="H200" s="25">
        <f>SUM(H201)</f>
        <v>591800</v>
      </c>
      <c r="I200" s="25">
        <f>SUM(I201)</f>
        <v>591800</v>
      </c>
      <c r="J200" s="25">
        <f>SUM(J201)</f>
        <v>0</v>
      </c>
    </row>
    <row r="201" spans="1:10" x14ac:dyDescent="0.25">
      <c r="A201" s="80" t="s">
        <v>120</v>
      </c>
      <c r="B201" s="23" t="s">
        <v>22</v>
      </c>
      <c r="C201" s="23" t="s">
        <v>83</v>
      </c>
      <c r="D201" s="23" t="s">
        <v>121</v>
      </c>
      <c r="E201" s="23"/>
      <c r="F201" s="23"/>
      <c r="G201" s="22">
        <f t="shared" ref="G201:J205" si="20">SUM(G202)</f>
        <v>672500</v>
      </c>
      <c r="H201" s="22">
        <f t="shared" si="20"/>
        <v>591800</v>
      </c>
      <c r="I201" s="22">
        <f t="shared" si="20"/>
        <v>591800</v>
      </c>
      <c r="J201" s="22">
        <f t="shared" si="20"/>
        <v>0</v>
      </c>
    </row>
    <row r="202" spans="1:10" x14ac:dyDescent="0.25">
      <c r="A202" s="80" t="s">
        <v>122</v>
      </c>
      <c r="B202" s="23" t="s">
        <v>22</v>
      </c>
      <c r="C202" s="23" t="s">
        <v>83</v>
      </c>
      <c r="D202" s="23" t="s">
        <v>123</v>
      </c>
      <c r="E202" s="23"/>
      <c r="F202" s="23"/>
      <c r="G202" s="22">
        <f t="shared" si="20"/>
        <v>672500</v>
      </c>
      <c r="H202" s="22">
        <f t="shared" si="20"/>
        <v>591800</v>
      </c>
      <c r="I202" s="22">
        <f t="shared" si="20"/>
        <v>591800</v>
      </c>
      <c r="J202" s="22">
        <f t="shared" si="20"/>
        <v>0</v>
      </c>
    </row>
    <row r="203" spans="1:10" ht="34.5" x14ac:dyDescent="0.25">
      <c r="A203" s="80" t="s">
        <v>124</v>
      </c>
      <c r="B203" s="23" t="s">
        <v>22</v>
      </c>
      <c r="C203" s="23" t="s">
        <v>83</v>
      </c>
      <c r="D203" s="23" t="s">
        <v>125</v>
      </c>
      <c r="E203" s="23"/>
      <c r="F203" s="23"/>
      <c r="G203" s="22">
        <f>SUM(G204)</f>
        <v>672500</v>
      </c>
      <c r="H203" s="22">
        <f t="shared" si="20"/>
        <v>591800</v>
      </c>
      <c r="I203" s="22">
        <f t="shared" si="20"/>
        <v>591800</v>
      </c>
      <c r="J203" s="22">
        <f t="shared" si="20"/>
        <v>0</v>
      </c>
    </row>
    <row r="204" spans="1:10" ht="23.25" x14ac:dyDescent="0.25">
      <c r="A204" s="138" t="s">
        <v>398</v>
      </c>
      <c r="B204" s="23" t="s">
        <v>22</v>
      </c>
      <c r="C204" s="23" t="s">
        <v>83</v>
      </c>
      <c r="D204" s="23" t="s">
        <v>125</v>
      </c>
      <c r="E204" s="23" t="s">
        <v>88</v>
      </c>
      <c r="F204" s="23"/>
      <c r="G204" s="22">
        <f>SUM(G205)</f>
        <v>672500</v>
      </c>
      <c r="H204" s="22">
        <f t="shared" si="20"/>
        <v>591800</v>
      </c>
      <c r="I204" s="22">
        <f t="shared" si="20"/>
        <v>591800</v>
      </c>
      <c r="J204" s="22">
        <f t="shared" si="20"/>
        <v>0</v>
      </c>
    </row>
    <row r="205" spans="1:10" ht="23.25" x14ac:dyDescent="0.25">
      <c r="A205" s="80" t="s">
        <v>249</v>
      </c>
      <c r="B205" s="23" t="s">
        <v>22</v>
      </c>
      <c r="C205" s="23" t="s">
        <v>83</v>
      </c>
      <c r="D205" s="23" t="s">
        <v>125</v>
      </c>
      <c r="E205" s="23" t="s">
        <v>89</v>
      </c>
      <c r="F205" s="23"/>
      <c r="G205" s="22">
        <f>SUM(G206)</f>
        <v>672500</v>
      </c>
      <c r="H205" s="22">
        <f t="shared" si="20"/>
        <v>591800</v>
      </c>
      <c r="I205" s="22">
        <f t="shared" si="20"/>
        <v>591800</v>
      </c>
      <c r="J205" s="22">
        <f t="shared" si="20"/>
        <v>0</v>
      </c>
    </row>
    <row r="206" spans="1:10" ht="23.25" x14ac:dyDescent="0.25">
      <c r="A206" s="139" t="s">
        <v>399</v>
      </c>
      <c r="B206" s="23" t="s">
        <v>22</v>
      </c>
      <c r="C206" s="23" t="s">
        <v>83</v>
      </c>
      <c r="D206" s="23" t="s">
        <v>125</v>
      </c>
      <c r="E206" s="23" t="s">
        <v>43</v>
      </c>
      <c r="F206" s="23" t="s">
        <v>126</v>
      </c>
      <c r="G206" s="22">
        <f>G208</f>
        <v>672500</v>
      </c>
      <c r="H206" s="22">
        <f>SUM(H207:H208)</f>
        <v>591800</v>
      </c>
      <c r="I206" s="22">
        <f>SUM(I207:I208)</f>
        <v>591800</v>
      </c>
      <c r="J206" s="22">
        <f>SUM(J207:J208)</f>
        <v>0</v>
      </c>
    </row>
    <row r="207" spans="1:10" x14ac:dyDescent="0.25">
      <c r="A207" s="139" t="s">
        <v>127</v>
      </c>
      <c r="B207" s="23"/>
      <c r="C207" s="23"/>
      <c r="D207" s="23"/>
      <c r="E207" s="23"/>
      <c r="F207" s="23"/>
      <c r="G207" s="22"/>
      <c r="H207" s="22"/>
      <c r="I207" s="22"/>
      <c r="J207" s="22"/>
    </row>
    <row r="208" spans="1:10" x14ac:dyDescent="0.25">
      <c r="A208" s="80" t="s">
        <v>128</v>
      </c>
      <c r="B208" s="23"/>
      <c r="C208" s="23"/>
      <c r="D208" s="23"/>
      <c r="E208" s="23"/>
      <c r="F208" s="23"/>
      <c r="G208" s="22">
        <v>672500</v>
      </c>
      <c r="H208" s="22">
        <f>SUM(I208:J208)</f>
        <v>591800</v>
      </c>
      <c r="I208" s="22">
        <f>SUM(G208*88/100)</f>
        <v>591800</v>
      </c>
      <c r="J208" s="22">
        <v>0</v>
      </c>
    </row>
    <row r="209" spans="1:10" ht="23.25" x14ac:dyDescent="0.25">
      <c r="A209" s="82" t="s">
        <v>129</v>
      </c>
      <c r="B209" s="24" t="s">
        <v>22</v>
      </c>
      <c r="C209" s="24" t="s">
        <v>130</v>
      </c>
      <c r="D209" s="24" t="s">
        <v>20</v>
      </c>
      <c r="E209" s="24"/>
      <c r="F209" s="24"/>
      <c r="G209" s="25">
        <f>SUM(G210)</f>
        <v>0</v>
      </c>
      <c r="H209" s="25">
        <f t="shared" ref="H209:J213" si="21">SUM(H210)</f>
        <v>0</v>
      </c>
      <c r="I209" s="25">
        <f t="shared" si="21"/>
        <v>0</v>
      </c>
      <c r="J209" s="25">
        <f t="shared" si="21"/>
        <v>0</v>
      </c>
    </row>
    <row r="210" spans="1:10" ht="23.25" x14ac:dyDescent="0.25">
      <c r="A210" s="80" t="s">
        <v>131</v>
      </c>
      <c r="B210" s="23" t="s">
        <v>22</v>
      </c>
      <c r="C210" s="23" t="s">
        <v>130</v>
      </c>
      <c r="D210" s="23" t="s">
        <v>132</v>
      </c>
      <c r="E210" s="23"/>
      <c r="F210" s="23"/>
      <c r="G210" s="22">
        <f>SUM(G211)</f>
        <v>0</v>
      </c>
      <c r="H210" s="22">
        <f t="shared" si="21"/>
        <v>0</v>
      </c>
      <c r="I210" s="22">
        <f t="shared" si="21"/>
        <v>0</v>
      </c>
      <c r="J210" s="22">
        <f t="shared" si="21"/>
        <v>0</v>
      </c>
    </row>
    <row r="211" spans="1:10" ht="23.25" x14ac:dyDescent="0.25">
      <c r="A211" s="80" t="s">
        <v>133</v>
      </c>
      <c r="B211" s="23" t="s">
        <v>22</v>
      </c>
      <c r="C211" s="23" t="s">
        <v>130</v>
      </c>
      <c r="D211" s="23" t="s">
        <v>267</v>
      </c>
      <c r="E211" s="23"/>
      <c r="F211" s="23"/>
      <c r="G211" s="22">
        <f>SUM(G212)</f>
        <v>0</v>
      </c>
      <c r="H211" s="22">
        <f t="shared" si="21"/>
        <v>0</v>
      </c>
      <c r="I211" s="22">
        <f t="shared" si="21"/>
        <v>0</v>
      </c>
      <c r="J211" s="22">
        <f t="shared" si="21"/>
        <v>0</v>
      </c>
    </row>
    <row r="212" spans="1:10" ht="23.25" x14ac:dyDescent="0.25">
      <c r="A212" s="138" t="s">
        <v>38</v>
      </c>
      <c r="B212" s="23" t="s">
        <v>22</v>
      </c>
      <c r="C212" s="23" t="s">
        <v>130</v>
      </c>
      <c r="D212" s="23" t="s">
        <v>267</v>
      </c>
      <c r="E212" s="23" t="s">
        <v>88</v>
      </c>
      <c r="F212" s="23"/>
      <c r="G212" s="22">
        <f>SUM(G213)</f>
        <v>0</v>
      </c>
      <c r="H212" s="22">
        <f t="shared" si="21"/>
        <v>0</v>
      </c>
      <c r="I212" s="22">
        <f t="shared" si="21"/>
        <v>0</v>
      </c>
      <c r="J212" s="22">
        <f t="shared" si="21"/>
        <v>0</v>
      </c>
    </row>
    <row r="213" spans="1:10" ht="23.25" x14ac:dyDescent="0.25">
      <c r="A213" s="80" t="s">
        <v>39</v>
      </c>
      <c r="B213" s="23" t="s">
        <v>22</v>
      </c>
      <c r="C213" s="23" t="s">
        <v>130</v>
      </c>
      <c r="D213" s="23" t="s">
        <v>267</v>
      </c>
      <c r="E213" s="23" t="s">
        <v>89</v>
      </c>
      <c r="F213" s="23"/>
      <c r="G213" s="22">
        <f>SUM(G214)</f>
        <v>0</v>
      </c>
      <c r="H213" s="22">
        <f t="shared" si="21"/>
        <v>0</v>
      </c>
      <c r="I213" s="22">
        <f t="shared" si="21"/>
        <v>0</v>
      </c>
      <c r="J213" s="22">
        <f t="shared" si="21"/>
        <v>0</v>
      </c>
    </row>
    <row r="214" spans="1:10" ht="23.25" x14ac:dyDescent="0.25">
      <c r="A214" s="139" t="s">
        <v>42</v>
      </c>
      <c r="B214" s="23" t="s">
        <v>22</v>
      </c>
      <c r="C214" s="23" t="s">
        <v>130</v>
      </c>
      <c r="D214" s="23" t="s">
        <v>267</v>
      </c>
      <c r="E214" s="23" t="s">
        <v>43</v>
      </c>
      <c r="F214" s="23" t="s">
        <v>56</v>
      </c>
      <c r="G214" s="22">
        <v>0</v>
      </c>
      <c r="H214" s="22">
        <f>SUM(I214:J214)</f>
        <v>0</v>
      </c>
      <c r="I214" s="22"/>
      <c r="J214" s="22"/>
    </row>
    <row r="215" spans="1:10" x14ac:dyDescent="0.25">
      <c r="A215" s="82" t="s">
        <v>135</v>
      </c>
      <c r="B215" s="24" t="s">
        <v>136</v>
      </c>
      <c r="C215" s="24" t="s">
        <v>19</v>
      </c>
      <c r="D215" s="24" t="s">
        <v>20</v>
      </c>
      <c r="E215" s="24"/>
      <c r="F215" s="24"/>
      <c r="G215" s="25">
        <f>SUM(G216+G222+G229)</f>
        <v>603467</v>
      </c>
      <c r="H215" s="25">
        <f>SUM(H216+H222+H229)</f>
        <v>586841.9</v>
      </c>
      <c r="I215" s="25">
        <f>SUM(I216+I222+I229)</f>
        <v>586841.9</v>
      </c>
      <c r="J215" s="25">
        <f>SUM(J216+J222+J229)</f>
        <v>0</v>
      </c>
    </row>
    <row r="216" spans="1:10" x14ac:dyDescent="0.25">
      <c r="A216" s="82" t="s">
        <v>137</v>
      </c>
      <c r="B216" s="24" t="s">
        <v>136</v>
      </c>
      <c r="C216" s="24" t="s">
        <v>18</v>
      </c>
      <c r="D216" s="24" t="s">
        <v>20</v>
      </c>
      <c r="E216" s="24"/>
      <c r="F216" s="24"/>
      <c r="G216" s="25">
        <f>SUM(G217)</f>
        <v>0</v>
      </c>
      <c r="H216" s="25">
        <f t="shared" ref="H216:J220" si="22">SUM(H217)</f>
        <v>0</v>
      </c>
      <c r="I216" s="25">
        <f t="shared" si="22"/>
        <v>0</v>
      </c>
      <c r="J216" s="25">
        <f t="shared" si="22"/>
        <v>0</v>
      </c>
    </row>
    <row r="217" spans="1:10" x14ac:dyDescent="0.25">
      <c r="A217" s="80" t="s">
        <v>138</v>
      </c>
      <c r="B217" s="23" t="s">
        <v>136</v>
      </c>
      <c r="C217" s="23" t="s">
        <v>18</v>
      </c>
      <c r="D217" s="23" t="s">
        <v>139</v>
      </c>
      <c r="E217" s="23"/>
      <c r="F217" s="23"/>
      <c r="G217" s="22">
        <f>SUM(G218)</f>
        <v>0</v>
      </c>
      <c r="H217" s="22">
        <f t="shared" si="22"/>
        <v>0</v>
      </c>
      <c r="I217" s="22">
        <f t="shared" si="22"/>
        <v>0</v>
      </c>
      <c r="J217" s="22">
        <f t="shared" si="22"/>
        <v>0</v>
      </c>
    </row>
    <row r="218" spans="1:10" ht="34.5" x14ac:dyDescent="0.25">
      <c r="A218" s="80" t="s">
        <v>140</v>
      </c>
      <c r="B218" s="23" t="s">
        <v>136</v>
      </c>
      <c r="C218" s="23" t="s">
        <v>18</v>
      </c>
      <c r="D218" s="23" t="s">
        <v>268</v>
      </c>
      <c r="E218" s="23"/>
      <c r="F218" s="23"/>
      <c r="G218" s="22">
        <f>SUM(G219)</f>
        <v>0</v>
      </c>
      <c r="H218" s="22">
        <f t="shared" si="22"/>
        <v>0</v>
      </c>
      <c r="I218" s="22">
        <f t="shared" si="22"/>
        <v>0</v>
      </c>
      <c r="J218" s="22">
        <f t="shared" si="22"/>
        <v>0</v>
      </c>
    </row>
    <row r="219" spans="1:10" ht="34.5" x14ac:dyDescent="0.25">
      <c r="A219" s="80" t="s">
        <v>142</v>
      </c>
      <c r="B219" s="23" t="s">
        <v>136</v>
      </c>
      <c r="C219" s="23" t="s">
        <v>18</v>
      </c>
      <c r="D219" s="23" t="s">
        <v>269</v>
      </c>
      <c r="E219" s="23"/>
      <c r="F219" s="23"/>
      <c r="G219" s="22">
        <f>SUM(G220)</f>
        <v>0</v>
      </c>
      <c r="H219" s="22">
        <f t="shared" si="22"/>
        <v>0</v>
      </c>
      <c r="I219" s="22">
        <f t="shared" si="22"/>
        <v>0</v>
      </c>
      <c r="J219" s="22">
        <f t="shared" si="22"/>
        <v>0</v>
      </c>
    </row>
    <row r="220" spans="1:10" x14ac:dyDescent="0.25">
      <c r="A220" s="139" t="s">
        <v>62</v>
      </c>
      <c r="B220" s="23" t="s">
        <v>136</v>
      </c>
      <c r="C220" s="23" t="s">
        <v>18</v>
      </c>
      <c r="D220" s="23" t="s">
        <v>269</v>
      </c>
      <c r="E220" s="23" t="s">
        <v>63</v>
      </c>
      <c r="F220" s="23"/>
      <c r="G220" s="22">
        <f>SUM(G221)</f>
        <v>0</v>
      </c>
      <c r="H220" s="22">
        <f t="shared" si="22"/>
        <v>0</v>
      </c>
      <c r="I220" s="22">
        <f t="shared" si="22"/>
        <v>0</v>
      </c>
      <c r="J220" s="22">
        <f t="shared" si="22"/>
        <v>0</v>
      </c>
    </row>
    <row r="221" spans="1:10" ht="34.5" x14ac:dyDescent="0.25">
      <c r="A221" s="139" t="s">
        <v>112</v>
      </c>
      <c r="B221" s="23" t="s">
        <v>136</v>
      </c>
      <c r="C221" s="23" t="s">
        <v>18</v>
      </c>
      <c r="D221" s="23" t="s">
        <v>269</v>
      </c>
      <c r="E221" s="23" t="s">
        <v>113</v>
      </c>
      <c r="F221" s="23" t="s">
        <v>143</v>
      </c>
      <c r="G221" s="22">
        <v>0</v>
      </c>
      <c r="H221" s="22">
        <f>SUM(I221:J221)</f>
        <v>0</v>
      </c>
      <c r="I221" s="22"/>
      <c r="J221" s="22"/>
    </row>
    <row r="222" spans="1:10" x14ac:dyDescent="0.25">
      <c r="A222" s="82" t="s">
        <v>144</v>
      </c>
      <c r="B222" s="24" t="s">
        <v>136</v>
      </c>
      <c r="C222" s="24" t="s">
        <v>145</v>
      </c>
      <c r="D222" s="24" t="s">
        <v>20</v>
      </c>
      <c r="E222" s="24"/>
      <c r="F222" s="24"/>
      <c r="G222" s="25">
        <f t="shared" ref="G222:J225" si="23">SUM(G223)</f>
        <v>173600</v>
      </c>
      <c r="H222" s="25">
        <f t="shared" si="23"/>
        <v>160580</v>
      </c>
      <c r="I222" s="25">
        <f t="shared" si="23"/>
        <v>160580</v>
      </c>
      <c r="J222" s="25">
        <f t="shared" si="23"/>
        <v>0</v>
      </c>
    </row>
    <row r="223" spans="1:10" x14ac:dyDescent="0.25">
      <c r="A223" s="80" t="s">
        <v>146</v>
      </c>
      <c r="B223" s="23" t="s">
        <v>136</v>
      </c>
      <c r="C223" s="23" t="s">
        <v>145</v>
      </c>
      <c r="D223" s="23" t="s">
        <v>147</v>
      </c>
      <c r="E223" s="23"/>
      <c r="F223" s="23"/>
      <c r="G223" s="22">
        <f t="shared" si="23"/>
        <v>173600</v>
      </c>
      <c r="H223" s="22">
        <f t="shared" si="23"/>
        <v>160580</v>
      </c>
      <c r="I223" s="22">
        <f t="shared" si="23"/>
        <v>160580</v>
      </c>
      <c r="J223" s="22">
        <f t="shared" si="23"/>
        <v>0</v>
      </c>
    </row>
    <row r="224" spans="1:10" x14ac:dyDescent="0.25">
      <c r="A224" s="80" t="s">
        <v>148</v>
      </c>
      <c r="B224" s="23" t="s">
        <v>136</v>
      </c>
      <c r="C224" s="23" t="s">
        <v>145</v>
      </c>
      <c r="D224" s="23" t="s">
        <v>323</v>
      </c>
      <c r="E224" s="23"/>
      <c r="F224" s="23"/>
      <c r="G224" s="22">
        <f>SUM(G225)</f>
        <v>173600</v>
      </c>
      <c r="H224" s="22">
        <f t="shared" si="23"/>
        <v>160580</v>
      </c>
      <c r="I224" s="22">
        <f t="shared" si="23"/>
        <v>160580</v>
      </c>
      <c r="J224" s="22">
        <f t="shared" si="23"/>
        <v>0</v>
      </c>
    </row>
    <row r="225" spans="1:10" ht="23.25" x14ac:dyDescent="0.25">
      <c r="A225" s="138" t="s">
        <v>398</v>
      </c>
      <c r="B225" s="23" t="s">
        <v>136</v>
      </c>
      <c r="C225" s="23" t="s">
        <v>145</v>
      </c>
      <c r="D225" s="23" t="s">
        <v>323</v>
      </c>
      <c r="E225" s="23" t="s">
        <v>88</v>
      </c>
      <c r="F225" s="23"/>
      <c r="G225" s="22">
        <f>SUM(G226)</f>
        <v>173600</v>
      </c>
      <c r="H225" s="22">
        <f t="shared" si="23"/>
        <v>160580</v>
      </c>
      <c r="I225" s="22">
        <f t="shared" si="23"/>
        <v>160580</v>
      </c>
      <c r="J225" s="22">
        <f t="shared" si="23"/>
        <v>0</v>
      </c>
    </row>
    <row r="226" spans="1:10" ht="23.25" x14ac:dyDescent="0.25">
      <c r="A226" s="80" t="s">
        <v>402</v>
      </c>
      <c r="B226" s="23" t="s">
        <v>136</v>
      </c>
      <c r="C226" s="23" t="s">
        <v>145</v>
      </c>
      <c r="D226" s="23" t="s">
        <v>323</v>
      </c>
      <c r="E226" s="23" t="s">
        <v>89</v>
      </c>
      <c r="F226" s="23"/>
      <c r="G226" s="22">
        <f>SUM(G227:G228)</f>
        <v>173600</v>
      </c>
      <c r="H226" s="22">
        <f>SUM(H227:H228)</f>
        <v>160580</v>
      </c>
      <c r="I226" s="22">
        <f>SUM(I227:I228)</f>
        <v>160580</v>
      </c>
      <c r="J226" s="22">
        <f>SUM(J227:J228)</f>
        <v>0</v>
      </c>
    </row>
    <row r="227" spans="1:10" ht="34.5" x14ac:dyDescent="0.25">
      <c r="A227" s="139" t="s">
        <v>403</v>
      </c>
      <c r="B227" s="23" t="s">
        <v>136</v>
      </c>
      <c r="C227" s="23" t="s">
        <v>145</v>
      </c>
      <c r="D227" s="23" t="s">
        <v>323</v>
      </c>
      <c r="E227" s="23" t="s">
        <v>151</v>
      </c>
      <c r="F227" s="23" t="s">
        <v>152</v>
      </c>
      <c r="G227" s="22">
        <v>0</v>
      </c>
      <c r="H227" s="22">
        <v>0</v>
      </c>
      <c r="I227" s="22">
        <v>0</v>
      </c>
      <c r="J227" s="22">
        <v>0</v>
      </c>
    </row>
    <row r="228" spans="1:10" ht="23.25" x14ac:dyDescent="0.25">
      <c r="A228" s="139" t="s">
        <v>404</v>
      </c>
      <c r="B228" s="23" t="s">
        <v>136</v>
      </c>
      <c r="C228" s="23" t="s">
        <v>145</v>
      </c>
      <c r="D228" s="23" t="s">
        <v>323</v>
      </c>
      <c r="E228" s="23" t="s">
        <v>43</v>
      </c>
      <c r="F228" s="23" t="s">
        <v>56</v>
      </c>
      <c r="G228" s="22">
        <v>173600</v>
      </c>
      <c r="H228" s="22">
        <f>SUM(I228:J228)</f>
        <v>160580</v>
      </c>
      <c r="I228" s="22">
        <f>SUM(G228*92.5/100)</f>
        <v>160580</v>
      </c>
      <c r="J228" s="22">
        <v>0</v>
      </c>
    </row>
    <row r="229" spans="1:10" x14ac:dyDescent="0.25">
      <c r="A229" s="82" t="s">
        <v>153</v>
      </c>
      <c r="B229" s="24" t="s">
        <v>136</v>
      </c>
      <c r="C229" s="24" t="s">
        <v>81</v>
      </c>
      <c r="D229" s="24" t="s">
        <v>20</v>
      </c>
      <c r="E229" s="24"/>
      <c r="F229" s="24"/>
      <c r="G229" s="25">
        <f>SUM(G230)</f>
        <v>429867</v>
      </c>
      <c r="H229" s="25">
        <f>SUM(H230)</f>
        <v>426261.9</v>
      </c>
      <c r="I229" s="25">
        <f>SUM(I230)</f>
        <v>426261.9</v>
      </c>
      <c r="J229" s="25">
        <f>SUM(J230)</f>
        <v>0</v>
      </c>
    </row>
    <row r="230" spans="1:10" x14ac:dyDescent="0.25">
      <c r="A230" s="80" t="s">
        <v>153</v>
      </c>
      <c r="B230" s="23" t="s">
        <v>136</v>
      </c>
      <c r="C230" s="23" t="s">
        <v>81</v>
      </c>
      <c r="D230" s="23" t="s">
        <v>154</v>
      </c>
      <c r="E230" s="23"/>
      <c r="F230" s="23"/>
      <c r="G230" s="22">
        <f>SUM(G231+G237+G241+G252)</f>
        <v>429867</v>
      </c>
      <c r="H230" s="22">
        <f>SUM(H231+H237+H241+H245)</f>
        <v>426261.9</v>
      </c>
      <c r="I230" s="22">
        <f>SUM(I231+I237+I241+I245)</f>
        <v>426261.9</v>
      </c>
      <c r="J230" s="22">
        <f>SUM(J231+J237+J241+J245)</f>
        <v>0</v>
      </c>
    </row>
    <row r="231" spans="1:10" x14ac:dyDescent="0.25">
      <c r="A231" s="80" t="s">
        <v>155</v>
      </c>
      <c r="B231" s="23" t="s">
        <v>136</v>
      </c>
      <c r="C231" s="23" t="s">
        <v>81</v>
      </c>
      <c r="D231" s="23" t="s">
        <v>413</v>
      </c>
      <c r="E231" s="23"/>
      <c r="F231" s="23"/>
      <c r="G231" s="22">
        <f>SUM(G232)</f>
        <v>326319</v>
      </c>
      <c r="H231" s="22">
        <f t="shared" ref="H231:J233" si="24">SUM(H232)</f>
        <v>330480</v>
      </c>
      <c r="I231" s="22">
        <f t="shared" si="24"/>
        <v>330480</v>
      </c>
      <c r="J231" s="22">
        <f t="shared" si="24"/>
        <v>0</v>
      </c>
    </row>
    <row r="232" spans="1:10" ht="23.25" x14ac:dyDescent="0.25">
      <c r="A232" s="138" t="s">
        <v>405</v>
      </c>
      <c r="B232" s="23" t="s">
        <v>136</v>
      </c>
      <c r="C232" s="23" t="s">
        <v>81</v>
      </c>
      <c r="D232" s="23" t="s">
        <v>413</v>
      </c>
      <c r="E232" s="23" t="s">
        <v>88</v>
      </c>
      <c r="F232" s="23"/>
      <c r="G232" s="22">
        <f>SUM(G233)</f>
        <v>326319</v>
      </c>
      <c r="H232" s="22">
        <f t="shared" si="24"/>
        <v>330480</v>
      </c>
      <c r="I232" s="22">
        <f t="shared" si="24"/>
        <v>330480</v>
      </c>
      <c r="J232" s="22">
        <f t="shared" si="24"/>
        <v>0</v>
      </c>
    </row>
    <row r="233" spans="1:10" ht="23.25" x14ac:dyDescent="0.25">
      <c r="A233" s="80" t="s">
        <v>249</v>
      </c>
      <c r="B233" s="23" t="s">
        <v>136</v>
      </c>
      <c r="C233" s="23" t="s">
        <v>81</v>
      </c>
      <c r="D233" s="23" t="s">
        <v>156</v>
      </c>
      <c r="E233" s="23" t="s">
        <v>89</v>
      </c>
      <c r="F233" s="23"/>
      <c r="G233" s="22">
        <f>SUM(G234)</f>
        <v>326319</v>
      </c>
      <c r="H233" s="22">
        <f t="shared" si="24"/>
        <v>330480</v>
      </c>
      <c r="I233" s="22">
        <f t="shared" si="24"/>
        <v>330480</v>
      </c>
      <c r="J233" s="22">
        <f t="shared" si="24"/>
        <v>0</v>
      </c>
    </row>
    <row r="234" spans="1:10" ht="23.25" x14ac:dyDescent="0.25">
      <c r="A234" s="139" t="s">
        <v>399</v>
      </c>
      <c r="B234" s="23" t="s">
        <v>136</v>
      </c>
      <c r="C234" s="23" t="s">
        <v>81</v>
      </c>
      <c r="D234" s="23" t="s">
        <v>156</v>
      </c>
      <c r="E234" s="23" t="s">
        <v>43</v>
      </c>
      <c r="F234" s="128"/>
      <c r="G234" s="22">
        <f>SUM(G235:G236)</f>
        <v>326319</v>
      </c>
      <c r="H234" s="22">
        <f>SUM(H235:H236)</f>
        <v>330480</v>
      </c>
      <c r="I234" s="22">
        <f>SUM(I235:I236)</f>
        <v>330480</v>
      </c>
      <c r="J234" s="22">
        <f>SUM(J235:J236)</f>
        <v>0</v>
      </c>
    </row>
    <row r="235" spans="1:10" x14ac:dyDescent="0.25">
      <c r="A235" s="139" t="s">
        <v>157</v>
      </c>
      <c r="B235" s="23"/>
      <c r="C235" s="23"/>
      <c r="D235" s="23"/>
      <c r="E235" s="23"/>
      <c r="F235" s="128" t="s">
        <v>126</v>
      </c>
      <c r="G235" s="22">
        <v>2319</v>
      </c>
      <c r="H235" s="22"/>
      <c r="I235" s="22"/>
      <c r="J235" s="22"/>
    </row>
    <row r="236" spans="1:10" x14ac:dyDescent="0.25">
      <c r="A236" s="139" t="s">
        <v>158</v>
      </c>
      <c r="B236" s="23" t="s">
        <v>136</v>
      </c>
      <c r="C236" s="23" t="s">
        <v>81</v>
      </c>
      <c r="D236" s="23" t="s">
        <v>156</v>
      </c>
      <c r="E236" s="23" t="s">
        <v>43</v>
      </c>
      <c r="F236" s="128" t="s">
        <v>46</v>
      </c>
      <c r="G236" s="22">
        <v>324000</v>
      </c>
      <c r="H236" s="22">
        <f>SUM(I236:J236)</f>
        <v>330480</v>
      </c>
      <c r="I236" s="22">
        <f>SUM(G236*102/100)</f>
        <v>330480</v>
      </c>
      <c r="J236" s="22">
        <v>0</v>
      </c>
    </row>
    <row r="237" spans="1:10" x14ac:dyDescent="0.25">
      <c r="A237" s="80" t="s">
        <v>159</v>
      </c>
      <c r="B237" s="23" t="s">
        <v>136</v>
      </c>
      <c r="C237" s="23" t="s">
        <v>81</v>
      </c>
      <c r="D237" s="23" t="s">
        <v>381</v>
      </c>
      <c r="E237" s="23"/>
      <c r="F237" s="23"/>
      <c r="G237" s="22">
        <f>SUM(G238)</f>
        <v>0</v>
      </c>
      <c r="H237" s="22">
        <f t="shared" ref="H237:J239" si="25">SUM(H238)</f>
        <v>0</v>
      </c>
      <c r="I237" s="22">
        <f t="shared" si="25"/>
        <v>0</v>
      </c>
      <c r="J237" s="22">
        <f t="shared" si="25"/>
        <v>0</v>
      </c>
    </row>
    <row r="238" spans="1:10" ht="23.25" x14ac:dyDescent="0.25">
      <c r="A238" s="138" t="s">
        <v>38</v>
      </c>
      <c r="B238" s="23" t="s">
        <v>136</v>
      </c>
      <c r="C238" s="23" t="s">
        <v>81</v>
      </c>
      <c r="D238" s="23" t="s">
        <v>381</v>
      </c>
      <c r="E238" s="23" t="s">
        <v>88</v>
      </c>
      <c r="F238" s="23"/>
      <c r="G238" s="22">
        <f>SUM(G239)</f>
        <v>0</v>
      </c>
      <c r="H238" s="22">
        <f t="shared" si="25"/>
        <v>0</v>
      </c>
      <c r="I238" s="22">
        <f t="shared" si="25"/>
        <v>0</v>
      </c>
      <c r="J238" s="22">
        <f t="shared" si="25"/>
        <v>0</v>
      </c>
    </row>
    <row r="239" spans="1:10" ht="23.25" x14ac:dyDescent="0.25">
      <c r="A239" s="80" t="s">
        <v>249</v>
      </c>
      <c r="B239" s="23" t="s">
        <v>136</v>
      </c>
      <c r="C239" s="23" t="s">
        <v>81</v>
      </c>
      <c r="D239" s="23" t="s">
        <v>381</v>
      </c>
      <c r="E239" s="23" t="s">
        <v>89</v>
      </c>
      <c r="F239" s="23"/>
      <c r="G239" s="22">
        <f>SUM(G240)</f>
        <v>0</v>
      </c>
      <c r="H239" s="22">
        <f t="shared" si="25"/>
        <v>0</v>
      </c>
      <c r="I239" s="22">
        <f t="shared" si="25"/>
        <v>0</v>
      </c>
      <c r="J239" s="22">
        <f t="shared" si="25"/>
        <v>0</v>
      </c>
    </row>
    <row r="240" spans="1:10" ht="23.25" x14ac:dyDescent="0.25">
      <c r="A240" s="139" t="s">
        <v>42</v>
      </c>
      <c r="B240" s="23" t="s">
        <v>136</v>
      </c>
      <c r="C240" s="23" t="s">
        <v>81</v>
      </c>
      <c r="D240" s="23" t="s">
        <v>381</v>
      </c>
      <c r="E240" s="23" t="s">
        <v>43</v>
      </c>
      <c r="F240" s="23" t="s">
        <v>126</v>
      </c>
      <c r="G240" s="22">
        <v>0</v>
      </c>
      <c r="H240" s="22">
        <f>SUM(I240:J240)</f>
        <v>0</v>
      </c>
      <c r="I240" s="22">
        <f>SUM(G240)</f>
        <v>0</v>
      </c>
      <c r="J240" s="22">
        <v>0</v>
      </c>
    </row>
    <row r="241" spans="1:10" x14ac:dyDescent="0.25">
      <c r="A241" s="80" t="s">
        <v>161</v>
      </c>
      <c r="B241" s="23" t="s">
        <v>136</v>
      </c>
      <c r="C241" s="23" t="s">
        <v>81</v>
      </c>
      <c r="D241" s="23" t="s">
        <v>382</v>
      </c>
      <c r="E241" s="23"/>
      <c r="F241" s="23"/>
      <c r="G241" s="22">
        <v>0</v>
      </c>
      <c r="H241" s="22">
        <v>0</v>
      </c>
      <c r="I241" s="22">
        <v>0</v>
      </c>
      <c r="J241" s="22">
        <f>SUM(J242)</f>
        <v>0</v>
      </c>
    </row>
    <row r="242" spans="1:10" ht="23.25" x14ac:dyDescent="0.25">
      <c r="A242" s="138" t="s">
        <v>38</v>
      </c>
      <c r="B242" s="23" t="s">
        <v>136</v>
      </c>
      <c r="C242" s="23" t="s">
        <v>81</v>
      </c>
      <c r="D242" s="23" t="s">
        <v>382</v>
      </c>
      <c r="E242" s="23" t="s">
        <v>88</v>
      </c>
      <c r="F242" s="23"/>
      <c r="G242" s="22">
        <v>0</v>
      </c>
      <c r="H242" s="22">
        <v>0</v>
      </c>
      <c r="I242" s="22">
        <v>0</v>
      </c>
      <c r="J242" s="22">
        <f>SUM(J243)</f>
        <v>0</v>
      </c>
    </row>
    <row r="243" spans="1:10" ht="23.25" x14ac:dyDescent="0.25">
      <c r="A243" s="80" t="s">
        <v>249</v>
      </c>
      <c r="B243" s="23" t="s">
        <v>136</v>
      </c>
      <c r="C243" s="23" t="s">
        <v>81</v>
      </c>
      <c r="D243" s="23" t="s">
        <v>382</v>
      </c>
      <c r="E243" s="23" t="s">
        <v>89</v>
      </c>
      <c r="F243" s="23"/>
      <c r="G243" s="22">
        <v>0</v>
      </c>
      <c r="H243" s="22">
        <v>0</v>
      </c>
      <c r="I243" s="22">
        <v>0</v>
      </c>
      <c r="J243" s="22">
        <f>SUM(J244)</f>
        <v>0</v>
      </c>
    </row>
    <row r="244" spans="1:10" ht="23.25" x14ac:dyDescent="0.25">
      <c r="A244" s="139" t="s">
        <v>399</v>
      </c>
      <c r="B244" s="23" t="s">
        <v>136</v>
      </c>
      <c r="C244" s="23" t="s">
        <v>81</v>
      </c>
      <c r="D244" s="23" t="s">
        <v>164</v>
      </c>
      <c r="E244" s="23" t="s">
        <v>43</v>
      </c>
      <c r="F244" s="23" t="s">
        <v>126</v>
      </c>
      <c r="G244" s="22">
        <v>0</v>
      </c>
      <c r="H244" s="22">
        <f>SUM(I244:J244)</f>
        <v>95781.9</v>
      </c>
      <c r="I244" s="22">
        <f>I245</f>
        <v>95781.9</v>
      </c>
      <c r="J244" s="22">
        <v>0</v>
      </c>
    </row>
    <row r="245" spans="1:10" ht="23.25" x14ac:dyDescent="0.25">
      <c r="A245" s="80" t="s">
        <v>163</v>
      </c>
      <c r="B245" s="23" t="s">
        <v>136</v>
      </c>
      <c r="C245" s="23" t="s">
        <v>81</v>
      </c>
      <c r="D245" s="23" t="s">
        <v>414</v>
      </c>
      <c r="E245" s="23"/>
      <c r="F245" s="23"/>
      <c r="G245" s="22">
        <f>G246</f>
        <v>103548</v>
      </c>
      <c r="H245" s="22">
        <f>SUM(H247)</f>
        <v>95781.9</v>
      </c>
      <c r="I245" s="22">
        <f>SUM(I247)</f>
        <v>95781.9</v>
      </c>
      <c r="J245" s="22">
        <f>SUM(J247)</f>
        <v>0</v>
      </c>
    </row>
    <row r="246" spans="1:10" ht="23.25" x14ac:dyDescent="0.25">
      <c r="A246" s="138" t="s">
        <v>165</v>
      </c>
      <c r="B246" s="23" t="s">
        <v>136</v>
      </c>
      <c r="C246" s="23" t="s">
        <v>81</v>
      </c>
      <c r="D246" s="23" t="s">
        <v>164</v>
      </c>
      <c r="E246" s="23"/>
      <c r="F246" s="23"/>
      <c r="G246" s="22">
        <f>G247</f>
        <v>103548</v>
      </c>
      <c r="H246" s="22"/>
      <c r="I246" s="22"/>
      <c r="J246" s="22"/>
    </row>
    <row r="247" spans="1:10" ht="23.25" x14ac:dyDescent="0.25">
      <c r="A247" s="138" t="s">
        <v>406</v>
      </c>
      <c r="B247" s="23" t="s">
        <v>136</v>
      </c>
      <c r="C247" s="23" t="s">
        <v>81</v>
      </c>
      <c r="D247" s="23" t="s">
        <v>164</v>
      </c>
      <c r="E247" s="23" t="s">
        <v>88</v>
      </c>
      <c r="F247" s="23"/>
      <c r="G247" s="22">
        <f>SUM(G248)</f>
        <v>103548</v>
      </c>
      <c r="H247" s="22">
        <f t="shared" ref="H247:J248" si="26">SUM(H248)</f>
        <v>95781.9</v>
      </c>
      <c r="I247" s="22">
        <f t="shared" si="26"/>
        <v>95781.9</v>
      </c>
      <c r="J247" s="22">
        <f t="shared" si="26"/>
        <v>0</v>
      </c>
    </row>
    <row r="248" spans="1:10" ht="23.25" x14ac:dyDescent="0.25">
      <c r="A248" s="80" t="s">
        <v>249</v>
      </c>
      <c r="B248" s="23" t="s">
        <v>136</v>
      </c>
      <c r="C248" s="23" t="s">
        <v>81</v>
      </c>
      <c r="D248" s="23" t="s">
        <v>164</v>
      </c>
      <c r="E248" s="23" t="s">
        <v>89</v>
      </c>
      <c r="F248" s="23"/>
      <c r="G248" s="22">
        <f>SUM(G249)</f>
        <v>103548</v>
      </c>
      <c r="H248" s="22">
        <f t="shared" si="26"/>
        <v>95781.9</v>
      </c>
      <c r="I248" s="22">
        <f t="shared" si="26"/>
        <v>95781.9</v>
      </c>
      <c r="J248" s="22">
        <f t="shared" si="26"/>
        <v>0</v>
      </c>
    </row>
    <row r="249" spans="1:10" ht="23.25" x14ac:dyDescent="0.25">
      <c r="A249" s="139" t="s">
        <v>399</v>
      </c>
      <c r="B249" s="23" t="s">
        <v>136</v>
      </c>
      <c r="C249" s="23" t="s">
        <v>81</v>
      </c>
      <c r="D249" s="23" t="s">
        <v>164</v>
      </c>
      <c r="E249" s="23" t="s">
        <v>43</v>
      </c>
      <c r="F249" s="23" t="s">
        <v>126</v>
      </c>
      <c r="G249" s="22">
        <f>G252+G251+G250+G253+G254+G255</f>
        <v>103548</v>
      </c>
      <c r="H249" s="22">
        <f>SUM(H250:H255)</f>
        <v>95781.9</v>
      </c>
      <c r="I249" s="22">
        <f>SUM(I250:I255)</f>
        <v>95781.9</v>
      </c>
      <c r="J249" s="22">
        <f>SUM(J250:J255)</f>
        <v>0</v>
      </c>
    </row>
    <row r="250" spans="1:10" x14ac:dyDescent="0.25">
      <c r="A250" s="139" t="s">
        <v>166</v>
      </c>
      <c r="B250" s="23"/>
      <c r="C250" s="23"/>
      <c r="D250" s="23"/>
      <c r="E250" s="23"/>
      <c r="F250" s="23"/>
      <c r="G250" s="22"/>
      <c r="H250" s="22"/>
      <c r="I250" s="22"/>
      <c r="J250" s="22"/>
    </row>
    <row r="251" spans="1:10" x14ac:dyDescent="0.25">
      <c r="A251" s="139" t="s">
        <v>167</v>
      </c>
      <c r="B251" s="23"/>
      <c r="C251" s="23"/>
      <c r="D251" s="23"/>
      <c r="E251" s="23"/>
      <c r="F251" s="23"/>
      <c r="G251" s="22">
        <v>0</v>
      </c>
      <c r="H251" s="22">
        <f>SUM(I251:J251)</f>
        <v>0</v>
      </c>
      <c r="I251" s="22">
        <f>SUM(G251)</f>
        <v>0</v>
      </c>
      <c r="J251" s="22">
        <v>0</v>
      </c>
    </row>
    <row r="252" spans="1:10" x14ac:dyDescent="0.25">
      <c r="A252" s="80" t="s">
        <v>168</v>
      </c>
      <c r="B252" s="23"/>
      <c r="C252" s="23"/>
      <c r="D252" s="23"/>
      <c r="E252" s="23"/>
      <c r="F252" s="23" t="s">
        <v>126</v>
      </c>
      <c r="G252" s="22">
        <v>103548</v>
      </c>
      <c r="H252" s="22">
        <f>SUM(I252:J252)</f>
        <v>95781.9</v>
      </c>
      <c r="I252" s="22">
        <f>SUM(G252*92.5/100)</f>
        <v>95781.9</v>
      </c>
      <c r="J252" s="22">
        <v>0</v>
      </c>
    </row>
    <row r="253" spans="1:10" x14ac:dyDescent="0.25">
      <c r="A253" s="80" t="s">
        <v>169</v>
      </c>
      <c r="B253" s="23"/>
      <c r="C253" s="23"/>
      <c r="D253" s="23"/>
      <c r="E253" s="23"/>
      <c r="F253" s="23"/>
      <c r="G253" s="22">
        <v>0</v>
      </c>
      <c r="H253" s="22">
        <f>SUM(I253:J253)</f>
        <v>0</v>
      </c>
      <c r="I253" s="22">
        <f>SUM(G253)</f>
        <v>0</v>
      </c>
      <c r="J253" s="22">
        <v>0</v>
      </c>
    </row>
    <row r="254" spans="1:10" x14ac:dyDescent="0.25">
      <c r="A254" s="80" t="s">
        <v>170</v>
      </c>
      <c r="B254" s="23"/>
      <c r="C254" s="23"/>
      <c r="D254" s="23"/>
      <c r="E254" s="23"/>
      <c r="F254" s="23"/>
      <c r="G254" s="22">
        <v>0</v>
      </c>
      <c r="H254" s="22">
        <f>SUM(I254:J254)</f>
        <v>0</v>
      </c>
      <c r="I254" s="22">
        <f>SUM(G254)</f>
        <v>0</v>
      </c>
      <c r="J254" s="22">
        <v>0</v>
      </c>
    </row>
    <row r="255" spans="1:10" x14ac:dyDescent="0.25">
      <c r="A255" s="80" t="s">
        <v>276</v>
      </c>
      <c r="B255" s="23"/>
      <c r="C255" s="23"/>
      <c r="D255" s="23"/>
      <c r="E255" s="23"/>
      <c r="F255" s="23"/>
      <c r="G255" s="22"/>
      <c r="H255" s="22"/>
      <c r="I255" s="22"/>
      <c r="J255" s="22"/>
    </row>
    <row r="256" spans="1:10" x14ac:dyDescent="0.25">
      <c r="A256" s="82" t="s">
        <v>172</v>
      </c>
      <c r="B256" s="24" t="s">
        <v>107</v>
      </c>
      <c r="C256" s="24" t="s">
        <v>19</v>
      </c>
      <c r="D256" s="24" t="s">
        <v>20</v>
      </c>
      <c r="E256" s="24"/>
      <c r="F256" s="24"/>
      <c r="G256" s="25">
        <f>SUM(G257)</f>
        <v>2597300</v>
      </c>
      <c r="H256" s="25">
        <f>SUM(H257)</f>
        <v>2398638.4426500001</v>
      </c>
      <c r="I256" s="25">
        <f>SUM(I257)</f>
        <v>2398638.4426500001</v>
      </c>
      <c r="J256" s="25">
        <f>SUM(J257)</f>
        <v>0</v>
      </c>
    </row>
    <row r="257" spans="1:10" x14ac:dyDescent="0.25">
      <c r="A257" s="82" t="s">
        <v>173</v>
      </c>
      <c r="B257" s="24" t="s">
        <v>107</v>
      </c>
      <c r="C257" s="24" t="s">
        <v>18</v>
      </c>
      <c r="D257" s="24" t="s">
        <v>20</v>
      </c>
      <c r="E257" s="24"/>
      <c r="F257" s="24"/>
      <c r="G257" s="25">
        <f>SUM(G258+G418)</f>
        <v>2597300</v>
      </c>
      <c r="H257" s="25">
        <f>SUM(H258+H418)</f>
        <v>2398638.4426500001</v>
      </c>
      <c r="I257" s="25">
        <f>SUM(I258+I418)</f>
        <v>2398638.4426500001</v>
      </c>
      <c r="J257" s="25">
        <f>SUM(J258+J418)</f>
        <v>0</v>
      </c>
    </row>
    <row r="258" spans="1:10" ht="23.25" x14ac:dyDescent="0.25">
      <c r="A258" s="80" t="s">
        <v>174</v>
      </c>
      <c r="B258" s="23" t="s">
        <v>107</v>
      </c>
      <c r="C258" s="23" t="s">
        <v>18</v>
      </c>
      <c r="D258" s="23" t="s">
        <v>175</v>
      </c>
      <c r="E258" s="23"/>
      <c r="F258" s="23"/>
      <c r="G258" s="22">
        <f>SUM(G259)</f>
        <v>2597300</v>
      </c>
      <c r="H258" s="22">
        <f t="shared" ref="H258:J259" si="27">SUM(H259)</f>
        <v>2398638.4426500001</v>
      </c>
      <c r="I258" s="22">
        <f t="shared" si="27"/>
        <v>2398638.4426500001</v>
      </c>
      <c r="J258" s="22">
        <f t="shared" si="27"/>
        <v>0</v>
      </c>
    </row>
    <row r="259" spans="1:10" ht="23.25" x14ac:dyDescent="0.25">
      <c r="A259" s="80" t="s">
        <v>407</v>
      </c>
      <c r="B259" s="23" t="s">
        <v>107</v>
      </c>
      <c r="C259" s="23" t="s">
        <v>18</v>
      </c>
      <c r="D259" s="23" t="s">
        <v>175</v>
      </c>
      <c r="E259" s="23"/>
      <c r="F259" s="23"/>
      <c r="G259" s="22">
        <f>SUM(G260)</f>
        <v>2597300</v>
      </c>
      <c r="H259" s="22">
        <f t="shared" si="27"/>
        <v>2398638.4426500001</v>
      </c>
      <c r="I259" s="22">
        <f t="shared" si="27"/>
        <v>2398638.4426500001</v>
      </c>
      <c r="J259" s="22">
        <f t="shared" si="27"/>
        <v>0</v>
      </c>
    </row>
    <row r="260" spans="1:10" ht="23.25" x14ac:dyDescent="0.25">
      <c r="A260" s="80" t="s">
        <v>408</v>
      </c>
      <c r="B260" s="23" t="s">
        <v>107</v>
      </c>
      <c r="C260" s="23" t="s">
        <v>18</v>
      </c>
      <c r="D260" s="23" t="s">
        <v>176</v>
      </c>
      <c r="E260" s="23"/>
      <c r="F260" s="23"/>
      <c r="G260" s="22">
        <f>SUM(G261+G269+G297)</f>
        <v>2597300</v>
      </c>
      <c r="H260" s="22">
        <f>SUM(H261+H269+H297)</f>
        <v>2398638.4426500001</v>
      </c>
      <c r="I260" s="22">
        <f>SUM(I261+I269+I297)</f>
        <v>2398638.4426500001</v>
      </c>
      <c r="J260" s="22">
        <f>SUM(J261+J269+J297)</f>
        <v>0</v>
      </c>
    </row>
    <row r="261" spans="1:10" ht="45.75" x14ac:dyDescent="0.25">
      <c r="A261" s="80" t="s">
        <v>409</v>
      </c>
      <c r="B261" s="23" t="s">
        <v>107</v>
      </c>
      <c r="C261" s="23" t="s">
        <v>18</v>
      </c>
      <c r="D261" s="23" t="s">
        <v>176</v>
      </c>
      <c r="E261" s="23" t="s">
        <v>29</v>
      </c>
      <c r="F261" s="23"/>
      <c r="G261" s="22">
        <f>SUM(G262)</f>
        <v>2131800</v>
      </c>
      <c r="H261" s="22">
        <f>SUM(H262)</f>
        <v>1924092.4426500001</v>
      </c>
      <c r="I261" s="22">
        <f>SUM(I262)</f>
        <v>1924092.4426500001</v>
      </c>
      <c r="J261" s="22">
        <f>SUM(J262)</f>
        <v>0</v>
      </c>
    </row>
    <row r="262" spans="1:10" x14ac:dyDescent="0.25">
      <c r="A262" s="80" t="s">
        <v>177</v>
      </c>
      <c r="B262" s="23" t="s">
        <v>107</v>
      </c>
      <c r="C262" s="23" t="s">
        <v>18</v>
      </c>
      <c r="D262" s="23" t="s">
        <v>176</v>
      </c>
      <c r="E262" s="23" t="s">
        <v>178</v>
      </c>
      <c r="F262" s="23"/>
      <c r="G262" s="22">
        <f>SUM(G263+G268)</f>
        <v>2131800</v>
      </c>
      <c r="H262" s="22">
        <f>SUM(H263+H268)</f>
        <v>1924092.4426500001</v>
      </c>
      <c r="I262" s="22">
        <f>SUM(I263+I268)</f>
        <v>1924092.4426500001</v>
      </c>
      <c r="J262" s="22">
        <f>SUM(J263+J268)</f>
        <v>0</v>
      </c>
    </row>
    <row r="263" spans="1:10" x14ac:dyDescent="0.25">
      <c r="A263" s="257" t="s">
        <v>32</v>
      </c>
      <c r="B263" s="260" t="s">
        <v>107</v>
      </c>
      <c r="C263" s="260" t="s">
        <v>18</v>
      </c>
      <c r="D263" s="260" t="s">
        <v>176</v>
      </c>
      <c r="E263" s="260" t="s">
        <v>179</v>
      </c>
      <c r="F263" s="23"/>
      <c r="G263" s="22">
        <f>SUM(G264:G267)</f>
        <v>2131800</v>
      </c>
      <c r="H263" s="22">
        <f>SUM(H264:H267)</f>
        <v>1924092.4426500001</v>
      </c>
      <c r="I263" s="22">
        <f>SUM(I264:I267)</f>
        <v>1924092.4426500001</v>
      </c>
      <c r="J263" s="22">
        <f>SUM(J264:J267)</f>
        <v>0</v>
      </c>
    </row>
    <row r="264" spans="1:10" x14ac:dyDescent="0.25">
      <c r="A264" s="265"/>
      <c r="B264" s="270"/>
      <c r="C264" s="270"/>
      <c r="D264" s="270"/>
      <c r="E264" s="270"/>
      <c r="F264" s="81" t="s">
        <v>34</v>
      </c>
      <c r="G264" s="22">
        <v>1637300</v>
      </c>
      <c r="H264" s="22">
        <f>SUM(H306+H345+H384)</f>
        <v>1477797.5750000002</v>
      </c>
      <c r="I264" s="22">
        <f>SUM(I306+I345+I384)</f>
        <v>1477797.5750000002</v>
      </c>
      <c r="J264" s="22">
        <v>0</v>
      </c>
    </row>
    <row r="265" spans="1:10" ht="23.25" x14ac:dyDescent="0.25">
      <c r="A265" s="265"/>
      <c r="B265" s="270"/>
      <c r="C265" s="270"/>
      <c r="D265" s="270"/>
      <c r="E265" s="270"/>
      <c r="F265" s="81" t="s">
        <v>280</v>
      </c>
      <c r="G265" s="22"/>
      <c r="H265" s="22"/>
      <c r="I265" s="22"/>
      <c r="J265" s="22"/>
    </row>
    <row r="266" spans="1:10" x14ac:dyDescent="0.25">
      <c r="A266" s="265"/>
      <c r="B266" s="270"/>
      <c r="C266" s="270"/>
      <c r="D266" s="270"/>
      <c r="E266" s="270"/>
      <c r="F266" s="81" t="s">
        <v>35</v>
      </c>
      <c r="G266" s="22">
        <v>494500</v>
      </c>
      <c r="H266" s="22">
        <f>SUM(H307+H346+H385)</f>
        <v>446294.86764999997</v>
      </c>
      <c r="I266" s="22">
        <f>SUM(I307+I346+I385)</f>
        <v>446294.86764999997</v>
      </c>
      <c r="J266" s="22">
        <v>0</v>
      </c>
    </row>
    <row r="267" spans="1:10" ht="23.25" x14ac:dyDescent="0.25">
      <c r="A267" s="266"/>
      <c r="B267" s="308"/>
      <c r="C267" s="308"/>
      <c r="D267" s="308"/>
      <c r="E267" s="308"/>
      <c r="F267" s="81" t="s">
        <v>195</v>
      </c>
      <c r="G267" s="22"/>
      <c r="H267" s="22"/>
      <c r="I267" s="22"/>
      <c r="J267" s="22"/>
    </row>
    <row r="268" spans="1:10" ht="23.25" x14ac:dyDescent="0.25">
      <c r="A268" s="138" t="s">
        <v>36</v>
      </c>
      <c r="B268" s="23" t="s">
        <v>107</v>
      </c>
      <c r="C268" s="23" t="s">
        <v>18</v>
      </c>
      <c r="D268" s="23" t="s">
        <v>176</v>
      </c>
      <c r="E268" s="23" t="s">
        <v>182</v>
      </c>
      <c r="F268" s="23" t="s">
        <v>183</v>
      </c>
      <c r="G268" s="22">
        <f>SUM(G308+G347+G386)</f>
        <v>0</v>
      </c>
      <c r="H268" s="22">
        <f>SUM(H308+H347+H386)</f>
        <v>0</v>
      </c>
      <c r="I268" s="22">
        <f>SUM(I308+I347+I386)</f>
        <v>0</v>
      </c>
      <c r="J268" s="22">
        <f>SUM(J308+J347+J386)</f>
        <v>0</v>
      </c>
    </row>
    <row r="269" spans="1:10" ht="23.25" x14ac:dyDescent="0.25">
      <c r="A269" s="138" t="s">
        <v>398</v>
      </c>
      <c r="B269" s="23" t="s">
        <v>107</v>
      </c>
      <c r="C269" s="23" t="s">
        <v>18</v>
      </c>
      <c r="D269" s="23" t="s">
        <v>176</v>
      </c>
      <c r="E269" s="23" t="s">
        <v>88</v>
      </c>
      <c r="F269" s="23"/>
      <c r="G269" s="22">
        <f>SUM(G270)</f>
        <v>459200</v>
      </c>
      <c r="H269" s="22">
        <f>SUM(H270)</f>
        <v>467868</v>
      </c>
      <c r="I269" s="22">
        <f>SUM(I270)</f>
        <v>467868</v>
      </c>
      <c r="J269" s="22">
        <f>SUM(J270)</f>
        <v>0</v>
      </c>
    </row>
    <row r="270" spans="1:10" ht="23.25" x14ac:dyDescent="0.25">
      <c r="A270" s="80" t="s">
        <v>249</v>
      </c>
      <c r="B270" s="23" t="s">
        <v>107</v>
      </c>
      <c r="C270" s="23" t="s">
        <v>18</v>
      </c>
      <c r="D270" s="23" t="s">
        <v>176</v>
      </c>
      <c r="E270" s="23" t="s">
        <v>89</v>
      </c>
      <c r="F270" s="23"/>
      <c r="G270" s="22">
        <f>SUM(G271+G272)</f>
        <v>459200</v>
      </c>
      <c r="H270" s="22">
        <f>SUM(H271+H272)</f>
        <v>467868</v>
      </c>
      <c r="I270" s="22">
        <f>SUM(I271+I272)</f>
        <v>467868</v>
      </c>
      <c r="J270" s="22">
        <f>SUM(J271+J272)</f>
        <v>0</v>
      </c>
    </row>
    <row r="271" spans="1:10" ht="23.25" x14ac:dyDescent="0.25">
      <c r="A271" s="139" t="s">
        <v>184</v>
      </c>
      <c r="B271" s="23" t="s">
        <v>107</v>
      </c>
      <c r="C271" s="23" t="s">
        <v>18</v>
      </c>
      <c r="D271" s="23" t="s">
        <v>176</v>
      </c>
      <c r="E271" s="23" t="s">
        <v>185</v>
      </c>
      <c r="F271" s="23" t="s">
        <v>41</v>
      </c>
      <c r="G271" s="22">
        <f>SUM(G311+G350+G389)</f>
        <v>0</v>
      </c>
      <c r="H271" s="22">
        <f>SUM(H311+H350+H389)</f>
        <v>0</v>
      </c>
      <c r="I271" s="22">
        <f>SUM(I311+I350+I389)</f>
        <v>0</v>
      </c>
      <c r="J271" s="22">
        <f>SUM(J311+J350+J389)</f>
        <v>0</v>
      </c>
    </row>
    <row r="272" spans="1:10" x14ac:dyDescent="0.25">
      <c r="A272" s="257" t="s">
        <v>399</v>
      </c>
      <c r="B272" s="260" t="s">
        <v>107</v>
      </c>
      <c r="C272" s="260" t="s">
        <v>18</v>
      </c>
      <c r="D272" s="260" t="s">
        <v>176</v>
      </c>
      <c r="E272" s="260" t="s">
        <v>43</v>
      </c>
      <c r="F272" s="81"/>
      <c r="G272" s="22">
        <f>SUM(G273+G274+G275+G279+G285+G287+G289+G286+G288)</f>
        <v>459200</v>
      </c>
      <c r="H272" s="22">
        <f>SUM(H273+H274+H275+H279+H285+H287+H289+H286+H288)</f>
        <v>467868</v>
      </c>
      <c r="I272" s="22">
        <f>SUM(I273+I274+I275+I279+I285+I287+I289+I286+I288)</f>
        <v>467868</v>
      </c>
      <c r="J272" s="22">
        <f>SUM(J273+J274+J275+J279+J285+J287+J289+J286+J288)</f>
        <v>0</v>
      </c>
    </row>
    <row r="273" spans="1:10" x14ac:dyDescent="0.25">
      <c r="A273" s="265"/>
      <c r="B273" s="270"/>
      <c r="C273" s="270"/>
      <c r="D273" s="270"/>
      <c r="E273" s="270"/>
      <c r="F273" s="81" t="s">
        <v>41</v>
      </c>
      <c r="G273" s="22">
        <f>SUM(G313+G352+G391)</f>
        <v>0</v>
      </c>
      <c r="H273" s="22">
        <f t="shared" ref="H273:J274" si="28">SUM(H313+H352+H391)</f>
        <v>0</v>
      </c>
      <c r="I273" s="22">
        <f t="shared" si="28"/>
        <v>0</v>
      </c>
      <c r="J273" s="22">
        <f t="shared" si="28"/>
        <v>0</v>
      </c>
    </row>
    <row r="274" spans="1:10" x14ac:dyDescent="0.25">
      <c r="A274" s="265"/>
      <c r="B274" s="270"/>
      <c r="C274" s="270"/>
      <c r="D274" s="270"/>
      <c r="E274" s="270"/>
      <c r="F274" s="81" t="s">
        <v>186</v>
      </c>
      <c r="G274" s="22">
        <f>SUM(G314+G353+G392)</f>
        <v>0</v>
      </c>
      <c r="H274" s="22">
        <f t="shared" si="28"/>
        <v>0</v>
      </c>
      <c r="I274" s="22">
        <f t="shared" si="28"/>
        <v>0</v>
      </c>
      <c r="J274" s="22">
        <f t="shared" si="28"/>
        <v>0</v>
      </c>
    </row>
    <row r="275" spans="1:10" x14ac:dyDescent="0.25">
      <c r="A275" s="265"/>
      <c r="B275" s="270"/>
      <c r="C275" s="270"/>
      <c r="D275" s="270"/>
      <c r="E275" s="270"/>
      <c r="F275" s="81" t="s">
        <v>45</v>
      </c>
      <c r="G275" s="22">
        <f>SUM(G276:G278)</f>
        <v>323400</v>
      </c>
      <c r="H275" s="22">
        <f>SUM(H276:H278)</f>
        <v>329868</v>
      </c>
      <c r="I275" s="22">
        <f>SUM(I276:I278)</f>
        <v>329868</v>
      </c>
      <c r="J275" s="22">
        <f>SUM(J276:J278)</f>
        <v>0</v>
      </c>
    </row>
    <row r="276" spans="1:10" x14ac:dyDescent="0.25">
      <c r="A276" s="265"/>
      <c r="B276" s="270"/>
      <c r="C276" s="270"/>
      <c r="D276" s="270"/>
      <c r="E276" s="270"/>
      <c r="F276" s="81" t="s">
        <v>46</v>
      </c>
      <c r="G276" s="22">
        <f>SUM(G316+G355+G394)</f>
        <v>24000</v>
      </c>
      <c r="H276" s="22">
        <f>SUM(H316+H355+H394)</f>
        <v>24480</v>
      </c>
      <c r="I276" s="22">
        <f>SUM(I316+I355+I394)</f>
        <v>24480</v>
      </c>
      <c r="J276" s="22">
        <f>SUM(J316+J355+J394)</f>
        <v>0</v>
      </c>
    </row>
    <row r="277" spans="1:10" x14ac:dyDescent="0.25">
      <c r="A277" s="265"/>
      <c r="B277" s="270"/>
      <c r="C277" s="270"/>
      <c r="D277" s="270"/>
      <c r="E277" s="270"/>
      <c r="F277" s="81" t="s">
        <v>47</v>
      </c>
      <c r="G277" s="22">
        <f t="shared" ref="G277:J278" si="29">SUM(G317+G356+G395)</f>
        <v>298800</v>
      </c>
      <c r="H277" s="22">
        <f t="shared" si="29"/>
        <v>304776</v>
      </c>
      <c r="I277" s="22">
        <f t="shared" si="29"/>
        <v>304776</v>
      </c>
      <c r="J277" s="22">
        <f t="shared" si="29"/>
        <v>0</v>
      </c>
    </row>
    <row r="278" spans="1:10" x14ac:dyDescent="0.25">
      <c r="A278" s="265"/>
      <c r="B278" s="270"/>
      <c r="C278" s="270"/>
      <c r="D278" s="270"/>
      <c r="E278" s="270"/>
      <c r="F278" s="81" t="s">
        <v>48</v>
      </c>
      <c r="G278" s="22">
        <f t="shared" si="29"/>
        <v>600</v>
      </c>
      <c r="H278" s="22">
        <f t="shared" si="29"/>
        <v>612</v>
      </c>
      <c r="I278" s="22">
        <f t="shared" si="29"/>
        <v>612</v>
      </c>
      <c r="J278" s="22">
        <f t="shared" si="29"/>
        <v>0</v>
      </c>
    </row>
    <row r="279" spans="1:10" x14ac:dyDescent="0.25">
      <c r="A279" s="265"/>
      <c r="B279" s="270"/>
      <c r="C279" s="270"/>
      <c r="D279" s="270"/>
      <c r="E279" s="270"/>
      <c r="F279" s="81" t="s">
        <v>50</v>
      </c>
      <c r="G279" s="22">
        <f>SUM(G280:G284)</f>
        <v>1800</v>
      </c>
      <c r="H279" s="22">
        <f>SUM(H280:H284)</f>
        <v>1752</v>
      </c>
      <c r="I279" s="22">
        <f>SUM(I280:I284)</f>
        <v>1752</v>
      </c>
      <c r="J279" s="22">
        <f>SUM(J280:J284)</f>
        <v>0</v>
      </c>
    </row>
    <row r="280" spans="1:10" x14ac:dyDescent="0.25">
      <c r="A280" s="265"/>
      <c r="B280" s="270"/>
      <c r="C280" s="270"/>
      <c r="D280" s="270"/>
      <c r="E280" s="270"/>
      <c r="F280" s="81" t="s">
        <v>51</v>
      </c>
      <c r="G280" s="22">
        <f>SUM(G320+G359+G398)</f>
        <v>1800</v>
      </c>
      <c r="H280" s="22">
        <f t="shared" ref="H280:J283" si="30">SUM(H320+H359+H398)</f>
        <v>1752</v>
      </c>
      <c r="I280" s="22">
        <f t="shared" si="30"/>
        <v>1752</v>
      </c>
      <c r="J280" s="22">
        <f t="shared" si="30"/>
        <v>0</v>
      </c>
    </row>
    <row r="281" spans="1:10" x14ac:dyDescent="0.25">
      <c r="A281" s="265"/>
      <c r="B281" s="270"/>
      <c r="C281" s="270"/>
      <c r="D281" s="270"/>
      <c r="E281" s="270"/>
      <c r="F281" s="81" t="s">
        <v>52</v>
      </c>
      <c r="G281" s="22">
        <f>SUM(G321+G360+G399)</f>
        <v>0</v>
      </c>
      <c r="H281" s="22">
        <f t="shared" si="30"/>
        <v>0</v>
      </c>
      <c r="I281" s="22">
        <f t="shared" si="30"/>
        <v>0</v>
      </c>
      <c r="J281" s="22">
        <f t="shared" si="30"/>
        <v>0</v>
      </c>
    </row>
    <row r="282" spans="1:10" ht="23.25" x14ac:dyDescent="0.25">
      <c r="A282" s="265"/>
      <c r="B282" s="270"/>
      <c r="C282" s="270"/>
      <c r="D282" s="270"/>
      <c r="E282" s="270"/>
      <c r="F282" s="81" t="s">
        <v>187</v>
      </c>
      <c r="G282" s="22">
        <f>SUM(G322+G361+G400)</f>
        <v>0</v>
      </c>
      <c r="H282" s="22">
        <f t="shared" si="30"/>
        <v>0</v>
      </c>
      <c r="I282" s="22">
        <f t="shared" si="30"/>
        <v>0</v>
      </c>
      <c r="J282" s="22">
        <f t="shared" si="30"/>
        <v>0</v>
      </c>
    </row>
    <row r="283" spans="1:10" x14ac:dyDescent="0.25">
      <c r="A283" s="265"/>
      <c r="B283" s="270"/>
      <c r="C283" s="270"/>
      <c r="D283" s="270"/>
      <c r="E283" s="270"/>
      <c r="F283" s="81" t="s">
        <v>98</v>
      </c>
      <c r="G283" s="22">
        <f>SUM(G323+G362+G401)</f>
        <v>0</v>
      </c>
      <c r="H283" s="22">
        <f t="shared" si="30"/>
        <v>0</v>
      </c>
      <c r="I283" s="22">
        <f t="shared" si="30"/>
        <v>0</v>
      </c>
      <c r="J283" s="22">
        <f t="shared" si="30"/>
        <v>0</v>
      </c>
    </row>
    <row r="284" spans="1:10" ht="23.25" x14ac:dyDescent="0.25">
      <c r="A284" s="265"/>
      <c r="B284" s="270"/>
      <c r="C284" s="270"/>
      <c r="D284" s="270"/>
      <c r="E284" s="270"/>
      <c r="F284" s="81" t="s">
        <v>188</v>
      </c>
      <c r="G284" s="22"/>
      <c r="H284" s="22"/>
      <c r="I284" s="22"/>
      <c r="J284" s="22"/>
    </row>
    <row r="285" spans="1:10" x14ac:dyDescent="0.25">
      <c r="A285" s="265"/>
      <c r="B285" s="270"/>
      <c r="C285" s="270"/>
      <c r="D285" s="270"/>
      <c r="E285" s="270"/>
      <c r="F285" s="81" t="s">
        <v>56</v>
      </c>
      <c r="G285" s="22">
        <f>SUM(G324+G363+G402)</f>
        <v>0</v>
      </c>
      <c r="H285" s="22">
        <f>SUM(H324+H363+H402)</f>
        <v>0</v>
      </c>
      <c r="I285" s="22">
        <f>SUM(I324+I363+I402)</f>
        <v>0</v>
      </c>
      <c r="J285" s="22">
        <f>SUM(J324+J363+J402)</f>
        <v>0</v>
      </c>
    </row>
    <row r="286" spans="1:10" ht="23.25" x14ac:dyDescent="0.25">
      <c r="A286" s="265"/>
      <c r="B286" s="270"/>
      <c r="C286" s="270"/>
      <c r="D286" s="270"/>
      <c r="E286" s="270"/>
      <c r="F286" s="81" t="s">
        <v>189</v>
      </c>
      <c r="G286" s="22">
        <f t="shared" ref="G286:J288" si="31">SUM(G325+G364+G403)</f>
        <v>9000</v>
      </c>
      <c r="H286" s="22">
        <f t="shared" si="31"/>
        <v>9000</v>
      </c>
      <c r="I286" s="22">
        <f t="shared" si="31"/>
        <v>9000</v>
      </c>
      <c r="J286" s="22">
        <f t="shared" si="31"/>
        <v>0</v>
      </c>
    </row>
    <row r="287" spans="1:10" x14ac:dyDescent="0.25">
      <c r="A287" s="265"/>
      <c r="B287" s="270"/>
      <c r="C287" s="270"/>
      <c r="D287" s="270"/>
      <c r="E287" s="270"/>
      <c r="F287" s="81" t="s">
        <v>99</v>
      </c>
      <c r="G287" s="22">
        <f t="shared" si="31"/>
        <v>0</v>
      </c>
      <c r="H287" s="22">
        <f t="shared" si="31"/>
        <v>0</v>
      </c>
      <c r="I287" s="22">
        <f t="shared" si="31"/>
        <v>0</v>
      </c>
      <c r="J287" s="22">
        <f t="shared" si="31"/>
        <v>0</v>
      </c>
    </row>
    <row r="288" spans="1:10" ht="23.25" x14ac:dyDescent="0.25">
      <c r="A288" s="265"/>
      <c r="B288" s="270"/>
      <c r="C288" s="270"/>
      <c r="D288" s="270"/>
      <c r="E288" s="270"/>
      <c r="F288" s="81" t="s">
        <v>190</v>
      </c>
      <c r="G288" s="22">
        <f t="shared" si="31"/>
        <v>0</v>
      </c>
      <c r="H288" s="22">
        <f t="shared" si="31"/>
        <v>0</v>
      </c>
      <c r="I288" s="22">
        <f t="shared" si="31"/>
        <v>0</v>
      </c>
      <c r="J288" s="22">
        <f t="shared" si="31"/>
        <v>0</v>
      </c>
    </row>
    <row r="289" spans="1:10" x14ac:dyDescent="0.25">
      <c r="A289" s="265"/>
      <c r="B289" s="270"/>
      <c r="C289" s="270"/>
      <c r="D289" s="270"/>
      <c r="E289" s="270"/>
      <c r="F289" s="81" t="s">
        <v>58</v>
      </c>
      <c r="G289" s="22">
        <f>SUM(G290:G296)</f>
        <v>125000</v>
      </c>
      <c r="H289" s="22">
        <f>SUM(H290:H296)</f>
        <v>127248</v>
      </c>
      <c r="I289" s="22">
        <f>SUM(I290:I296)</f>
        <v>127248</v>
      </c>
      <c r="J289" s="22">
        <f>SUM(J290:J296)</f>
        <v>0</v>
      </c>
    </row>
    <row r="290" spans="1:10" x14ac:dyDescent="0.25">
      <c r="A290" s="265"/>
      <c r="B290" s="270"/>
      <c r="C290" s="270"/>
      <c r="D290" s="270"/>
      <c r="E290" s="270"/>
      <c r="F290" s="81" t="s">
        <v>101</v>
      </c>
      <c r="G290" s="22">
        <f>SUM(G329+G368+G407)</f>
        <v>1800</v>
      </c>
      <c r="H290" s="22">
        <f>SUM(H329+H368+H407)</f>
        <v>1584</v>
      </c>
      <c r="I290" s="22">
        <f>SUM(I329+I368+I407)</f>
        <v>1584</v>
      </c>
      <c r="J290" s="22">
        <f>SUM(J329+J368+J407)</f>
        <v>0</v>
      </c>
    </row>
    <row r="291" spans="1:10" ht="23.25" x14ac:dyDescent="0.25">
      <c r="A291" s="265"/>
      <c r="B291" s="270"/>
      <c r="C291" s="270"/>
      <c r="D291" s="270"/>
      <c r="E291" s="270"/>
      <c r="F291" s="81" t="s">
        <v>191</v>
      </c>
      <c r="G291" s="22">
        <f t="shared" ref="G291:J296" si="32">SUM(G330+G369+G408)</f>
        <v>0</v>
      </c>
      <c r="H291" s="22">
        <f t="shared" si="32"/>
        <v>0</v>
      </c>
      <c r="I291" s="22">
        <f t="shared" si="32"/>
        <v>0</v>
      </c>
      <c r="J291" s="22">
        <f t="shared" si="32"/>
        <v>0</v>
      </c>
    </row>
    <row r="292" spans="1:10" x14ac:dyDescent="0.25">
      <c r="A292" s="265"/>
      <c r="B292" s="270"/>
      <c r="C292" s="270"/>
      <c r="D292" s="270"/>
      <c r="E292" s="270"/>
      <c r="F292" s="81" t="s">
        <v>102</v>
      </c>
      <c r="G292" s="22">
        <f t="shared" si="32"/>
        <v>0</v>
      </c>
      <c r="H292" s="22">
        <f t="shared" si="32"/>
        <v>0</v>
      </c>
      <c r="I292" s="22">
        <f t="shared" si="32"/>
        <v>0</v>
      </c>
      <c r="J292" s="22">
        <f t="shared" si="32"/>
        <v>0</v>
      </c>
    </row>
    <row r="293" spans="1:10" ht="23.25" x14ac:dyDescent="0.25">
      <c r="A293" s="265"/>
      <c r="B293" s="270"/>
      <c r="C293" s="270"/>
      <c r="D293" s="270"/>
      <c r="E293" s="270"/>
      <c r="F293" s="81" t="s">
        <v>192</v>
      </c>
      <c r="G293" s="22">
        <f t="shared" si="32"/>
        <v>0</v>
      </c>
      <c r="H293" s="22">
        <f t="shared" si="32"/>
        <v>0</v>
      </c>
      <c r="I293" s="22">
        <f t="shared" si="32"/>
        <v>0</v>
      </c>
      <c r="J293" s="22">
        <f t="shared" si="32"/>
        <v>0</v>
      </c>
    </row>
    <row r="294" spans="1:10" x14ac:dyDescent="0.25">
      <c r="A294" s="265"/>
      <c r="B294" s="270"/>
      <c r="C294" s="270"/>
      <c r="D294" s="270"/>
      <c r="E294" s="270"/>
      <c r="F294" s="81" t="s">
        <v>60</v>
      </c>
      <c r="G294" s="22">
        <f t="shared" si="32"/>
        <v>57500</v>
      </c>
      <c r="H294" s="22">
        <f t="shared" si="32"/>
        <v>58650</v>
      </c>
      <c r="I294" s="22">
        <f t="shared" si="32"/>
        <v>58650</v>
      </c>
      <c r="J294" s="22">
        <f t="shared" si="32"/>
        <v>0</v>
      </c>
    </row>
    <row r="295" spans="1:10" x14ac:dyDescent="0.25">
      <c r="A295" s="265"/>
      <c r="B295" s="270"/>
      <c r="C295" s="270"/>
      <c r="D295" s="270"/>
      <c r="E295" s="270"/>
      <c r="F295" s="81" t="s">
        <v>61</v>
      </c>
      <c r="G295" s="22">
        <f t="shared" si="32"/>
        <v>65700</v>
      </c>
      <c r="H295" s="22">
        <f t="shared" si="32"/>
        <v>67014</v>
      </c>
      <c r="I295" s="22">
        <f t="shared" si="32"/>
        <v>67014</v>
      </c>
      <c r="J295" s="22">
        <f t="shared" si="32"/>
        <v>0</v>
      </c>
    </row>
    <row r="296" spans="1:10" x14ac:dyDescent="0.25">
      <c r="A296" s="266"/>
      <c r="B296" s="308"/>
      <c r="C296" s="308"/>
      <c r="D296" s="308"/>
      <c r="E296" s="308"/>
      <c r="F296" s="81" t="s">
        <v>193</v>
      </c>
      <c r="G296" s="22">
        <f t="shared" si="32"/>
        <v>0</v>
      </c>
      <c r="H296" s="22">
        <f t="shared" si="32"/>
        <v>0</v>
      </c>
      <c r="I296" s="22">
        <f t="shared" si="32"/>
        <v>0</v>
      </c>
      <c r="J296" s="22">
        <f t="shared" si="32"/>
        <v>0</v>
      </c>
    </row>
    <row r="297" spans="1:10" x14ac:dyDescent="0.25">
      <c r="A297" s="138" t="s">
        <v>62</v>
      </c>
      <c r="B297" s="23" t="s">
        <v>107</v>
      </c>
      <c r="C297" s="23" t="s">
        <v>18</v>
      </c>
      <c r="D297" s="23" t="s">
        <v>176</v>
      </c>
      <c r="E297" s="136">
        <v>800</v>
      </c>
      <c r="F297" s="23"/>
      <c r="G297" s="22">
        <f>SUM(G298)</f>
        <v>6300</v>
      </c>
      <c r="H297" s="22">
        <f>SUM(H298)</f>
        <v>6678</v>
      </c>
      <c r="I297" s="22">
        <f>SUM(I298)</f>
        <v>6678</v>
      </c>
      <c r="J297" s="22">
        <f>SUM(J298)</f>
        <v>0</v>
      </c>
    </row>
    <row r="298" spans="1:10" x14ac:dyDescent="0.25">
      <c r="A298" s="80" t="s">
        <v>64</v>
      </c>
      <c r="B298" s="23" t="s">
        <v>107</v>
      </c>
      <c r="C298" s="23" t="s">
        <v>18</v>
      </c>
      <c r="D298" s="23" t="s">
        <v>176</v>
      </c>
      <c r="E298" s="136">
        <v>850</v>
      </c>
      <c r="F298" s="23"/>
      <c r="G298" s="22">
        <f>SUM(G299:G300)</f>
        <v>6300</v>
      </c>
      <c r="H298" s="22">
        <f>SUM(H299:H300)</f>
        <v>6678</v>
      </c>
      <c r="I298" s="22">
        <f>SUM(I299:I300)</f>
        <v>6678</v>
      </c>
      <c r="J298" s="22">
        <f>SUM(J299:J300)</f>
        <v>0</v>
      </c>
    </row>
    <row r="299" spans="1:10" ht="23.25" x14ac:dyDescent="0.25">
      <c r="A299" s="80" t="s">
        <v>78</v>
      </c>
      <c r="B299" s="23" t="s">
        <v>107</v>
      </c>
      <c r="C299" s="23" t="s">
        <v>18</v>
      </c>
      <c r="D299" s="23" t="s">
        <v>176</v>
      </c>
      <c r="E299" s="136">
        <v>851</v>
      </c>
      <c r="F299" s="23" t="s">
        <v>68</v>
      </c>
      <c r="G299" s="22">
        <f>SUM(G338+G377+G416)</f>
        <v>0</v>
      </c>
      <c r="H299" s="22">
        <f t="shared" ref="H299:J300" si="33">SUM(H338+H377+H416)</f>
        <v>0</v>
      </c>
      <c r="I299" s="22">
        <f t="shared" si="33"/>
        <v>0</v>
      </c>
      <c r="J299" s="22">
        <f t="shared" si="33"/>
        <v>0</v>
      </c>
    </row>
    <row r="300" spans="1:10" x14ac:dyDescent="0.25">
      <c r="A300" s="80" t="s">
        <v>66</v>
      </c>
      <c r="B300" s="23" t="s">
        <v>107</v>
      </c>
      <c r="C300" s="23" t="s">
        <v>18</v>
      </c>
      <c r="D300" s="23" t="s">
        <v>176</v>
      </c>
      <c r="E300" s="136">
        <v>852</v>
      </c>
      <c r="F300" s="23" t="s">
        <v>68</v>
      </c>
      <c r="G300" s="22">
        <f>SUM(G339+G378+G417)</f>
        <v>6300</v>
      </c>
      <c r="H300" s="22">
        <f t="shared" si="33"/>
        <v>6678</v>
      </c>
      <c r="I300" s="22">
        <f t="shared" si="33"/>
        <v>6678</v>
      </c>
      <c r="J300" s="22">
        <f t="shared" si="33"/>
        <v>0</v>
      </c>
    </row>
    <row r="301" spans="1:10" x14ac:dyDescent="0.25">
      <c r="A301" s="80" t="s">
        <v>410</v>
      </c>
      <c r="B301" s="23"/>
      <c r="C301" s="23"/>
      <c r="D301" s="23"/>
      <c r="E301" s="23"/>
      <c r="F301" s="23"/>
      <c r="G301" s="22">
        <f>SUM(G302)</f>
        <v>1072493</v>
      </c>
      <c r="H301" s="22">
        <f>SUM(H302)</f>
        <v>1021922.9686</v>
      </c>
      <c r="I301" s="22">
        <f>SUM(I302)</f>
        <v>1021922.9686</v>
      </c>
      <c r="J301" s="22">
        <f>SUM(J302)</f>
        <v>0</v>
      </c>
    </row>
    <row r="302" spans="1:10" ht="23.25" x14ac:dyDescent="0.25">
      <c r="A302" s="80" t="s">
        <v>407</v>
      </c>
      <c r="B302" s="23" t="s">
        <v>107</v>
      </c>
      <c r="C302" s="23" t="s">
        <v>18</v>
      </c>
      <c r="D302" s="23" t="s">
        <v>176</v>
      </c>
      <c r="E302" s="23"/>
      <c r="F302" s="23"/>
      <c r="G302" s="22">
        <f>SUM(G303+G309+G336)</f>
        <v>1072493</v>
      </c>
      <c r="H302" s="22">
        <f>SUM(H303+H309+H336)</f>
        <v>1021922.9686</v>
      </c>
      <c r="I302" s="22">
        <f>SUM(I303+I309+I336)</f>
        <v>1021922.9686</v>
      </c>
      <c r="J302" s="22">
        <f>SUM(J303+J309+J336)</f>
        <v>0</v>
      </c>
    </row>
    <row r="303" spans="1:10" ht="45.75" x14ac:dyDescent="0.25">
      <c r="A303" s="80" t="s">
        <v>409</v>
      </c>
      <c r="B303" s="23" t="s">
        <v>107</v>
      </c>
      <c r="C303" s="23" t="s">
        <v>18</v>
      </c>
      <c r="D303" s="23" t="s">
        <v>176</v>
      </c>
      <c r="E303" s="23" t="s">
        <v>29</v>
      </c>
      <c r="F303" s="23"/>
      <c r="G303" s="22">
        <f>SUM(G304)</f>
        <v>757193</v>
      </c>
      <c r="H303" s="22">
        <f>SUM(H304)</f>
        <v>700396.96860000002</v>
      </c>
      <c r="I303" s="22">
        <f>SUM(I304)</f>
        <v>700396.96860000002</v>
      </c>
      <c r="J303" s="22">
        <f>SUM(J304)</f>
        <v>0</v>
      </c>
    </row>
    <row r="304" spans="1:10" x14ac:dyDescent="0.25">
      <c r="A304" s="80" t="s">
        <v>177</v>
      </c>
      <c r="B304" s="23" t="s">
        <v>107</v>
      </c>
      <c r="C304" s="23" t="s">
        <v>18</v>
      </c>
      <c r="D304" s="23" t="s">
        <v>176</v>
      </c>
      <c r="E304" s="23" t="s">
        <v>178</v>
      </c>
      <c r="F304" s="23"/>
      <c r="G304" s="22">
        <f>SUM(G305+G308)</f>
        <v>757193</v>
      </c>
      <c r="H304" s="22">
        <f>SUM(H305+H308)</f>
        <v>700396.96860000002</v>
      </c>
      <c r="I304" s="22">
        <f>SUM(I305+I308)</f>
        <v>700396.96860000002</v>
      </c>
      <c r="J304" s="22">
        <f>SUM(J305+J308)</f>
        <v>0</v>
      </c>
    </row>
    <row r="305" spans="1:10" x14ac:dyDescent="0.25">
      <c r="A305" s="257" t="s">
        <v>32</v>
      </c>
      <c r="B305" s="260" t="s">
        <v>107</v>
      </c>
      <c r="C305" s="260" t="s">
        <v>18</v>
      </c>
      <c r="D305" s="260" t="s">
        <v>176</v>
      </c>
      <c r="E305" s="260" t="s">
        <v>179</v>
      </c>
      <c r="F305" s="23"/>
      <c r="G305" s="22">
        <f>SUM(G306:G307)</f>
        <v>757193</v>
      </c>
      <c r="H305" s="22">
        <f>SUM(H306:H307)</f>
        <v>700396.96860000002</v>
      </c>
      <c r="I305" s="22">
        <f>SUM(I306:I307)</f>
        <v>700396.96860000002</v>
      </c>
      <c r="J305" s="22">
        <f>SUM(J306:J307)</f>
        <v>0</v>
      </c>
    </row>
    <row r="306" spans="1:10" x14ac:dyDescent="0.25">
      <c r="A306" s="265"/>
      <c r="B306" s="270"/>
      <c r="C306" s="270"/>
      <c r="D306" s="270"/>
      <c r="E306" s="270"/>
      <c r="F306" s="23" t="s">
        <v>34</v>
      </c>
      <c r="G306" s="22">
        <f>596000-14444</f>
        <v>581556</v>
      </c>
      <c r="H306" s="22">
        <f>SUM(I306:J306)</f>
        <v>537939.30000000005</v>
      </c>
      <c r="I306" s="22">
        <f>SUM(G306*92.5/100)</f>
        <v>537939.30000000005</v>
      </c>
      <c r="J306" s="22">
        <v>0</v>
      </c>
    </row>
    <row r="307" spans="1:10" x14ac:dyDescent="0.25">
      <c r="A307" s="266"/>
      <c r="B307" s="308"/>
      <c r="C307" s="308"/>
      <c r="D307" s="308"/>
      <c r="E307" s="308"/>
      <c r="F307" s="23" t="s">
        <v>35</v>
      </c>
      <c r="G307" s="22">
        <f>180000-4363</f>
        <v>175637</v>
      </c>
      <c r="H307" s="22">
        <f>SUM(I307:J307)</f>
        <v>162457.6686</v>
      </c>
      <c r="I307" s="22">
        <f>SUM(I306*30.2/100)</f>
        <v>162457.6686</v>
      </c>
      <c r="J307" s="22">
        <f>SUM(J306*30.2/100)</f>
        <v>0</v>
      </c>
    </row>
    <row r="308" spans="1:10" ht="23.25" x14ac:dyDescent="0.25">
      <c r="A308" s="138" t="s">
        <v>36</v>
      </c>
      <c r="B308" s="23" t="s">
        <v>107</v>
      </c>
      <c r="C308" s="23" t="s">
        <v>18</v>
      </c>
      <c r="D308" s="23" t="s">
        <v>176</v>
      </c>
      <c r="E308" s="23" t="s">
        <v>182</v>
      </c>
      <c r="F308" s="23" t="s">
        <v>183</v>
      </c>
      <c r="G308" s="22">
        <v>0</v>
      </c>
      <c r="H308" s="22"/>
      <c r="I308" s="22"/>
      <c r="J308" s="22"/>
    </row>
    <row r="309" spans="1:10" ht="23.25" x14ac:dyDescent="0.25">
      <c r="A309" s="138" t="s">
        <v>398</v>
      </c>
      <c r="B309" s="23" t="s">
        <v>107</v>
      </c>
      <c r="C309" s="23" t="s">
        <v>18</v>
      </c>
      <c r="D309" s="23" t="s">
        <v>176</v>
      </c>
      <c r="E309" s="23" t="s">
        <v>88</v>
      </c>
      <c r="F309" s="23"/>
      <c r="G309" s="22">
        <f>SUM(G310)</f>
        <v>313200</v>
      </c>
      <c r="H309" s="22">
        <f>SUM(H310)</f>
        <v>319300</v>
      </c>
      <c r="I309" s="22">
        <f>SUM(I310)</f>
        <v>319300</v>
      </c>
      <c r="J309" s="22">
        <f>SUM(J310)</f>
        <v>0</v>
      </c>
    </row>
    <row r="310" spans="1:10" ht="23.25" x14ac:dyDescent="0.25">
      <c r="A310" s="80" t="s">
        <v>249</v>
      </c>
      <c r="B310" s="23" t="s">
        <v>107</v>
      </c>
      <c r="C310" s="23" t="s">
        <v>18</v>
      </c>
      <c r="D310" s="23" t="s">
        <v>176</v>
      </c>
      <c r="E310" s="23" t="s">
        <v>89</v>
      </c>
      <c r="F310" s="23"/>
      <c r="G310" s="22">
        <f>SUM(G312+G311)</f>
        <v>313200</v>
      </c>
      <c r="H310" s="22">
        <f>SUM(H312+H311)</f>
        <v>319300</v>
      </c>
      <c r="I310" s="22">
        <f>SUM(I312+I311)</f>
        <v>319300</v>
      </c>
      <c r="J310" s="22">
        <f>SUM(J312+J311)</f>
        <v>0</v>
      </c>
    </row>
    <row r="311" spans="1:10" ht="23.25" x14ac:dyDescent="0.25">
      <c r="A311" s="139" t="s">
        <v>184</v>
      </c>
      <c r="B311" s="23" t="s">
        <v>107</v>
      </c>
      <c r="C311" s="23" t="s">
        <v>18</v>
      </c>
      <c r="D311" s="23" t="s">
        <v>176</v>
      </c>
      <c r="E311" s="23" t="s">
        <v>185</v>
      </c>
      <c r="F311" s="23" t="s">
        <v>41</v>
      </c>
      <c r="G311" s="22">
        <v>0</v>
      </c>
      <c r="H311" s="22">
        <f>SUM(I311:J311)</f>
        <v>0</v>
      </c>
      <c r="I311" s="22">
        <f>SUM(G311*90/100)</f>
        <v>0</v>
      </c>
      <c r="J311" s="22">
        <v>0</v>
      </c>
    </row>
    <row r="312" spans="1:10" x14ac:dyDescent="0.25">
      <c r="A312" s="257" t="s">
        <v>399</v>
      </c>
      <c r="B312" s="260" t="s">
        <v>107</v>
      </c>
      <c r="C312" s="260" t="s">
        <v>18</v>
      </c>
      <c r="D312" s="260" t="s">
        <v>176</v>
      </c>
      <c r="E312" s="260" t="s">
        <v>43</v>
      </c>
      <c r="F312" s="23"/>
      <c r="G312" s="22">
        <f>SUM(G313+G314+G315+G319+G324+G326+G328+G325)</f>
        <v>313200</v>
      </c>
      <c r="H312" s="22">
        <f>SUM(H313+H314+H315+H319+H324+H326+H328+H325)</f>
        <v>319300</v>
      </c>
      <c r="I312" s="22">
        <f>SUM(I313+I314+I315+I319+I324+I326+I328+I325)</f>
        <v>319300</v>
      </c>
      <c r="J312" s="22">
        <f>SUM(J313+J314+J315+J319+J324+J326+J328+J325)</f>
        <v>0</v>
      </c>
    </row>
    <row r="313" spans="1:10" x14ac:dyDescent="0.25">
      <c r="A313" s="265"/>
      <c r="B313" s="270"/>
      <c r="C313" s="270"/>
      <c r="D313" s="270"/>
      <c r="E313" s="270"/>
      <c r="F313" s="23" t="s">
        <v>41</v>
      </c>
      <c r="G313" s="22">
        <v>0</v>
      </c>
      <c r="H313" s="22">
        <f t="shared" ref="H313:H335" si="34">SUM(I313+J313)</f>
        <v>0</v>
      </c>
      <c r="I313" s="22"/>
      <c r="J313" s="22"/>
    </row>
    <row r="314" spans="1:10" x14ac:dyDescent="0.25">
      <c r="A314" s="265"/>
      <c r="B314" s="270"/>
      <c r="C314" s="270"/>
      <c r="D314" s="270"/>
      <c r="E314" s="270"/>
      <c r="F314" s="23" t="s">
        <v>186</v>
      </c>
      <c r="G314" s="22"/>
      <c r="H314" s="22">
        <f t="shared" si="34"/>
        <v>0</v>
      </c>
      <c r="I314" s="22">
        <f>SUM(G314*90/100)</f>
        <v>0</v>
      </c>
      <c r="J314" s="22">
        <v>0</v>
      </c>
    </row>
    <row r="315" spans="1:10" x14ac:dyDescent="0.25">
      <c r="A315" s="265"/>
      <c r="B315" s="270"/>
      <c r="C315" s="270"/>
      <c r="D315" s="270"/>
      <c r="E315" s="270"/>
      <c r="F315" s="23" t="s">
        <v>45</v>
      </c>
      <c r="G315" s="22">
        <f>SUM(G316:G318)</f>
        <v>308000</v>
      </c>
      <c r="H315" s="22">
        <f>SUM(H316:H318)</f>
        <v>314160</v>
      </c>
      <c r="I315" s="22">
        <f>SUM(I316:I318)</f>
        <v>314160</v>
      </c>
      <c r="J315" s="22">
        <f>SUM(J316:J318)</f>
        <v>0</v>
      </c>
    </row>
    <row r="316" spans="1:10" x14ac:dyDescent="0.25">
      <c r="A316" s="265"/>
      <c r="B316" s="270"/>
      <c r="C316" s="270"/>
      <c r="D316" s="270"/>
      <c r="E316" s="270"/>
      <c r="F316" s="23" t="s">
        <v>46</v>
      </c>
      <c r="G316" s="22">
        <v>9000</v>
      </c>
      <c r="H316" s="22">
        <f t="shared" si="34"/>
        <v>9180</v>
      </c>
      <c r="I316" s="22">
        <f>SUM(G316*102/100)</f>
        <v>9180</v>
      </c>
      <c r="J316" s="22">
        <v>0</v>
      </c>
    </row>
    <row r="317" spans="1:10" x14ac:dyDescent="0.25">
      <c r="A317" s="265"/>
      <c r="B317" s="270"/>
      <c r="C317" s="270"/>
      <c r="D317" s="270"/>
      <c r="E317" s="270"/>
      <c r="F317" s="23" t="s">
        <v>47</v>
      </c>
      <c r="G317" s="22">
        <v>298800</v>
      </c>
      <c r="H317" s="22">
        <f t="shared" si="34"/>
        <v>304776</v>
      </c>
      <c r="I317" s="22">
        <f>SUM(G317*102/100)</f>
        <v>304776</v>
      </c>
      <c r="J317" s="22">
        <v>0</v>
      </c>
    </row>
    <row r="318" spans="1:10" x14ac:dyDescent="0.25">
      <c r="A318" s="265"/>
      <c r="B318" s="270"/>
      <c r="C318" s="270"/>
      <c r="D318" s="270"/>
      <c r="E318" s="270"/>
      <c r="F318" s="23" t="s">
        <v>48</v>
      </c>
      <c r="G318" s="22">
        <v>200</v>
      </c>
      <c r="H318" s="22">
        <f t="shared" si="34"/>
        <v>204</v>
      </c>
      <c r="I318" s="22">
        <f>SUM(G318*102/100)</f>
        <v>204</v>
      </c>
      <c r="J318" s="22">
        <v>0</v>
      </c>
    </row>
    <row r="319" spans="1:10" x14ac:dyDescent="0.25">
      <c r="A319" s="265"/>
      <c r="B319" s="270"/>
      <c r="C319" s="270"/>
      <c r="D319" s="270"/>
      <c r="E319" s="270"/>
      <c r="F319" s="23" t="s">
        <v>50</v>
      </c>
      <c r="G319" s="22">
        <f>SUM(G320:G323)</f>
        <v>600</v>
      </c>
      <c r="H319" s="22">
        <f>SUM(H320:H323)</f>
        <v>612</v>
      </c>
      <c r="I319" s="22">
        <f>SUM(I320:I323)</f>
        <v>612</v>
      </c>
      <c r="J319" s="22">
        <f>SUM(J320:J323)</f>
        <v>0</v>
      </c>
    </row>
    <row r="320" spans="1:10" x14ac:dyDescent="0.25">
      <c r="A320" s="265"/>
      <c r="B320" s="270"/>
      <c r="C320" s="270"/>
      <c r="D320" s="270"/>
      <c r="E320" s="270"/>
      <c r="F320" s="23" t="s">
        <v>51</v>
      </c>
      <c r="G320" s="22">
        <v>600</v>
      </c>
      <c r="H320" s="22">
        <f t="shared" si="34"/>
        <v>612</v>
      </c>
      <c r="I320" s="22">
        <f>G320*102/100</f>
        <v>612</v>
      </c>
      <c r="J320" s="22"/>
    </row>
    <row r="321" spans="1:10" x14ac:dyDescent="0.25">
      <c r="A321" s="265"/>
      <c r="B321" s="270"/>
      <c r="C321" s="270"/>
      <c r="D321" s="270"/>
      <c r="E321" s="270"/>
      <c r="F321" s="23" t="s">
        <v>52</v>
      </c>
      <c r="G321" s="22">
        <v>0</v>
      </c>
      <c r="H321" s="22">
        <f t="shared" si="34"/>
        <v>0</v>
      </c>
      <c r="I321" s="22">
        <f>SUM(G321*90/100)</f>
        <v>0</v>
      </c>
      <c r="J321" s="22">
        <v>0</v>
      </c>
    </row>
    <row r="322" spans="1:10" ht="23.25" x14ac:dyDescent="0.25">
      <c r="A322" s="265"/>
      <c r="B322" s="270"/>
      <c r="C322" s="270"/>
      <c r="D322" s="270"/>
      <c r="E322" s="270"/>
      <c r="F322" s="81" t="s">
        <v>187</v>
      </c>
      <c r="G322" s="22">
        <v>0</v>
      </c>
      <c r="H322" s="22">
        <f t="shared" si="34"/>
        <v>0</v>
      </c>
      <c r="I322" s="22">
        <f>SUM(G322)</f>
        <v>0</v>
      </c>
      <c r="J322" s="22">
        <v>0</v>
      </c>
    </row>
    <row r="323" spans="1:10" x14ac:dyDescent="0.25">
      <c r="A323" s="265"/>
      <c r="B323" s="270"/>
      <c r="C323" s="270"/>
      <c r="D323" s="270"/>
      <c r="E323" s="270"/>
      <c r="F323" s="23" t="s">
        <v>98</v>
      </c>
      <c r="G323" s="22">
        <v>0</v>
      </c>
      <c r="H323" s="22">
        <f t="shared" si="34"/>
        <v>0</v>
      </c>
      <c r="I323" s="22"/>
      <c r="J323" s="22"/>
    </row>
    <row r="324" spans="1:10" x14ac:dyDescent="0.25">
      <c r="A324" s="265"/>
      <c r="B324" s="270"/>
      <c r="C324" s="270"/>
      <c r="D324" s="270"/>
      <c r="E324" s="270"/>
      <c r="F324" s="23" t="s">
        <v>56</v>
      </c>
      <c r="G324" s="22">
        <v>0</v>
      </c>
      <c r="H324" s="22">
        <f t="shared" si="34"/>
        <v>0</v>
      </c>
      <c r="I324" s="22">
        <f>SUM(G324)</f>
        <v>0</v>
      </c>
      <c r="J324" s="22">
        <v>0</v>
      </c>
    </row>
    <row r="325" spans="1:10" ht="23.25" x14ac:dyDescent="0.25">
      <c r="A325" s="265"/>
      <c r="B325" s="270"/>
      <c r="C325" s="270"/>
      <c r="D325" s="270"/>
      <c r="E325" s="270"/>
      <c r="F325" s="81" t="s">
        <v>189</v>
      </c>
      <c r="G325" s="22">
        <v>4000</v>
      </c>
      <c r="H325" s="22">
        <f t="shared" si="34"/>
        <v>4000</v>
      </c>
      <c r="I325" s="22">
        <v>4000</v>
      </c>
      <c r="J325" s="22">
        <v>0</v>
      </c>
    </row>
    <row r="326" spans="1:10" x14ac:dyDescent="0.25">
      <c r="A326" s="265"/>
      <c r="B326" s="270"/>
      <c r="C326" s="270"/>
      <c r="D326" s="270"/>
      <c r="E326" s="270"/>
      <c r="F326" s="23" t="s">
        <v>99</v>
      </c>
      <c r="G326" s="22">
        <v>0</v>
      </c>
      <c r="H326" s="22">
        <f t="shared" si="34"/>
        <v>0</v>
      </c>
      <c r="I326" s="22"/>
      <c r="J326" s="22"/>
    </row>
    <row r="327" spans="1:10" ht="23.25" x14ac:dyDescent="0.25">
      <c r="A327" s="265"/>
      <c r="B327" s="270"/>
      <c r="C327" s="270"/>
      <c r="D327" s="270"/>
      <c r="E327" s="270"/>
      <c r="F327" s="158" t="s">
        <v>190</v>
      </c>
      <c r="G327" s="22"/>
      <c r="H327" s="22"/>
      <c r="I327" s="22"/>
      <c r="J327" s="22"/>
    </row>
    <row r="328" spans="1:10" x14ac:dyDescent="0.25">
      <c r="A328" s="265"/>
      <c r="B328" s="270"/>
      <c r="C328" s="270"/>
      <c r="D328" s="270"/>
      <c r="E328" s="270"/>
      <c r="F328" s="23" t="s">
        <v>58</v>
      </c>
      <c r="G328" s="22">
        <f>SUM(G329:G335)</f>
        <v>600</v>
      </c>
      <c r="H328" s="22">
        <f>SUM(H329:H335)</f>
        <v>528</v>
      </c>
      <c r="I328" s="22">
        <f>SUM(I329:I335)</f>
        <v>528</v>
      </c>
      <c r="J328" s="22">
        <f>SUM(J329:J335)</f>
        <v>0</v>
      </c>
    </row>
    <row r="329" spans="1:10" x14ac:dyDescent="0.25">
      <c r="A329" s="265"/>
      <c r="B329" s="270"/>
      <c r="C329" s="270"/>
      <c r="D329" s="270"/>
      <c r="E329" s="270"/>
      <c r="F329" s="23" t="s">
        <v>101</v>
      </c>
      <c r="G329" s="22">
        <v>600</v>
      </c>
      <c r="H329" s="22">
        <f t="shared" si="34"/>
        <v>528</v>
      </c>
      <c r="I329" s="22">
        <f>SUM(G329*88/100)</f>
        <v>528</v>
      </c>
      <c r="J329" s="22">
        <v>0</v>
      </c>
    </row>
    <row r="330" spans="1:10" ht="23.25" x14ac:dyDescent="0.25">
      <c r="A330" s="265"/>
      <c r="B330" s="270"/>
      <c r="C330" s="270"/>
      <c r="D330" s="270"/>
      <c r="E330" s="270"/>
      <c r="F330" s="81" t="s">
        <v>191</v>
      </c>
      <c r="G330" s="22"/>
      <c r="H330" s="22">
        <f t="shared" si="34"/>
        <v>0</v>
      </c>
      <c r="I330" s="22">
        <f>SUM(G330)</f>
        <v>0</v>
      </c>
      <c r="J330" s="22">
        <v>0</v>
      </c>
    </row>
    <row r="331" spans="1:10" x14ac:dyDescent="0.25">
      <c r="A331" s="265"/>
      <c r="B331" s="270"/>
      <c r="C331" s="270"/>
      <c r="D331" s="270"/>
      <c r="E331" s="270"/>
      <c r="F331" s="23" t="s">
        <v>102</v>
      </c>
      <c r="G331" s="22"/>
      <c r="H331" s="22">
        <f t="shared" si="34"/>
        <v>0</v>
      </c>
      <c r="I331" s="22"/>
      <c r="J331" s="22"/>
    </row>
    <row r="332" spans="1:10" ht="23.25" x14ac:dyDescent="0.25">
      <c r="A332" s="265"/>
      <c r="B332" s="270"/>
      <c r="C332" s="270"/>
      <c r="D332" s="270"/>
      <c r="E332" s="270"/>
      <c r="F332" s="81" t="s">
        <v>192</v>
      </c>
      <c r="G332" s="22">
        <v>0</v>
      </c>
      <c r="H332" s="22">
        <f>SUM(I332:J332)</f>
        <v>0</v>
      </c>
      <c r="I332" s="22">
        <v>0</v>
      </c>
      <c r="J332" s="22">
        <v>0</v>
      </c>
    </row>
    <row r="333" spans="1:10" x14ac:dyDescent="0.25">
      <c r="A333" s="265"/>
      <c r="B333" s="270"/>
      <c r="C333" s="270"/>
      <c r="D333" s="270"/>
      <c r="E333" s="270"/>
      <c r="F333" s="23" t="s">
        <v>60</v>
      </c>
      <c r="G333" s="22"/>
      <c r="H333" s="22">
        <f t="shared" si="34"/>
        <v>0</v>
      </c>
      <c r="I333" s="22">
        <f>SUM(G333*107.4/100)</f>
        <v>0</v>
      </c>
      <c r="J333" s="22">
        <v>0</v>
      </c>
    </row>
    <row r="334" spans="1:10" x14ac:dyDescent="0.25">
      <c r="A334" s="265"/>
      <c r="B334" s="270"/>
      <c r="C334" s="270"/>
      <c r="D334" s="270"/>
      <c r="E334" s="270"/>
      <c r="F334" s="23" t="s">
        <v>61</v>
      </c>
      <c r="G334" s="22">
        <v>0</v>
      </c>
      <c r="H334" s="22">
        <f t="shared" si="34"/>
        <v>0</v>
      </c>
      <c r="I334" s="22">
        <f>SUM(G334*107.4/100)</f>
        <v>0</v>
      </c>
      <c r="J334" s="22">
        <v>0</v>
      </c>
    </row>
    <row r="335" spans="1:10" x14ac:dyDescent="0.25">
      <c r="A335" s="266"/>
      <c r="B335" s="308"/>
      <c r="C335" s="308"/>
      <c r="D335" s="308"/>
      <c r="E335" s="308"/>
      <c r="F335" s="23" t="s">
        <v>193</v>
      </c>
      <c r="G335" s="22">
        <v>0</v>
      </c>
      <c r="H335" s="22">
        <f t="shared" si="34"/>
        <v>0</v>
      </c>
      <c r="I335" s="22">
        <f>SUM(G335*107.4/100)</f>
        <v>0</v>
      </c>
      <c r="J335" s="22">
        <v>0</v>
      </c>
    </row>
    <row r="336" spans="1:10" x14ac:dyDescent="0.25">
      <c r="A336" s="138" t="s">
        <v>62</v>
      </c>
      <c r="B336" s="23" t="s">
        <v>107</v>
      </c>
      <c r="C336" s="23" t="s">
        <v>18</v>
      </c>
      <c r="D336" s="23" t="s">
        <v>176</v>
      </c>
      <c r="E336" s="136">
        <v>800</v>
      </c>
      <c r="F336" s="23"/>
      <c r="G336" s="22">
        <f>SUM(G337)</f>
        <v>2100</v>
      </c>
      <c r="H336" s="22">
        <f>SUM(H337)</f>
        <v>2226</v>
      </c>
      <c r="I336" s="22">
        <f>SUM(I337)</f>
        <v>2226</v>
      </c>
      <c r="J336" s="22">
        <f>SUM(J337)</f>
        <v>0</v>
      </c>
    </row>
    <row r="337" spans="1:10" x14ac:dyDescent="0.25">
      <c r="A337" s="80" t="s">
        <v>64</v>
      </c>
      <c r="B337" s="23" t="s">
        <v>107</v>
      </c>
      <c r="C337" s="23" t="s">
        <v>18</v>
      </c>
      <c r="D337" s="23" t="s">
        <v>176</v>
      </c>
      <c r="E337" s="136">
        <v>850</v>
      </c>
      <c r="F337" s="23"/>
      <c r="G337" s="22">
        <f>SUM(G338:G339)</f>
        <v>2100</v>
      </c>
      <c r="H337" s="22">
        <f>SUM(H338:H339)</f>
        <v>2226</v>
      </c>
      <c r="I337" s="22">
        <f>SUM(I338:I339)</f>
        <v>2226</v>
      </c>
      <c r="J337" s="22">
        <f>SUM(J338:J339)</f>
        <v>0</v>
      </c>
    </row>
    <row r="338" spans="1:10" ht="23.25" x14ac:dyDescent="0.25">
      <c r="A338" s="80" t="s">
        <v>78</v>
      </c>
      <c r="B338" s="23" t="s">
        <v>107</v>
      </c>
      <c r="C338" s="23" t="s">
        <v>18</v>
      </c>
      <c r="D338" s="23" t="s">
        <v>176</v>
      </c>
      <c r="E338" s="136">
        <v>851</v>
      </c>
      <c r="F338" s="23" t="s">
        <v>68</v>
      </c>
      <c r="G338" s="22">
        <v>0</v>
      </c>
      <c r="H338" s="22">
        <v>0</v>
      </c>
      <c r="I338" s="22">
        <v>0</v>
      </c>
      <c r="J338" s="22">
        <v>0</v>
      </c>
    </row>
    <row r="339" spans="1:10" x14ac:dyDescent="0.25">
      <c r="A339" s="80" t="s">
        <v>66</v>
      </c>
      <c r="B339" s="23" t="s">
        <v>107</v>
      </c>
      <c r="C339" s="23" t="s">
        <v>18</v>
      </c>
      <c r="D339" s="23" t="s">
        <v>176</v>
      </c>
      <c r="E339" s="136">
        <v>852</v>
      </c>
      <c r="F339" s="23" t="s">
        <v>68</v>
      </c>
      <c r="G339" s="22">
        <v>2100</v>
      </c>
      <c r="H339" s="22">
        <f>SUM(I339:J339)</f>
        <v>2226</v>
      </c>
      <c r="I339" s="22">
        <v>2226</v>
      </c>
      <c r="J339" s="22">
        <v>0</v>
      </c>
    </row>
    <row r="340" spans="1:10" x14ac:dyDescent="0.25">
      <c r="A340" s="80" t="s">
        <v>411</v>
      </c>
      <c r="B340" s="23"/>
      <c r="C340" s="23"/>
      <c r="D340" s="23"/>
      <c r="E340" s="23"/>
      <c r="F340" s="23"/>
      <c r="G340" s="22">
        <f>SUM(G341)</f>
        <v>808010</v>
      </c>
      <c r="H340" s="22">
        <f>SUM(H341)</f>
        <v>756431.10655000003</v>
      </c>
      <c r="I340" s="22">
        <f>SUM(I341)</f>
        <v>756431.10655000003</v>
      </c>
      <c r="J340" s="22">
        <f>SUM(J341)</f>
        <v>0</v>
      </c>
    </row>
    <row r="341" spans="1:10" ht="23.25" x14ac:dyDescent="0.25">
      <c r="A341" s="80" t="s">
        <v>407</v>
      </c>
      <c r="B341" s="23" t="s">
        <v>107</v>
      </c>
      <c r="C341" s="23" t="s">
        <v>18</v>
      </c>
      <c r="D341" s="23" t="s">
        <v>176</v>
      </c>
      <c r="E341" s="23"/>
      <c r="F341" s="23"/>
      <c r="G341" s="22">
        <f>SUM(G342+G348+G375)</f>
        <v>808010</v>
      </c>
      <c r="H341" s="22">
        <f>SUM(H342+H348+H375)</f>
        <v>756431.10655000003</v>
      </c>
      <c r="I341" s="22">
        <f>SUM(I342+I348+I375)</f>
        <v>756431.10655000003</v>
      </c>
      <c r="J341" s="22">
        <f>SUM(J342+J348+J375)</f>
        <v>0</v>
      </c>
    </row>
    <row r="342" spans="1:10" ht="45.75" x14ac:dyDescent="0.25">
      <c r="A342" s="80" t="s">
        <v>409</v>
      </c>
      <c r="B342" s="23" t="s">
        <v>107</v>
      </c>
      <c r="C342" s="23" t="s">
        <v>18</v>
      </c>
      <c r="D342" s="23" t="s">
        <v>176</v>
      </c>
      <c r="E342" s="23" t="s">
        <v>29</v>
      </c>
      <c r="F342" s="23"/>
      <c r="G342" s="22">
        <f>SUM(G343)</f>
        <v>712210</v>
      </c>
      <c r="H342" s="22">
        <f>SUM(H343)</f>
        <v>658795.10655000003</v>
      </c>
      <c r="I342" s="22">
        <f>SUM(I343)</f>
        <v>658795.10655000003</v>
      </c>
      <c r="J342" s="22">
        <f>SUM(J343)</f>
        <v>0</v>
      </c>
    </row>
    <row r="343" spans="1:10" x14ac:dyDescent="0.25">
      <c r="A343" s="80" t="s">
        <v>177</v>
      </c>
      <c r="B343" s="23" t="s">
        <v>107</v>
      </c>
      <c r="C343" s="23" t="s">
        <v>18</v>
      </c>
      <c r="D343" s="23" t="s">
        <v>176</v>
      </c>
      <c r="E343" s="23" t="s">
        <v>178</v>
      </c>
      <c r="F343" s="23"/>
      <c r="G343" s="22">
        <f>SUM(G344+G347)</f>
        <v>712210</v>
      </c>
      <c r="H343" s="22">
        <f>SUM(H344+H347)</f>
        <v>658795.10655000003</v>
      </c>
      <c r="I343" s="22">
        <f>SUM(I344+I347)</f>
        <v>658795.10655000003</v>
      </c>
      <c r="J343" s="22">
        <f>SUM(J344+J347)</f>
        <v>0</v>
      </c>
    </row>
    <row r="344" spans="1:10" x14ac:dyDescent="0.25">
      <c r="A344" s="257" t="s">
        <v>32</v>
      </c>
      <c r="B344" s="260" t="s">
        <v>107</v>
      </c>
      <c r="C344" s="260" t="s">
        <v>18</v>
      </c>
      <c r="D344" s="260" t="s">
        <v>176</v>
      </c>
      <c r="E344" s="260" t="s">
        <v>179</v>
      </c>
      <c r="F344" s="23"/>
      <c r="G344" s="22">
        <f>SUM(G345:G346)</f>
        <v>712210</v>
      </c>
      <c r="H344" s="22">
        <f>SUM(H345:H346)</f>
        <v>658795.10655000003</v>
      </c>
      <c r="I344" s="22">
        <f>SUM(I345:I346)</f>
        <v>658795.10655000003</v>
      </c>
      <c r="J344" s="22">
        <f>SUM(J345:J346)</f>
        <v>0</v>
      </c>
    </row>
    <row r="345" spans="1:10" x14ac:dyDescent="0.25">
      <c r="A345" s="265"/>
      <c r="B345" s="270"/>
      <c r="C345" s="270"/>
      <c r="D345" s="270"/>
      <c r="E345" s="270"/>
      <c r="F345" s="23" t="s">
        <v>34</v>
      </c>
      <c r="G345" s="22">
        <f>560600-13587</f>
        <v>547013</v>
      </c>
      <c r="H345" s="22">
        <f>SUM(I345:J345)</f>
        <v>505987.02500000002</v>
      </c>
      <c r="I345" s="22">
        <f>SUM(G345*92.5/100)</f>
        <v>505987.02500000002</v>
      </c>
      <c r="J345" s="22">
        <v>0</v>
      </c>
    </row>
    <row r="346" spans="1:10" x14ac:dyDescent="0.25">
      <c r="A346" s="266"/>
      <c r="B346" s="308"/>
      <c r="C346" s="308"/>
      <c r="D346" s="308"/>
      <c r="E346" s="308"/>
      <c r="F346" s="23" t="s">
        <v>35</v>
      </c>
      <c r="G346" s="22">
        <f>169300-4103</f>
        <v>165197</v>
      </c>
      <c r="H346" s="22">
        <f>SUM(I346:J346)</f>
        <v>152808.08155</v>
      </c>
      <c r="I346" s="22">
        <f>SUM(I345*30.2/100)</f>
        <v>152808.08155</v>
      </c>
      <c r="J346" s="22">
        <f>SUM(J345*30.2/100)</f>
        <v>0</v>
      </c>
    </row>
    <row r="347" spans="1:10" ht="23.25" x14ac:dyDescent="0.25">
      <c r="A347" s="138" t="s">
        <v>36</v>
      </c>
      <c r="B347" s="23" t="s">
        <v>107</v>
      </c>
      <c r="C347" s="23" t="s">
        <v>18</v>
      </c>
      <c r="D347" s="23" t="s">
        <v>176</v>
      </c>
      <c r="E347" s="23" t="s">
        <v>182</v>
      </c>
      <c r="F347" s="23" t="s">
        <v>183</v>
      </c>
      <c r="G347" s="22">
        <v>0</v>
      </c>
      <c r="H347" s="22">
        <f>SUM(I347:J347)</f>
        <v>0</v>
      </c>
      <c r="I347" s="22"/>
      <c r="J347" s="22"/>
    </row>
    <row r="348" spans="1:10" ht="23.25" x14ac:dyDescent="0.25">
      <c r="A348" s="138" t="s">
        <v>398</v>
      </c>
      <c r="B348" s="23" t="s">
        <v>107</v>
      </c>
      <c r="C348" s="23" t="s">
        <v>18</v>
      </c>
      <c r="D348" s="23" t="s">
        <v>176</v>
      </c>
      <c r="E348" s="23" t="s">
        <v>88</v>
      </c>
      <c r="F348" s="23"/>
      <c r="G348" s="22">
        <f>SUM(G349)</f>
        <v>93700</v>
      </c>
      <c r="H348" s="22">
        <f>SUM(H349)</f>
        <v>95410</v>
      </c>
      <c r="I348" s="22">
        <f>SUM(I349)</f>
        <v>95410</v>
      </c>
      <c r="J348" s="22">
        <f>SUM(J349)</f>
        <v>0</v>
      </c>
    </row>
    <row r="349" spans="1:10" ht="23.25" x14ac:dyDescent="0.25">
      <c r="A349" s="80" t="s">
        <v>249</v>
      </c>
      <c r="B349" s="23" t="s">
        <v>107</v>
      </c>
      <c r="C349" s="23" t="s">
        <v>18</v>
      </c>
      <c r="D349" s="23" t="s">
        <v>176</v>
      </c>
      <c r="E349" s="23" t="s">
        <v>89</v>
      </c>
      <c r="F349" s="23"/>
      <c r="G349" s="22">
        <f>SUM(G351+G350)</f>
        <v>93700</v>
      </c>
      <c r="H349" s="22">
        <f>SUM(H351+H350)</f>
        <v>95410</v>
      </c>
      <c r="I349" s="22">
        <f>SUM(I351+I350)</f>
        <v>95410</v>
      </c>
      <c r="J349" s="22">
        <f>SUM(J351+J350)</f>
        <v>0</v>
      </c>
    </row>
    <row r="350" spans="1:10" ht="23.25" x14ac:dyDescent="0.25">
      <c r="A350" s="139" t="s">
        <v>184</v>
      </c>
      <c r="B350" s="23" t="s">
        <v>107</v>
      </c>
      <c r="C350" s="23" t="s">
        <v>18</v>
      </c>
      <c r="D350" s="23" t="s">
        <v>176</v>
      </c>
      <c r="E350" s="23" t="s">
        <v>185</v>
      </c>
      <c r="F350" s="23" t="s">
        <v>41</v>
      </c>
      <c r="G350" s="22">
        <v>0</v>
      </c>
      <c r="H350" s="22">
        <f>SUM(I350:J350)</f>
        <v>0</v>
      </c>
      <c r="I350" s="22">
        <f>SUM(G350)</f>
        <v>0</v>
      </c>
      <c r="J350" s="22">
        <v>0</v>
      </c>
    </row>
    <row r="351" spans="1:10" x14ac:dyDescent="0.25">
      <c r="A351" s="257" t="s">
        <v>399</v>
      </c>
      <c r="B351" s="260" t="s">
        <v>107</v>
      </c>
      <c r="C351" s="260" t="s">
        <v>18</v>
      </c>
      <c r="D351" s="260" t="s">
        <v>176</v>
      </c>
      <c r="E351" s="260" t="s">
        <v>43</v>
      </c>
      <c r="F351" s="23"/>
      <c r="G351" s="22">
        <f>SUM(G352+G353+G354+G358+G363+G365+G367+G364+G366)</f>
        <v>93700</v>
      </c>
      <c r="H351" s="22">
        <f>SUM(H352+H353+H354+H358+H363+H365+H367+H364+H366)</f>
        <v>95410</v>
      </c>
      <c r="I351" s="22">
        <f>I354+I358+I364+I367</f>
        <v>95410</v>
      </c>
      <c r="J351" s="22">
        <f>SUM(J352+J353+J354+J358+J363+J365+J367+J364+J366)</f>
        <v>0</v>
      </c>
    </row>
    <row r="352" spans="1:10" x14ac:dyDescent="0.25">
      <c r="A352" s="265"/>
      <c r="B352" s="270"/>
      <c r="C352" s="270"/>
      <c r="D352" s="270"/>
      <c r="E352" s="270"/>
      <c r="F352" s="23" t="s">
        <v>41</v>
      </c>
      <c r="G352" s="22">
        <v>0</v>
      </c>
      <c r="H352" s="22">
        <f>SUM(I352:J352)</f>
        <v>0</v>
      </c>
      <c r="I352" s="22"/>
      <c r="J352" s="22"/>
    </row>
    <row r="353" spans="1:10" x14ac:dyDescent="0.25">
      <c r="A353" s="265"/>
      <c r="B353" s="270"/>
      <c r="C353" s="270"/>
      <c r="D353" s="270"/>
      <c r="E353" s="270"/>
      <c r="F353" s="23" t="s">
        <v>186</v>
      </c>
      <c r="G353" s="22"/>
      <c r="H353" s="22">
        <f t="shared" ref="H353:H374" si="35">SUM(I353:J353)</f>
        <v>0</v>
      </c>
      <c r="I353" s="22">
        <f>SUM(G353*90/100)</f>
        <v>0</v>
      </c>
      <c r="J353" s="22">
        <v>0</v>
      </c>
    </row>
    <row r="354" spans="1:10" x14ac:dyDescent="0.25">
      <c r="A354" s="265"/>
      <c r="B354" s="270"/>
      <c r="C354" s="270"/>
      <c r="D354" s="270"/>
      <c r="E354" s="270"/>
      <c r="F354" s="23" t="s">
        <v>45</v>
      </c>
      <c r="G354" s="22">
        <f>SUM(G355:G357)</f>
        <v>9200</v>
      </c>
      <c r="H354" s="22">
        <f>SUM(H355:H357)</f>
        <v>9384</v>
      </c>
      <c r="I354" s="22">
        <f>SUM(I355:I357)</f>
        <v>9384</v>
      </c>
      <c r="J354" s="22">
        <f>SUM(J355:J357)</f>
        <v>0</v>
      </c>
    </row>
    <row r="355" spans="1:10" x14ac:dyDescent="0.25">
      <c r="A355" s="265"/>
      <c r="B355" s="270"/>
      <c r="C355" s="270"/>
      <c r="D355" s="270"/>
      <c r="E355" s="270"/>
      <c r="F355" s="23" t="s">
        <v>46</v>
      </c>
      <c r="G355" s="22">
        <v>9000</v>
      </c>
      <c r="H355" s="22">
        <f t="shared" si="35"/>
        <v>9180</v>
      </c>
      <c r="I355" s="22">
        <f>SUM(G355*102/100)</f>
        <v>9180</v>
      </c>
      <c r="J355" s="22">
        <v>0</v>
      </c>
    </row>
    <row r="356" spans="1:10" x14ac:dyDescent="0.25">
      <c r="A356" s="265"/>
      <c r="B356" s="270"/>
      <c r="C356" s="270"/>
      <c r="D356" s="270"/>
      <c r="E356" s="270"/>
      <c r="F356" s="23" t="s">
        <v>47</v>
      </c>
      <c r="G356" s="22"/>
      <c r="H356" s="22">
        <f t="shared" si="35"/>
        <v>0</v>
      </c>
      <c r="I356" s="22">
        <f>SUM(G356*106.4/100)</f>
        <v>0</v>
      </c>
      <c r="J356" s="22"/>
    </row>
    <row r="357" spans="1:10" x14ac:dyDescent="0.25">
      <c r="A357" s="265"/>
      <c r="B357" s="270"/>
      <c r="C357" s="270"/>
      <c r="D357" s="270"/>
      <c r="E357" s="270"/>
      <c r="F357" s="23" t="s">
        <v>48</v>
      </c>
      <c r="G357" s="22">
        <v>200</v>
      </c>
      <c r="H357" s="22">
        <f t="shared" si="35"/>
        <v>204</v>
      </c>
      <c r="I357" s="22">
        <f>SUM(G357*102/100)</f>
        <v>204</v>
      </c>
      <c r="J357" s="22">
        <v>0</v>
      </c>
    </row>
    <row r="358" spans="1:10" x14ac:dyDescent="0.25">
      <c r="A358" s="265"/>
      <c r="B358" s="270"/>
      <c r="C358" s="270"/>
      <c r="D358" s="270"/>
      <c r="E358" s="270"/>
      <c r="F358" s="23" t="s">
        <v>50</v>
      </c>
      <c r="G358" s="22">
        <f>SUM(G359:G362)</f>
        <v>600</v>
      </c>
      <c r="H358" s="22">
        <f>SUM(H359:H362)</f>
        <v>612</v>
      </c>
      <c r="I358" s="22">
        <f>SUM(I359:I362)</f>
        <v>612</v>
      </c>
      <c r="J358" s="22">
        <f>SUM(J359:J362)</f>
        <v>0</v>
      </c>
    </row>
    <row r="359" spans="1:10" x14ac:dyDescent="0.25">
      <c r="A359" s="265"/>
      <c r="B359" s="270"/>
      <c r="C359" s="270"/>
      <c r="D359" s="270"/>
      <c r="E359" s="270"/>
      <c r="F359" s="23" t="s">
        <v>51</v>
      </c>
      <c r="G359" s="22">
        <v>600</v>
      </c>
      <c r="H359" s="22">
        <f t="shared" si="35"/>
        <v>612</v>
      </c>
      <c r="I359" s="22">
        <f>G359*102/100</f>
        <v>612</v>
      </c>
      <c r="J359" s="22"/>
    </row>
    <row r="360" spans="1:10" x14ac:dyDescent="0.25">
      <c r="A360" s="265"/>
      <c r="B360" s="270"/>
      <c r="C360" s="270"/>
      <c r="D360" s="270"/>
      <c r="E360" s="270"/>
      <c r="F360" s="23" t="s">
        <v>52</v>
      </c>
      <c r="G360" s="22">
        <v>0</v>
      </c>
      <c r="H360" s="22">
        <f t="shared" si="35"/>
        <v>0</v>
      </c>
      <c r="I360" s="22"/>
      <c r="J360" s="22"/>
    </row>
    <row r="361" spans="1:10" ht="23.25" x14ac:dyDescent="0.25">
      <c r="A361" s="265"/>
      <c r="B361" s="270"/>
      <c r="C361" s="270"/>
      <c r="D361" s="270"/>
      <c r="E361" s="270"/>
      <c r="F361" s="81" t="s">
        <v>187</v>
      </c>
      <c r="G361" s="22">
        <v>0</v>
      </c>
      <c r="H361" s="22">
        <f t="shared" si="35"/>
        <v>0</v>
      </c>
      <c r="I361" s="22"/>
      <c r="J361" s="22"/>
    </row>
    <row r="362" spans="1:10" x14ac:dyDescent="0.25">
      <c r="A362" s="265"/>
      <c r="B362" s="270"/>
      <c r="C362" s="270"/>
      <c r="D362" s="270"/>
      <c r="E362" s="270"/>
      <c r="F362" s="23" t="s">
        <v>98</v>
      </c>
      <c r="G362" s="22">
        <v>0</v>
      </c>
      <c r="H362" s="22">
        <f t="shared" si="35"/>
        <v>0</v>
      </c>
      <c r="I362" s="22"/>
      <c r="J362" s="22"/>
    </row>
    <row r="363" spans="1:10" x14ac:dyDescent="0.25">
      <c r="A363" s="265"/>
      <c r="B363" s="270"/>
      <c r="C363" s="270"/>
      <c r="D363" s="270"/>
      <c r="E363" s="270"/>
      <c r="F363" s="23" t="s">
        <v>56</v>
      </c>
      <c r="G363" s="22">
        <v>0</v>
      </c>
      <c r="H363" s="22">
        <f t="shared" si="35"/>
        <v>0</v>
      </c>
      <c r="I363" s="22">
        <f>SUM(G363)</f>
        <v>0</v>
      </c>
      <c r="J363" s="22">
        <v>0</v>
      </c>
    </row>
    <row r="364" spans="1:10" ht="23.25" x14ac:dyDescent="0.25">
      <c r="A364" s="265"/>
      <c r="B364" s="270"/>
      <c r="C364" s="270"/>
      <c r="D364" s="270"/>
      <c r="E364" s="270"/>
      <c r="F364" s="81" t="s">
        <v>189</v>
      </c>
      <c r="G364" s="22">
        <v>4000</v>
      </c>
      <c r="H364" s="22">
        <f t="shared" si="35"/>
        <v>4000</v>
      </c>
      <c r="I364" s="22">
        <v>4000</v>
      </c>
      <c r="J364" s="22">
        <v>0</v>
      </c>
    </row>
    <row r="365" spans="1:10" x14ac:dyDescent="0.25">
      <c r="A365" s="265"/>
      <c r="B365" s="270"/>
      <c r="C365" s="270"/>
      <c r="D365" s="270"/>
      <c r="E365" s="270"/>
      <c r="F365" s="23" t="s">
        <v>99</v>
      </c>
      <c r="G365" s="22">
        <v>0</v>
      </c>
      <c r="H365" s="22">
        <f t="shared" si="35"/>
        <v>0</v>
      </c>
      <c r="I365" s="22"/>
      <c r="J365" s="22"/>
    </row>
    <row r="366" spans="1:10" ht="34.5" x14ac:dyDescent="0.25">
      <c r="A366" s="265"/>
      <c r="B366" s="270"/>
      <c r="C366" s="270"/>
      <c r="D366" s="270"/>
      <c r="E366" s="270"/>
      <c r="F366" s="81" t="s">
        <v>283</v>
      </c>
      <c r="G366" s="22"/>
      <c r="H366" s="22">
        <f t="shared" si="35"/>
        <v>0</v>
      </c>
      <c r="I366" s="22">
        <v>0</v>
      </c>
      <c r="J366" s="22">
        <v>0</v>
      </c>
    </row>
    <row r="367" spans="1:10" x14ac:dyDescent="0.25">
      <c r="A367" s="265"/>
      <c r="B367" s="270"/>
      <c r="C367" s="270"/>
      <c r="D367" s="270"/>
      <c r="E367" s="270"/>
      <c r="F367" s="23" t="s">
        <v>58</v>
      </c>
      <c r="G367" s="22">
        <f>SUM(G368:G374)</f>
        <v>79900</v>
      </c>
      <c r="H367" s="22">
        <f>SUM(H368:H374)</f>
        <v>81414</v>
      </c>
      <c r="I367" s="22">
        <f>SUM(I368:I374)</f>
        <v>81414</v>
      </c>
      <c r="J367" s="22">
        <f>SUM(J368:J374)</f>
        <v>0</v>
      </c>
    </row>
    <row r="368" spans="1:10" x14ac:dyDescent="0.25">
      <c r="A368" s="265"/>
      <c r="B368" s="270"/>
      <c r="C368" s="270"/>
      <c r="D368" s="270"/>
      <c r="E368" s="270"/>
      <c r="F368" s="23" t="s">
        <v>101</v>
      </c>
      <c r="G368" s="22">
        <v>600</v>
      </c>
      <c r="H368" s="22">
        <f t="shared" si="35"/>
        <v>528</v>
      </c>
      <c r="I368" s="22">
        <f>SUM(G368*88/100)</f>
        <v>528</v>
      </c>
      <c r="J368" s="22">
        <v>0</v>
      </c>
    </row>
    <row r="369" spans="1:10" ht="23.25" x14ac:dyDescent="0.25">
      <c r="A369" s="265"/>
      <c r="B369" s="270"/>
      <c r="C369" s="270"/>
      <c r="D369" s="270"/>
      <c r="E369" s="270"/>
      <c r="F369" s="81" t="s">
        <v>191</v>
      </c>
      <c r="G369" s="22"/>
      <c r="H369" s="22">
        <f t="shared" si="35"/>
        <v>0</v>
      </c>
      <c r="I369" s="22">
        <f>SUM(G369)</f>
        <v>0</v>
      </c>
      <c r="J369" s="22">
        <v>0</v>
      </c>
    </row>
    <row r="370" spans="1:10" x14ac:dyDescent="0.25">
      <c r="A370" s="265"/>
      <c r="B370" s="270"/>
      <c r="C370" s="270"/>
      <c r="D370" s="270"/>
      <c r="E370" s="270"/>
      <c r="F370" s="23" t="s">
        <v>102</v>
      </c>
      <c r="G370" s="22">
        <v>0</v>
      </c>
      <c r="H370" s="22">
        <f t="shared" si="35"/>
        <v>0</v>
      </c>
      <c r="I370" s="22"/>
      <c r="J370" s="22"/>
    </row>
    <row r="371" spans="1:10" ht="23.25" x14ac:dyDescent="0.25">
      <c r="A371" s="265"/>
      <c r="B371" s="270"/>
      <c r="C371" s="270"/>
      <c r="D371" s="270"/>
      <c r="E371" s="270"/>
      <c r="F371" s="81" t="s">
        <v>192</v>
      </c>
      <c r="G371" s="22"/>
      <c r="H371" s="22">
        <f t="shared" si="35"/>
        <v>0</v>
      </c>
      <c r="I371" s="22">
        <f>SUM(G371)</f>
        <v>0</v>
      </c>
      <c r="J371" s="22">
        <v>0</v>
      </c>
    </row>
    <row r="372" spans="1:10" x14ac:dyDescent="0.25">
      <c r="A372" s="265"/>
      <c r="B372" s="270"/>
      <c r="C372" s="270"/>
      <c r="D372" s="270"/>
      <c r="E372" s="270"/>
      <c r="F372" s="23" t="s">
        <v>60</v>
      </c>
      <c r="G372" s="22">
        <v>43000</v>
      </c>
      <c r="H372" s="22">
        <f t="shared" si="35"/>
        <v>43860</v>
      </c>
      <c r="I372" s="22">
        <f>SUM(G372*102/100)</f>
        <v>43860</v>
      </c>
      <c r="J372" s="22">
        <v>0</v>
      </c>
    </row>
    <row r="373" spans="1:10" x14ac:dyDescent="0.25">
      <c r="A373" s="265"/>
      <c r="B373" s="270"/>
      <c r="C373" s="270"/>
      <c r="D373" s="270"/>
      <c r="E373" s="270"/>
      <c r="F373" s="23" t="s">
        <v>61</v>
      </c>
      <c r="G373" s="22">
        <v>36300</v>
      </c>
      <c r="H373" s="22">
        <f t="shared" si="35"/>
        <v>37026</v>
      </c>
      <c r="I373" s="22">
        <f>SUM(G373*102/100)</f>
        <v>37026</v>
      </c>
      <c r="J373" s="22">
        <v>0</v>
      </c>
    </row>
    <row r="374" spans="1:10" x14ac:dyDescent="0.25">
      <c r="A374" s="266"/>
      <c r="B374" s="308"/>
      <c r="C374" s="308"/>
      <c r="D374" s="308"/>
      <c r="E374" s="308"/>
      <c r="F374" s="23" t="s">
        <v>193</v>
      </c>
      <c r="G374" s="22">
        <v>0</v>
      </c>
      <c r="H374" s="22">
        <f t="shared" si="35"/>
        <v>0</v>
      </c>
      <c r="I374" s="22">
        <f>SUM(G374*106.4/100)</f>
        <v>0</v>
      </c>
      <c r="J374" s="22">
        <v>0</v>
      </c>
    </row>
    <row r="375" spans="1:10" x14ac:dyDescent="0.25">
      <c r="A375" s="138" t="s">
        <v>62</v>
      </c>
      <c r="B375" s="23" t="s">
        <v>107</v>
      </c>
      <c r="C375" s="23" t="s">
        <v>18</v>
      </c>
      <c r="D375" s="23" t="s">
        <v>176</v>
      </c>
      <c r="E375" s="136">
        <v>800</v>
      </c>
      <c r="F375" s="23"/>
      <c r="G375" s="22">
        <f>SUM(G376)</f>
        <v>2100</v>
      </c>
      <c r="H375" s="22">
        <f>SUM(H376)</f>
        <v>2226</v>
      </c>
      <c r="I375" s="22">
        <f>SUM(I376)</f>
        <v>2226</v>
      </c>
      <c r="J375" s="22">
        <f>SUM(J376)</f>
        <v>0</v>
      </c>
    </row>
    <row r="376" spans="1:10" x14ac:dyDescent="0.25">
      <c r="A376" s="80" t="s">
        <v>64</v>
      </c>
      <c r="B376" s="23" t="s">
        <v>107</v>
      </c>
      <c r="C376" s="23" t="s">
        <v>18</v>
      </c>
      <c r="D376" s="23" t="s">
        <v>176</v>
      </c>
      <c r="E376" s="136">
        <v>850</v>
      </c>
      <c r="F376" s="23"/>
      <c r="G376" s="22">
        <f>SUM(G377:G378)</f>
        <v>2100</v>
      </c>
      <c r="H376" s="22">
        <f>SUM(H377:H378)</f>
        <v>2226</v>
      </c>
      <c r="I376" s="22">
        <f>SUM(I377:I378)</f>
        <v>2226</v>
      </c>
      <c r="J376" s="22">
        <f>SUM(J377:J378)</f>
        <v>0</v>
      </c>
    </row>
    <row r="377" spans="1:10" ht="23.25" x14ac:dyDescent="0.25">
      <c r="A377" s="80" t="s">
        <v>78</v>
      </c>
      <c r="B377" s="23" t="s">
        <v>107</v>
      </c>
      <c r="C377" s="23" t="s">
        <v>18</v>
      </c>
      <c r="D377" s="23" t="s">
        <v>176</v>
      </c>
      <c r="E377" s="136">
        <v>851</v>
      </c>
      <c r="F377" s="23" t="s">
        <v>68</v>
      </c>
      <c r="G377" s="22">
        <v>0</v>
      </c>
      <c r="H377" s="22"/>
      <c r="I377" s="22"/>
      <c r="J377" s="22"/>
    </row>
    <row r="378" spans="1:10" x14ac:dyDescent="0.25">
      <c r="A378" s="80" t="s">
        <v>66</v>
      </c>
      <c r="B378" s="23" t="s">
        <v>107</v>
      </c>
      <c r="C378" s="23" t="s">
        <v>18</v>
      </c>
      <c r="D378" s="23" t="s">
        <v>176</v>
      </c>
      <c r="E378" s="136">
        <v>852</v>
      </c>
      <c r="F378" s="23" t="s">
        <v>68</v>
      </c>
      <c r="G378" s="22">
        <v>2100</v>
      </c>
      <c r="H378" s="22">
        <f>SUM(I378:J378)</f>
        <v>2226</v>
      </c>
      <c r="I378" s="22">
        <v>2226</v>
      </c>
      <c r="J378" s="22">
        <v>0</v>
      </c>
    </row>
    <row r="379" spans="1:10" x14ac:dyDescent="0.25">
      <c r="A379" s="80" t="s">
        <v>412</v>
      </c>
      <c r="B379" s="23"/>
      <c r="C379" s="23"/>
      <c r="D379" s="23"/>
      <c r="E379" s="23"/>
      <c r="F379" s="23"/>
      <c r="G379" s="22">
        <f>SUM(G380)</f>
        <v>665132</v>
      </c>
      <c r="H379" s="22">
        <f>SUM(H380)</f>
        <v>620284.36749999993</v>
      </c>
      <c r="I379" s="22">
        <f>SUM(I380)</f>
        <v>620284.36749999993</v>
      </c>
      <c r="J379" s="22">
        <f>SUM(J380)</f>
        <v>0</v>
      </c>
    </row>
    <row r="380" spans="1:10" ht="23.25" x14ac:dyDescent="0.25">
      <c r="A380" s="80" t="s">
        <v>407</v>
      </c>
      <c r="B380" s="23" t="s">
        <v>107</v>
      </c>
      <c r="C380" s="23" t="s">
        <v>18</v>
      </c>
      <c r="D380" s="23" t="s">
        <v>176</v>
      </c>
      <c r="E380" s="23"/>
      <c r="F380" s="23"/>
      <c r="G380" s="22">
        <f>SUM(G381+G387+G414)</f>
        <v>665132</v>
      </c>
      <c r="H380" s="22">
        <f>SUM(H381+H387+H414)</f>
        <v>620284.36749999993</v>
      </c>
      <c r="I380" s="22">
        <f>SUM(I381+I387+I414)</f>
        <v>620284.36749999993</v>
      </c>
      <c r="J380" s="22">
        <v>0</v>
      </c>
    </row>
    <row r="381" spans="1:10" ht="45.75" x14ac:dyDescent="0.25">
      <c r="A381" s="80" t="s">
        <v>409</v>
      </c>
      <c r="B381" s="23" t="s">
        <v>107</v>
      </c>
      <c r="C381" s="23" t="s">
        <v>18</v>
      </c>
      <c r="D381" s="23" t="s">
        <v>176</v>
      </c>
      <c r="E381" s="23" t="s">
        <v>29</v>
      </c>
      <c r="F381" s="23"/>
      <c r="G381" s="22">
        <f>SUM(G382)</f>
        <v>610732</v>
      </c>
      <c r="H381" s="22">
        <f>SUM(H382)</f>
        <v>564900.36749999993</v>
      </c>
      <c r="I381" s="22">
        <f>SUM(I382)</f>
        <v>564900.36749999993</v>
      </c>
      <c r="J381" s="22">
        <f>SUM(J382)</f>
        <v>0</v>
      </c>
    </row>
    <row r="382" spans="1:10" x14ac:dyDescent="0.25">
      <c r="A382" s="80" t="s">
        <v>177</v>
      </c>
      <c r="B382" s="23" t="s">
        <v>107</v>
      </c>
      <c r="C382" s="23" t="s">
        <v>18</v>
      </c>
      <c r="D382" s="23" t="s">
        <v>176</v>
      </c>
      <c r="E382" s="23" t="s">
        <v>178</v>
      </c>
      <c r="F382" s="23"/>
      <c r="G382" s="22">
        <f>SUM(G383+G386)</f>
        <v>610732</v>
      </c>
      <c r="H382" s="22">
        <f>SUM(H383+H386)</f>
        <v>564900.36749999993</v>
      </c>
      <c r="I382" s="22">
        <f>SUM(I383+I386)</f>
        <v>564900.36749999993</v>
      </c>
      <c r="J382" s="22">
        <f>SUM(J383+J386)</f>
        <v>0</v>
      </c>
    </row>
    <row r="383" spans="1:10" x14ac:dyDescent="0.25">
      <c r="A383" s="257" t="s">
        <v>32</v>
      </c>
      <c r="B383" s="260" t="s">
        <v>107</v>
      </c>
      <c r="C383" s="260" t="s">
        <v>18</v>
      </c>
      <c r="D383" s="260" t="s">
        <v>176</v>
      </c>
      <c r="E383" s="260" t="s">
        <v>179</v>
      </c>
      <c r="F383" s="23"/>
      <c r="G383" s="22">
        <f>SUM(G384:G385)</f>
        <v>610732</v>
      </c>
      <c r="H383" s="22">
        <f>SUM(H384:H385)</f>
        <v>564900.36749999993</v>
      </c>
      <c r="I383" s="22">
        <f>SUM(I384:I385)</f>
        <v>564900.36749999993</v>
      </c>
      <c r="J383" s="22">
        <f>SUM(J384:J385)</f>
        <v>0</v>
      </c>
    </row>
    <row r="384" spans="1:10" x14ac:dyDescent="0.25">
      <c r="A384" s="265"/>
      <c r="B384" s="270"/>
      <c r="C384" s="270"/>
      <c r="D384" s="270"/>
      <c r="E384" s="270"/>
      <c r="F384" s="23" t="s">
        <v>34</v>
      </c>
      <c r="G384" s="22">
        <f>480700-11650</f>
        <v>469050</v>
      </c>
      <c r="H384" s="22">
        <f>SUM(I384:J384)</f>
        <v>433871.25</v>
      </c>
      <c r="I384" s="22">
        <f>SUM(G384*92.5/100)</f>
        <v>433871.25</v>
      </c>
      <c r="J384" s="22"/>
    </row>
    <row r="385" spans="1:10" x14ac:dyDescent="0.25">
      <c r="A385" s="266"/>
      <c r="B385" s="308"/>
      <c r="C385" s="308"/>
      <c r="D385" s="308"/>
      <c r="E385" s="308"/>
      <c r="F385" s="23" t="s">
        <v>35</v>
      </c>
      <c r="G385" s="22">
        <f>145200-3518</f>
        <v>141682</v>
      </c>
      <c r="H385" s="22">
        <f>SUM(I385:J385)</f>
        <v>131029.11749999999</v>
      </c>
      <c r="I385" s="22">
        <f>SUM(I384*30.2/100)</f>
        <v>131029.11749999999</v>
      </c>
      <c r="J385" s="22"/>
    </row>
    <row r="386" spans="1:10" ht="23.25" x14ac:dyDescent="0.25">
      <c r="A386" s="80" t="s">
        <v>249</v>
      </c>
      <c r="B386" s="23" t="s">
        <v>107</v>
      </c>
      <c r="C386" s="23" t="s">
        <v>18</v>
      </c>
      <c r="D386" s="23" t="s">
        <v>176</v>
      </c>
      <c r="E386" s="23" t="s">
        <v>182</v>
      </c>
      <c r="F386" s="23" t="s">
        <v>183</v>
      </c>
      <c r="G386" s="22">
        <v>0</v>
      </c>
      <c r="H386" s="22">
        <f>SUM(I386:J386)</f>
        <v>0</v>
      </c>
      <c r="I386" s="22"/>
      <c r="J386" s="22"/>
    </row>
    <row r="387" spans="1:10" ht="23.25" x14ac:dyDescent="0.25">
      <c r="A387" s="138" t="s">
        <v>398</v>
      </c>
      <c r="B387" s="23" t="s">
        <v>107</v>
      </c>
      <c r="C387" s="23" t="s">
        <v>18</v>
      </c>
      <c r="D387" s="23" t="s">
        <v>176</v>
      </c>
      <c r="E387" s="23" t="s">
        <v>88</v>
      </c>
      <c r="F387" s="23"/>
      <c r="G387" s="22">
        <f>SUM(G388)</f>
        <v>52300</v>
      </c>
      <c r="H387" s="22">
        <f>SUM(H388)</f>
        <v>53158</v>
      </c>
      <c r="I387" s="22">
        <f>SUM(I388)</f>
        <v>53158</v>
      </c>
      <c r="J387" s="22">
        <f>SUM(J388)</f>
        <v>0</v>
      </c>
    </row>
    <row r="388" spans="1:10" ht="23.25" x14ac:dyDescent="0.25">
      <c r="A388" s="80" t="s">
        <v>39</v>
      </c>
      <c r="B388" s="23" t="s">
        <v>107</v>
      </c>
      <c r="C388" s="23" t="s">
        <v>18</v>
      </c>
      <c r="D388" s="23" t="s">
        <v>176</v>
      </c>
      <c r="E388" s="23" t="s">
        <v>89</v>
      </c>
      <c r="F388" s="23"/>
      <c r="G388" s="22">
        <f>SUM(G390+G389)</f>
        <v>52300</v>
      </c>
      <c r="H388" s="22">
        <f>SUM(H390+H389)</f>
        <v>53158</v>
      </c>
      <c r="I388" s="22">
        <f>SUM(I390+I389)</f>
        <v>53158</v>
      </c>
      <c r="J388" s="22">
        <f>SUM(J390+J389)</f>
        <v>0</v>
      </c>
    </row>
    <row r="389" spans="1:10" ht="23.25" x14ac:dyDescent="0.25">
      <c r="A389" s="139" t="s">
        <v>184</v>
      </c>
      <c r="B389" s="23" t="s">
        <v>107</v>
      </c>
      <c r="C389" s="23" t="s">
        <v>18</v>
      </c>
      <c r="D389" s="23" t="s">
        <v>176</v>
      </c>
      <c r="E389" s="23" t="s">
        <v>185</v>
      </c>
      <c r="F389" s="23" t="s">
        <v>41</v>
      </c>
      <c r="G389" s="22"/>
      <c r="H389" s="22">
        <f>SUM(I389:J389)</f>
        <v>0</v>
      </c>
      <c r="I389" s="22">
        <f>SUM(G389*90/100)</f>
        <v>0</v>
      </c>
      <c r="J389" s="22">
        <v>0</v>
      </c>
    </row>
    <row r="390" spans="1:10" x14ac:dyDescent="0.25">
      <c r="A390" s="257" t="s">
        <v>42</v>
      </c>
      <c r="B390" s="260" t="s">
        <v>107</v>
      </c>
      <c r="C390" s="260" t="s">
        <v>18</v>
      </c>
      <c r="D390" s="260" t="s">
        <v>176</v>
      </c>
      <c r="E390" s="260" t="s">
        <v>43</v>
      </c>
      <c r="F390" s="23"/>
      <c r="G390" s="22">
        <f>SUM(G391+G392+G393+G397+G402+G404+G406+G403+G405)</f>
        <v>52300</v>
      </c>
      <c r="H390" s="22">
        <f>SUM(H391+H392+H393+H397+H402+H404+H406+H403+H405)</f>
        <v>53158</v>
      </c>
      <c r="I390" s="22">
        <f>SUM(I391+I392+I393+I397+I402+I404+I406+I403+I405)</f>
        <v>53158</v>
      </c>
      <c r="J390" s="22">
        <f>SUM(J391+J392+J393+J397+J402+J404+J406+J403+J405)</f>
        <v>0</v>
      </c>
    </row>
    <row r="391" spans="1:10" x14ac:dyDescent="0.25">
      <c r="A391" s="265"/>
      <c r="B391" s="270"/>
      <c r="C391" s="270"/>
      <c r="D391" s="270"/>
      <c r="E391" s="270"/>
      <c r="F391" s="23" t="s">
        <v>41</v>
      </c>
      <c r="G391" s="22">
        <v>0</v>
      </c>
      <c r="H391" s="22">
        <f>SUM(I391:J391)</f>
        <v>0</v>
      </c>
      <c r="I391" s="22"/>
      <c r="J391" s="22"/>
    </row>
    <row r="392" spans="1:10" x14ac:dyDescent="0.25">
      <c r="A392" s="265"/>
      <c r="B392" s="270"/>
      <c r="C392" s="270"/>
      <c r="D392" s="270"/>
      <c r="E392" s="270"/>
      <c r="F392" s="23" t="s">
        <v>186</v>
      </c>
      <c r="G392" s="22">
        <v>0</v>
      </c>
      <c r="H392" s="22">
        <f t="shared" ref="H392:H413" si="36">SUM(I392:J392)</f>
        <v>0</v>
      </c>
      <c r="I392" s="22"/>
      <c r="J392" s="22"/>
    </row>
    <row r="393" spans="1:10" x14ac:dyDescent="0.25">
      <c r="A393" s="265"/>
      <c r="B393" s="270"/>
      <c r="C393" s="270"/>
      <c r="D393" s="270"/>
      <c r="E393" s="270"/>
      <c r="F393" s="23" t="s">
        <v>45</v>
      </c>
      <c r="G393" s="22">
        <f>SUM(G394:G396)</f>
        <v>6200</v>
      </c>
      <c r="H393" s="22">
        <f>SUM(H394:H396)</f>
        <v>6324</v>
      </c>
      <c r="I393" s="22">
        <f>SUM(I394:I396)</f>
        <v>6324</v>
      </c>
      <c r="J393" s="22">
        <f>SUM(J394:J396)</f>
        <v>0</v>
      </c>
    </row>
    <row r="394" spans="1:10" x14ac:dyDescent="0.25">
      <c r="A394" s="265"/>
      <c r="B394" s="270"/>
      <c r="C394" s="270"/>
      <c r="D394" s="270"/>
      <c r="E394" s="270"/>
      <c r="F394" s="23" t="s">
        <v>46</v>
      </c>
      <c r="G394" s="22">
        <v>6000</v>
      </c>
      <c r="H394" s="22">
        <f t="shared" si="36"/>
        <v>6120</v>
      </c>
      <c r="I394" s="22">
        <f>SUM(G394*102/100)</f>
        <v>6120</v>
      </c>
      <c r="J394" s="22">
        <v>0</v>
      </c>
    </row>
    <row r="395" spans="1:10" x14ac:dyDescent="0.25">
      <c r="A395" s="265"/>
      <c r="B395" s="270"/>
      <c r="C395" s="270"/>
      <c r="D395" s="270"/>
      <c r="E395" s="270"/>
      <c r="F395" s="23" t="s">
        <v>47</v>
      </c>
      <c r="G395" s="22">
        <v>0</v>
      </c>
      <c r="H395" s="22">
        <f t="shared" si="36"/>
        <v>0</v>
      </c>
      <c r="I395" s="22">
        <f>SUM(G395*106.4/100)</f>
        <v>0</v>
      </c>
      <c r="J395" s="22">
        <v>0</v>
      </c>
    </row>
    <row r="396" spans="1:10" x14ac:dyDescent="0.25">
      <c r="A396" s="265"/>
      <c r="B396" s="270"/>
      <c r="C396" s="270"/>
      <c r="D396" s="270"/>
      <c r="E396" s="270"/>
      <c r="F396" s="23" t="s">
        <v>48</v>
      </c>
      <c r="G396" s="22">
        <v>200</v>
      </c>
      <c r="H396" s="22">
        <f t="shared" si="36"/>
        <v>204</v>
      </c>
      <c r="I396" s="22">
        <f>SUM(G396*102/100)</f>
        <v>204</v>
      </c>
      <c r="J396" s="22">
        <v>0</v>
      </c>
    </row>
    <row r="397" spans="1:10" x14ac:dyDescent="0.25">
      <c r="A397" s="265"/>
      <c r="B397" s="270"/>
      <c r="C397" s="270"/>
      <c r="D397" s="270"/>
      <c r="E397" s="270"/>
      <c r="F397" s="23" t="s">
        <v>50</v>
      </c>
      <c r="G397" s="22">
        <f>SUM(G398:G401)</f>
        <v>600</v>
      </c>
      <c r="H397" s="22">
        <f>SUM(H398:H401)</f>
        <v>528</v>
      </c>
      <c r="I397" s="22">
        <f>SUM(I398:I401)</f>
        <v>528</v>
      </c>
      <c r="J397" s="22">
        <f>SUM(J398:J401)</f>
        <v>0</v>
      </c>
    </row>
    <row r="398" spans="1:10" x14ac:dyDescent="0.25">
      <c r="A398" s="265"/>
      <c r="B398" s="270"/>
      <c r="C398" s="270"/>
      <c r="D398" s="270"/>
      <c r="E398" s="270"/>
      <c r="F398" s="23" t="s">
        <v>51</v>
      </c>
      <c r="G398" s="22">
        <v>600</v>
      </c>
      <c r="H398" s="22">
        <f t="shared" si="36"/>
        <v>528</v>
      </c>
      <c r="I398" s="22">
        <f>G398*88/100</f>
        <v>528</v>
      </c>
      <c r="J398" s="22"/>
    </row>
    <row r="399" spans="1:10" x14ac:dyDescent="0.25">
      <c r="A399" s="265"/>
      <c r="B399" s="270"/>
      <c r="C399" s="270"/>
      <c r="D399" s="270"/>
      <c r="E399" s="270"/>
      <c r="F399" s="23" t="s">
        <v>52</v>
      </c>
      <c r="G399" s="22">
        <v>0</v>
      </c>
      <c r="H399" s="22">
        <f t="shared" si="36"/>
        <v>0</v>
      </c>
      <c r="I399" s="22">
        <f>SUM(G399*90/100)</f>
        <v>0</v>
      </c>
      <c r="J399" s="22">
        <v>0</v>
      </c>
    </row>
    <row r="400" spans="1:10" ht="23.25" x14ac:dyDescent="0.25">
      <c r="A400" s="265"/>
      <c r="B400" s="270"/>
      <c r="C400" s="270"/>
      <c r="D400" s="270"/>
      <c r="E400" s="270"/>
      <c r="F400" s="81" t="s">
        <v>187</v>
      </c>
      <c r="G400" s="22"/>
      <c r="H400" s="22">
        <f t="shared" si="36"/>
        <v>0</v>
      </c>
      <c r="I400" s="22">
        <v>0</v>
      </c>
      <c r="J400" s="22">
        <v>0</v>
      </c>
    </row>
    <row r="401" spans="1:10" x14ac:dyDescent="0.25">
      <c r="A401" s="265"/>
      <c r="B401" s="270"/>
      <c r="C401" s="270"/>
      <c r="D401" s="270"/>
      <c r="E401" s="270"/>
      <c r="F401" s="23" t="s">
        <v>98</v>
      </c>
      <c r="G401" s="22">
        <v>0</v>
      </c>
      <c r="H401" s="22">
        <f t="shared" si="36"/>
        <v>0</v>
      </c>
      <c r="I401" s="22"/>
      <c r="J401" s="22"/>
    </row>
    <row r="402" spans="1:10" x14ac:dyDescent="0.25">
      <c r="A402" s="265"/>
      <c r="B402" s="270"/>
      <c r="C402" s="270"/>
      <c r="D402" s="270"/>
      <c r="E402" s="270"/>
      <c r="F402" s="23" t="s">
        <v>56</v>
      </c>
      <c r="G402" s="22">
        <v>0</v>
      </c>
      <c r="H402" s="22">
        <f t="shared" si="36"/>
        <v>0</v>
      </c>
      <c r="I402" s="22">
        <f>SUM(G402)</f>
        <v>0</v>
      </c>
      <c r="J402" s="22">
        <v>0</v>
      </c>
    </row>
    <row r="403" spans="1:10" ht="23.25" x14ac:dyDescent="0.25">
      <c r="A403" s="265"/>
      <c r="B403" s="270"/>
      <c r="C403" s="270"/>
      <c r="D403" s="270"/>
      <c r="E403" s="270"/>
      <c r="F403" s="81" t="s">
        <v>189</v>
      </c>
      <c r="G403" s="22">
        <v>1000</v>
      </c>
      <c r="H403" s="22">
        <f t="shared" si="36"/>
        <v>1000</v>
      </c>
      <c r="I403" s="22">
        <f>SUM(G403)</f>
        <v>1000</v>
      </c>
      <c r="J403" s="22">
        <v>0</v>
      </c>
    </row>
    <row r="404" spans="1:10" x14ac:dyDescent="0.25">
      <c r="A404" s="265"/>
      <c r="B404" s="270"/>
      <c r="C404" s="270"/>
      <c r="D404" s="270"/>
      <c r="E404" s="270"/>
      <c r="F404" s="23" t="s">
        <v>99</v>
      </c>
      <c r="G404" s="22">
        <v>0</v>
      </c>
      <c r="H404" s="22">
        <f t="shared" si="36"/>
        <v>0</v>
      </c>
      <c r="I404" s="22"/>
      <c r="J404" s="22"/>
    </row>
    <row r="405" spans="1:10" ht="23.25" x14ac:dyDescent="0.25">
      <c r="A405" s="265"/>
      <c r="B405" s="270"/>
      <c r="C405" s="270"/>
      <c r="D405" s="270"/>
      <c r="E405" s="270"/>
      <c r="F405" s="81" t="s">
        <v>190</v>
      </c>
      <c r="G405" s="22">
        <v>0</v>
      </c>
      <c r="H405" s="22">
        <f t="shared" si="36"/>
        <v>0</v>
      </c>
      <c r="I405" s="22">
        <v>0</v>
      </c>
      <c r="J405" s="22">
        <v>0</v>
      </c>
    </row>
    <row r="406" spans="1:10" x14ac:dyDescent="0.25">
      <c r="A406" s="265"/>
      <c r="B406" s="270"/>
      <c r="C406" s="270"/>
      <c r="D406" s="270"/>
      <c r="E406" s="270"/>
      <c r="F406" s="23" t="s">
        <v>58</v>
      </c>
      <c r="G406" s="22">
        <f>SUM(G407:G413)</f>
        <v>44500</v>
      </c>
      <c r="H406" s="22">
        <f>SUM(H407:H413)</f>
        <v>45306</v>
      </c>
      <c r="I406" s="22">
        <f>SUM(I407:I413)</f>
        <v>45306</v>
      </c>
      <c r="J406" s="22">
        <f>SUM(J407:J413)</f>
        <v>0</v>
      </c>
    </row>
    <row r="407" spans="1:10" x14ac:dyDescent="0.25">
      <c r="A407" s="265"/>
      <c r="B407" s="270"/>
      <c r="C407" s="270"/>
      <c r="D407" s="270"/>
      <c r="E407" s="270"/>
      <c r="F407" s="23" t="s">
        <v>101</v>
      </c>
      <c r="G407" s="22">
        <v>600</v>
      </c>
      <c r="H407" s="22">
        <f t="shared" si="36"/>
        <v>528</v>
      </c>
      <c r="I407" s="22">
        <f>SUM(G407*88/100)</f>
        <v>528</v>
      </c>
      <c r="J407" s="22">
        <v>0</v>
      </c>
    </row>
    <row r="408" spans="1:10" ht="23.25" x14ac:dyDescent="0.25">
      <c r="A408" s="265"/>
      <c r="B408" s="270"/>
      <c r="C408" s="270"/>
      <c r="D408" s="270"/>
      <c r="E408" s="270"/>
      <c r="F408" s="81" t="s">
        <v>191</v>
      </c>
      <c r="G408" s="22"/>
      <c r="H408" s="22">
        <f t="shared" si="36"/>
        <v>0</v>
      </c>
      <c r="I408" s="22">
        <f>SUM(G408)</f>
        <v>0</v>
      </c>
      <c r="J408" s="22">
        <v>0</v>
      </c>
    </row>
    <row r="409" spans="1:10" x14ac:dyDescent="0.25">
      <c r="A409" s="265"/>
      <c r="B409" s="270"/>
      <c r="C409" s="270"/>
      <c r="D409" s="270"/>
      <c r="E409" s="270"/>
      <c r="F409" s="23" t="s">
        <v>102</v>
      </c>
      <c r="G409" s="22">
        <v>0</v>
      </c>
      <c r="H409" s="22">
        <f t="shared" si="36"/>
        <v>0</v>
      </c>
      <c r="I409" s="22"/>
      <c r="J409" s="22"/>
    </row>
    <row r="410" spans="1:10" ht="23.25" x14ac:dyDescent="0.25">
      <c r="A410" s="265"/>
      <c r="B410" s="270"/>
      <c r="C410" s="270"/>
      <c r="D410" s="270"/>
      <c r="E410" s="270"/>
      <c r="F410" s="81" t="s">
        <v>192</v>
      </c>
      <c r="G410" s="22"/>
      <c r="H410" s="22">
        <f t="shared" si="36"/>
        <v>0</v>
      </c>
      <c r="I410" s="22">
        <v>0</v>
      </c>
      <c r="J410" s="22">
        <v>0</v>
      </c>
    </row>
    <row r="411" spans="1:10" x14ac:dyDescent="0.25">
      <c r="A411" s="265"/>
      <c r="B411" s="270"/>
      <c r="C411" s="270"/>
      <c r="D411" s="270"/>
      <c r="E411" s="270"/>
      <c r="F411" s="23" t="s">
        <v>60</v>
      </c>
      <c r="G411" s="22">
        <v>14500</v>
      </c>
      <c r="H411" s="22">
        <f t="shared" si="36"/>
        <v>14790</v>
      </c>
      <c r="I411" s="22">
        <f>SUM(G411*102/100)</f>
        <v>14790</v>
      </c>
      <c r="J411" s="22">
        <v>0</v>
      </c>
    </row>
    <row r="412" spans="1:10" x14ac:dyDescent="0.25">
      <c r="A412" s="265"/>
      <c r="B412" s="270"/>
      <c r="C412" s="270"/>
      <c r="D412" s="270"/>
      <c r="E412" s="270"/>
      <c r="F412" s="23" t="s">
        <v>61</v>
      </c>
      <c r="G412" s="22">
        <v>29400</v>
      </c>
      <c r="H412" s="22">
        <f t="shared" si="36"/>
        <v>29988</v>
      </c>
      <c r="I412" s="22">
        <f>SUM(G412*102/100)</f>
        <v>29988</v>
      </c>
      <c r="J412" s="22">
        <v>0</v>
      </c>
    </row>
    <row r="413" spans="1:10" x14ac:dyDescent="0.25">
      <c r="A413" s="266"/>
      <c r="B413" s="308"/>
      <c r="C413" s="308"/>
      <c r="D413" s="308"/>
      <c r="E413" s="308"/>
      <c r="F413" s="23" t="s">
        <v>193</v>
      </c>
      <c r="G413" s="22"/>
      <c r="H413" s="22">
        <f t="shared" si="36"/>
        <v>0</v>
      </c>
      <c r="I413" s="22">
        <f>SUM(G413*106.4/100)</f>
        <v>0</v>
      </c>
      <c r="J413" s="22">
        <v>0</v>
      </c>
    </row>
    <row r="414" spans="1:10" x14ac:dyDescent="0.25">
      <c r="A414" s="138" t="s">
        <v>62</v>
      </c>
      <c r="B414" s="23" t="s">
        <v>107</v>
      </c>
      <c r="C414" s="23" t="s">
        <v>18</v>
      </c>
      <c r="D414" s="23" t="s">
        <v>176</v>
      </c>
      <c r="E414" s="136">
        <v>800</v>
      </c>
      <c r="F414" s="23"/>
      <c r="G414" s="22">
        <f>SUM(G415)</f>
        <v>2100</v>
      </c>
      <c r="H414" s="22">
        <f>SUM(H415)</f>
        <v>2226</v>
      </c>
      <c r="I414" s="22">
        <f>SUM(I415)</f>
        <v>2226</v>
      </c>
      <c r="J414" s="22">
        <f>SUM(J415)</f>
        <v>0</v>
      </c>
    </row>
    <row r="415" spans="1:10" x14ac:dyDescent="0.25">
      <c r="A415" s="80" t="s">
        <v>64</v>
      </c>
      <c r="B415" s="23" t="s">
        <v>107</v>
      </c>
      <c r="C415" s="23" t="s">
        <v>18</v>
      </c>
      <c r="D415" s="23" t="s">
        <v>176</v>
      </c>
      <c r="E415" s="136">
        <v>850</v>
      </c>
      <c r="F415" s="23"/>
      <c r="G415" s="22">
        <f>SUM(G416:G417)</f>
        <v>2100</v>
      </c>
      <c r="H415" s="22">
        <f>SUM(H416:H417)</f>
        <v>2226</v>
      </c>
      <c r="I415" s="22">
        <f>SUM(I417)</f>
        <v>2226</v>
      </c>
      <c r="J415" s="22">
        <f>SUM(J416:J417)</f>
        <v>0</v>
      </c>
    </row>
    <row r="416" spans="1:10" ht="23.25" x14ac:dyDescent="0.25">
      <c r="A416" s="80" t="s">
        <v>78</v>
      </c>
      <c r="B416" s="23" t="s">
        <v>107</v>
      </c>
      <c r="C416" s="23" t="s">
        <v>18</v>
      </c>
      <c r="D416" s="23" t="s">
        <v>176</v>
      </c>
      <c r="E416" s="136">
        <v>851</v>
      </c>
      <c r="F416" s="23" t="s">
        <v>68</v>
      </c>
      <c r="G416" s="22">
        <v>0</v>
      </c>
      <c r="H416" s="22"/>
      <c r="I416" s="22"/>
      <c r="J416" s="22"/>
    </row>
    <row r="417" spans="1:10" x14ac:dyDescent="0.25">
      <c r="A417" s="80" t="s">
        <v>66</v>
      </c>
      <c r="B417" s="23" t="s">
        <v>107</v>
      </c>
      <c r="C417" s="23" t="s">
        <v>18</v>
      </c>
      <c r="D417" s="23" t="s">
        <v>176</v>
      </c>
      <c r="E417" s="136">
        <v>852</v>
      </c>
      <c r="F417" s="23" t="s">
        <v>68</v>
      </c>
      <c r="G417" s="22">
        <v>2100</v>
      </c>
      <c r="H417" s="22">
        <f>SUM(I417:J417)</f>
        <v>2226</v>
      </c>
      <c r="I417" s="22">
        <v>2226</v>
      </c>
      <c r="J417" s="22">
        <v>0</v>
      </c>
    </row>
    <row r="418" spans="1:10" x14ac:dyDescent="0.25">
      <c r="A418" s="80" t="s">
        <v>285</v>
      </c>
      <c r="B418" s="23" t="s">
        <v>107</v>
      </c>
      <c r="C418" s="23" t="s">
        <v>18</v>
      </c>
      <c r="D418" s="23" t="s">
        <v>286</v>
      </c>
      <c r="E418" s="23"/>
      <c r="F418" s="23"/>
      <c r="G418" s="22">
        <f t="shared" ref="G418:J419" si="37">SUM(G419)</f>
        <v>0</v>
      </c>
      <c r="H418" s="22">
        <f t="shared" si="37"/>
        <v>0</v>
      </c>
      <c r="I418" s="22">
        <f t="shared" si="37"/>
        <v>0</v>
      </c>
      <c r="J418" s="22">
        <f t="shared" si="37"/>
        <v>0</v>
      </c>
    </row>
    <row r="419" spans="1:10" ht="23.25" x14ac:dyDescent="0.25">
      <c r="A419" s="80" t="s">
        <v>94</v>
      </c>
      <c r="B419" s="23" t="s">
        <v>107</v>
      </c>
      <c r="C419" s="23" t="s">
        <v>18</v>
      </c>
      <c r="D419" s="23" t="s">
        <v>333</v>
      </c>
      <c r="E419" s="23"/>
      <c r="F419" s="23"/>
      <c r="G419" s="22">
        <f>SUM(G420)</f>
        <v>0</v>
      </c>
      <c r="H419" s="22">
        <f t="shared" si="37"/>
        <v>0</v>
      </c>
      <c r="I419" s="22">
        <f t="shared" si="37"/>
        <v>0</v>
      </c>
      <c r="J419" s="22">
        <f t="shared" si="37"/>
        <v>0</v>
      </c>
    </row>
    <row r="420" spans="1:10" ht="23.25" x14ac:dyDescent="0.25">
      <c r="A420" s="80" t="s">
        <v>96</v>
      </c>
      <c r="B420" s="23" t="s">
        <v>107</v>
      </c>
      <c r="C420" s="23" t="s">
        <v>18</v>
      </c>
      <c r="D420" s="23" t="s">
        <v>334</v>
      </c>
      <c r="E420" s="23"/>
      <c r="F420" s="23"/>
      <c r="G420" s="22">
        <f>SUM(G421+G428+G457)</f>
        <v>0</v>
      </c>
      <c r="H420" s="22">
        <f>SUM(H421+H428+H457)</f>
        <v>0</v>
      </c>
      <c r="I420" s="22">
        <f>SUM(I421+I428+I457)</f>
        <v>0</v>
      </c>
      <c r="J420" s="22">
        <f>SUM(J421+J428+J457)</f>
        <v>0</v>
      </c>
    </row>
    <row r="421" spans="1:10" ht="34.5" x14ac:dyDescent="0.25">
      <c r="A421" s="80" t="s">
        <v>28</v>
      </c>
      <c r="B421" s="23" t="s">
        <v>107</v>
      </c>
      <c r="C421" s="23" t="s">
        <v>18</v>
      </c>
      <c r="D421" s="23" t="s">
        <v>334</v>
      </c>
      <c r="E421" s="23" t="s">
        <v>29</v>
      </c>
      <c r="F421" s="23"/>
      <c r="G421" s="22">
        <f>SUM(G422)</f>
        <v>0</v>
      </c>
      <c r="H421" s="22">
        <f>SUM(H422)</f>
        <v>0</v>
      </c>
      <c r="I421" s="22">
        <f>SUM(I422)</f>
        <v>0</v>
      </c>
      <c r="J421" s="22">
        <f>SUM(J422)</f>
        <v>0</v>
      </c>
    </row>
    <row r="422" spans="1:10" x14ac:dyDescent="0.25">
      <c r="A422" s="80" t="s">
        <v>177</v>
      </c>
      <c r="B422" s="23" t="s">
        <v>107</v>
      </c>
      <c r="C422" s="23" t="s">
        <v>18</v>
      </c>
      <c r="D422" s="23" t="s">
        <v>334</v>
      </c>
      <c r="E422" s="23" t="s">
        <v>178</v>
      </c>
      <c r="F422" s="23"/>
      <c r="G422" s="22">
        <f>SUM(G423+G426+G427)</f>
        <v>0</v>
      </c>
      <c r="H422" s="22">
        <f>SUM(H423+H426+H427)</f>
        <v>0</v>
      </c>
      <c r="I422" s="22">
        <f>SUM(I423+I426+I427)</f>
        <v>0</v>
      </c>
      <c r="J422" s="22">
        <f>SUM(J423+J426+J427)</f>
        <v>0</v>
      </c>
    </row>
    <row r="423" spans="1:10" x14ac:dyDescent="0.25">
      <c r="A423" s="257" t="s">
        <v>32</v>
      </c>
      <c r="B423" s="260" t="s">
        <v>107</v>
      </c>
      <c r="C423" s="260" t="s">
        <v>18</v>
      </c>
      <c r="D423" s="260" t="s">
        <v>334</v>
      </c>
      <c r="E423" s="260" t="s">
        <v>179</v>
      </c>
      <c r="F423" s="23"/>
      <c r="G423" s="22">
        <f>SUM(G424:G425)</f>
        <v>0</v>
      </c>
      <c r="H423" s="22">
        <f>SUM(H424:H425)</f>
        <v>0</v>
      </c>
      <c r="I423" s="22">
        <f>SUM(I424:I425)</f>
        <v>0</v>
      </c>
      <c r="J423" s="22">
        <f>SUM(J424:J425)</f>
        <v>0</v>
      </c>
    </row>
    <row r="424" spans="1:10" x14ac:dyDescent="0.25">
      <c r="A424" s="265"/>
      <c r="B424" s="270"/>
      <c r="C424" s="270"/>
      <c r="D424" s="270"/>
      <c r="E424" s="270"/>
      <c r="F424" s="23" t="s">
        <v>34</v>
      </c>
      <c r="G424" s="22">
        <v>0</v>
      </c>
      <c r="H424" s="22">
        <f>SUM(I424:J424)</f>
        <v>0</v>
      </c>
      <c r="I424" s="22">
        <f>SUM(G424*162.1/100*0.85)</f>
        <v>0</v>
      </c>
      <c r="J424" s="22">
        <f>SUM(I424*133.2/100-I424)</f>
        <v>0</v>
      </c>
    </row>
    <row r="425" spans="1:10" x14ac:dyDescent="0.25">
      <c r="A425" s="266"/>
      <c r="B425" s="308"/>
      <c r="C425" s="308"/>
      <c r="D425" s="308"/>
      <c r="E425" s="308"/>
      <c r="F425" s="23" t="s">
        <v>35</v>
      </c>
      <c r="G425" s="22">
        <v>0</v>
      </c>
      <c r="H425" s="22">
        <f>SUM(I425:J425)</f>
        <v>0</v>
      </c>
      <c r="I425" s="22">
        <f>SUM(I424*30.2/100)</f>
        <v>0</v>
      </c>
      <c r="J425" s="22">
        <f>SUM(J424*30.2/100)</f>
        <v>0</v>
      </c>
    </row>
    <row r="426" spans="1:10" ht="23.25" x14ac:dyDescent="0.25">
      <c r="A426" s="138" t="s">
        <v>36</v>
      </c>
      <c r="B426" s="23" t="s">
        <v>107</v>
      </c>
      <c r="C426" s="23" t="s">
        <v>18</v>
      </c>
      <c r="D426" s="23" t="s">
        <v>334</v>
      </c>
      <c r="E426" s="23" t="s">
        <v>182</v>
      </c>
      <c r="F426" s="23" t="s">
        <v>287</v>
      </c>
      <c r="G426" s="22">
        <v>0</v>
      </c>
      <c r="H426" s="22">
        <f>SUM(I426:J426)</f>
        <v>0</v>
      </c>
      <c r="I426" s="22">
        <f>SUM(G426*90/100)</f>
        <v>0</v>
      </c>
      <c r="J426" s="22">
        <v>0</v>
      </c>
    </row>
    <row r="427" spans="1:10" ht="23.25" x14ac:dyDescent="0.25">
      <c r="A427" s="138" t="s">
        <v>36</v>
      </c>
      <c r="B427" s="23" t="s">
        <v>107</v>
      </c>
      <c r="C427" s="23" t="s">
        <v>18</v>
      </c>
      <c r="D427" s="23" t="s">
        <v>334</v>
      </c>
      <c r="E427" s="23" t="s">
        <v>182</v>
      </c>
      <c r="F427" s="81" t="s">
        <v>351</v>
      </c>
      <c r="G427" s="22"/>
      <c r="H427" s="22">
        <f>SUM(I427:J427)</f>
        <v>0</v>
      </c>
      <c r="I427" s="22"/>
      <c r="J427" s="22">
        <v>0</v>
      </c>
    </row>
    <row r="428" spans="1:10" ht="23.25" x14ac:dyDescent="0.25">
      <c r="A428" s="138" t="s">
        <v>38</v>
      </c>
      <c r="B428" s="23" t="s">
        <v>107</v>
      </c>
      <c r="C428" s="23" t="s">
        <v>18</v>
      </c>
      <c r="D428" s="23" t="s">
        <v>334</v>
      </c>
      <c r="E428" s="23" t="s">
        <v>88</v>
      </c>
      <c r="F428" s="23"/>
      <c r="G428" s="22">
        <f>SUM(G429)</f>
        <v>0</v>
      </c>
      <c r="H428" s="22">
        <f>SUM(H429)</f>
        <v>0</v>
      </c>
      <c r="I428" s="22">
        <f>SUM(I429)</f>
        <v>0</v>
      </c>
      <c r="J428" s="22">
        <f>SUM(J429)</f>
        <v>0</v>
      </c>
    </row>
    <row r="429" spans="1:10" ht="23.25" x14ac:dyDescent="0.25">
      <c r="A429" s="80" t="s">
        <v>39</v>
      </c>
      <c r="B429" s="23" t="s">
        <v>107</v>
      </c>
      <c r="C429" s="23" t="s">
        <v>18</v>
      </c>
      <c r="D429" s="23" t="s">
        <v>334</v>
      </c>
      <c r="E429" s="23" t="s">
        <v>89</v>
      </c>
      <c r="F429" s="23"/>
      <c r="G429" s="22">
        <f>SUM(G430+G432+G431)</f>
        <v>0</v>
      </c>
      <c r="H429" s="22">
        <f>SUM(H430+H432+H431)</f>
        <v>0</v>
      </c>
      <c r="I429" s="22">
        <f>SUM(I430+I432+I431)</f>
        <v>0</v>
      </c>
      <c r="J429" s="22">
        <f>SUM(J430+J432+J431)</f>
        <v>0</v>
      </c>
    </row>
    <row r="430" spans="1:10" ht="23.25" x14ac:dyDescent="0.25">
      <c r="A430" s="139" t="s">
        <v>150</v>
      </c>
      <c r="B430" s="23" t="s">
        <v>107</v>
      </c>
      <c r="C430" s="23" t="s">
        <v>18</v>
      </c>
      <c r="D430" s="23" t="s">
        <v>334</v>
      </c>
      <c r="E430" s="23" t="s">
        <v>151</v>
      </c>
      <c r="F430" s="23" t="s">
        <v>41</v>
      </c>
      <c r="G430" s="22"/>
      <c r="H430" s="22">
        <f>SUM(I430:J430)</f>
        <v>0</v>
      </c>
      <c r="I430" s="22">
        <f>SUM(G430*90/100)</f>
        <v>0</v>
      </c>
      <c r="J430" s="22">
        <v>0</v>
      </c>
    </row>
    <row r="431" spans="1:10" ht="23.25" x14ac:dyDescent="0.25">
      <c r="A431" s="139" t="s">
        <v>184</v>
      </c>
      <c r="B431" s="23" t="s">
        <v>107</v>
      </c>
      <c r="C431" s="23" t="s">
        <v>18</v>
      </c>
      <c r="D431" s="23" t="s">
        <v>334</v>
      </c>
      <c r="E431" s="23" t="s">
        <v>185</v>
      </c>
      <c r="F431" s="81" t="s">
        <v>352</v>
      </c>
      <c r="G431" s="22"/>
      <c r="H431" s="22">
        <f>SUM(I431:J431)</f>
        <v>0</v>
      </c>
      <c r="I431" s="22">
        <v>0</v>
      </c>
      <c r="J431" s="22">
        <v>0</v>
      </c>
    </row>
    <row r="432" spans="1:10" x14ac:dyDescent="0.25">
      <c r="A432" s="257" t="s">
        <v>399</v>
      </c>
      <c r="B432" s="260" t="s">
        <v>107</v>
      </c>
      <c r="C432" s="260" t="s">
        <v>18</v>
      </c>
      <c r="D432" s="260" t="s">
        <v>334</v>
      </c>
      <c r="E432" s="260" t="s">
        <v>43</v>
      </c>
      <c r="F432" s="23"/>
      <c r="G432" s="22">
        <f>SUM(G433+G434+G436+G439+G440+G443+G448+G450+G435+G449)</f>
        <v>0</v>
      </c>
      <c r="H432" s="22">
        <f>SUM(H433+H434+H436+H439+H440+H443+H448+H450+H435+H449)</f>
        <v>0</v>
      </c>
      <c r="I432" s="22">
        <f>SUM(I433+I434+I436+I439+I440+I443+I448+I450+I435+I449)</f>
        <v>0</v>
      </c>
      <c r="J432" s="22">
        <f>SUM(J433+J434+J436+J439+J440+J443+J448+J450+J435+J449)</f>
        <v>0</v>
      </c>
    </row>
    <row r="433" spans="1:10" x14ac:dyDescent="0.25">
      <c r="A433" s="265"/>
      <c r="B433" s="270"/>
      <c r="C433" s="270"/>
      <c r="D433" s="270"/>
      <c r="E433" s="270"/>
      <c r="F433" s="23" t="s">
        <v>41</v>
      </c>
      <c r="G433" s="22">
        <v>0</v>
      </c>
      <c r="H433" s="22"/>
      <c r="I433" s="22"/>
      <c r="J433" s="22"/>
    </row>
    <row r="434" spans="1:10" x14ac:dyDescent="0.25">
      <c r="A434" s="265"/>
      <c r="B434" s="270"/>
      <c r="C434" s="270"/>
      <c r="D434" s="270"/>
      <c r="E434" s="270"/>
      <c r="F434" s="23" t="s">
        <v>186</v>
      </c>
      <c r="G434" s="22">
        <v>0</v>
      </c>
      <c r="H434" s="22"/>
      <c r="I434" s="22"/>
      <c r="J434" s="22"/>
    </row>
    <row r="435" spans="1:10" ht="23.25" x14ac:dyDescent="0.25">
      <c r="A435" s="265"/>
      <c r="B435" s="270"/>
      <c r="C435" s="270"/>
      <c r="D435" s="270"/>
      <c r="E435" s="270"/>
      <c r="F435" s="81" t="s">
        <v>353</v>
      </c>
      <c r="G435" s="22">
        <v>0</v>
      </c>
      <c r="H435" s="22">
        <f>SUM(I435:J435)</f>
        <v>0</v>
      </c>
      <c r="I435" s="22">
        <v>0</v>
      </c>
      <c r="J435" s="22">
        <v>0</v>
      </c>
    </row>
    <row r="436" spans="1:10" x14ac:dyDescent="0.25">
      <c r="A436" s="265"/>
      <c r="B436" s="270"/>
      <c r="C436" s="270"/>
      <c r="D436" s="270"/>
      <c r="E436" s="270"/>
      <c r="F436" s="23" t="s">
        <v>45</v>
      </c>
      <c r="G436" s="22">
        <f>SUM(G437:G438)</f>
        <v>0</v>
      </c>
      <c r="H436" s="22">
        <f>SUM(H437:H438)</f>
        <v>0</v>
      </c>
      <c r="I436" s="22">
        <f>SUM(I437:I438)</f>
        <v>0</v>
      </c>
      <c r="J436" s="22">
        <f>SUM(J437:J438)</f>
        <v>0</v>
      </c>
    </row>
    <row r="437" spans="1:10" x14ac:dyDescent="0.25">
      <c r="A437" s="265"/>
      <c r="B437" s="270"/>
      <c r="C437" s="270"/>
      <c r="D437" s="270"/>
      <c r="E437" s="270"/>
      <c r="F437" s="23" t="s">
        <v>46</v>
      </c>
      <c r="G437" s="22"/>
      <c r="H437" s="22">
        <f>SUM(I437:J437)</f>
        <v>0</v>
      </c>
      <c r="I437" s="22">
        <f>SUM(G437*107.4/100)</f>
        <v>0</v>
      </c>
      <c r="J437" s="22">
        <v>0</v>
      </c>
    </row>
    <row r="438" spans="1:10" x14ac:dyDescent="0.25">
      <c r="A438" s="265"/>
      <c r="B438" s="270"/>
      <c r="C438" s="270"/>
      <c r="D438" s="270"/>
      <c r="E438" s="270"/>
      <c r="F438" s="23" t="s">
        <v>48</v>
      </c>
      <c r="G438" s="22"/>
      <c r="H438" s="22">
        <f>SUM(I438:J438)</f>
        <v>0</v>
      </c>
      <c r="I438" s="22">
        <f>SUM(G438*107.4/100)</f>
        <v>0</v>
      </c>
      <c r="J438" s="22">
        <v>0</v>
      </c>
    </row>
    <row r="439" spans="1:10" x14ac:dyDescent="0.25">
      <c r="A439" s="265"/>
      <c r="B439" s="270"/>
      <c r="C439" s="270"/>
      <c r="D439" s="270"/>
      <c r="E439" s="270"/>
      <c r="F439" s="23" t="s">
        <v>289</v>
      </c>
      <c r="G439" s="22">
        <v>0</v>
      </c>
      <c r="H439" s="22">
        <f>SUM(I439:J439)</f>
        <v>0</v>
      </c>
      <c r="I439" s="22">
        <f>SUM(G439*106.4/100)</f>
        <v>0</v>
      </c>
      <c r="J439" s="22">
        <v>0</v>
      </c>
    </row>
    <row r="440" spans="1:10" x14ac:dyDescent="0.25">
      <c r="A440" s="265"/>
      <c r="B440" s="270"/>
      <c r="C440" s="270"/>
      <c r="D440" s="270"/>
      <c r="E440" s="270"/>
      <c r="F440" s="23" t="s">
        <v>50</v>
      </c>
      <c r="G440" s="22">
        <f>SUM(G441:G442)</f>
        <v>0</v>
      </c>
      <c r="H440" s="22">
        <f>SUM(H441:H442)</f>
        <v>0</v>
      </c>
      <c r="I440" s="22">
        <f>SUM(I441:I442)</f>
        <v>0</v>
      </c>
      <c r="J440" s="22">
        <f>SUM(J441:J442)</f>
        <v>0</v>
      </c>
    </row>
    <row r="441" spans="1:10" x14ac:dyDescent="0.25">
      <c r="A441" s="265"/>
      <c r="B441" s="270"/>
      <c r="C441" s="270"/>
      <c r="D441" s="270"/>
      <c r="E441" s="270"/>
      <c r="F441" s="23" t="s">
        <v>52</v>
      </c>
      <c r="G441" s="22">
        <v>0</v>
      </c>
      <c r="H441" s="22"/>
      <c r="I441" s="22"/>
      <c r="J441" s="22"/>
    </row>
    <row r="442" spans="1:10" ht="23.25" x14ac:dyDescent="0.25">
      <c r="A442" s="265"/>
      <c r="B442" s="270"/>
      <c r="C442" s="270"/>
      <c r="D442" s="270"/>
      <c r="E442" s="270"/>
      <c r="F442" s="81" t="s">
        <v>354</v>
      </c>
      <c r="G442" s="22"/>
      <c r="H442" s="22">
        <f>SUM(I442:J442)</f>
        <v>0</v>
      </c>
      <c r="I442" s="22"/>
      <c r="J442" s="22">
        <v>0</v>
      </c>
    </row>
    <row r="443" spans="1:10" x14ac:dyDescent="0.25">
      <c r="A443" s="265"/>
      <c r="B443" s="270"/>
      <c r="C443" s="270"/>
      <c r="D443" s="270"/>
      <c r="E443" s="270"/>
      <c r="F443" s="23" t="s">
        <v>54</v>
      </c>
      <c r="G443" s="22">
        <f>SUM(G444:G447)</f>
        <v>0</v>
      </c>
      <c r="H443" s="22">
        <f>SUM(H444:H447)</f>
        <v>0</v>
      </c>
      <c r="I443" s="22">
        <f>SUM(I444:I447)</f>
        <v>0</v>
      </c>
      <c r="J443" s="22">
        <f>SUM(J444:J447)</f>
        <v>0</v>
      </c>
    </row>
    <row r="444" spans="1:10" x14ac:dyDescent="0.25">
      <c r="A444" s="265"/>
      <c r="B444" s="270"/>
      <c r="C444" s="270"/>
      <c r="D444" s="270"/>
      <c r="E444" s="270"/>
      <c r="F444" s="23" t="s">
        <v>290</v>
      </c>
      <c r="G444" s="22">
        <v>0</v>
      </c>
      <c r="H444" s="22">
        <f t="shared" ref="H444:H449" si="38">SUM(I444:J444)</f>
        <v>0</v>
      </c>
      <c r="I444" s="22"/>
      <c r="J444" s="22"/>
    </row>
    <row r="445" spans="1:10" ht="23.25" x14ac:dyDescent="0.25">
      <c r="A445" s="265"/>
      <c r="B445" s="270"/>
      <c r="C445" s="270"/>
      <c r="D445" s="270"/>
      <c r="E445" s="270"/>
      <c r="F445" s="81" t="s">
        <v>355</v>
      </c>
      <c r="G445" s="22"/>
      <c r="H445" s="22">
        <f t="shared" si="38"/>
        <v>0</v>
      </c>
      <c r="I445" s="22"/>
      <c r="J445" s="22"/>
    </row>
    <row r="446" spans="1:10" x14ac:dyDescent="0.25">
      <c r="A446" s="265"/>
      <c r="B446" s="270"/>
      <c r="C446" s="270"/>
      <c r="D446" s="270"/>
      <c r="E446" s="270"/>
      <c r="F446" s="23" t="s">
        <v>56</v>
      </c>
      <c r="G446" s="22">
        <v>0</v>
      </c>
      <c r="H446" s="22">
        <f t="shared" si="38"/>
        <v>0</v>
      </c>
      <c r="I446" s="22"/>
      <c r="J446" s="22"/>
    </row>
    <row r="447" spans="1:10" ht="23.25" x14ac:dyDescent="0.25">
      <c r="A447" s="265"/>
      <c r="B447" s="270"/>
      <c r="C447" s="270"/>
      <c r="D447" s="270"/>
      <c r="E447" s="270"/>
      <c r="F447" s="81" t="s">
        <v>189</v>
      </c>
      <c r="G447" s="22"/>
      <c r="H447" s="22">
        <f t="shared" si="38"/>
        <v>0</v>
      </c>
      <c r="I447" s="22"/>
      <c r="J447" s="22">
        <v>0</v>
      </c>
    </row>
    <row r="448" spans="1:10" x14ac:dyDescent="0.25">
      <c r="A448" s="265"/>
      <c r="B448" s="270"/>
      <c r="C448" s="270"/>
      <c r="D448" s="270"/>
      <c r="E448" s="270"/>
      <c r="F448" s="23" t="s">
        <v>99</v>
      </c>
      <c r="G448" s="22">
        <v>0</v>
      </c>
      <c r="H448" s="22">
        <f t="shared" si="38"/>
        <v>0</v>
      </c>
      <c r="I448" s="22"/>
      <c r="J448" s="22"/>
    </row>
    <row r="449" spans="1:10" ht="23.25" x14ac:dyDescent="0.25">
      <c r="A449" s="265"/>
      <c r="B449" s="270"/>
      <c r="C449" s="270"/>
      <c r="D449" s="270"/>
      <c r="E449" s="270"/>
      <c r="F449" s="81" t="s">
        <v>190</v>
      </c>
      <c r="G449" s="22"/>
      <c r="H449" s="22">
        <f t="shared" si="38"/>
        <v>0</v>
      </c>
      <c r="I449" s="22"/>
      <c r="J449" s="22">
        <v>0</v>
      </c>
    </row>
    <row r="450" spans="1:10" x14ac:dyDescent="0.25">
      <c r="A450" s="265"/>
      <c r="B450" s="270"/>
      <c r="C450" s="270"/>
      <c r="D450" s="270"/>
      <c r="E450" s="270"/>
      <c r="F450" s="23" t="s">
        <v>58</v>
      </c>
      <c r="G450" s="22">
        <f>SUM(G451:G456)</f>
        <v>0</v>
      </c>
      <c r="H450" s="22">
        <f>SUM(H451:H456)</f>
        <v>0</v>
      </c>
      <c r="I450" s="22">
        <f>SUM(I451:I456)</f>
        <v>0</v>
      </c>
      <c r="J450" s="22">
        <f>SUM(J451:J456)</f>
        <v>0</v>
      </c>
    </row>
    <row r="451" spans="1:10" x14ac:dyDescent="0.25">
      <c r="A451" s="265"/>
      <c r="B451" s="270"/>
      <c r="C451" s="270"/>
      <c r="D451" s="270"/>
      <c r="E451" s="270"/>
      <c r="F451" s="23" t="s">
        <v>101</v>
      </c>
      <c r="G451" s="22">
        <v>0</v>
      </c>
      <c r="H451" s="123"/>
      <c r="I451" s="22"/>
      <c r="J451" s="22"/>
    </row>
    <row r="452" spans="1:10" ht="23.25" x14ac:dyDescent="0.25">
      <c r="A452" s="265"/>
      <c r="B452" s="270"/>
      <c r="C452" s="270"/>
      <c r="D452" s="270"/>
      <c r="E452" s="270"/>
      <c r="F452" s="81" t="s">
        <v>191</v>
      </c>
      <c r="G452" s="22"/>
      <c r="H452" s="22">
        <f>SUM(I452:J452)</f>
        <v>0</v>
      </c>
      <c r="I452" s="22"/>
      <c r="J452" s="22">
        <v>0</v>
      </c>
    </row>
    <row r="453" spans="1:10" x14ac:dyDescent="0.25">
      <c r="A453" s="265"/>
      <c r="B453" s="270"/>
      <c r="C453" s="270"/>
      <c r="D453" s="270"/>
      <c r="E453" s="270"/>
      <c r="F453" s="23" t="s">
        <v>102</v>
      </c>
      <c r="G453" s="22"/>
      <c r="H453" s="22">
        <f>SUM(I453:J453)</f>
        <v>0</v>
      </c>
      <c r="I453" s="22"/>
      <c r="J453" s="22"/>
    </row>
    <row r="454" spans="1:10" x14ac:dyDescent="0.25">
      <c r="A454" s="265"/>
      <c r="B454" s="270"/>
      <c r="C454" s="270"/>
      <c r="D454" s="270"/>
      <c r="E454" s="270"/>
      <c r="F454" s="23" t="s">
        <v>60</v>
      </c>
      <c r="G454" s="22"/>
      <c r="H454" s="22">
        <f>SUM(I454:J454)</f>
        <v>0</v>
      </c>
      <c r="I454" s="22">
        <f>SUM(G454*107.4/100)</f>
        <v>0</v>
      </c>
      <c r="J454" s="22">
        <v>0</v>
      </c>
    </row>
    <row r="455" spans="1:10" x14ac:dyDescent="0.25">
      <c r="A455" s="265"/>
      <c r="B455" s="270"/>
      <c r="C455" s="270"/>
      <c r="D455" s="270"/>
      <c r="E455" s="270"/>
      <c r="F455" s="23" t="s">
        <v>61</v>
      </c>
      <c r="G455" s="22"/>
      <c r="H455" s="22">
        <f>SUM(I455:J455)</f>
        <v>0</v>
      </c>
      <c r="I455" s="22">
        <f>SUM(G455*107.4/100)</f>
        <v>0</v>
      </c>
      <c r="J455" s="22">
        <v>0</v>
      </c>
    </row>
    <row r="456" spans="1:10" x14ac:dyDescent="0.25">
      <c r="A456" s="266"/>
      <c r="B456" s="308"/>
      <c r="C456" s="308"/>
      <c r="D456" s="308"/>
      <c r="E456" s="308"/>
      <c r="F456" s="23" t="s">
        <v>193</v>
      </c>
      <c r="G456" s="22"/>
      <c r="H456" s="22"/>
      <c r="I456" s="22"/>
      <c r="J456" s="22"/>
    </row>
    <row r="457" spans="1:10" x14ac:dyDescent="0.25">
      <c r="A457" s="138" t="s">
        <v>62</v>
      </c>
      <c r="B457" s="23" t="s">
        <v>107</v>
      </c>
      <c r="C457" s="23" t="s">
        <v>18</v>
      </c>
      <c r="D457" s="23" t="s">
        <v>334</v>
      </c>
      <c r="E457" s="136">
        <v>800</v>
      </c>
      <c r="F457" s="23"/>
      <c r="G457" s="22">
        <f>SUM(G458)</f>
        <v>0</v>
      </c>
      <c r="H457" s="22">
        <f>SUM(H458)</f>
        <v>0</v>
      </c>
      <c r="I457" s="22">
        <f>SUM(I458)</f>
        <v>0</v>
      </c>
      <c r="J457" s="22">
        <f>SUM(J458)</f>
        <v>0</v>
      </c>
    </row>
    <row r="458" spans="1:10" x14ac:dyDescent="0.25">
      <c r="A458" s="80" t="s">
        <v>64</v>
      </c>
      <c r="B458" s="23" t="s">
        <v>107</v>
      </c>
      <c r="C458" s="23" t="s">
        <v>18</v>
      </c>
      <c r="D458" s="23" t="s">
        <v>334</v>
      </c>
      <c r="E458" s="136">
        <v>850</v>
      </c>
      <c r="F458" s="23"/>
      <c r="G458" s="22">
        <f>SUM(G459:G460)</f>
        <v>0</v>
      </c>
      <c r="H458" s="22">
        <f>SUM(H459:H460)</f>
        <v>0</v>
      </c>
      <c r="I458" s="22">
        <f>SUM(I459:I460)</f>
        <v>0</v>
      </c>
      <c r="J458" s="22">
        <f>SUM(J459:J460)</f>
        <v>0</v>
      </c>
    </row>
    <row r="459" spans="1:10" ht="23.25" x14ac:dyDescent="0.25">
      <c r="A459" s="80" t="s">
        <v>78</v>
      </c>
      <c r="B459" s="23" t="s">
        <v>107</v>
      </c>
      <c r="C459" s="23" t="s">
        <v>18</v>
      </c>
      <c r="D459" s="23" t="s">
        <v>334</v>
      </c>
      <c r="E459" s="136">
        <v>851</v>
      </c>
      <c r="F459" s="23" t="s">
        <v>68</v>
      </c>
      <c r="G459" s="22"/>
      <c r="H459" s="22">
        <f>SUM(I459:J459)</f>
        <v>0</v>
      </c>
      <c r="I459" s="22">
        <f>SUM(G459*107.4/100)</f>
        <v>0</v>
      </c>
      <c r="J459" s="22">
        <v>0</v>
      </c>
    </row>
    <row r="460" spans="1:10" x14ac:dyDescent="0.25">
      <c r="A460" s="80" t="s">
        <v>66</v>
      </c>
      <c r="B460" s="23" t="s">
        <v>107</v>
      </c>
      <c r="C460" s="23" t="s">
        <v>18</v>
      </c>
      <c r="D460" s="23" t="s">
        <v>334</v>
      </c>
      <c r="E460" s="136">
        <v>852</v>
      </c>
      <c r="F460" s="23" t="s">
        <v>68</v>
      </c>
      <c r="G460" s="22"/>
      <c r="H460" s="22">
        <f>SUM(I460:J460)</f>
        <v>0</v>
      </c>
      <c r="I460" s="22">
        <f>SUM(G460*107.4/100)</f>
        <v>0</v>
      </c>
      <c r="J460" s="22">
        <v>0</v>
      </c>
    </row>
    <row r="461" spans="1:10" x14ac:dyDescent="0.25">
      <c r="A461" s="129" t="s">
        <v>196</v>
      </c>
      <c r="B461" s="130">
        <v>10</v>
      </c>
      <c r="C461" s="131" t="s">
        <v>19</v>
      </c>
      <c r="D461" s="134"/>
      <c r="E461" s="134"/>
      <c r="F461" s="23"/>
      <c r="G461" s="25">
        <f>SUM(G462+G468)</f>
        <v>7232</v>
      </c>
      <c r="H461" s="25">
        <f>SUM(H462+H468)</f>
        <v>7700</v>
      </c>
      <c r="I461" s="25">
        <f>SUM(I462+I468)</f>
        <v>7700</v>
      </c>
      <c r="J461" s="25">
        <f>SUM(J462+J468)</f>
        <v>0</v>
      </c>
    </row>
    <row r="462" spans="1:10" x14ac:dyDescent="0.25">
      <c r="A462" s="82" t="s">
        <v>197</v>
      </c>
      <c r="B462" s="24" t="s">
        <v>91</v>
      </c>
      <c r="C462" s="24" t="s">
        <v>81</v>
      </c>
      <c r="D462" s="24" t="s">
        <v>20</v>
      </c>
      <c r="E462" s="24"/>
      <c r="F462" s="24"/>
      <c r="G462" s="25">
        <f>SUM(G463)</f>
        <v>0</v>
      </c>
      <c r="H462" s="25">
        <f t="shared" ref="H462:J466" si="39">SUM(H463)</f>
        <v>0</v>
      </c>
      <c r="I462" s="25">
        <f t="shared" si="39"/>
        <v>0</v>
      </c>
      <c r="J462" s="25">
        <f t="shared" si="39"/>
        <v>0</v>
      </c>
    </row>
    <row r="463" spans="1:10" ht="23.25" x14ac:dyDescent="0.25">
      <c r="A463" s="80" t="s">
        <v>198</v>
      </c>
      <c r="B463" s="23" t="s">
        <v>91</v>
      </c>
      <c r="C463" s="23" t="s">
        <v>81</v>
      </c>
      <c r="D463" s="23" t="s">
        <v>199</v>
      </c>
      <c r="E463" s="23"/>
      <c r="F463" s="23"/>
      <c r="G463" s="22">
        <f>SUM(G464)</f>
        <v>0</v>
      </c>
      <c r="H463" s="22">
        <f t="shared" si="39"/>
        <v>0</v>
      </c>
      <c r="I463" s="22">
        <f t="shared" si="39"/>
        <v>0</v>
      </c>
      <c r="J463" s="22">
        <f t="shared" si="39"/>
        <v>0</v>
      </c>
    </row>
    <row r="464" spans="1:10" x14ac:dyDescent="0.25">
      <c r="A464" s="80" t="s">
        <v>200</v>
      </c>
      <c r="B464" s="23" t="s">
        <v>91</v>
      </c>
      <c r="C464" s="23" t="s">
        <v>81</v>
      </c>
      <c r="D464" s="23" t="s">
        <v>295</v>
      </c>
      <c r="E464" s="23"/>
      <c r="F464" s="23"/>
      <c r="G464" s="22">
        <f>SUM(G465)</f>
        <v>0</v>
      </c>
      <c r="H464" s="22">
        <f t="shared" si="39"/>
        <v>0</v>
      </c>
      <c r="I464" s="22">
        <f t="shared" si="39"/>
        <v>0</v>
      </c>
      <c r="J464" s="22">
        <f t="shared" si="39"/>
        <v>0</v>
      </c>
    </row>
    <row r="465" spans="1:10" ht="23.25" x14ac:dyDescent="0.25">
      <c r="A465" s="138" t="s">
        <v>38</v>
      </c>
      <c r="B465" s="23" t="s">
        <v>91</v>
      </c>
      <c r="C465" s="23" t="s">
        <v>81</v>
      </c>
      <c r="D465" s="23" t="s">
        <v>295</v>
      </c>
      <c r="E465" s="23" t="s">
        <v>88</v>
      </c>
      <c r="F465" s="23"/>
      <c r="G465" s="22">
        <f>SUM(G466)</f>
        <v>0</v>
      </c>
      <c r="H465" s="22">
        <f t="shared" si="39"/>
        <v>0</v>
      </c>
      <c r="I465" s="22">
        <f t="shared" si="39"/>
        <v>0</v>
      </c>
      <c r="J465" s="22">
        <f t="shared" si="39"/>
        <v>0</v>
      </c>
    </row>
    <row r="466" spans="1:10" ht="23.25" x14ac:dyDescent="0.25">
      <c r="A466" s="80" t="s">
        <v>39</v>
      </c>
      <c r="B466" s="23" t="s">
        <v>91</v>
      </c>
      <c r="C466" s="23" t="s">
        <v>81</v>
      </c>
      <c r="D466" s="23" t="s">
        <v>295</v>
      </c>
      <c r="E466" s="23" t="s">
        <v>89</v>
      </c>
      <c r="F466" s="23"/>
      <c r="G466" s="22">
        <f>SUM(G467)</f>
        <v>0</v>
      </c>
      <c r="H466" s="22">
        <f t="shared" si="39"/>
        <v>0</v>
      </c>
      <c r="I466" s="22">
        <f t="shared" si="39"/>
        <v>0</v>
      </c>
      <c r="J466" s="22">
        <f t="shared" si="39"/>
        <v>0</v>
      </c>
    </row>
    <row r="467" spans="1:10" ht="23.25" x14ac:dyDescent="0.25">
      <c r="A467" s="139" t="s">
        <v>42</v>
      </c>
      <c r="B467" s="23" t="s">
        <v>91</v>
      </c>
      <c r="C467" s="23" t="s">
        <v>81</v>
      </c>
      <c r="D467" s="23" t="s">
        <v>295</v>
      </c>
      <c r="E467" s="23" t="s">
        <v>43</v>
      </c>
      <c r="F467" s="23" t="s">
        <v>56</v>
      </c>
      <c r="G467" s="22">
        <v>0</v>
      </c>
      <c r="H467" s="22">
        <f>SUM(I467:J467)</f>
        <v>0</v>
      </c>
      <c r="I467" s="22"/>
      <c r="J467" s="22"/>
    </row>
    <row r="468" spans="1:10" x14ac:dyDescent="0.25">
      <c r="A468" s="126" t="s">
        <v>202</v>
      </c>
      <c r="B468" s="24" t="s">
        <v>91</v>
      </c>
      <c r="C468" s="24" t="s">
        <v>203</v>
      </c>
      <c r="D468" s="24"/>
      <c r="E468" s="24"/>
      <c r="F468" s="24"/>
      <c r="G468" s="25">
        <f>SUM(G469)</f>
        <v>7232</v>
      </c>
      <c r="H468" s="25">
        <f t="shared" ref="H468:J472" si="40">SUM(H469)</f>
        <v>7700</v>
      </c>
      <c r="I468" s="25">
        <f t="shared" si="40"/>
        <v>7700</v>
      </c>
      <c r="J468" s="25">
        <f t="shared" si="40"/>
        <v>0</v>
      </c>
    </row>
    <row r="469" spans="1:10" x14ac:dyDescent="0.25">
      <c r="A469" s="80" t="s">
        <v>204</v>
      </c>
      <c r="B469" s="23" t="s">
        <v>91</v>
      </c>
      <c r="C469" s="23" t="s">
        <v>203</v>
      </c>
      <c r="D469" s="23" t="s">
        <v>199</v>
      </c>
      <c r="E469" s="23"/>
      <c r="F469" s="23"/>
      <c r="G469" s="22">
        <f>SUM(G470)</f>
        <v>7232</v>
      </c>
      <c r="H469" s="22">
        <f t="shared" si="40"/>
        <v>7700</v>
      </c>
      <c r="I469" s="22">
        <f t="shared" si="40"/>
        <v>7700</v>
      </c>
      <c r="J469" s="22">
        <f t="shared" si="40"/>
        <v>0</v>
      </c>
    </row>
    <row r="470" spans="1:10" ht="34.5" x14ac:dyDescent="0.25">
      <c r="A470" s="80" t="s">
        <v>205</v>
      </c>
      <c r="B470" s="23" t="s">
        <v>91</v>
      </c>
      <c r="C470" s="23" t="s">
        <v>203</v>
      </c>
      <c r="D470" s="23" t="s">
        <v>201</v>
      </c>
      <c r="E470" s="23"/>
      <c r="F470" s="23"/>
      <c r="G470" s="22">
        <f>SUM(G471)</f>
        <v>7232</v>
      </c>
      <c r="H470" s="22">
        <f t="shared" si="40"/>
        <v>7700</v>
      </c>
      <c r="I470" s="22">
        <f t="shared" si="40"/>
        <v>7700</v>
      </c>
      <c r="J470" s="22">
        <f t="shared" si="40"/>
        <v>0</v>
      </c>
    </row>
    <row r="471" spans="1:10" ht="23.25" x14ac:dyDescent="0.25">
      <c r="A471" s="138" t="s">
        <v>406</v>
      </c>
      <c r="B471" s="23" t="s">
        <v>91</v>
      </c>
      <c r="C471" s="23" t="s">
        <v>203</v>
      </c>
      <c r="D471" s="23" t="s">
        <v>201</v>
      </c>
      <c r="E471" s="23" t="s">
        <v>88</v>
      </c>
      <c r="F471" s="23"/>
      <c r="G471" s="22">
        <f>SUM(G472)</f>
        <v>7232</v>
      </c>
      <c r="H471" s="22">
        <f t="shared" si="40"/>
        <v>7700</v>
      </c>
      <c r="I471" s="22">
        <f t="shared" si="40"/>
        <v>7700</v>
      </c>
      <c r="J471" s="22">
        <f t="shared" si="40"/>
        <v>0</v>
      </c>
    </row>
    <row r="472" spans="1:10" ht="23.25" x14ac:dyDescent="0.25">
      <c r="A472" s="80" t="s">
        <v>402</v>
      </c>
      <c r="B472" s="23" t="s">
        <v>91</v>
      </c>
      <c r="C472" s="23" t="s">
        <v>203</v>
      </c>
      <c r="D472" s="23" t="s">
        <v>201</v>
      </c>
      <c r="E472" s="23" t="s">
        <v>89</v>
      </c>
      <c r="F472" s="23"/>
      <c r="G472" s="22">
        <f>SUM(G473)</f>
        <v>7232</v>
      </c>
      <c r="H472" s="22">
        <f t="shared" si="40"/>
        <v>7700</v>
      </c>
      <c r="I472" s="22">
        <f t="shared" si="40"/>
        <v>7700</v>
      </c>
      <c r="J472" s="22">
        <f t="shared" si="40"/>
        <v>0</v>
      </c>
    </row>
    <row r="473" spans="1:10" ht="23.25" x14ac:dyDescent="0.25">
      <c r="A473" s="139" t="s">
        <v>399</v>
      </c>
      <c r="B473" s="23" t="s">
        <v>91</v>
      </c>
      <c r="C473" s="23" t="s">
        <v>203</v>
      </c>
      <c r="D473" s="23" t="s">
        <v>201</v>
      </c>
      <c r="E473" s="23" t="s">
        <v>43</v>
      </c>
      <c r="F473" s="23" t="s">
        <v>56</v>
      </c>
      <c r="G473" s="22">
        <v>7232</v>
      </c>
      <c r="H473" s="22">
        <f>SUM(I473:J473)</f>
        <v>7700</v>
      </c>
      <c r="I473" s="22">
        <v>7700</v>
      </c>
      <c r="J473" s="22">
        <v>0</v>
      </c>
    </row>
    <row r="474" spans="1:10" x14ac:dyDescent="0.25">
      <c r="A474" s="82" t="s">
        <v>206</v>
      </c>
      <c r="B474" s="24" t="s">
        <v>207</v>
      </c>
      <c r="C474" s="24" t="s">
        <v>19</v>
      </c>
      <c r="D474" s="24" t="s">
        <v>20</v>
      </c>
      <c r="E474" s="24"/>
      <c r="F474" s="24"/>
      <c r="G474" s="25">
        <f t="shared" ref="G474:J478" si="41">SUM(G475)</f>
        <v>0</v>
      </c>
      <c r="H474" s="25">
        <f t="shared" si="41"/>
        <v>0</v>
      </c>
      <c r="I474" s="25">
        <f t="shared" si="41"/>
        <v>0</v>
      </c>
      <c r="J474" s="25">
        <f t="shared" si="41"/>
        <v>0</v>
      </c>
    </row>
    <row r="475" spans="1:10" x14ac:dyDescent="0.25">
      <c r="A475" s="82" t="s">
        <v>208</v>
      </c>
      <c r="B475" s="24" t="s">
        <v>207</v>
      </c>
      <c r="C475" s="24" t="s">
        <v>145</v>
      </c>
      <c r="D475" s="24" t="s">
        <v>20</v>
      </c>
      <c r="E475" s="24"/>
      <c r="F475" s="24"/>
      <c r="G475" s="25">
        <f t="shared" si="41"/>
        <v>0</v>
      </c>
      <c r="H475" s="25">
        <f t="shared" si="41"/>
        <v>0</v>
      </c>
      <c r="I475" s="25">
        <f t="shared" si="41"/>
        <v>0</v>
      </c>
      <c r="J475" s="25">
        <f t="shared" si="41"/>
        <v>0</v>
      </c>
    </row>
    <row r="476" spans="1:10" ht="23.25" x14ac:dyDescent="0.25">
      <c r="A476" s="80" t="s">
        <v>209</v>
      </c>
      <c r="B476" s="23" t="s">
        <v>207</v>
      </c>
      <c r="C476" s="23" t="s">
        <v>145</v>
      </c>
      <c r="D476" s="23" t="s">
        <v>210</v>
      </c>
      <c r="E476" s="23"/>
      <c r="F476" s="23"/>
      <c r="G476" s="22">
        <f t="shared" si="41"/>
        <v>0</v>
      </c>
      <c r="H476" s="22">
        <f t="shared" si="41"/>
        <v>0</v>
      </c>
      <c r="I476" s="22">
        <f t="shared" si="41"/>
        <v>0</v>
      </c>
      <c r="J476" s="22">
        <f t="shared" si="41"/>
        <v>0</v>
      </c>
    </row>
    <row r="477" spans="1:10" ht="23.25" x14ac:dyDescent="0.25">
      <c r="A477" s="80" t="s">
        <v>211</v>
      </c>
      <c r="B477" s="23" t="s">
        <v>207</v>
      </c>
      <c r="C477" s="23" t="s">
        <v>145</v>
      </c>
      <c r="D477" s="23" t="s">
        <v>212</v>
      </c>
      <c r="E477" s="23"/>
      <c r="F477" s="23"/>
      <c r="G477" s="22">
        <f>SUM(G478)</f>
        <v>0</v>
      </c>
      <c r="H477" s="22">
        <f t="shared" si="41"/>
        <v>0</v>
      </c>
      <c r="I477" s="22">
        <f t="shared" si="41"/>
        <v>0</v>
      </c>
      <c r="J477" s="22">
        <f t="shared" si="41"/>
        <v>0</v>
      </c>
    </row>
    <row r="478" spans="1:10" x14ac:dyDescent="0.25">
      <c r="A478" s="80" t="s">
        <v>62</v>
      </c>
      <c r="B478" s="23" t="s">
        <v>207</v>
      </c>
      <c r="C478" s="23" t="s">
        <v>145</v>
      </c>
      <c r="D478" s="23" t="s">
        <v>212</v>
      </c>
      <c r="E478" s="23" t="s">
        <v>63</v>
      </c>
      <c r="F478" s="23"/>
      <c r="G478" s="22">
        <f>SUM(G479)</f>
        <v>0</v>
      </c>
      <c r="H478" s="22">
        <f t="shared" si="41"/>
        <v>0</v>
      </c>
      <c r="I478" s="22">
        <f t="shared" si="41"/>
        <v>0</v>
      </c>
      <c r="J478" s="22">
        <f t="shared" si="41"/>
        <v>0</v>
      </c>
    </row>
    <row r="479" spans="1:10" x14ac:dyDescent="0.25">
      <c r="A479" s="80" t="s">
        <v>213</v>
      </c>
      <c r="B479" s="23" t="s">
        <v>207</v>
      </c>
      <c r="C479" s="23" t="s">
        <v>145</v>
      </c>
      <c r="D479" s="23" t="s">
        <v>212</v>
      </c>
      <c r="E479" s="23" t="s">
        <v>214</v>
      </c>
      <c r="F479" s="23" t="s">
        <v>68</v>
      </c>
      <c r="G479" s="22"/>
      <c r="H479" s="22">
        <f>SUM(I479:J479)</f>
        <v>0</v>
      </c>
      <c r="I479" s="22">
        <f>SUM(G479*107.4/100)</f>
        <v>0</v>
      </c>
      <c r="J479" s="22">
        <v>0</v>
      </c>
    </row>
    <row r="480" spans="1:10" x14ac:dyDescent="0.25">
      <c r="A480" s="125" t="s">
        <v>215</v>
      </c>
      <c r="B480" s="124"/>
      <c r="C480" s="124"/>
      <c r="D480" s="124"/>
      <c r="E480" s="124"/>
      <c r="F480" s="124"/>
      <c r="G480" s="25">
        <f>SUM(G10+G68+G96+G199+G215+G256+G461)</f>
        <v>6364089</v>
      </c>
      <c r="H480" s="25">
        <f>SUM(H10+H68+H96+H199+H215+H256+H461)</f>
        <v>5856656.9430499999</v>
      </c>
      <c r="I480" s="25">
        <f>SUM(I10+I68+I96+I199+I215+I256+I461)</f>
        <v>5856656.9430499999</v>
      </c>
      <c r="J480" s="25">
        <f>SUM(J10+J68+J96+J199+J215+J256+J461)</f>
        <v>0</v>
      </c>
    </row>
  </sheetData>
  <mergeCells count="99">
    <mergeCell ref="A432:A456"/>
    <mergeCell ref="B432:B456"/>
    <mergeCell ref="C432:C456"/>
    <mergeCell ref="D432:D456"/>
    <mergeCell ref="E432:E456"/>
    <mergeCell ref="A390:A413"/>
    <mergeCell ref="B390:B413"/>
    <mergeCell ref="C390:C413"/>
    <mergeCell ref="D390:D413"/>
    <mergeCell ref="E390:E413"/>
    <mergeCell ref="A423:A425"/>
    <mergeCell ref="B423:B425"/>
    <mergeCell ref="C423:C425"/>
    <mergeCell ref="D423:D425"/>
    <mergeCell ref="E423:E425"/>
    <mergeCell ref="A351:A374"/>
    <mergeCell ref="B351:B374"/>
    <mergeCell ref="C351:C374"/>
    <mergeCell ref="D351:D374"/>
    <mergeCell ref="E351:E374"/>
    <mergeCell ref="A383:A385"/>
    <mergeCell ref="B383:B385"/>
    <mergeCell ref="C383:C385"/>
    <mergeCell ref="D383:D385"/>
    <mergeCell ref="E383:E385"/>
    <mergeCell ref="A312:A335"/>
    <mergeCell ref="B312:B335"/>
    <mergeCell ref="C312:C335"/>
    <mergeCell ref="D312:D335"/>
    <mergeCell ref="E312:E335"/>
    <mergeCell ref="A344:A346"/>
    <mergeCell ref="B344:B346"/>
    <mergeCell ref="C344:C346"/>
    <mergeCell ref="D344:D346"/>
    <mergeCell ref="E344:E346"/>
    <mergeCell ref="A272:A296"/>
    <mergeCell ref="B272:B296"/>
    <mergeCell ref="C272:C296"/>
    <mergeCell ref="D272:D296"/>
    <mergeCell ref="E272:E296"/>
    <mergeCell ref="A305:A307"/>
    <mergeCell ref="B305:B307"/>
    <mergeCell ref="C305:C307"/>
    <mergeCell ref="D305:D307"/>
    <mergeCell ref="E305:E307"/>
    <mergeCell ref="A173:A175"/>
    <mergeCell ref="B173:B175"/>
    <mergeCell ref="C173:C175"/>
    <mergeCell ref="E173:E175"/>
    <mergeCell ref="A263:A267"/>
    <mergeCell ref="B263:B267"/>
    <mergeCell ref="C263:C267"/>
    <mergeCell ref="D263:D267"/>
    <mergeCell ref="E263:E267"/>
    <mergeCell ref="A109:A111"/>
    <mergeCell ref="B109:B111"/>
    <mergeCell ref="C109:C111"/>
    <mergeCell ref="E109:E111"/>
    <mergeCell ref="A141:A143"/>
    <mergeCell ref="B141:B143"/>
    <mergeCell ref="C141:C143"/>
    <mergeCell ref="E141:E143"/>
    <mergeCell ref="A79:A81"/>
    <mergeCell ref="B80:B81"/>
    <mergeCell ref="C80:C81"/>
    <mergeCell ref="D80:D81"/>
    <mergeCell ref="E80:E81"/>
    <mergeCell ref="A83:A95"/>
    <mergeCell ref="B83:B95"/>
    <mergeCell ref="C83:C95"/>
    <mergeCell ref="D83:D95"/>
    <mergeCell ref="E83:E95"/>
    <mergeCell ref="B32:B50"/>
    <mergeCell ref="C32:C50"/>
    <mergeCell ref="D32:D50"/>
    <mergeCell ref="E32:E50"/>
    <mergeCell ref="A23:A25"/>
    <mergeCell ref="B23:B25"/>
    <mergeCell ref="C23:C25"/>
    <mergeCell ref="D23:D25"/>
    <mergeCell ref="E23:E25"/>
    <mergeCell ref="A59:A60"/>
    <mergeCell ref="B59:B60"/>
    <mergeCell ref="C59:C60"/>
    <mergeCell ref="D59:D60"/>
    <mergeCell ref="E59:E60"/>
    <mergeCell ref="A75:A76"/>
    <mergeCell ref="B75:B76"/>
    <mergeCell ref="C75:C76"/>
    <mergeCell ref="D75:D76"/>
    <mergeCell ref="E75:E76"/>
    <mergeCell ref="I1:J1"/>
    <mergeCell ref="A3:J3"/>
    <mergeCell ref="A4:J4"/>
    <mergeCell ref="A5:A7"/>
    <mergeCell ref="B5:F6"/>
    <mergeCell ref="G5:G7"/>
    <mergeCell ref="H5:J5"/>
    <mergeCell ref="H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opLeftCell="A172" workbookViewId="0">
      <selection activeCell="G212" sqref="G212"/>
    </sheetView>
  </sheetViews>
  <sheetFormatPr defaultRowHeight="15" x14ac:dyDescent="0.25"/>
  <cols>
    <col min="1" max="1" width="35" customWidth="1"/>
    <col min="6" max="6" width="8.42578125" customWidth="1"/>
  </cols>
  <sheetData>
    <row r="1" spans="1:10" ht="15" customHeight="1" x14ac:dyDescent="0.25"/>
    <row r="2" spans="1:10" x14ac:dyDescent="0.25">
      <c r="I2" s="456" t="s">
        <v>0</v>
      </c>
      <c r="J2" s="456"/>
    </row>
    <row r="3" spans="1:10" x14ac:dyDescent="0.25">
      <c r="I3" s="456" t="s">
        <v>1</v>
      </c>
      <c r="J3" s="456"/>
    </row>
    <row r="4" spans="1:10" ht="15" customHeight="1" x14ac:dyDescent="0.25">
      <c r="I4" s="1"/>
      <c r="J4" s="1"/>
    </row>
    <row r="5" spans="1:10" x14ac:dyDescent="0.25">
      <c r="A5" s="295" t="s">
        <v>2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x14ac:dyDescent="0.25">
      <c r="A6" s="296" t="s">
        <v>3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0" ht="15" customHeight="1" x14ac:dyDescent="0.25">
      <c r="A7" s="278" t="s">
        <v>4</v>
      </c>
      <c r="B7" s="281" t="s">
        <v>5</v>
      </c>
      <c r="C7" s="282"/>
      <c r="D7" s="282"/>
      <c r="E7" s="282"/>
      <c r="F7" s="283"/>
      <c r="G7" s="278" t="s">
        <v>216</v>
      </c>
      <c r="H7" s="287" t="s">
        <v>6</v>
      </c>
      <c r="I7" s="288"/>
      <c r="J7" s="289"/>
    </row>
    <row r="8" spans="1:10" ht="15" customHeight="1" x14ac:dyDescent="0.25">
      <c r="A8" s="279"/>
      <c r="B8" s="284"/>
      <c r="C8" s="285"/>
      <c r="D8" s="285"/>
      <c r="E8" s="285"/>
      <c r="F8" s="286"/>
      <c r="G8" s="279"/>
      <c r="H8" s="287" t="s">
        <v>7</v>
      </c>
      <c r="I8" s="288"/>
      <c r="J8" s="289"/>
    </row>
    <row r="9" spans="1:10" x14ac:dyDescent="0.25">
      <c r="A9" s="280"/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80"/>
      <c r="H9" s="3" t="s">
        <v>15</v>
      </c>
      <c r="I9" s="3" t="s">
        <v>8</v>
      </c>
      <c r="J9" s="3" t="s">
        <v>9</v>
      </c>
    </row>
    <row r="10" spans="1:10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36.75" customHeight="1" x14ac:dyDescent="0.2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6" t="s">
        <v>17</v>
      </c>
      <c r="B12" s="7" t="s">
        <v>18</v>
      </c>
      <c r="C12" s="7" t="s">
        <v>19</v>
      </c>
      <c r="D12" s="7" t="s">
        <v>20</v>
      </c>
      <c r="E12" s="7"/>
      <c r="F12" s="7"/>
      <c r="G12" s="8">
        <f t="shared" ref="G12:J12" si="0">SUM(G18+G61)</f>
        <v>2062899</v>
      </c>
      <c r="H12" s="8">
        <f t="shared" si="0"/>
        <v>2145125.3262899267</v>
      </c>
      <c r="I12" s="8">
        <f t="shared" si="0"/>
        <v>2145125.3262899267</v>
      </c>
      <c r="J12" s="8">
        <f t="shared" si="0"/>
        <v>0</v>
      </c>
    </row>
    <row r="13" spans="1:10" x14ac:dyDescent="0.25">
      <c r="A13" s="6"/>
      <c r="B13" s="7"/>
      <c r="C13" s="7"/>
      <c r="D13" s="7"/>
      <c r="E13" s="7"/>
      <c r="F13" s="7"/>
      <c r="G13" s="8"/>
      <c r="H13" s="8"/>
      <c r="I13" s="8"/>
      <c r="J13" s="8"/>
    </row>
    <row r="14" spans="1:10" x14ac:dyDescent="0.25">
      <c r="A14" s="7"/>
      <c r="B14" s="9"/>
      <c r="C14" s="9"/>
      <c r="D14" s="9"/>
      <c r="E14" s="9"/>
      <c r="F14" s="9"/>
      <c r="G14" s="10"/>
      <c r="H14" s="10"/>
      <c r="I14" s="10"/>
      <c r="J14" s="10"/>
    </row>
    <row r="15" spans="1:10" x14ac:dyDescent="0.25">
      <c r="A15" s="9"/>
      <c r="B15" s="9"/>
      <c r="C15" s="9"/>
      <c r="D15" s="9"/>
      <c r="E15" s="9"/>
      <c r="F15" s="9"/>
      <c r="G15" s="10"/>
      <c r="H15" s="10"/>
      <c r="I15" s="10"/>
      <c r="J15" s="10"/>
    </row>
    <row r="16" spans="1:10" x14ac:dyDescent="0.25">
      <c r="A16" s="9"/>
      <c r="B16" s="9"/>
      <c r="C16" s="9"/>
      <c r="D16" s="9"/>
      <c r="E16" s="9"/>
      <c r="F16" s="9"/>
      <c r="G16" s="10"/>
      <c r="H16" s="10"/>
      <c r="I16" s="10"/>
      <c r="J16" s="10"/>
    </row>
    <row r="17" spans="1:11" x14ac:dyDescent="0.25">
      <c r="A17" s="9"/>
      <c r="B17" s="9"/>
      <c r="C17" s="9"/>
      <c r="D17" s="9"/>
      <c r="E17" s="9"/>
      <c r="F17" s="9"/>
      <c r="G17" s="10"/>
      <c r="H17" s="10"/>
      <c r="I17" s="10"/>
      <c r="J17" s="10"/>
    </row>
    <row r="18" spans="1:11" ht="48" customHeight="1" x14ac:dyDescent="0.25">
      <c r="A18" s="81" t="s">
        <v>21</v>
      </c>
      <c r="B18" s="24" t="s">
        <v>18</v>
      </c>
      <c r="C18" s="24" t="s">
        <v>22</v>
      </c>
      <c r="D18" s="24" t="s">
        <v>20</v>
      </c>
      <c r="E18" s="24"/>
      <c r="F18" s="24"/>
      <c r="G18" s="25">
        <f>SUM(G19)</f>
        <v>2017899</v>
      </c>
      <c r="H18" s="25">
        <f t="shared" ref="H18:J18" si="1">SUM(H19)</f>
        <v>2100125.3262899267</v>
      </c>
      <c r="I18" s="25">
        <f t="shared" si="1"/>
        <v>2100125.3262899267</v>
      </c>
      <c r="J18" s="25">
        <f t="shared" si="1"/>
        <v>0</v>
      </c>
      <c r="K18" s="123"/>
    </row>
    <row r="19" spans="1:11" ht="50.25" customHeight="1" x14ac:dyDescent="0.25">
      <c r="A19" s="80" t="s">
        <v>23</v>
      </c>
      <c r="B19" s="23" t="s">
        <v>18</v>
      </c>
      <c r="C19" s="23" t="s">
        <v>22</v>
      </c>
      <c r="D19" s="23" t="s">
        <v>24</v>
      </c>
      <c r="E19" s="23"/>
      <c r="F19" s="23"/>
      <c r="G19" s="22">
        <f t="shared" ref="G19:J19" si="2">SUM(G20+G55)</f>
        <v>2017899</v>
      </c>
      <c r="H19" s="22">
        <f t="shared" si="2"/>
        <v>2100125.3262899267</v>
      </c>
      <c r="I19" s="22">
        <f t="shared" si="2"/>
        <v>2100125.3262899267</v>
      </c>
      <c r="J19" s="22">
        <f t="shared" si="2"/>
        <v>0</v>
      </c>
      <c r="K19" s="123"/>
    </row>
    <row r="20" spans="1:11" ht="15.75" customHeight="1" x14ac:dyDescent="0.25">
      <c r="A20" s="80" t="s">
        <v>25</v>
      </c>
      <c r="B20" s="23" t="s">
        <v>18</v>
      </c>
      <c r="C20" s="23" t="s">
        <v>22</v>
      </c>
      <c r="D20" s="23" t="s">
        <v>26</v>
      </c>
      <c r="E20" s="23"/>
      <c r="F20" s="23"/>
      <c r="G20" s="22">
        <f>SUM(G21)</f>
        <v>1269899</v>
      </c>
      <c r="H20" s="22">
        <f t="shared" ref="H20:J20" si="3">SUM(H21)</f>
        <v>1313531.7832923834</v>
      </c>
      <c r="I20" s="22">
        <f t="shared" si="3"/>
        <v>1313531.7832923834</v>
      </c>
      <c r="J20" s="22">
        <f t="shared" si="3"/>
        <v>0</v>
      </c>
      <c r="K20" s="123"/>
    </row>
    <row r="21" spans="1:11" ht="22.5" customHeight="1" x14ac:dyDescent="0.25">
      <c r="A21" s="80" t="s">
        <v>27</v>
      </c>
      <c r="B21" s="23" t="s">
        <v>18</v>
      </c>
      <c r="C21" s="23" t="s">
        <v>22</v>
      </c>
      <c r="D21" s="23" t="s">
        <v>26</v>
      </c>
      <c r="E21" s="23"/>
      <c r="F21" s="23"/>
      <c r="G21" s="22">
        <f t="shared" ref="G21:J21" si="4">SUM(G22+G28+G52)</f>
        <v>1269899</v>
      </c>
      <c r="H21" s="22">
        <f t="shared" si="4"/>
        <v>1313531.7832923834</v>
      </c>
      <c r="I21" s="22">
        <f t="shared" si="4"/>
        <v>1313531.7832923834</v>
      </c>
      <c r="J21" s="22">
        <f t="shared" si="4"/>
        <v>0</v>
      </c>
      <c r="K21" s="123"/>
    </row>
    <row r="22" spans="1:11" ht="45" customHeight="1" x14ac:dyDescent="0.25">
      <c r="A22" s="80" t="s">
        <v>28</v>
      </c>
      <c r="B22" s="23" t="s">
        <v>18</v>
      </c>
      <c r="C22" s="23" t="s">
        <v>22</v>
      </c>
      <c r="D22" s="23" t="s">
        <v>26</v>
      </c>
      <c r="E22" s="23" t="s">
        <v>29</v>
      </c>
      <c r="F22" s="23"/>
      <c r="G22" s="22">
        <f t="shared" ref="G22:J22" si="5">SUM(G23)</f>
        <v>755600</v>
      </c>
      <c r="H22" s="22">
        <f t="shared" si="5"/>
        <v>794534.78329238342</v>
      </c>
      <c r="I22" s="22">
        <f t="shared" si="5"/>
        <v>794534.78329238342</v>
      </c>
      <c r="J22" s="22">
        <f t="shared" si="5"/>
        <v>0</v>
      </c>
      <c r="K22" s="123"/>
    </row>
    <row r="23" spans="1:11" ht="23.25" x14ac:dyDescent="0.25">
      <c r="A23" s="80" t="s">
        <v>30</v>
      </c>
      <c r="B23" s="23" t="s">
        <v>18</v>
      </c>
      <c r="C23" s="23" t="s">
        <v>22</v>
      </c>
      <c r="D23" s="23" t="s">
        <v>26</v>
      </c>
      <c r="E23" s="23" t="s">
        <v>31</v>
      </c>
      <c r="F23" s="23"/>
      <c r="G23" s="22">
        <f>SUM(G24+G27)</f>
        <v>755600</v>
      </c>
      <c r="H23" s="22">
        <f t="shared" ref="H23:J23" si="6">SUM(H24+H27)</f>
        <v>794534.78329238342</v>
      </c>
      <c r="I23" s="22">
        <f t="shared" si="6"/>
        <v>794534.78329238342</v>
      </c>
      <c r="J23" s="22">
        <f t="shared" si="6"/>
        <v>0</v>
      </c>
      <c r="K23" s="123"/>
    </row>
    <row r="24" spans="1:11" x14ac:dyDescent="0.25">
      <c r="A24" s="139" t="s">
        <v>32</v>
      </c>
      <c r="B24" s="23" t="s">
        <v>18</v>
      </c>
      <c r="C24" s="23" t="s">
        <v>22</v>
      </c>
      <c r="D24" s="23" t="s">
        <v>26</v>
      </c>
      <c r="E24" s="26" t="s">
        <v>33</v>
      </c>
      <c r="F24" s="23"/>
      <c r="G24" s="22">
        <f t="shared" ref="G24:J24" si="7">SUM(G25:G26)</f>
        <v>755600</v>
      </c>
      <c r="H24" s="22">
        <f t="shared" si="7"/>
        <v>794534.78329238342</v>
      </c>
      <c r="I24" s="22">
        <f t="shared" si="7"/>
        <v>794534.78329238342</v>
      </c>
      <c r="J24" s="22">
        <f t="shared" si="7"/>
        <v>0</v>
      </c>
      <c r="K24" s="123"/>
    </row>
    <row r="25" spans="1:11" x14ac:dyDescent="0.25">
      <c r="A25" s="257" t="s">
        <v>32</v>
      </c>
      <c r="B25" s="260" t="s">
        <v>18</v>
      </c>
      <c r="C25" s="260" t="s">
        <v>22</v>
      </c>
      <c r="D25" s="260" t="s">
        <v>26</v>
      </c>
      <c r="E25" s="260" t="s">
        <v>33</v>
      </c>
      <c r="F25" s="23" t="s">
        <v>34</v>
      </c>
      <c r="G25" s="22">
        <v>580300</v>
      </c>
      <c r="H25" s="22">
        <f t="shared" ref="H25:H51" si="8">I25+J25</f>
        <v>610241.76904176909</v>
      </c>
      <c r="I25" s="22">
        <f>SUM(G25/101.75*107)</f>
        <v>610241.76904176909</v>
      </c>
      <c r="J25" s="22"/>
      <c r="K25" s="123"/>
    </row>
    <row r="26" spans="1:11" x14ac:dyDescent="0.25">
      <c r="A26" s="259"/>
      <c r="B26" s="262"/>
      <c r="C26" s="262"/>
      <c r="D26" s="262"/>
      <c r="E26" s="262"/>
      <c r="F26" s="23" t="s">
        <v>35</v>
      </c>
      <c r="G26" s="22">
        <v>175300</v>
      </c>
      <c r="H26" s="22">
        <f t="shared" si="8"/>
        <v>184293.01425061427</v>
      </c>
      <c r="I26" s="22">
        <f>SUM(I25*30.2/100)</f>
        <v>184293.01425061427</v>
      </c>
      <c r="J26" s="22">
        <f>SUM(J25*30.2/100)</f>
        <v>0</v>
      </c>
      <c r="K26" s="123"/>
    </row>
    <row r="27" spans="1:11" ht="23.25" x14ac:dyDescent="0.25">
      <c r="A27" s="138" t="s">
        <v>36</v>
      </c>
      <c r="B27" s="144" t="s">
        <v>18</v>
      </c>
      <c r="C27" s="144" t="s">
        <v>22</v>
      </c>
      <c r="D27" s="144" t="s">
        <v>26</v>
      </c>
      <c r="E27" s="136">
        <v>122</v>
      </c>
      <c r="F27" s="28" t="s">
        <v>37</v>
      </c>
      <c r="G27" s="29">
        <v>0</v>
      </c>
      <c r="H27" s="29">
        <f>SUM(I27:J27)</f>
        <v>0</v>
      </c>
      <c r="I27" s="29">
        <f>SUM(G27)</f>
        <v>0</v>
      </c>
      <c r="J27" s="29">
        <v>0</v>
      </c>
      <c r="K27" s="123"/>
    </row>
    <row r="28" spans="1:11" ht="23.25" x14ac:dyDescent="0.25">
      <c r="A28" s="138" t="s">
        <v>38</v>
      </c>
      <c r="B28" s="23" t="s">
        <v>18</v>
      </c>
      <c r="C28" s="23" t="s">
        <v>22</v>
      </c>
      <c r="D28" s="23" t="s">
        <v>26</v>
      </c>
      <c r="E28" s="136">
        <v>200</v>
      </c>
      <c r="F28" s="76"/>
      <c r="G28" s="77">
        <f>SUM(G29)</f>
        <v>510299</v>
      </c>
      <c r="H28" s="77">
        <f t="shared" ref="H28:J28" si="9">SUM(H29)</f>
        <v>514749</v>
      </c>
      <c r="I28" s="77">
        <f t="shared" si="9"/>
        <v>514749</v>
      </c>
      <c r="J28" s="77">
        <f t="shared" si="9"/>
        <v>0</v>
      </c>
      <c r="K28" s="123"/>
    </row>
    <row r="29" spans="1:11" ht="23.25" x14ac:dyDescent="0.25">
      <c r="A29" s="80" t="s">
        <v>39</v>
      </c>
      <c r="B29" s="23" t="s">
        <v>18</v>
      </c>
      <c r="C29" s="23" t="s">
        <v>22</v>
      </c>
      <c r="D29" s="23" t="s">
        <v>26</v>
      </c>
      <c r="E29" s="78">
        <v>240</v>
      </c>
      <c r="F29" s="23"/>
      <c r="G29" s="79">
        <f>SUM(G30:G32)</f>
        <v>510299</v>
      </c>
      <c r="H29" s="79">
        <f>SUM(H30+H31+H32)</f>
        <v>514749</v>
      </c>
      <c r="I29" s="79">
        <f>SUM(I30+I31+I32)</f>
        <v>514749</v>
      </c>
      <c r="J29" s="79">
        <f t="shared" ref="J29" si="10">SUM(J30+J32)</f>
        <v>0</v>
      </c>
      <c r="K29" s="123"/>
    </row>
    <row r="30" spans="1:11" ht="34.5" x14ac:dyDescent="0.25">
      <c r="A30" s="80" t="s">
        <v>40</v>
      </c>
      <c r="B30" s="23" t="s">
        <v>18</v>
      </c>
      <c r="C30" s="23" t="s">
        <v>22</v>
      </c>
      <c r="D30" s="23" t="s">
        <v>26</v>
      </c>
      <c r="E30" s="78">
        <v>242</v>
      </c>
      <c r="F30" s="23" t="s">
        <v>41</v>
      </c>
      <c r="G30" s="79">
        <v>57799</v>
      </c>
      <c r="H30" s="79">
        <f>SUM(I30:J30)</f>
        <v>57799</v>
      </c>
      <c r="I30" s="79">
        <f>SUM(G30)</f>
        <v>57799</v>
      </c>
      <c r="J30" s="79">
        <v>0</v>
      </c>
      <c r="K30" s="123"/>
    </row>
    <row r="31" spans="1:11" ht="23.25" x14ac:dyDescent="0.25">
      <c r="A31" s="80" t="s">
        <v>39</v>
      </c>
      <c r="B31" s="23" t="s">
        <v>18</v>
      </c>
      <c r="C31" s="23" t="s">
        <v>22</v>
      </c>
      <c r="D31" s="23" t="s">
        <v>26</v>
      </c>
      <c r="E31" s="78">
        <v>243</v>
      </c>
      <c r="F31" s="23" t="s">
        <v>50</v>
      </c>
      <c r="G31" s="79">
        <v>230000</v>
      </c>
      <c r="H31" s="79">
        <v>230000</v>
      </c>
      <c r="I31" s="79">
        <v>230000</v>
      </c>
      <c r="J31" s="79"/>
      <c r="K31" s="123"/>
    </row>
    <row r="32" spans="1:11" ht="23.25" x14ac:dyDescent="0.25">
      <c r="A32" s="80" t="s">
        <v>42</v>
      </c>
      <c r="B32" s="23" t="s">
        <v>18</v>
      </c>
      <c r="C32" s="23" t="s">
        <v>22</v>
      </c>
      <c r="D32" s="23" t="s">
        <v>26</v>
      </c>
      <c r="E32" s="23" t="s">
        <v>43</v>
      </c>
      <c r="F32" s="23"/>
      <c r="G32" s="79">
        <f>SUM(G33+G34+G35+G40+G44+G47++G48)</f>
        <v>222500</v>
      </c>
      <c r="H32" s="79">
        <f t="shared" ref="H32:J32" si="11">SUM(H33+H34+H35+H40+H44+H47++H48)</f>
        <v>226950</v>
      </c>
      <c r="I32" s="79">
        <f t="shared" si="11"/>
        <v>226950</v>
      </c>
      <c r="J32" s="79">
        <f t="shared" si="11"/>
        <v>0</v>
      </c>
      <c r="K32" s="123"/>
    </row>
    <row r="33" spans="1:11" x14ac:dyDescent="0.25">
      <c r="A33" s="257" t="s">
        <v>42</v>
      </c>
      <c r="B33" s="260" t="s">
        <v>18</v>
      </c>
      <c r="C33" s="260" t="s">
        <v>22</v>
      </c>
      <c r="D33" s="260" t="s">
        <v>26</v>
      </c>
      <c r="E33" s="260" t="s">
        <v>43</v>
      </c>
      <c r="F33" s="23" t="s">
        <v>41</v>
      </c>
      <c r="G33" s="22">
        <v>0</v>
      </c>
      <c r="H33" s="22">
        <v>0</v>
      </c>
      <c r="I33" s="22"/>
      <c r="J33" s="22"/>
      <c r="K33" s="123"/>
    </row>
    <row r="34" spans="1:11" x14ac:dyDescent="0.25">
      <c r="A34" s="258"/>
      <c r="B34" s="261"/>
      <c r="C34" s="261"/>
      <c r="D34" s="261"/>
      <c r="E34" s="261"/>
      <c r="F34" s="23" t="s">
        <v>44</v>
      </c>
      <c r="G34" s="22">
        <v>0</v>
      </c>
      <c r="H34" s="22">
        <f>SUM(I34:J34)</f>
        <v>0</v>
      </c>
      <c r="I34" s="22">
        <f>SUM(G34*90/100)</f>
        <v>0</v>
      </c>
      <c r="J34" s="22">
        <v>0</v>
      </c>
      <c r="K34" s="123"/>
    </row>
    <row r="35" spans="1:11" x14ac:dyDescent="0.25">
      <c r="A35" s="258"/>
      <c r="B35" s="261"/>
      <c r="C35" s="261"/>
      <c r="D35" s="261"/>
      <c r="E35" s="261"/>
      <c r="F35" s="23" t="s">
        <v>45</v>
      </c>
      <c r="G35" s="22">
        <f>SUM(G36:G39)</f>
        <v>222500</v>
      </c>
      <c r="H35" s="22">
        <f t="shared" ref="H35:J35" si="12">SUM(H36:H39)</f>
        <v>226950</v>
      </c>
      <c r="I35" s="22">
        <f t="shared" si="12"/>
        <v>226950</v>
      </c>
      <c r="J35" s="22">
        <f t="shared" si="12"/>
        <v>0</v>
      </c>
      <c r="K35" s="123"/>
    </row>
    <row r="36" spans="1:11" x14ac:dyDescent="0.25">
      <c r="A36" s="258"/>
      <c r="B36" s="261"/>
      <c r="C36" s="261"/>
      <c r="D36" s="261"/>
      <c r="E36" s="261"/>
      <c r="F36" s="23" t="s">
        <v>46</v>
      </c>
      <c r="G36" s="22">
        <v>30000</v>
      </c>
      <c r="H36" s="22">
        <f>I36+J36</f>
        <v>30600</v>
      </c>
      <c r="I36" s="22">
        <f>SUM(G36*102/100)</f>
        <v>30600</v>
      </c>
      <c r="J36" s="22">
        <v>0</v>
      </c>
      <c r="K36" s="123"/>
    </row>
    <row r="37" spans="1:11" x14ac:dyDescent="0.25">
      <c r="A37" s="258"/>
      <c r="B37" s="261"/>
      <c r="C37" s="261"/>
      <c r="D37" s="261"/>
      <c r="E37" s="261"/>
      <c r="F37" s="23" t="s">
        <v>47</v>
      </c>
      <c r="G37" s="22">
        <v>187600</v>
      </c>
      <c r="H37" s="22">
        <f t="shared" si="8"/>
        <v>191352</v>
      </c>
      <c r="I37" s="22">
        <f>SUM(G37*102/100)</f>
        <v>191352</v>
      </c>
      <c r="J37" s="22">
        <v>0</v>
      </c>
      <c r="K37" s="123"/>
    </row>
    <row r="38" spans="1:11" x14ac:dyDescent="0.25">
      <c r="A38" s="258"/>
      <c r="B38" s="261"/>
      <c r="C38" s="261"/>
      <c r="D38" s="261"/>
      <c r="E38" s="261"/>
      <c r="F38" s="23" t="s">
        <v>48</v>
      </c>
      <c r="G38" s="22">
        <v>3100</v>
      </c>
      <c r="H38" s="22">
        <f t="shared" si="8"/>
        <v>3162</v>
      </c>
      <c r="I38" s="22">
        <f>SUM(G38*102/100)</f>
        <v>3162</v>
      </c>
      <c r="J38" s="22">
        <v>0</v>
      </c>
      <c r="K38" s="123"/>
    </row>
    <row r="39" spans="1:11" x14ac:dyDescent="0.25">
      <c r="A39" s="258"/>
      <c r="B39" s="261"/>
      <c r="C39" s="261"/>
      <c r="D39" s="261"/>
      <c r="E39" s="261"/>
      <c r="F39" s="23" t="s">
        <v>49</v>
      </c>
      <c r="G39" s="22">
        <v>1800</v>
      </c>
      <c r="H39" s="22">
        <f t="shared" si="8"/>
        <v>1836</v>
      </c>
      <c r="I39" s="22">
        <f>SUM(G39*102/100)</f>
        <v>1836</v>
      </c>
      <c r="J39" s="22">
        <v>0</v>
      </c>
      <c r="K39" s="123"/>
    </row>
    <row r="40" spans="1:11" x14ac:dyDescent="0.25">
      <c r="A40" s="258"/>
      <c r="B40" s="261"/>
      <c r="C40" s="261"/>
      <c r="D40" s="261"/>
      <c r="E40" s="261"/>
      <c r="F40" s="23" t="s">
        <v>50</v>
      </c>
      <c r="G40" s="22">
        <f>SUM(G41:G43)</f>
        <v>0</v>
      </c>
      <c r="H40" s="22">
        <f t="shared" ref="H40:J40" si="13">SUM(H41:H43)</f>
        <v>0</v>
      </c>
      <c r="I40" s="22">
        <f t="shared" si="13"/>
        <v>0</v>
      </c>
      <c r="J40" s="22">
        <f t="shared" si="13"/>
        <v>0</v>
      </c>
      <c r="K40" s="123"/>
    </row>
    <row r="41" spans="1:11" x14ac:dyDescent="0.25">
      <c r="A41" s="258"/>
      <c r="B41" s="261"/>
      <c r="C41" s="261"/>
      <c r="D41" s="261"/>
      <c r="E41" s="261"/>
      <c r="F41" s="23" t="s">
        <v>51</v>
      </c>
      <c r="G41" s="22">
        <v>0</v>
      </c>
      <c r="H41" s="22">
        <f t="shared" si="8"/>
        <v>0</v>
      </c>
      <c r="I41" s="22">
        <f>SUM(G41*107/100)</f>
        <v>0</v>
      </c>
      <c r="J41" s="22">
        <v>0</v>
      </c>
      <c r="K41" s="123"/>
    </row>
    <row r="42" spans="1:11" x14ac:dyDescent="0.25">
      <c r="A42" s="258"/>
      <c r="B42" s="261"/>
      <c r="C42" s="261"/>
      <c r="D42" s="261"/>
      <c r="E42" s="261"/>
      <c r="F42" s="23" t="s">
        <v>52</v>
      </c>
      <c r="G42" s="22">
        <v>0</v>
      </c>
      <c r="H42" s="22">
        <f t="shared" si="8"/>
        <v>0</v>
      </c>
      <c r="I42" s="22">
        <f>SUM(G42)</f>
        <v>0</v>
      </c>
      <c r="J42" s="22">
        <v>0</v>
      </c>
      <c r="K42" s="123"/>
    </row>
    <row r="43" spans="1:11" x14ac:dyDescent="0.25">
      <c r="A43" s="258"/>
      <c r="B43" s="261"/>
      <c r="C43" s="261"/>
      <c r="D43" s="261"/>
      <c r="E43" s="261"/>
      <c r="F43" s="23" t="s">
        <v>53</v>
      </c>
      <c r="G43" s="22">
        <v>0</v>
      </c>
      <c r="H43" s="22">
        <f t="shared" si="8"/>
        <v>0</v>
      </c>
      <c r="I43" s="22">
        <f>G43</f>
        <v>0</v>
      </c>
      <c r="J43" s="22">
        <v>0</v>
      </c>
      <c r="K43" s="123"/>
    </row>
    <row r="44" spans="1:11" x14ac:dyDescent="0.25">
      <c r="A44" s="258"/>
      <c r="B44" s="261"/>
      <c r="C44" s="261"/>
      <c r="D44" s="261"/>
      <c r="E44" s="261"/>
      <c r="F44" s="23" t="s">
        <v>54</v>
      </c>
      <c r="G44" s="22">
        <f t="shared" ref="G44:J44" si="14">SUM(G45:G46)</f>
        <v>0</v>
      </c>
      <c r="H44" s="22">
        <f t="shared" si="14"/>
        <v>0</v>
      </c>
      <c r="I44" s="22">
        <f t="shared" si="14"/>
        <v>0</v>
      </c>
      <c r="J44" s="22">
        <f t="shared" si="14"/>
        <v>0</v>
      </c>
      <c r="K44" s="123"/>
    </row>
    <row r="45" spans="1:11" x14ac:dyDescent="0.25">
      <c r="A45" s="258"/>
      <c r="B45" s="261"/>
      <c r="C45" s="261"/>
      <c r="D45" s="261"/>
      <c r="E45" s="261"/>
      <c r="F45" s="23" t="s">
        <v>55</v>
      </c>
      <c r="G45" s="22">
        <v>0</v>
      </c>
      <c r="H45" s="22">
        <f>SUM(I45:J45)</f>
        <v>0</v>
      </c>
      <c r="I45" s="22">
        <f>SUM(G45)</f>
        <v>0</v>
      </c>
      <c r="J45" s="22">
        <v>0</v>
      </c>
      <c r="K45" s="123"/>
    </row>
    <row r="46" spans="1:11" x14ac:dyDescent="0.25">
      <c r="A46" s="258"/>
      <c r="B46" s="261"/>
      <c r="C46" s="261"/>
      <c r="D46" s="261"/>
      <c r="E46" s="261"/>
      <c r="F46" s="23" t="s">
        <v>56</v>
      </c>
      <c r="G46" s="22">
        <v>0</v>
      </c>
      <c r="H46" s="22">
        <f t="shared" si="8"/>
        <v>0</v>
      </c>
      <c r="I46" s="22">
        <f>SUM(G46)</f>
        <v>0</v>
      </c>
      <c r="J46" s="22">
        <v>0</v>
      </c>
      <c r="K46" s="123"/>
    </row>
    <row r="47" spans="1:11" x14ac:dyDescent="0.25">
      <c r="A47" s="258"/>
      <c r="B47" s="261"/>
      <c r="C47" s="261"/>
      <c r="D47" s="261"/>
      <c r="E47" s="261"/>
      <c r="F47" s="23" t="s">
        <v>57</v>
      </c>
      <c r="G47" s="22">
        <v>0</v>
      </c>
      <c r="H47" s="22">
        <f t="shared" si="8"/>
        <v>0</v>
      </c>
      <c r="I47" s="22">
        <f>SUM(G47)</f>
        <v>0</v>
      </c>
      <c r="J47" s="22">
        <v>0</v>
      </c>
      <c r="K47" s="123"/>
    </row>
    <row r="48" spans="1:11" x14ac:dyDescent="0.25">
      <c r="A48" s="258"/>
      <c r="B48" s="261"/>
      <c r="C48" s="261"/>
      <c r="D48" s="261"/>
      <c r="E48" s="261"/>
      <c r="F48" s="23" t="s">
        <v>58</v>
      </c>
      <c r="G48" s="22">
        <f>SUM(G49:G51)</f>
        <v>0</v>
      </c>
      <c r="H48" s="22">
        <f t="shared" ref="H48:J48" si="15">SUM(H49:H51)</f>
        <v>0</v>
      </c>
      <c r="I48" s="22">
        <f t="shared" si="15"/>
        <v>0</v>
      </c>
      <c r="J48" s="22">
        <f t="shared" si="15"/>
        <v>0</v>
      </c>
      <c r="K48" s="123"/>
    </row>
    <row r="49" spans="1:11" x14ac:dyDescent="0.25">
      <c r="A49" s="258"/>
      <c r="B49" s="261"/>
      <c r="C49" s="261"/>
      <c r="D49" s="261"/>
      <c r="E49" s="261"/>
      <c r="F49" s="23" t="s">
        <v>59</v>
      </c>
      <c r="G49" s="22">
        <v>0</v>
      </c>
      <c r="H49" s="22">
        <f t="shared" si="8"/>
        <v>0</v>
      </c>
      <c r="I49" s="22">
        <f>SUM(G49)</f>
        <v>0</v>
      </c>
      <c r="J49" s="22">
        <v>0</v>
      </c>
      <c r="K49" s="123"/>
    </row>
    <row r="50" spans="1:11" x14ac:dyDescent="0.25">
      <c r="A50" s="258"/>
      <c r="B50" s="261"/>
      <c r="C50" s="261"/>
      <c r="D50" s="261"/>
      <c r="E50" s="261"/>
      <c r="F50" s="23" t="s">
        <v>60</v>
      </c>
      <c r="G50" s="22"/>
      <c r="H50" s="22">
        <f t="shared" si="8"/>
        <v>0</v>
      </c>
      <c r="I50" s="22">
        <f>SUM(G50*107.4/100)</f>
        <v>0</v>
      </c>
      <c r="J50" s="22">
        <v>0</v>
      </c>
      <c r="K50" s="123"/>
    </row>
    <row r="51" spans="1:11" x14ac:dyDescent="0.25">
      <c r="A51" s="259"/>
      <c r="B51" s="262"/>
      <c r="C51" s="262"/>
      <c r="D51" s="262"/>
      <c r="E51" s="262"/>
      <c r="F51" s="23" t="s">
        <v>61</v>
      </c>
      <c r="G51" s="22">
        <v>0</v>
      </c>
      <c r="H51" s="22">
        <f t="shared" si="8"/>
        <v>0</v>
      </c>
      <c r="I51" s="22">
        <f>SUM(G51*107.4/100)</f>
        <v>0</v>
      </c>
      <c r="J51" s="22">
        <v>0</v>
      </c>
      <c r="K51" s="123"/>
    </row>
    <row r="52" spans="1:11" x14ac:dyDescent="0.25">
      <c r="A52" s="80" t="s">
        <v>62</v>
      </c>
      <c r="B52" s="23" t="s">
        <v>18</v>
      </c>
      <c r="C52" s="23" t="s">
        <v>22</v>
      </c>
      <c r="D52" s="23" t="s">
        <v>26</v>
      </c>
      <c r="E52" s="23" t="s">
        <v>63</v>
      </c>
      <c r="F52" s="23"/>
      <c r="G52" s="22">
        <f>SUM(G53)</f>
        <v>4000</v>
      </c>
      <c r="H52" s="22">
        <f t="shared" ref="H52:J53" si="16">SUM(H53)</f>
        <v>4248</v>
      </c>
      <c r="I52" s="22">
        <f t="shared" si="16"/>
        <v>4248</v>
      </c>
      <c r="J52" s="22">
        <f t="shared" si="16"/>
        <v>0</v>
      </c>
      <c r="K52" s="123"/>
    </row>
    <row r="53" spans="1:11" ht="17.25" customHeight="1" x14ac:dyDescent="0.25">
      <c r="A53" s="80" t="s">
        <v>64</v>
      </c>
      <c r="B53" s="23" t="s">
        <v>18</v>
      </c>
      <c r="C53" s="23" t="s">
        <v>22</v>
      </c>
      <c r="D53" s="23" t="s">
        <v>26</v>
      </c>
      <c r="E53" s="23" t="s">
        <v>65</v>
      </c>
      <c r="F53" s="23"/>
      <c r="G53" s="22">
        <f>SUM(G54)</f>
        <v>4000</v>
      </c>
      <c r="H53" s="22">
        <f t="shared" si="16"/>
        <v>4248</v>
      </c>
      <c r="I53" s="22">
        <f t="shared" si="16"/>
        <v>4248</v>
      </c>
      <c r="J53" s="22">
        <f t="shared" si="16"/>
        <v>0</v>
      </c>
      <c r="K53" s="123"/>
    </row>
    <row r="54" spans="1:11" ht="21.75" customHeight="1" x14ac:dyDescent="0.25">
      <c r="A54" s="80" t="s">
        <v>66</v>
      </c>
      <c r="B54" s="23" t="s">
        <v>18</v>
      </c>
      <c r="C54" s="23" t="s">
        <v>22</v>
      </c>
      <c r="D54" s="23" t="s">
        <v>26</v>
      </c>
      <c r="E54" s="23" t="s">
        <v>67</v>
      </c>
      <c r="F54" s="23" t="s">
        <v>68</v>
      </c>
      <c r="G54" s="22">
        <v>4000</v>
      </c>
      <c r="H54" s="22">
        <f>SUM(I54:J54)</f>
        <v>4248</v>
      </c>
      <c r="I54" s="22">
        <v>4248</v>
      </c>
      <c r="J54" s="22">
        <v>0</v>
      </c>
      <c r="K54" s="123"/>
    </row>
    <row r="55" spans="1:11" ht="39.75" customHeight="1" x14ac:dyDescent="0.25">
      <c r="A55" s="80" t="s">
        <v>69</v>
      </c>
      <c r="B55" s="23" t="s">
        <v>18</v>
      </c>
      <c r="C55" s="23" t="s">
        <v>22</v>
      </c>
      <c r="D55" s="23" t="s">
        <v>70</v>
      </c>
      <c r="E55" s="23"/>
      <c r="F55" s="23"/>
      <c r="G55" s="22">
        <f t="shared" ref="G55:J55" si="17">G59+G60</f>
        <v>748000</v>
      </c>
      <c r="H55" s="22">
        <f t="shared" si="17"/>
        <v>786593.542997543</v>
      </c>
      <c r="I55" s="22">
        <f t="shared" si="17"/>
        <v>786593.542997543</v>
      </c>
      <c r="J55" s="22">
        <f t="shared" si="17"/>
        <v>0</v>
      </c>
      <c r="K55" s="123"/>
    </row>
    <row r="56" spans="1:11" ht="51.75" customHeight="1" x14ac:dyDescent="0.25">
      <c r="A56" s="80" t="s">
        <v>28</v>
      </c>
      <c r="B56" s="23" t="s">
        <v>18</v>
      </c>
      <c r="C56" s="23" t="s">
        <v>22</v>
      </c>
      <c r="D56" s="23" t="s">
        <v>70</v>
      </c>
      <c r="E56" s="23" t="s">
        <v>29</v>
      </c>
      <c r="F56" s="23"/>
      <c r="G56" s="22">
        <f>SUM(G57)</f>
        <v>748000</v>
      </c>
      <c r="H56" s="22">
        <f t="shared" ref="H56:J57" si="18">SUM(H57)</f>
        <v>786593.542997543</v>
      </c>
      <c r="I56" s="22">
        <f t="shared" si="18"/>
        <v>786593.542997543</v>
      </c>
      <c r="J56" s="22">
        <f t="shared" si="18"/>
        <v>0</v>
      </c>
      <c r="K56" s="123"/>
    </row>
    <row r="57" spans="1:11" ht="26.25" customHeight="1" x14ac:dyDescent="0.25">
      <c r="A57" s="80" t="s">
        <v>30</v>
      </c>
      <c r="B57" s="23" t="s">
        <v>18</v>
      </c>
      <c r="C57" s="23" t="s">
        <v>22</v>
      </c>
      <c r="D57" s="23" t="s">
        <v>70</v>
      </c>
      <c r="E57" s="23" t="s">
        <v>31</v>
      </c>
      <c r="F57" s="23"/>
      <c r="G57" s="22">
        <f>SUM(G58)</f>
        <v>748000</v>
      </c>
      <c r="H57" s="22">
        <f t="shared" si="18"/>
        <v>786593.542997543</v>
      </c>
      <c r="I57" s="22">
        <f t="shared" si="18"/>
        <v>786593.542997543</v>
      </c>
      <c r="J57" s="22">
        <f t="shared" si="18"/>
        <v>0</v>
      </c>
      <c r="K57" s="123"/>
    </row>
    <row r="58" spans="1:11" x14ac:dyDescent="0.25">
      <c r="A58" s="80" t="s">
        <v>32</v>
      </c>
      <c r="B58" s="23" t="s">
        <v>18</v>
      </c>
      <c r="C58" s="23" t="s">
        <v>22</v>
      </c>
      <c r="D58" s="23" t="s">
        <v>70</v>
      </c>
      <c r="E58" s="23" t="s">
        <v>33</v>
      </c>
      <c r="F58" s="23"/>
      <c r="G58" s="22">
        <f>SUM(G59:G60)</f>
        <v>748000</v>
      </c>
      <c r="H58" s="22">
        <f t="shared" ref="H58:J58" si="19">SUM(H59:H60)</f>
        <v>786593.542997543</v>
      </c>
      <c r="I58" s="22">
        <f t="shared" si="19"/>
        <v>786593.542997543</v>
      </c>
      <c r="J58" s="22">
        <f t="shared" si="19"/>
        <v>0</v>
      </c>
      <c r="K58" s="123"/>
    </row>
    <row r="59" spans="1:11" x14ac:dyDescent="0.25">
      <c r="A59" s="265" t="s">
        <v>32</v>
      </c>
      <c r="B59" s="270" t="s">
        <v>18</v>
      </c>
      <c r="C59" s="270" t="s">
        <v>22</v>
      </c>
      <c r="D59" s="270" t="s">
        <v>70</v>
      </c>
      <c r="E59" s="271">
        <v>121</v>
      </c>
      <c r="F59" s="28" t="s">
        <v>34</v>
      </c>
      <c r="G59" s="29">
        <v>574500</v>
      </c>
      <c r="H59" s="29">
        <f>I59+J59</f>
        <v>604142.50614250614</v>
      </c>
      <c r="I59" s="22">
        <f>SUM(G59/101.75*107)</f>
        <v>604142.50614250614</v>
      </c>
      <c r="J59" s="22"/>
      <c r="K59" s="123"/>
    </row>
    <row r="60" spans="1:11" ht="17.25" customHeight="1" x14ac:dyDescent="0.25">
      <c r="A60" s="266"/>
      <c r="B60" s="262"/>
      <c r="C60" s="262"/>
      <c r="D60" s="262"/>
      <c r="E60" s="272"/>
      <c r="F60" s="23" t="s">
        <v>35</v>
      </c>
      <c r="G60" s="22">
        <v>173500</v>
      </c>
      <c r="H60" s="22">
        <f>I60+J60</f>
        <v>182451.03685503683</v>
      </c>
      <c r="I60" s="22">
        <f>SUM(I59*30.2/100)</f>
        <v>182451.03685503683</v>
      </c>
      <c r="J60" s="22">
        <f>SUM(J59*30.2/100)</f>
        <v>0</v>
      </c>
      <c r="K60" s="123"/>
    </row>
    <row r="61" spans="1:11" ht="17.25" customHeight="1" x14ac:dyDescent="0.25">
      <c r="A61" s="82" t="s">
        <v>71</v>
      </c>
      <c r="B61" s="24" t="s">
        <v>18</v>
      </c>
      <c r="C61" s="24" t="s">
        <v>72</v>
      </c>
      <c r="D61" s="24" t="s">
        <v>20</v>
      </c>
      <c r="E61" s="24"/>
      <c r="F61" s="24"/>
      <c r="G61" s="25">
        <f>SUM(G62)</f>
        <v>45000</v>
      </c>
      <c r="H61" s="25">
        <f t="shared" ref="H61:J61" si="20">SUM(H62)</f>
        <v>45000</v>
      </c>
      <c r="I61" s="25">
        <f t="shared" si="20"/>
        <v>45000</v>
      </c>
      <c r="J61" s="25">
        <f t="shared" si="20"/>
        <v>0</v>
      </c>
      <c r="K61" s="123"/>
    </row>
    <row r="62" spans="1:11" ht="35.25" customHeight="1" x14ac:dyDescent="0.25">
      <c r="A62" s="80" t="s">
        <v>73</v>
      </c>
      <c r="B62" s="23" t="s">
        <v>18</v>
      </c>
      <c r="C62" s="23" t="s">
        <v>72</v>
      </c>
      <c r="D62" s="23" t="s">
        <v>74</v>
      </c>
      <c r="E62" s="23"/>
      <c r="F62" s="23"/>
      <c r="G62" s="22">
        <f t="shared" ref="G62:J66" si="21">SUM(G63)</f>
        <v>45000</v>
      </c>
      <c r="H62" s="22">
        <f t="shared" si="21"/>
        <v>45000</v>
      </c>
      <c r="I62" s="22">
        <f t="shared" si="21"/>
        <v>45000</v>
      </c>
      <c r="J62" s="22">
        <f t="shared" si="21"/>
        <v>0</v>
      </c>
      <c r="K62" s="123"/>
    </row>
    <row r="63" spans="1:11" ht="24.75" customHeight="1" x14ac:dyDescent="0.25">
      <c r="A63" s="80" t="s">
        <v>75</v>
      </c>
      <c r="B63" s="23" t="s">
        <v>18</v>
      </c>
      <c r="C63" s="23" t="s">
        <v>72</v>
      </c>
      <c r="D63" s="23" t="s">
        <v>76</v>
      </c>
      <c r="E63" s="23"/>
      <c r="F63" s="23"/>
      <c r="G63" s="22">
        <f t="shared" si="21"/>
        <v>45000</v>
      </c>
      <c r="H63" s="22">
        <f t="shared" si="21"/>
        <v>45000</v>
      </c>
      <c r="I63" s="22">
        <f t="shared" si="21"/>
        <v>45000</v>
      </c>
      <c r="J63" s="22">
        <f t="shared" si="21"/>
        <v>0</v>
      </c>
      <c r="K63" s="123"/>
    </row>
    <row r="64" spans="1:11" ht="25.5" customHeight="1" x14ac:dyDescent="0.25">
      <c r="A64" s="80" t="s">
        <v>77</v>
      </c>
      <c r="B64" s="23" t="s">
        <v>18</v>
      </c>
      <c r="C64" s="23" t="s">
        <v>72</v>
      </c>
      <c r="D64" s="23" t="s">
        <v>76</v>
      </c>
      <c r="E64" s="23"/>
      <c r="F64" s="23"/>
      <c r="G64" s="22">
        <f>SUM(G65)</f>
        <v>45000</v>
      </c>
      <c r="H64" s="22">
        <f t="shared" si="21"/>
        <v>45000</v>
      </c>
      <c r="I64" s="22">
        <f t="shared" si="21"/>
        <v>45000</v>
      </c>
      <c r="J64" s="22">
        <f t="shared" si="21"/>
        <v>0</v>
      </c>
      <c r="K64" s="123"/>
    </row>
    <row r="65" spans="1:11" x14ac:dyDescent="0.25">
      <c r="A65" s="80" t="s">
        <v>62</v>
      </c>
      <c r="B65" s="23" t="s">
        <v>18</v>
      </c>
      <c r="C65" s="23" t="s">
        <v>72</v>
      </c>
      <c r="D65" s="23" t="s">
        <v>76</v>
      </c>
      <c r="E65" s="23" t="s">
        <v>63</v>
      </c>
      <c r="F65" s="23"/>
      <c r="G65" s="22">
        <f>SUM(G66)</f>
        <v>45000</v>
      </c>
      <c r="H65" s="22">
        <f t="shared" si="21"/>
        <v>45000</v>
      </c>
      <c r="I65" s="22">
        <f t="shared" si="21"/>
        <v>45000</v>
      </c>
      <c r="J65" s="22">
        <f t="shared" si="21"/>
        <v>0</v>
      </c>
      <c r="K65" s="123"/>
    </row>
    <row r="66" spans="1:11" ht="19.5" customHeight="1" x14ac:dyDescent="0.25">
      <c r="A66" s="80" t="s">
        <v>64</v>
      </c>
      <c r="B66" s="23" t="s">
        <v>18</v>
      </c>
      <c r="C66" s="23" t="s">
        <v>72</v>
      </c>
      <c r="D66" s="23" t="s">
        <v>76</v>
      </c>
      <c r="E66" s="23" t="s">
        <v>65</v>
      </c>
      <c r="F66" s="23"/>
      <c r="G66" s="22">
        <f>SUM(G67)</f>
        <v>45000</v>
      </c>
      <c r="H66" s="22">
        <f t="shared" si="21"/>
        <v>45000</v>
      </c>
      <c r="I66" s="22">
        <f t="shared" si="21"/>
        <v>45000</v>
      </c>
      <c r="J66" s="22">
        <f t="shared" si="21"/>
        <v>0</v>
      </c>
      <c r="K66" s="123"/>
    </row>
    <row r="67" spans="1:11" ht="27" customHeight="1" x14ac:dyDescent="0.25">
      <c r="A67" s="80" t="s">
        <v>78</v>
      </c>
      <c r="B67" s="23" t="s">
        <v>18</v>
      </c>
      <c r="C67" s="23" t="s">
        <v>72</v>
      </c>
      <c r="D67" s="23" t="s">
        <v>76</v>
      </c>
      <c r="E67" s="23" t="s">
        <v>79</v>
      </c>
      <c r="F67" s="23" t="s">
        <v>68</v>
      </c>
      <c r="G67" s="22">
        <v>45000</v>
      </c>
      <c r="H67" s="22">
        <f>SUM(I67:J67)</f>
        <v>45000</v>
      </c>
      <c r="I67" s="22">
        <f>SUM(G67)</f>
        <v>45000</v>
      </c>
      <c r="J67" s="22">
        <v>0</v>
      </c>
      <c r="K67" s="123"/>
    </row>
    <row r="68" spans="1:11" ht="24" customHeight="1" x14ac:dyDescent="0.25">
      <c r="A68" s="92" t="s">
        <v>80</v>
      </c>
      <c r="B68" s="24" t="s">
        <v>81</v>
      </c>
      <c r="C68" s="24" t="s">
        <v>19</v>
      </c>
      <c r="D68" s="24" t="s">
        <v>20</v>
      </c>
      <c r="E68" s="24"/>
      <c r="F68" s="24"/>
      <c r="G68" s="25">
        <f t="shared" ref="G68:J68" si="22">SUM(G69+G75)</f>
        <v>657201</v>
      </c>
      <c r="H68" s="25">
        <f t="shared" si="22"/>
        <v>684972.67027027032</v>
      </c>
      <c r="I68" s="25">
        <f t="shared" si="22"/>
        <v>684972.67027027032</v>
      </c>
      <c r="J68" s="25">
        <f t="shared" si="22"/>
        <v>0</v>
      </c>
      <c r="K68" s="123"/>
    </row>
    <row r="69" spans="1:11" ht="57.75" customHeight="1" x14ac:dyDescent="0.25">
      <c r="A69" s="92" t="s">
        <v>82</v>
      </c>
      <c r="B69" s="24" t="s">
        <v>81</v>
      </c>
      <c r="C69" s="24" t="s">
        <v>83</v>
      </c>
      <c r="D69" s="24" t="s">
        <v>20</v>
      </c>
      <c r="E69" s="24"/>
      <c r="F69" s="24"/>
      <c r="G69" s="25">
        <f>SUM(G70)</f>
        <v>0</v>
      </c>
      <c r="H69" s="25">
        <f t="shared" ref="H69:J69" si="23">SUM(H70)</f>
        <v>0</v>
      </c>
      <c r="I69" s="25">
        <f t="shared" si="23"/>
        <v>0</v>
      </c>
      <c r="J69" s="25">
        <f t="shared" si="23"/>
        <v>0</v>
      </c>
      <c r="K69" s="123"/>
    </row>
    <row r="70" spans="1:11" ht="43.5" customHeight="1" x14ac:dyDescent="0.25">
      <c r="A70" s="81" t="s">
        <v>84</v>
      </c>
      <c r="B70" s="23" t="s">
        <v>81</v>
      </c>
      <c r="C70" s="23" t="s">
        <v>83</v>
      </c>
      <c r="D70" s="23" t="s">
        <v>85</v>
      </c>
      <c r="E70" s="23"/>
      <c r="F70" s="23"/>
      <c r="G70" s="22">
        <f t="shared" ref="G70:J73" si="24">SUM(G71)</f>
        <v>0</v>
      </c>
      <c r="H70" s="22">
        <f t="shared" si="24"/>
        <v>0</v>
      </c>
      <c r="I70" s="22">
        <f t="shared" si="24"/>
        <v>0</v>
      </c>
      <c r="J70" s="22">
        <f t="shared" si="24"/>
        <v>0</v>
      </c>
      <c r="K70" s="123"/>
    </row>
    <row r="71" spans="1:11" ht="49.5" customHeight="1" x14ac:dyDescent="0.25">
      <c r="A71" s="81" t="s">
        <v>86</v>
      </c>
      <c r="B71" s="23" t="s">
        <v>81</v>
      </c>
      <c r="C71" s="23" t="s">
        <v>83</v>
      </c>
      <c r="D71" s="23" t="s">
        <v>87</v>
      </c>
      <c r="E71" s="23"/>
      <c r="F71" s="23"/>
      <c r="G71" s="22">
        <f>SUM(G72)</f>
        <v>0</v>
      </c>
      <c r="H71" s="22">
        <f t="shared" si="24"/>
        <v>0</v>
      </c>
      <c r="I71" s="22">
        <f t="shared" si="24"/>
        <v>0</v>
      </c>
      <c r="J71" s="22">
        <f t="shared" si="24"/>
        <v>0</v>
      </c>
      <c r="K71" s="123"/>
    </row>
    <row r="72" spans="1:11" ht="24" customHeight="1" x14ac:dyDescent="0.25">
      <c r="A72" s="138" t="s">
        <v>38</v>
      </c>
      <c r="B72" s="23" t="s">
        <v>81</v>
      </c>
      <c r="C72" s="23" t="s">
        <v>83</v>
      </c>
      <c r="D72" s="23" t="s">
        <v>87</v>
      </c>
      <c r="E72" s="23" t="s">
        <v>88</v>
      </c>
      <c r="F72" s="23"/>
      <c r="G72" s="22">
        <f>SUM(G73)</f>
        <v>0</v>
      </c>
      <c r="H72" s="22">
        <f t="shared" si="24"/>
        <v>0</v>
      </c>
      <c r="I72" s="22">
        <f t="shared" si="24"/>
        <v>0</v>
      </c>
      <c r="J72" s="22">
        <f t="shared" si="24"/>
        <v>0</v>
      </c>
      <c r="K72" s="123"/>
    </row>
    <row r="73" spans="1:11" ht="24" customHeight="1" x14ac:dyDescent="0.25">
      <c r="A73" s="80" t="s">
        <v>39</v>
      </c>
      <c r="B73" s="23" t="s">
        <v>81</v>
      </c>
      <c r="C73" s="23" t="s">
        <v>83</v>
      </c>
      <c r="D73" s="23" t="s">
        <v>87</v>
      </c>
      <c r="E73" s="23" t="s">
        <v>89</v>
      </c>
      <c r="F73" s="23"/>
      <c r="G73" s="22">
        <f>SUM(G74)</f>
        <v>0</v>
      </c>
      <c r="H73" s="22">
        <f t="shared" si="24"/>
        <v>0</v>
      </c>
      <c r="I73" s="22">
        <f t="shared" si="24"/>
        <v>0</v>
      </c>
      <c r="J73" s="22">
        <f t="shared" si="24"/>
        <v>0</v>
      </c>
      <c r="K73" s="123"/>
    </row>
    <row r="74" spans="1:11" ht="24" customHeight="1" x14ac:dyDescent="0.25">
      <c r="A74" s="139" t="s">
        <v>42</v>
      </c>
      <c r="B74" s="23" t="s">
        <v>81</v>
      </c>
      <c r="C74" s="23" t="s">
        <v>83</v>
      </c>
      <c r="D74" s="23" t="s">
        <v>87</v>
      </c>
      <c r="E74" s="23" t="s">
        <v>43</v>
      </c>
      <c r="F74" s="23" t="s">
        <v>56</v>
      </c>
      <c r="G74" s="22">
        <v>0</v>
      </c>
      <c r="H74" s="22">
        <f>SUM(I74:J74)</f>
        <v>0</v>
      </c>
      <c r="I74" s="22">
        <f>SUM(G74*90/100)</f>
        <v>0</v>
      </c>
      <c r="J74" s="22">
        <v>0</v>
      </c>
      <c r="K74" s="123"/>
    </row>
    <row r="75" spans="1:11" ht="15.75" customHeight="1" x14ac:dyDescent="0.25">
      <c r="A75" s="92" t="s">
        <v>90</v>
      </c>
      <c r="B75" s="24" t="s">
        <v>81</v>
      </c>
      <c r="C75" s="24" t="s">
        <v>91</v>
      </c>
      <c r="D75" s="24" t="s">
        <v>20</v>
      </c>
      <c r="E75" s="24"/>
      <c r="F75" s="24"/>
      <c r="G75" s="25">
        <f>SUM(G78)</f>
        <v>657201</v>
      </c>
      <c r="H75" s="25">
        <f t="shared" ref="H75:J75" si="25">SUM(H78)</f>
        <v>684972.67027027032</v>
      </c>
      <c r="I75" s="25">
        <f t="shared" si="25"/>
        <v>684972.67027027032</v>
      </c>
      <c r="J75" s="25">
        <f t="shared" si="25"/>
        <v>0</v>
      </c>
      <c r="K75" s="123"/>
    </row>
    <row r="76" spans="1:11" ht="32.25" customHeight="1" x14ac:dyDescent="0.25">
      <c r="A76" s="81" t="s">
        <v>92</v>
      </c>
      <c r="B76" s="23" t="s">
        <v>81</v>
      </c>
      <c r="C76" s="23" t="s">
        <v>91</v>
      </c>
      <c r="D76" s="23" t="s">
        <v>93</v>
      </c>
      <c r="E76" s="24"/>
      <c r="F76" s="24"/>
      <c r="G76" s="25"/>
      <c r="H76" s="25"/>
      <c r="I76" s="25"/>
      <c r="J76" s="25"/>
      <c r="K76" s="123"/>
    </row>
    <row r="77" spans="1:11" ht="27" customHeight="1" x14ac:dyDescent="0.25">
      <c r="A77" s="81" t="s">
        <v>94</v>
      </c>
      <c r="B77" s="23" t="s">
        <v>81</v>
      </c>
      <c r="C77" s="23" t="s">
        <v>91</v>
      </c>
      <c r="D77" s="23" t="s">
        <v>95</v>
      </c>
      <c r="E77" s="24"/>
      <c r="F77" s="24"/>
      <c r="G77" s="25"/>
      <c r="H77" s="25"/>
      <c r="I77" s="25"/>
      <c r="J77" s="25"/>
      <c r="K77" s="123"/>
    </row>
    <row r="78" spans="1:11" ht="23.25" customHeight="1" x14ac:dyDescent="0.25">
      <c r="A78" s="81" t="s">
        <v>96</v>
      </c>
      <c r="B78" s="23" t="s">
        <v>81</v>
      </c>
      <c r="C78" s="23" t="s">
        <v>91</v>
      </c>
      <c r="D78" s="23" t="s">
        <v>97</v>
      </c>
      <c r="E78" s="23"/>
      <c r="F78" s="23"/>
      <c r="G78" s="22">
        <f>SUM(G79+G84+G104)</f>
        <v>657201</v>
      </c>
      <c r="H78" s="22">
        <f t="shared" ref="H78:J78" si="26">SUM(H79+H84+H104)</f>
        <v>684972.67027027032</v>
      </c>
      <c r="I78" s="22">
        <f t="shared" si="26"/>
        <v>684972.67027027032</v>
      </c>
      <c r="J78" s="22">
        <f t="shared" si="26"/>
        <v>0</v>
      </c>
      <c r="K78" s="123"/>
    </row>
    <row r="79" spans="1:11" ht="53.25" customHeight="1" x14ac:dyDescent="0.25">
      <c r="A79" s="80" t="s">
        <v>28</v>
      </c>
      <c r="B79" s="23" t="s">
        <v>81</v>
      </c>
      <c r="C79" s="23" t="s">
        <v>91</v>
      </c>
      <c r="D79" s="23" t="s">
        <v>97</v>
      </c>
      <c r="E79" s="23" t="s">
        <v>29</v>
      </c>
      <c r="F79" s="23"/>
      <c r="G79" s="22">
        <f>SUM(G80)</f>
        <v>519200</v>
      </c>
      <c r="H79" s="22">
        <f t="shared" ref="H79:J80" si="27">SUM(H80)</f>
        <v>545960.2702702703</v>
      </c>
      <c r="I79" s="22">
        <f t="shared" si="27"/>
        <v>545960.2702702703</v>
      </c>
      <c r="J79" s="22">
        <f t="shared" si="27"/>
        <v>0</v>
      </c>
      <c r="K79" s="123"/>
    </row>
    <row r="80" spans="1:11" ht="21.75" customHeight="1" x14ac:dyDescent="0.25">
      <c r="A80" s="80" t="s">
        <v>30</v>
      </c>
      <c r="B80" s="23" t="s">
        <v>81</v>
      </c>
      <c r="C80" s="23" t="s">
        <v>91</v>
      </c>
      <c r="D80" s="23" t="s">
        <v>97</v>
      </c>
      <c r="E80" s="23" t="s">
        <v>31</v>
      </c>
      <c r="F80" s="23"/>
      <c r="G80" s="22">
        <f>SUM(G81)</f>
        <v>519200</v>
      </c>
      <c r="H80" s="22">
        <f t="shared" si="27"/>
        <v>545960.2702702703</v>
      </c>
      <c r="I80" s="22">
        <f t="shared" si="27"/>
        <v>545960.2702702703</v>
      </c>
      <c r="J80" s="22">
        <f t="shared" si="27"/>
        <v>0</v>
      </c>
      <c r="K80" s="123"/>
    </row>
    <row r="81" spans="1:11" x14ac:dyDescent="0.25">
      <c r="A81" s="257" t="s">
        <v>32</v>
      </c>
      <c r="B81" s="260" t="s">
        <v>81</v>
      </c>
      <c r="C81" s="260" t="s">
        <v>91</v>
      </c>
      <c r="D81" s="23" t="s">
        <v>97</v>
      </c>
      <c r="E81" s="260" t="s">
        <v>33</v>
      </c>
      <c r="F81" s="23"/>
      <c r="G81" s="22">
        <f t="shared" ref="G81:J81" si="28">SUM(G82:G83)</f>
        <v>519200</v>
      </c>
      <c r="H81" s="22">
        <f t="shared" si="28"/>
        <v>545960.2702702703</v>
      </c>
      <c r="I81" s="22">
        <f t="shared" si="28"/>
        <v>545960.2702702703</v>
      </c>
      <c r="J81" s="22">
        <f t="shared" si="28"/>
        <v>0</v>
      </c>
      <c r="K81" s="123"/>
    </row>
    <row r="82" spans="1:11" ht="15" customHeight="1" x14ac:dyDescent="0.25">
      <c r="A82" s="265"/>
      <c r="B82" s="270"/>
      <c r="C82" s="270"/>
      <c r="D82" s="23" t="s">
        <v>97</v>
      </c>
      <c r="E82" s="270"/>
      <c r="F82" s="23" t="s">
        <v>34</v>
      </c>
      <c r="G82" s="22">
        <f>SUM(G114)</f>
        <v>398750</v>
      </c>
      <c r="H82" s="22">
        <f t="shared" ref="H82:J83" si="29">SUM(H114)</f>
        <v>419324.32432432432</v>
      </c>
      <c r="I82" s="22">
        <f>SUM(I114)</f>
        <v>419324.32432432432</v>
      </c>
      <c r="J82" s="22">
        <f t="shared" si="29"/>
        <v>0</v>
      </c>
      <c r="K82" s="123"/>
    </row>
    <row r="83" spans="1:11" ht="15" customHeight="1" x14ac:dyDescent="0.25">
      <c r="A83" s="266"/>
      <c r="B83" s="308"/>
      <c r="C83" s="308"/>
      <c r="D83" s="23" t="s">
        <v>97</v>
      </c>
      <c r="E83" s="308"/>
      <c r="F83" s="23" t="s">
        <v>35</v>
      </c>
      <c r="G83" s="22">
        <f>SUM(G115)</f>
        <v>120450</v>
      </c>
      <c r="H83" s="22">
        <f t="shared" si="29"/>
        <v>126635.94594594595</v>
      </c>
      <c r="I83" s="22">
        <f t="shared" si="29"/>
        <v>126635.94594594595</v>
      </c>
      <c r="J83" s="22">
        <f t="shared" si="29"/>
        <v>0</v>
      </c>
      <c r="K83" s="123"/>
    </row>
    <row r="84" spans="1:11" ht="23.25" customHeight="1" x14ac:dyDescent="0.25">
      <c r="A84" s="138" t="s">
        <v>38</v>
      </c>
      <c r="B84" s="23" t="s">
        <v>81</v>
      </c>
      <c r="C84" s="23" t="s">
        <v>91</v>
      </c>
      <c r="D84" s="23" t="s">
        <v>97</v>
      </c>
      <c r="E84" s="136">
        <v>200</v>
      </c>
      <c r="F84" s="23"/>
      <c r="G84" s="22">
        <f>SUM(G85)</f>
        <v>136401</v>
      </c>
      <c r="H84" s="22">
        <f t="shared" ref="H84:J84" si="30">SUM(H85)</f>
        <v>137312.4</v>
      </c>
      <c r="I84" s="22">
        <f t="shared" si="30"/>
        <v>137312.4</v>
      </c>
      <c r="J84" s="22">
        <f t="shared" si="30"/>
        <v>0</v>
      </c>
      <c r="K84" s="123"/>
    </row>
    <row r="85" spans="1:11" ht="21" customHeight="1" x14ac:dyDescent="0.25">
      <c r="A85" s="80" t="s">
        <v>39</v>
      </c>
      <c r="B85" s="23" t="s">
        <v>81</v>
      </c>
      <c r="C85" s="23" t="s">
        <v>91</v>
      </c>
      <c r="D85" s="23" t="s">
        <v>97</v>
      </c>
      <c r="E85" s="136">
        <v>240</v>
      </c>
      <c r="F85" s="23"/>
      <c r="G85" s="22">
        <f>SUM(G86:G87)</f>
        <v>136401</v>
      </c>
      <c r="H85" s="22">
        <f t="shared" ref="H85:J85" si="31">SUM(H86:H87)</f>
        <v>137312.4</v>
      </c>
      <c r="I85" s="22">
        <f t="shared" si="31"/>
        <v>137312.4</v>
      </c>
      <c r="J85" s="22">
        <f t="shared" si="31"/>
        <v>0</v>
      </c>
      <c r="K85" s="123"/>
    </row>
    <row r="86" spans="1:11" ht="32.25" customHeight="1" x14ac:dyDescent="0.25">
      <c r="A86" s="139" t="s">
        <v>40</v>
      </c>
      <c r="B86" s="23" t="s">
        <v>81</v>
      </c>
      <c r="C86" s="23" t="s">
        <v>91</v>
      </c>
      <c r="D86" s="23" t="s">
        <v>97</v>
      </c>
      <c r="E86" s="136">
        <v>242</v>
      </c>
      <c r="F86" s="23" t="s">
        <v>41</v>
      </c>
      <c r="G86" s="22">
        <f>SUM(G118)</f>
        <v>18201</v>
      </c>
      <c r="H86" s="22">
        <f t="shared" ref="H86:J86" si="32">SUM(H118)</f>
        <v>18201</v>
      </c>
      <c r="I86" s="22">
        <f t="shared" si="32"/>
        <v>18201</v>
      </c>
      <c r="J86" s="22">
        <f t="shared" si="32"/>
        <v>0</v>
      </c>
      <c r="K86" s="123"/>
    </row>
    <row r="87" spans="1:11" ht="30" customHeight="1" x14ac:dyDescent="0.25">
      <c r="A87" s="139" t="s">
        <v>42</v>
      </c>
      <c r="B87" s="23" t="s">
        <v>81</v>
      </c>
      <c r="C87" s="23" t="s">
        <v>91</v>
      </c>
      <c r="D87" s="23" t="s">
        <v>97</v>
      </c>
      <c r="E87" s="136">
        <v>244</v>
      </c>
      <c r="F87" s="23"/>
      <c r="G87" s="22">
        <f>SUM(G88+G89+G93+G96+G97+G98)</f>
        <v>118200</v>
      </c>
      <c r="H87" s="22">
        <f t="shared" ref="H87:J87" si="33">SUM(H88+H89+H93+H96+H97+H98)</f>
        <v>119111.4</v>
      </c>
      <c r="I87" s="22">
        <f t="shared" si="33"/>
        <v>119111.4</v>
      </c>
      <c r="J87" s="22">
        <f t="shared" si="33"/>
        <v>0</v>
      </c>
      <c r="K87" s="123"/>
    </row>
    <row r="88" spans="1:11" x14ac:dyDescent="0.25">
      <c r="A88" s="124"/>
      <c r="B88" s="23"/>
      <c r="C88" s="23"/>
      <c r="D88" s="23"/>
      <c r="E88" s="23"/>
      <c r="F88" s="23" t="s">
        <v>41</v>
      </c>
      <c r="G88" s="22">
        <f>SUM(G120)</f>
        <v>0</v>
      </c>
      <c r="H88" s="22">
        <f t="shared" ref="H88:J88" si="34">SUM(H120)</f>
        <v>0</v>
      </c>
      <c r="I88" s="22">
        <f t="shared" si="34"/>
        <v>0</v>
      </c>
      <c r="J88" s="22">
        <f t="shared" si="34"/>
        <v>0</v>
      </c>
      <c r="K88" s="123"/>
    </row>
    <row r="89" spans="1:11" x14ac:dyDescent="0.25">
      <c r="A89" s="124"/>
      <c r="B89" s="23"/>
      <c r="C89" s="23"/>
      <c r="D89" s="23"/>
      <c r="E89" s="23"/>
      <c r="F89" s="23" t="s">
        <v>45</v>
      </c>
      <c r="G89" s="22">
        <f>SUM(G90:G92)</f>
        <v>0</v>
      </c>
      <c r="H89" s="22">
        <f t="shared" ref="H89:J89" si="35">SUM(H90:H92)</f>
        <v>0</v>
      </c>
      <c r="I89" s="22">
        <f t="shared" si="35"/>
        <v>0</v>
      </c>
      <c r="J89" s="22">
        <f t="shared" si="35"/>
        <v>0</v>
      </c>
      <c r="K89" s="123"/>
    </row>
    <row r="90" spans="1:11" x14ac:dyDescent="0.25">
      <c r="A90" s="124"/>
      <c r="B90" s="23"/>
      <c r="C90" s="23"/>
      <c r="D90" s="23"/>
      <c r="E90" s="23"/>
      <c r="F90" s="23" t="s">
        <v>46</v>
      </c>
      <c r="G90" s="22">
        <f>SUM(G122)</f>
        <v>0</v>
      </c>
      <c r="H90" s="22">
        <f t="shared" ref="H90:J90" si="36">SUM(H122)</f>
        <v>0</v>
      </c>
      <c r="I90" s="22">
        <f t="shared" si="36"/>
        <v>0</v>
      </c>
      <c r="J90" s="22">
        <f t="shared" si="36"/>
        <v>0</v>
      </c>
      <c r="K90" s="123"/>
    </row>
    <row r="91" spans="1:11" x14ac:dyDescent="0.25">
      <c r="A91" s="124"/>
      <c r="B91" s="23"/>
      <c r="C91" s="23"/>
      <c r="D91" s="23"/>
      <c r="E91" s="23"/>
      <c r="F91" s="23" t="s">
        <v>47</v>
      </c>
      <c r="G91" s="22">
        <f t="shared" ref="G91:J92" si="37">SUM(G123)</f>
        <v>0</v>
      </c>
      <c r="H91" s="22">
        <f t="shared" si="37"/>
        <v>0</v>
      </c>
      <c r="I91" s="22">
        <f t="shared" si="37"/>
        <v>0</v>
      </c>
      <c r="J91" s="22">
        <f t="shared" si="37"/>
        <v>0</v>
      </c>
      <c r="K91" s="123"/>
    </row>
    <row r="92" spans="1:11" x14ac:dyDescent="0.25">
      <c r="A92" s="124"/>
      <c r="B92" s="23"/>
      <c r="C92" s="23"/>
      <c r="D92" s="23"/>
      <c r="E92" s="23"/>
      <c r="F92" s="23" t="s">
        <v>48</v>
      </c>
      <c r="G92" s="22">
        <f t="shared" si="37"/>
        <v>0</v>
      </c>
      <c r="H92" s="22">
        <f t="shared" si="37"/>
        <v>0</v>
      </c>
      <c r="I92" s="22">
        <f t="shared" si="37"/>
        <v>0</v>
      </c>
      <c r="J92" s="22">
        <f t="shared" si="37"/>
        <v>0</v>
      </c>
      <c r="K92" s="123"/>
    </row>
    <row r="93" spans="1:11" x14ac:dyDescent="0.25">
      <c r="A93" s="124"/>
      <c r="B93" s="23"/>
      <c r="C93" s="23"/>
      <c r="D93" s="23"/>
      <c r="E93" s="23"/>
      <c r="F93" s="23" t="s">
        <v>50</v>
      </c>
      <c r="G93" s="22">
        <f>SUM(G94:G95)</f>
        <v>40000</v>
      </c>
      <c r="H93" s="22">
        <f t="shared" ref="H93:J93" si="38">SUM(H94:H95)</f>
        <v>40000</v>
      </c>
      <c r="I93" s="22">
        <f t="shared" si="38"/>
        <v>40000</v>
      </c>
      <c r="J93" s="22">
        <f t="shared" si="38"/>
        <v>0</v>
      </c>
      <c r="K93" s="123"/>
    </row>
    <row r="94" spans="1:11" x14ac:dyDescent="0.25">
      <c r="A94" s="124"/>
      <c r="B94" s="23"/>
      <c r="C94" s="23"/>
      <c r="D94" s="23"/>
      <c r="E94" s="23"/>
      <c r="F94" s="23" t="s">
        <v>52</v>
      </c>
      <c r="G94" s="22">
        <f>SUM(G126)</f>
        <v>40000</v>
      </c>
      <c r="H94" s="22">
        <f t="shared" ref="H94:J94" si="39">SUM(H126)</f>
        <v>40000</v>
      </c>
      <c r="I94" s="22">
        <f t="shared" si="39"/>
        <v>40000</v>
      </c>
      <c r="J94" s="22">
        <f t="shared" si="39"/>
        <v>0</v>
      </c>
      <c r="K94" s="123"/>
    </row>
    <row r="95" spans="1:11" x14ac:dyDescent="0.25">
      <c r="A95" s="124"/>
      <c r="B95" s="23"/>
      <c r="C95" s="23"/>
      <c r="D95" s="23"/>
      <c r="E95" s="23"/>
      <c r="F95" s="23" t="s">
        <v>98</v>
      </c>
      <c r="G95" s="22">
        <f t="shared" ref="G95:J97" si="40">SUM(G127)</f>
        <v>0</v>
      </c>
      <c r="H95" s="22">
        <f t="shared" si="40"/>
        <v>0</v>
      </c>
      <c r="I95" s="22">
        <f t="shared" si="40"/>
        <v>0</v>
      </c>
      <c r="J95" s="22">
        <f t="shared" si="40"/>
        <v>0</v>
      </c>
      <c r="K95" s="123"/>
    </row>
    <row r="96" spans="1:11" x14ac:dyDescent="0.25">
      <c r="A96" s="124"/>
      <c r="B96" s="23"/>
      <c r="C96" s="23"/>
      <c r="D96" s="23"/>
      <c r="E96" s="23"/>
      <c r="F96" s="23" t="s">
        <v>56</v>
      </c>
      <c r="G96" s="22">
        <f t="shared" si="40"/>
        <v>1500</v>
      </c>
      <c r="H96" s="22">
        <f t="shared" si="40"/>
        <v>1500</v>
      </c>
      <c r="I96" s="22">
        <f t="shared" si="40"/>
        <v>1500</v>
      </c>
      <c r="J96" s="22">
        <f t="shared" si="40"/>
        <v>0</v>
      </c>
      <c r="K96" s="123"/>
    </row>
    <row r="97" spans="1:11" x14ac:dyDescent="0.25">
      <c r="A97" s="124"/>
      <c r="B97" s="23"/>
      <c r="C97" s="23"/>
      <c r="D97" s="23"/>
      <c r="E97" s="23"/>
      <c r="F97" s="23" t="s">
        <v>99</v>
      </c>
      <c r="G97" s="22">
        <f t="shared" si="40"/>
        <v>0</v>
      </c>
      <c r="H97" s="22">
        <f t="shared" si="40"/>
        <v>0</v>
      </c>
      <c r="I97" s="22">
        <f t="shared" si="40"/>
        <v>0</v>
      </c>
      <c r="J97" s="22">
        <f t="shared" si="40"/>
        <v>0</v>
      </c>
      <c r="K97" s="123"/>
    </row>
    <row r="98" spans="1:11" x14ac:dyDescent="0.25">
      <c r="A98" s="124"/>
      <c r="B98" s="23"/>
      <c r="C98" s="23"/>
      <c r="D98" s="23"/>
      <c r="E98" s="23"/>
      <c r="F98" s="23" t="s">
        <v>58</v>
      </c>
      <c r="G98" s="22">
        <f>SUM(G99:G103)</f>
        <v>76700</v>
      </c>
      <c r="H98" s="22">
        <f t="shared" ref="H98:J98" si="41">SUM(H99:H103)</f>
        <v>77611.399999999994</v>
      </c>
      <c r="I98" s="22">
        <f t="shared" si="41"/>
        <v>77611.399999999994</v>
      </c>
      <c r="J98" s="22">
        <f t="shared" si="41"/>
        <v>0</v>
      </c>
      <c r="K98" s="123"/>
    </row>
    <row r="99" spans="1:11" x14ac:dyDescent="0.25">
      <c r="A99" s="124"/>
      <c r="B99" s="23"/>
      <c r="C99" s="23"/>
      <c r="D99" s="23"/>
      <c r="E99" s="23"/>
      <c r="F99" s="23" t="s">
        <v>100</v>
      </c>
      <c r="G99" s="22">
        <f>SUM(G131)</f>
        <v>16000</v>
      </c>
      <c r="H99" s="22">
        <f t="shared" ref="H99:J99" si="42">SUM(H131)</f>
        <v>16000</v>
      </c>
      <c r="I99" s="22">
        <f t="shared" si="42"/>
        <v>16000</v>
      </c>
      <c r="J99" s="22">
        <f t="shared" si="42"/>
        <v>0</v>
      </c>
      <c r="K99" s="123"/>
    </row>
    <row r="100" spans="1:11" x14ac:dyDescent="0.25">
      <c r="A100" s="124"/>
      <c r="B100" s="23"/>
      <c r="C100" s="23"/>
      <c r="D100" s="23"/>
      <c r="E100" s="23"/>
      <c r="F100" s="23" t="s">
        <v>101</v>
      </c>
      <c r="G100" s="22">
        <f t="shared" ref="G100:J103" si="43">SUM(G132)</f>
        <v>36000</v>
      </c>
      <c r="H100" s="22">
        <f t="shared" si="43"/>
        <v>36000</v>
      </c>
      <c r="I100" s="22">
        <f t="shared" si="43"/>
        <v>36000</v>
      </c>
      <c r="J100" s="22">
        <f t="shared" si="43"/>
        <v>0</v>
      </c>
      <c r="K100" s="123"/>
    </row>
    <row r="101" spans="1:11" x14ac:dyDescent="0.25">
      <c r="A101" s="124"/>
      <c r="B101" s="23"/>
      <c r="C101" s="23"/>
      <c r="D101" s="23"/>
      <c r="E101" s="23"/>
      <c r="F101" s="23" t="s">
        <v>102</v>
      </c>
      <c r="G101" s="22">
        <f t="shared" si="43"/>
        <v>10000</v>
      </c>
      <c r="H101" s="22">
        <f t="shared" si="43"/>
        <v>10000</v>
      </c>
      <c r="I101" s="22">
        <f t="shared" si="43"/>
        <v>10000</v>
      </c>
      <c r="J101" s="22">
        <f t="shared" si="43"/>
        <v>0</v>
      </c>
      <c r="K101" s="123"/>
    </row>
    <row r="102" spans="1:11" x14ac:dyDescent="0.25">
      <c r="A102" s="124"/>
      <c r="B102" s="23"/>
      <c r="C102" s="23"/>
      <c r="D102" s="23"/>
      <c r="E102" s="23"/>
      <c r="F102" s="23" t="s">
        <v>60</v>
      </c>
      <c r="G102" s="22">
        <f t="shared" si="43"/>
        <v>0</v>
      </c>
      <c r="H102" s="22">
        <f t="shared" si="43"/>
        <v>0</v>
      </c>
      <c r="I102" s="22">
        <f t="shared" si="43"/>
        <v>0</v>
      </c>
      <c r="J102" s="22">
        <f t="shared" si="43"/>
        <v>0</v>
      </c>
      <c r="K102" s="123"/>
    </row>
    <row r="103" spans="1:11" x14ac:dyDescent="0.25">
      <c r="A103" s="124"/>
      <c r="B103" s="23"/>
      <c r="C103" s="23"/>
      <c r="D103" s="23"/>
      <c r="E103" s="23"/>
      <c r="F103" s="23" t="s">
        <v>61</v>
      </c>
      <c r="G103" s="22">
        <f t="shared" si="43"/>
        <v>14700</v>
      </c>
      <c r="H103" s="22">
        <f t="shared" si="43"/>
        <v>15611.4</v>
      </c>
      <c r="I103" s="22">
        <f t="shared" si="43"/>
        <v>15611.4</v>
      </c>
      <c r="J103" s="22">
        <f t="shared" si="43"/>
        <v>0</v>
      </c>
      <c r="K103" s="123"/>
    </row>
    <row r="104" spans="1:11" x14ac:dyDescent="0.25">
      <c r="A104" s="80" t="s">
        <v>62</v>
      </c>
      <c r="B104" s="23" t="s">
        <v>81</v>
      </c>
      <c r="C104" s="23" t="s">
        <v>91</v>
      </c>
      <c r="D104" s="23" t="s">
        <v>97</v>
      </c>
      <c r="E104" s="23" t="s">
        <v>63</v>
      </c>
      <c r="F104" s="23"/>
      <c r="G104" s="22">
        <f>SUM(G105)</f>
        <v>1600</v>
      </c>
      <c r="H104" s="22">
        <f t="shared" ref="H104:J105" si="44">SUM(H105)</f>
        <v>1700</v>
      </c>
      <c r="I104" s="22">
        <f t="shared" si="44"/>
        <v>1700</v>
      </c>
      <c r="J104" s="22">
        <f t="shared" si="44"/>
        <v>0</v>
      </c>
      <c r="K104" s="123"/>
    </row>
    <row r="105" spans="1:11" ht="19.5" customHeight="1" x14ac:dyDescent="0.25">
      <c r="A105" s="80" t="s">
        <v>64</v>
      </c>
      <c r="B105" s="23" t="s">
        <v>81</v>
      </c>
      <c r="C105" s="23" t="s">
        <v>91</v>
      </c>
      <c r="D105" s="23" t="s">
        <v>97</v>
      </c>
      <c r="E105" s="23" t="s">
        <v>65</v>
      </c>
      <c r="F105" s="23"/>
      <c r="G105" s="22">
        <f>SUM(G106)</f>
        <v>1600</v>
      </c>
      <c r="H105" s="22">
        <f t="shared" si="44"/>
        <v>1700</v>
      </c>
      <c r="I105" s="22">
        <f t="shared" si="44"/>
        <v>1700</v>
      </c>
      <c r="J105" s="22">
        <f t="shared" si="44"/>
        <v>0</v>
      </c>
      <c r="K105" s="123"/>
    </row>
    <row r="106" spans="1:11" ht="23.25" x14ac:dyDescent="0.25">
      <c r="A106" s="80" t="s">
        <v>66</v>
      </c>
      <c r="B106" s="23" t="s">
        <v>81</v>
      </c>
      <c r="C106" s="23" t="s">
        <v>91</v>
      </c>
      <c r="D106" s="23" t="s">
        <v>97</v>
      </c>
      <c r="E106" s="23" t="s">
        <v>67</v>
      </c>
      <c r="F106" s="23" t="s">
        <v>68</v>
      </c>
      <c r="G106" s="22">
        <f>SUM(G138)</f>
        <v>1600</v>
      </c>
      <c r="H106" s="22">
        <f t="shared" ref="H106:J106" si="45">SUM(H138)</f>
        <v>1700</v>
      </c>
      <c r="I106" s="22">
        <f t="shared" si="45"/>
        <v>1700</v>
      </c>
      <c r="J106" s="22">
        <f t="shared" si="45"/>
        <v>0</v>
      </c>
      <c r="K106" s="123"/>
    </row>
    <row r="107" spans="1:11" x14ac:dyDescent="0.25">
      <c r="A107" s="124" t="s">
        <v>103</v>
      </c>
      <c r="B107" s="23"/>
      <c r="C107" s="23"/>
      <c r="D107" s="23"/>
      <c r="E107" s="23"/>
      <c r="F107" s="23"/>
      <c r="G107" s="22">
        <f>SUM(G110)</f>
        <v>657201</v>
      </c>
      <c r="H107" s="22">
        <f t="shared" ref="H107:J107" si="46">SUM(H110)</f>
        <v>684972.67027027032</v>
      </c>
      <c r="I107" s="22">
        <f t="shared" si="46"/>
        <v>684972.67027027032</v>
      </c>
      <c r="J107" s="22">
        <f t="shared" si="46"/>
        <v>0</v>
      </c>
      <c r="K107" s="123"/>
    </row>
    <row r="108" spans="1:11" ht="38.25" customHeight="1" x14ac:dyDescent="0.25">
      <c r="A108" s="81" t="s">
        <v>92</v>
      </c>
      <c r="B108" s="23" t="s">
        <v>81</v>
      </c>
      <c r="C108" s="23" t="s">
        <v>91</v>
      </c>
      <c r="D108" s="23" t="s">
        <v>93</v>
      </c>
      <c r="E108" s="23"/>
      <c r="F108" s="23"/>
      <c r="G108" s="22"/>
      <c r="H108" s="22"/>
      <c r="I108" s="22"/>
      <c r="J108" s="22"/>
      <c r="K108" s="123"/>
    </row>
    <row r="109" spans="1:11" ht="21" customHeight="1" x14ac:dyDescent="0.25">
      <c r="A109" s="81" t="s">
        <v>94</v>
      </c>
      <c r="B109" s="23" t="s">
        <v>81</v>
      </c>
      <c r="C109" s="23" t="s">
        <v>91</v>
      </c>
      <c r="D109" s="23" t="s">
        <v>97</v>
      </c>
      <c r="E109" s="23"/>
      <c r="F109" s="23"/>
      <c r="G109" s="22"/>
      <c r="H109" s="22"/>
      <c r="I109" s="22"/>
      <c r="J109" s="22"/>
      <c r="K109" s="123"/>
    </row>
    <row r="110" spans="1:11" ht="45" customHeight="1" x14ac:dyDescent="0.25">
      <c r="A110" s="81" t="s">
        <v>96</v>
      </c>
      <c r="B110" s="23" t="s">
        <v>81</v>
      </c>
      <c r="C110" s="23" t="s">
        <v>91</v>
      </c>
      <c r="D110" s="23" t="s">
        <v>97</v>
      </c>
      <c r="E110" s="23"/>
      <c r="F110" s="23"/>
      <c r="G110" s="22">
        <f>SUM(G111+G116+G136)</f>
        <v>657201</v>
      </c>
      <c r="H110" s="22">
        <f t="shared" ref="H110:J110" si="47">SUM(H111+H116+H136)</f>
        <v>684972.67027027032</v>
      </c>
      <c r="I110" s="22">
        <f t="shared" si="47"/>
        <v>684972.67027027032</v>
      </c>
      <c r="J110" s="22">
        <f t="shared" si="47"/>
        <v>0</v>
      </c>
      <c r="K110" s="123"/>
    </row>
    <row r="111" spans="1:11" ht="45.75" customHeight="1" x14ac:dyDescent="0.25">
      <c r="A111" s="80" t="s">
        <v>28</v>
      </c>
      <c r="B111" s="23" t="s">
        <v>81</v>
      </c>
      <c r="C111" s="23" t="s">
        <v>91</v>
      </c>
      <c r="D111" s="23" t="s">
        <v>97</v>
      </c>
      <c r="E111" s="23" t="s">
        <v>29</v>
      </c>
      <c r="F111" s="23"/>
      <c r="G111" s="22">
        <f>SUM(G112)</f>
        <v>519200</v>
      </c>
      <c r="H111" s="22">
        <f t="shared" ref="H111:J112" si="48">SUM(H112)</f>
        <v>545960.2702702703</v>
      </c>
      <c r="I111" s="22">
        <f t="shared" si="48"/>
        <v>545960.2702702703</v>
      </c>
      <c r="J111" s="22">
        <f t="shared" si="48"/>
        <v>0</v>
      </c>
      <c r="K111" s="123"/>
    </row>
    <row r="112" spans="1:11" ht="25.5" customHeight="1" x14ac:dyDescent="0.25">
      <c r="A112" s="80" t="s">
        <v>30</v>
      </c>
      <c r="B112" s="23"/>
      <c r="C112" s="23"/>
      <c r="D112" s="23" t="s">
        <v>97</v>
      </c>
      <c r="E112" s="23" t="s">
        <v>31</v>
      </c>
      <c r="F112" s="23"/>
      <c r="G112" s="22">
        <f>SUM(G113)</f>
        <v>519200</v>
      </c>
      <c r="H112" s="22">
        <f t="shared" si="48"/>
        <v>545960.2702702703</v>
      </c>
      <c r="I112" s="22">
        <f t="shared" si="48"/>
        <v>545960.2702702703</v>
      </c>
      <c r="J112" s="22">
        <f t="shared" si="48"/>
        <v>0</v>
      </c>
      <c r="K112" s="123"/>
    </row>
    <row r="113" spans="1:11" x14ac:dyDescent="0.25">
      <c r="A113" s="257" t="s">
        <v>32</v>
      </c>
      <c r="B113" s="260" t="s">
        <v>81</v>
      </c>
      <c r="C113" s="260" t="s">
        <v>91</v>
      </c>
      <c r="D113" s="23" t="s">
        <v>97</v>
      </c>
      <c r="E113" s="260" t="s">
        <v>33</v>
      </c>
      <c r="F113" s="23"/>
      <c r="G113" s="22">
        <f>SUM(G114:G115)</f>
        <v>519200</v>
      </c>
      <c r="H113" s="22">
        <f t="shared" ref="H113:J113" si="49">SUM(H114:H115)</f>
        <v>545960.2702702703</v>
      </c>
      <c r="I113" s="22">
        <f t="shared" si="49"/>
        <v>545960.2702702703</v>
      </c>
      <c r="J113" s="22">
        <f t="shared" si="49"/>
        <v>0</v>
      </c>
      <c r="K113" s="123"/>
    </row>
    <row r="114" spans="1:11" x14ac:dyDescent="0.25">
      <c r="A114" s="261"/>
      <c r="B114" s="261"/>
      <c r="C114" s="261"/>
      <c r="D114" s="23" t="s">
        <v>97</v>
      </c>
      <c r="E114" s="261"/>
      <c r="F114" s="23" t="s">
        <v>34</v>
      </c>
      <c r="G114" s="22">
        <v>398750</v>
      </c>
      <c r="H114" s="22">
        <f>SUM(I114:J114)</f>
        <v>419324.32432432432</v>
      </c>
      <c r="I114" s="22">
        <f>SUM(G114/101.75*107)</f>
        <v>419324.32432432432</v>
      </c>
      <c r="J114" s="22"/>
      <c r="K114" s="123"/>
    </row>
    <row r="115" spans="1:11" x14ac:dyDescent="0.25">
      <c r="A115" s="262"/>
      <c r="B115" s="262"/>
      <c r="C115" s="262"/>
      <c r="D115" s="23" t="s">
        <v>97</v>
      </c>
      <c r="E115" s="262"/>
      <c r="F115" s="23" t="s">
        <v>35</v>
      </c>
      <c r="G115" s="22">
        <v>120450</v>
      </c>
      <c r="H115" s="22">
        <f>SUM(I115:J115)</f>
        <v>126635.94594594595</v>
      </c>
      <c r="I115" s="22">
        <f>SUM(I114*30.2/100)</f>
        <v>126635.94594594595</v>
      </c>
      <c r="J115" s="22">
        <f>SUM(J114*30.2/100)</f>
        <v>0</v>
      </c>
      <c r="K115" s="123"/>
    </row>
    <row r="116" spans="1:11" ht="23.25" x14ac:dyDescent="0.25">
      <c r="A116" s="138" t="s">
        <v>38</v>
      </c>
      <c r="B116" s="23" t="s">
        <v>81</v>
      </c>
      <c r="C116" s="23" t="s">
        <v>91</v>
      </c>
      <c r="D116" s="23" t="s">
        <v>97</v>
      </c>
      <c r="E116" s="136">
        <v>200</v>
      </c>
      <c r="F116" s="23"/>
      <c r="G116" s="22">
        <f>SUM(G117)</f>
        <v>136401</v>
      </c>
      <c r="H116" s="22">
        <f t="shared" ref="H116:J116" si="50">SUM(H117)</f>
        <v>137312.4</v>
      </c>
      <c r="I116" s="22">
        <f t="shared" si="50"/>
        <v>137312.4</v>
      </c>
      <c r="J116" s="22">
        <f t="shared" si="50"/>
        <v>0</v>
      </c>
      <c r="K116" s="123"/>
    </row>
    <row r="117" spans="1:11" ht="23.25" x14ac:dyDescent="0.25">
      <c r="A117" s="80" t="s">
        <v>39</v>
      </c>
      <c r="B117" s="23" t="s">
        <v>81</v>
      </c>
      <c r="C117" s="23" t="s">
        <v>91</v>
      </c>
      <c r="D117" s="23" t="s">
        <v>97</v>
      </c>
      <c r="E117" s="136">
        <v>240</v>
      </c>
      <c r="F117" s="23"/>
      <c r="G117" s="22">
        <f>SUM(G118:G119)</f>
        <v>136401</v>
      </c>
      <c r="H117" s="22">
        <f t="shared" ref="H117:J117" si="51">SUM(H118:H119)</f>
        <v>137312.4</v>
      </c>
      <c r="I117" s="22">
        <f t="shared" si="51"/>
        <v>137312.4</v>
      </c>
      <c r="J117" s="22">
        <f t="shared" si="51"/>
        <v>0</v>
      </c>
      <c r="K117" s="123"/>
    </row>
    <row r="118" spans="1:11" ht="34.5" x14ac:dyDescent="0.25">
      <c r="A118" s="139" t="s">
        <v>104</v>
      </c>
      <c r="B118" s="23" t="s">
        <v>81</v>
      </c>
      <c r="C118" s="23" t="s">
        <v>91</v>
      </c>
      <c r="D118" s="23" t="s">
        <v>97</v>
      </c>
      <c r="E118" s="136">
        <v>242</v>
      </c>
      <c r="F118" s="23" t="s">
        <v>41</v>
      </c>
      <c r="G118" s="22">
        <v>18201</v>
      </c>
      <c r="H118" s="22">
        <f>SUM(I118:J118)</f>
        <v>18201</v>
      </c>
      <c r="I118" s="22">
        <f>SUM(G118)</f>
        <v>18201</v>
      </c>
      <c r="J118" s="22">
        <v>0</v>
      </c>
      <c r="K118" s="123"/>
    </row>
    <row r="119" spans="1:11" ht="23.25" x14ac:dyDescent="0.25">
      <c r="A119" s="139" t="s">
        <v>42</v>
      </c>
      <c r="B119" s="23" t="s">
        <v>81</v>
      </c>
      <c r="C119" s="23" t="s">
        <v>91</v>
      </c>
      <c r="D119" s="23" t="s">
        <v>97</v>
      </c>
      <c r="E119" s="136">
        <v>244</v>
      </c>
      <c r="F119" s="23"/>
      <c r="G119" s="22">
        <f>SUM(G120+G121+G125+G128+G129+G130)</f>
        <v>118200</v>
      </c>
      <c r="H119" s="22">
        <f t="shared" ref="H119:J119" si="52">SUM(H120+H121+H125+H128+H129+H130)</f>
        <v>119111.4</v>
      </c>
      <c r="I119" s="22">
        <f t="shared" si="52"/>
        <v>119111.4</v>
      </c>
      <c r="J119" s="22">
        <f t="shared" si="52"/>
        <v>0</v>
      </c>
      <c r="K119" s="123"/>
    </row>
    <row r="120" spans="1:11" x14ac:dyDescent="0.25">
      <c r="A120" s="124"/>
      <c r="B120" s="23"/>
      <c r="C120" s="23"/>
      <c r="D120" s="23"/>
      <c r="E120" s="23"/>
      <c r="F120" s="23" t="s">
        <v>41</v>
      </c>
      <c r="G120" s="22">
        <v>0</v>
      </c>
      <c r="H120" s="22">
        <f>SUM(I120:J120)</f>
        <v>0</v>
      </c>
      <c r="I120" s="22"/>
      <c r="J120" s="22"/>
      <c r="K120" s="123"/>
    </row>
    <row r="121" spans="1:11" x14ac:dyDescent="0.25">
      <c r="A121" s="124"/>
      <c r="B121" s="23"/>
      <c r="C121" s="23"/>
      <c r="D121" s="23"/>
      <c r="E121" s="23"/>
      <c r="F121" s="23" t="s">
        <v>45</v>
      </c>
      <c r="G121" s="22">
        <f>SUM(G122:G124)</f>
        <v>0</v>
      </c>
      <c r="H121" s="22">
        <f t="shared" ref="H121:J121" si="53">SUM(H122:H124)</f>
        <v>0</v>
      </c>
      <c r="I121" s="22">
        <f t="shared" si="53"/>
        <v>0</v>
      </c>
      <c r="J121" s="22">
        <f t="shared" si="53"/>
        <v>0</v>
      </c>
      <c r="K121" s="123"/>
    </row>
    <row r="122" spans="1:11" x14ac:dyDescent="0.25">
      <c r="A122" s="124"/>
      <c r="B122" s="23"/>
      <c r="C122" s="23"/>
      <c r="D122" s="23"/>
      <c r="E122" s="23"/>
      <c r="F122" s="23" t="s">
        <v>46</v>
      </c>
      <c r="G122" s="22">
        <v>0</v>
      </c>
      <c r="H122" s="22">
        <f>SUM(I122:J122)</f>
        <v>0</v>
      </c>
      <c r="I122" s="22">
        <f>SUM(G122*106.4/100)</f>
        <v>0</v>
      </c>
      <c r="J122" s="22">
        <v>0</v>
      </c>
      <c r="K122" s="123"/>
    </row>
    <row r="123" spans="1:11" x14ac:dyDescent="0.25">
      <c r="A123" s="124"/>
      <c r="B123" s="23"/>
      <c r="C123" s="23"/>
      <c r="D123" s="23"/>
      <c r="E123" s="23"/>
      <c r="F123" s="23" t="s">
        <v>47</v>
      </c>
      <c r="G123" s="22">
        <v>0</v>
      </c>
      <c r="H123" s="22">
        <f>SUM(I123:J123)</f>
        <v>0</v>
      </c>
      <c r="I123" s="22">
        <f>SUM(G123*106.4/100)</f>
        <v>0</v>
      </c>
      <c r="J123" s="22">
        <v>0</v>
      </c>
      <c r="K123" s="123"/>
    </row>
    <row r="124" spans="1:11" x14ac:dyDescent="0.25">
      <c r="A124" s="124"/>
      <c r="B124" s="23"/>
      <c r="C124" s="23"/>
      <c r="D124" s="23"/>
      <c r="E124" s="23"/>
      <c r="F124" s="23" t="s">
        <v>48</v>
      </c>
      <c r="G124" s="22">
        <v>0</v>
      </c>
      <c r="H124" s="22">
        <f>SUM(I124:J124)</f>
        <v>0</v>
      </c>
      <c r="I124" s="22">
        <f>SUM(G124*106.4/100)</f>
        <v>0</v>
      </c>
      <c r="J124" s="22">
        <v>0</v>
      </c>
      <c r="K124" s="123"/>
    </row>
    <row r="125" spans="1:11" x14ac:dyDescent="0.25">
      <c r="A125" s="124"/>
      <c r="B125" s="23"/>
      <c r="C125" s="23"/>
      <c r="D125" s="23"/>
      <c r="E125" s="23"/>
      <c r="F125" s="23" t="s">
        <v>50</v>
      </c>
      <c r="G125" s="22">
        <f>SUM(G126:G127)</f>
        <v>40000</v>
      </c>
      <c r="H125" s="22">
        <f t="shared" ref="H125:J125" si="54">SUM(H126:H127)</f>
        <v>40000</v>
      </c>
      <c r="I125" s="22">
        <f t="shared" si="54"/>
        <v>40000</v>
      </c>
      <c r="J125" s="22">
        <f t="shared" si="54"/>
        <v>0</v>
      </c>
      <c r="K125" s="123"/>
    </row>
    <row r="126" spans="1:11" x14ac:dyDescent="0.25">
      <c r="A126" s="124"/>
      <c r="B126" s="23"/>
      <c r="C126" s="23"/>
      <c r="D126" s="23"/>
      <c r="E126" s="23"/>
      <c r="F126" s="23" t="s">
        <v>52</v>
      </c>
      <c r="G126" s="22">
        <v>40000</v>
      </c>
      <c r="H126" s="22">
        <f>SUM(I126:J126)</f>
        <v>40000</v>
      </c>
      <c r="I126" s="22">
        <f>SUM(G126)</f>
        <v>40000</v>
      </c>
      <c r="J126" s="22">
        <v>0</v>
      </c>
      <c r="K126" s="123"/>
    </row>
    <row r="127" spans="1:11" x14ac:dyDescent="0.25">
      <c r="A127" s="124"/>
      <c r="B127" s="23"/>
      <c r="C127" s="23"/>
      <c r="D127" s="23"/>
      <c r="E127" s="23"/>
      <c r="F127" s="23" t="s">
        <v>98</v>
      </c>
      <c r="G127" s="22"/>
      <c r="H127" s="22">
        <f>SUM(I127:J127)</f>
        <v>0</v>
      </c>
      <c r="I127" s="22">
        <f>SUM(G127)</f>
        <v>0</v>
      </c>
      <c r="J127" s="22">
        <v>0</v>
      </c>
      <c r="K127" s="123"/>
    </row>
    <row r="128" spans="1:11" x14ac:dyDescent="0.25">
      <c r="A128" s="124"/>
      <c r="B128" s="23"/>
      <c r="C128" s="23"/>
      <c r="D128" s="23"/>
      <c r="E128" s="23"/>
      <c r="F128" s="23" t="s">
        <v>56</v>
      </c>
      <c r="G128" s="22">
        <v>1500</v>
      </c>
      <c r="H128" s="22">
        <f t="shared" ref="H128:H135" si="55">SUM(I128:J128)</f>
        <v>1500</v>
      </c>
      <c r="I128" s="22">
        <f>SUM(G128)</f>
        <v>1500</v>
      </c>
      <c r="J128" s="22">
        <v>0</v>
      </c>
      <c r="K128" s="123"/>
    </row>
    <row r="129" spans="1:11" x14ac:dyDescent="0.25">
      <c r="A129" s="124"/>
      <c r="B129" s="23"/>
      <c r="C129" s="23"/>
      <c r="D129" s="23"/>
      <c r="E129" s="23"/>
      <c r="F129" s="23" t="s">
        <v>99</v>
      </c>
      <c r="G129" s="22">
        <v>0</v>
      </c>
      <c r="H129" s="22">
        <f t="shared" si="55"/>
        <v>0</v>
      </c>
      <c r="I129" s="22">
        <f>SUM(G129)</f>
        <v>0</v>
      </c>
      <c r="J129" s="22"/>
      <c r="K129" s="123"/>
    </row>
    <row r="130" spans="1:11" x14ac:dyDescent="0.25">
      <c r="A130" s="124"/>
      <c r="B130" s="23"/>
      <c r="C130" s="23"/>
      <c r="D130" s="23"/>
      <c r="E130" s="23"/>
      <c r="F130" s="23" t="s">
        <v>58</v>
      </c>
      <c r="G130" s="22">
        <f>SUM(G131:G135)</f>
        <v>76700</v>
      </c>
      <c r="H130" s="22">
        <f t="shared" ref="H130:J130" si="56">SUM(H131:H135)</f>
        <v>77611.399999999994</v>
      </c>
      <c r="I130" s="22">
        <f t="shared" si="56"/>
        <v>77611.399999999994</v>
      </c>
      <c r="J130" s="22">
        <f t="shared" si="56"/>
        <v>0</v>
      </c>
      <c r="K130" s="123"/>
    </row>
    <row r="131" spans="1:11" x14ac:dyDescent="0.25">
      <c r="A131" s="124"/>
      <c r="B131" s="23"/>
      <c r="C131" s="23"/>
      <c r="D131" s="23"/>
      <c r="E131" s="23"/>
      <c r="F131" s="23" t="s">
        <v>100</v>
      </c>
      <c r="G131" s="22">
        <v>16000</v>
      </c>
      <c r="H131" s="22">
        <f t="shared" si="55"/>
        <v>16000</v>
      </c>
      <c r="I131" s="22">
        <f>SUM(G131)</f>
        <v>16000</v>
      </c>
      <c r="J131" s="22">
        <v>0</v>
      </c>
      <c r="K131" s="123"/>
    </row>
    <row r="132" spans="1:11" x14ac:dyDescent="0.25">
      <c r="A132" s="124"/>
      <c r="B132" s="23"/>
      <c r="C132" s="23"/>
      <c r="D132" s="23"/>
      <c r="E132" s="23"/>
      <c r="F132" s="23" t="s">
        <v>101</v>
      </c>
      <c r="G132" s="22">
        <v>36000</v>
      </c>
      <c r="H132" s="22">
        <f t="shared" si="55"/>
        <v>36000</v>
      </c>
      <c r="I132" s="22">
        <f>SUM(G132)</f>
        <v>36000</v>
      </c>
      <c r="J132" s="22">
        <v>0</v>
      </c>
      <c r="K132" s="123"/>
    </row>
    <row r="133" spans="1:11" x14ac:dyDescent="0.25">
      <c r="A133" s="124"/>
      <c r="B133" s="23"/>
      <c r="C133" s="23"/>
      <c r="D133" s="23"/>
      <c r="E133" s="23"/>
      <c r="F133" s="23" t="s">
        <v>102</v>
      </c>
      <c r="G133" s="22">
        <v>10000</v>
      </c>
      <c r="H133" s="22">
        <f t="shared" si="55"/>
        <v>10000</v>
      </c>
      <c r="I133" s="22">
        <f>SUM(G133)</f>
        <v>10000</v>
      </c>
      <c r="J133" s="22">
        <v>0</v>
      </c>
      <c r="K133" s="123"/>
    </row>
    <row r="134" spans="1:11" x14ac:dyDescent="0.25">
      <c r="A134" s="124"/>
      <c r="B134" s="23"/>
      <c r="C134" s="23"/>
      <c r="D134" s="23"/>
      <c r="E134" s="23"/>
      <c r="F134" s="23" t="s">
        <v>60</v>
      </c>
      <c r="G134" s="22">
        <v>0</v>
      </c>
      <c r="H134" s="22">
        <f t="shared" si="55"/>
        <v>0</v>
      </c>
      <c r="I134" s="22">
        <f>SUM(G134*107.4/100)</f>
        <v>0</v>
      </c>
      <c r="J134" s="22">
        <v>0</v>
      </c>
      <c r="K134" s="123"/>
    </row>
    <row r="135" spans="1:11" x14ac:dyDescent="0.25">
      <c r="A135" s="124"/>
      <c r="B135" s="23"/>
      <c r="C135" s="23"/>
      <c r="D135" s="23"/>
      <c r="E135" s="23"/>
      <c r="F135" s="23" t="s">
        <v>61</v>
      </c>
      <c r="G135" s="22">
        <v>14700</v>
      </c>
      <c r="H135" s="22">
        <f t="shared" si="55"/>
        <v>15611.4</v>
      </c>
      <c r="I135" s="22">
        <f>SUM(G135*106.2/100)</f>
        <v>15611.4</v>
      </c>
      <c r="J135" s="22">
        <v>0</v>
      </c>
      <c r="K135" s="123"/>
    </row>
    <row r="136" spans="1:11" x14ac:dyDescent="0.25">
      <c r="A136" s="80" t="s">
        <v>62</v>
      </c>
      <c r="B136" s="23" t="s">
        <v>81</v>
      </c>
      <c r="C136" s="23" t="s">
        <v>91</v>
      </c>
      <c r="D136" s="23" t="s">
        <v>97</v>
      </c>
      <c r="E136" s="23" t="s">
        <v>63</v>
      </c>
      <c r="F136" s="23"/>
      <c r="G136" s="22">
        <f>SUM(G137)</f>
        <v>1600</v>
      </c>
      <c r="H136" s="22">
        <f t="shared" ref="H136:J137" si="57">SUM(H137)</f>
        <v>1700</v>
      </c>
      <c r="I136" s="22">
        <f t="shared" si="57"/>
        <v>1700</v>
      </c>
      <c r="J136" s="22">
        <f t="shared" si="57"/>
        <v>0</v>
      </c>
      <c r="K136" s="123"/>
    </row>
    <row r="137" spans="1:11" x14ac:dyDescent="0.25">
      <c r="A137" s="80" t="s">
        <v>64</v>
      </c>
      <c r="B137" s="23" t="s">
        <v>81</v>
      </c>
      <c r="C137" s="23" t="s">
        <v>91</v>
      </c>
      <c r="D137" s="23" t="s">
        <v>97</v>
      </c>
      <c r="E137" s="23" t="s">
        <v>65</v>
      </c>
      <c r="F137" s="23"/>
      <c r="G137" s="22">
        <f>SUM(G138)</f>
        <v>1600</v>
      </c>
      <c r="H137" s="22">
        <f t="shared" si="57"/>
        <v>1700</v>
      </c>
      <c r="I137" s="22">
        <f t="shared" si="57"/>
        <v>1700</v>
      </c>
      <c r="J137" s="22">
        <f t="shared" si="57"/>
        <v>0</v>
      </c>
      <c r="K137" s="123"/>
    </row>
    <row r="138" spans="1:11" ht="23.25" x14ac:dyDescent="0.25">
      <c r="A138" s="80" t="s">
        <v>66</v>
      </c>
      <c r="B138" s="23" t="s">
        <v>81</v>
      </c>
      <c r="C138" s="23" t="s">
        <v>91</v>
      </c>
      <c r="D138" s="23" t="s">
        <v>97</v>
      </c>
      <c r="E138" s="23" t="s">
        <v>67</v>
      </c>
      <c r="F138" s="23" t="s">
        <v>68</v>
      </c>
      <c r="G138" s="22">
        <v>1600</v>
      </c>
      <c r="H138" s="22">
        <f>SUM(I138:J138)</f>
        <v>1700</v>
      </c>
      <c r="I138" s="22">
        <v>1700</v>
      </c>
      <c r="J138" s="22">
        <v>0</v>
      </c>
      <c r="K138" s="123"/>
    </row>
    <row r="139" spans="1:11" x14ac:dyDescent="0.25">
      <c r="A139" s="125" t="s">
        <v>105</v>
      </c>
      <c r="B139" s="24" t="s">
        <v>22</v>
      </c>
      <c r="C139" s="24" t="s">
        <v>19</v>
      </c>
      <c r="D139" s="24" t="s">
        <v>20</v>
      </c>
      <c r="E139" s="24"/>
      <c r="F139" s="24"/>
      <c r="G139" s="25">
        <f t="shared" ref="G139:J139" si="58">SUM(G140+G149+G158)</f>
        <v>1782100</v>
      </c>
      <c r="H139" s="25">
        <f t="shared" si="58"/>
        <v>1782100</v>
      </c>
      <c r="I139" s="25">
        <f t="shared" si="58"/>
        <v>1782100</v>
      </c>
      <c r="J139" s="25">
        <f t="shared" si="58"/>
        <v>0</v>
      </c>
      <c r="K139" s="123"/>
    </row>
    <row r="140" spans="1:11" x14ac:dyDescent="0.25">
      <c r="A140" s="126" t="s">
        <v>106</v>
      </c>
      <c r="B140" s="24" t="s">
        <v>22</v>
      </c>
      <c r="C140" s="24" t="s">
        <v>107</v>
      </c>
      <c r="D140" s="24" t="s">
        <v>20</v>
      </c>
      <c r="E140" s="24"/>
      <c r="F140" s="24"/>
      <c r="G140" s="25">
        <f>SUM(G141+G145)</f>
        <v>100000</v>
      </c>
      <c r="H140" s="25">
        <f t="shared" ref="H140:J140" si="59">SUM(H141+H145)</f>
        <v>100000</v>
      </c>
      <c r="I140" s="25">
        <f t="shared" si="59"/>
        <v>100000</v>
      </c>
      <c r="J140" s="25">
        <f t="shared" si="59"/>
        <v>0</v>
      </c>
      <c r="K140" s="123"/>
    </row>
    <row r="141" spans="1:11" x14ac:dyDescent="0.25">
      <c r="A141" s="139" t="s">
        <v>108</v>
      </c>
      <c r="B141" s="23" t="s">
        <v>22</v>
      </c>
      <c r="C141" s="23" t="s">
        <v>107</v>
      </c>
      <c r="D141" s="23" t="s">
        <v>109</v>
      </c>
      <c r="E141" s="23"/>
      <c r="F141" s="23"/>
      <c r="G141" s="22">
        <f>SUM(G142)</f>
        <v>70000</v>
      </c>
      <c r="H141" s="22">
        <f t="shared" ref="H141:J143" si="60">SUM(H142)</f>
        <v>70000</v>
      </c>
      <c r="I141" s="22">
        <f t="shared" si="60"/>
        <v>70000</v>
      </c>
      <c r="J141" s="22">
        <f t="shared" si="60"/>
        <v>0</v>
      </c>
      <c r="K141" s="123"/>
    </row>
    <row r="142" spans="1:11" ht="23.25" x14ac:dyDescent="0.25">
      <c r="A142" s="139" t="s">
        <v>110</v>
      </c>
      <c r="B142" s="23" t="s">
        <v>22</v>
      </c>
      <c r="C142" s="23" t="s">
        <v>107</v>
      </c>
      <c r="D142" s="23" t="s">
        <v>111</v>
      </c>
      <c r="E142" s="23"/>
      <c r="F142" s="23"/>
      <c r="G142" s="22">
        <f>SUM(G143)</f>
        <v>70000</v>
      </c>
      <c r="H142" s="22">
        <f t="shared" si="60"/>
        <v>70000</v>
      </c>
      <c r="I142" s="22">
        <f t="shared" si="60"/>
        <v>70000</v>
      </c>
      <c r="J142" s="22">
        <f t="shared" si="60"/>
        <v>0</v>
      </c>
      <c r="K142" s="123"/>
    </row>
    <row r="143" spans="1:11" x14ac:dyDescent="0.25">
      <c r="A143" s="139" t="s">
        <v>62</v>
      </c>
      <c r="B143" s="23" t="s">
        <v>22</v>
      </c>
      <c r="C143" s="23" t="s">
        <v>107</v>
      </c>
      <c r="D143" s="23" t="s">
        <v>111</v>
      </c>
      <c r="E143" s="23" t="s">
        <v>63</v>
      </c>
      <c r="F143" s="23"/>
      <c r="G143" s="22">
        <f>SUM(G144)</f>
        <v>70000</v>
      </c>
      <c r="H143" s="22">
        <f t="shared" si="60"/>
        <v>70000</v>
      </c>
      <c r="I143" s="22">
        <f t="shared" si="60"/>
        <v>70000</v>
      </c>
      <c r="J143" s="22">
        <f t="shared" si="60"/>
        <v>0</v>
      </c>
      <c r="K143" s="123"/>
    </row>
    <row r="144" spans="1:11" ht="54" customHeight="1" x14ac:dyDescent="0.25">
      <c r="A144" s="139" t="s">
        <v>112</v>
      </c>
      <c r="B144" s="23" t="s">
        <v>22</v>
      </c>
      <c r="C144" s="23" t="s">
        <v>107</v>
      </c>
      <c r="D144" s="23" t="s">
        <v>111</v>
      </c>
      <c r="E144" s="23" t="s">
        <v>113</v>
      </c>
      <c r="F144" s="23" t="s">
        <v>114</v>
      </c>
      <c r="G144" s="22">
        <v>70000</v>
      </c>
      <c r="H144" s="22">
        <f>SUM(I144:J144)</f>
        <v>70000</v>
      </c>
      <c r="I144" s="22">
        <f>SUM(G144)</f>
        <v>70000</v>
      </c>
      <c r="J144" s="22">
        <v>0</v>
      </c>
      <c r="K144" s="123"/>
    </row>
    <row r="145" spans="1:11" x14ac:dyDescent="0.25">
      <c r="A145" s="139" t="s">
        <v>115</v>
      </c>
      <c r="B145" s="23" t="s">
        <v>22</v>
      </c>
      <c r="C145" s="23" t="s">
        <v>107</v>
      </c>
      <c r="D145" s="23" t="s">
        <v>116</v>
      </c>
      <c r="E145" s="23"/>
      <c r="F145" s="23"/>
      <c r="G145" s="22">
        <f>SUM(G146)</f>
        <v>30000</v>
      </c>
      <c r="H145" s="22">
        <f t="shared" ref="H145:J147" si="61">SUM(H146)</f>
        <v>30000</v>
      </c>
      <c r="I145" s="22">
        <f t="shared" si="61"/>
        <v>30000</v>
      </c>
      <c r="J145" s="22">
        <f t="shared" si="61"/>
        <v>0</v>
      </c>
      <c r="K145" s="123"/>
    </row>
    <row r="146" spans="1:11" ht="23.25" x14ac:dyDescent="0.25">
      <c r="A146" s="139" t="s">
        <v>117</v>
      </c>
      <c r="B146" s="23" t="s">
        <v>22</v>
      </c>
      <c r="C146" s="23" t="s">
        <v>107</v>
      </c>
      <c r="D146" s="23" t="s">
        <v>118</v>
      </c>
      <c r="E146" s="23"/>
      <c r="F146" s="23"/>
      <c r="G146" s="22">
        <f>SUM(G147)</f>
        <v>30000</v>
      </c>
      <c r="H146" s="22">
        <f t="shared" si="61"/>
        <v>30000</v>
      </c>
      <c r="I146" s="22">
        <f t="shared" si="61"/>
        <v>30000</v>
      </c>
      <c r="J146" s="22">
        <f t="shared" si="61"/>
        <v>0</v>
      </c>
      <c r="K146" s="123"/>
    </row>
    <row r="147" spans="1:11" x14ac:dyDescent="0.25">
      <c r="A147" s="139" t="s">
        <v>62</v>
      </c>
      <c r="B147" s="23" t="s">
        <v>22</v>
      </c>
      <c r="C147" s="23" t="s">
        <v>107</v>
      </c>
      <c r="D147" s="23" t="s">
        <v>118</v>
      </c>
      <c r="E147" s="23" t="s">
        <v>63</v>
      </c>
      <c r="F147" s="23" t="s">
        <v>114</v>
      </c>
      <c r="G147" s="22">
        <f>SUM(G148)</f>
        <v>30000</v>
      </c>
      <c r="H147" s="22">
        <f t="shared" si="61"/>
        <v>30000</v>
      </c>
      <c r="I147" s="22">
        <f t="shared" si="61"/>
        <v>30000</v>
      </c>
      <c r="J147" s="22">
        <f t="shared" si="61"/>
        <v>0</v>
      </c>
      <c r="K147" s="123"/>
    </row>
    <row r="148" spans="1:11" ht="46.5" customHeight="1" x14ac:dyDescent="0.25">
      <c r="A148" s="139" t="s">
        <v>112</v>
      </c>
      <c r="B148" s="23" t="s">
        <v>22</v>
      </c>
      <c r="C148" s="23" t="s">
        <v>107</v>
      </c>
      <c r="D148" s="23" t="s">
        <v>118</v>
      </c>
      <c r="E148" s="23" t="s">
        <v>113</v>
      </c>
      <c r="F148" s="23" t="s">
        <v>114</v>
      </c>
      <c r="G148" s="22">
        <v>30000</v>
      </c>
      <c r="H148" s="22">
        <f>SUM(I148:J148)</f>
        <v>30000</v>
      </c>
      <c r="I148" s="22">
        <f>SUM(G148)</f>
        <v>30000</v>
      </c>
      <c r="J148" s="22">
        <v>0</v>
      </c>
      <c r="K148" s="123"/>
    </row>
    <row r="149" spans="1:11" ht="23.25" customHeight="1" x14ac:dyDescent="0.25">
      <c r="A149" s="82" t="s">
        <v>119</v>
      </c>
      <c r="B149" s="24" t="s">
        <v>22</v>
      </c>
      <c r="C149" s="24" t="s">
        <v>83</v>
      </c>
      <c r="D149" s="24" t="s">
        <v>20</v>
      </c>
      <c r="E149" s="24"/>
      <c r="F149" s="24"/>
      <c r="G149" s="25">
        <f>SUM(G150)</f>
        <v>1612100</v>
      </c>
      <c r="H149" s="25">
        <f t="shared" ref="H149:J149" si="62">SUM(H150)</f>
        <v>1612100</v>
      </c>
      <c r="I149" s="25">
        <f t="shared" si="62"/>
        <v>1612100</v>
      </c>
      <c r="J149" s="25">
        <f t="shared" si="62"/>
        <v>0</v>
      </c>
      <c r="K149" s="123"/>
    </row>
    <row r="150" spans="1:11" x14ac:dyDescent="0.25">
      <c r="A150" s="80" t="s">
        <v>120</v>
      </c>
      <c r="B150" s="23" t="s">
        <v>22</v>
      </c>
      <c r="C150" s="23" t="s">
        <v>83</v>
      </c>
      <c r="D150" s="23" t="s">
        <v>121</v>
      </c>
      <c r="E150" s="23"/>
      <c r="F150" s="23"/>
      <c r="G150" s="22">
        <f t="shared" ref="G150:J154" si="63">SUM(G151)</f>
        <v>1612100</v>
      </c>
      <c r="H150" s="22">
        <f t="shared" si="63"/>
        <v>1612100</v>
      </c>
      <c r="I150" s="22">
        <f t="shared" si="63"/>
        <v>1612100</v>
      </c>
      <c r="J150" s="22">
        <f t="shared" si="63"/>
        <v>0</v>
      </c>
      <c r="K150" s="123"/>
    </row>
    <row r="151" spans="1:11" x14ac:dyDescent="0.25">
      <c r="A151" s="80" t="s">
        <v>122</v>
      </c>
      <c r="B151" s="23" t="s">
        <v>22</v>
      </c>
      <c r="C151" s="23" t="s">
        <v>83</v>
      </c>
      <c r="D151" s="23" t="s">
        <v>123</v>
      </c>
      <c r="E151" s="23"/>
      <c r="F151" s="23"/>
      <c r="G151" s="22">
        <f t="shared" si="63"/>
        <v>1612100</v>
      </c>
      <c r="H151" s="22">
        <f t="shared" si="63"/>
        <v>1612100</v>
      </c>
      <c r="I151" s="22">
        <f t="shared" si="63"/>
        <v>1612100</v>
      </c>
      <c r="J151" s="22">
        <f t="shared" si="63"/>
        <v>0</v>
      </c>
      <c r="K151" s="123"/>
    </row>
    <row r="152" spans="1:11" ht="48.75" customHeight="1" x14ac:dyDescent="0.25">
      <c r="A152" s="80" t="s">
        <v>124</v>
      </c>
      <c r="B152" s="23" t="s">
        <v>22</v>
      </c>
      <c r="C152" s="23" t="s">
        <v>83</v>
      </c>
      <c r="D152" s="23" t="s">
        <v>125</v>
      </c>
      <c r="E152" s="23"/>
      <c r="F152" s="23"/>
      <c r="G152" s="22">
        <f>SUM(G153)</f>
        <v>1612100</v>
      </c>
      <c r="H152" s="22">
        <f t="shared" si="63"/>
        <v>1612100</v>
      </c>
      <c r="I152" s="22">
        <f t="shared" si="63"/>
        <v>1612100</v>
      </c>
      <c r="J152" s="22">
        <f t="shared" si="63"/>
        <v>0</v>
      </c>
      <c r="K152" s="123"/>
    </row>
    <row r="153" spans="1:11" ht="23.25" x14ac:dyDescent="0.25">
      <c r="A153" s="138" t="s">
        <v>38</v>
      </c>
      <c r="B153" s="23" t="s">
        <v>22</v>
      </c>
      <c r="C153" s="23" t="s">
        <v>83</v>
      </c>
      <c r="D153" s="23" t="s">
        <v>125</v>
      </c>
      <c r="E153" s="23" t="s">
        <v>88</v>
      </c>
      <c r="F153" s="23"/>
      <c r="G153" s="22">
        <f>SUM(G154)</f>
        <v>1612100</v>
      </c>
      <c r="H153" s="22">
        <f t="shared" si="63"/>
        <v>1612100</v>
      </c>
      <c r="I153" s="22">
        <f t="shared" si="63"/>
        <v>1612100</v>
      </c>
      <c r="J153" s="22">
        <f t="shared" si="63"/>
        <v>0</v>
      </c>
      <c r="K153" s="123"/>
    </row>
    <row r="154" spans="1:11" ht="29.25" customHeight="1" x14ac:dyDescent="0.25">
      <c r="A154" s="80" t="s">
        <v>39</v>
      </c>
      <c r="B154" s="23" t="s">
        <v>22</v>
      </c>
      <c r="C154" s="23" t="s">
        <v>83</v>
      </c>
      <c r="D154" s="23" t="s">
        <v>125</v>
      </c>
      <c r="E154" s="23" t="s">
        <v>89</v>
      </c>
      <c r="F154" s="23"/>
      <c r="G154" s="22">
        <f>SUM(G155)</f>
        <v>1612100</v>
      </c>
      <c r="H154" s="22">
        <f t="shared" si="63"/>
        <v>1612100</v>
      </c>
      <c r="I154" s="22">
        <f t="shared" si="63"/>
        <v>1612100</v>
      </c>
      <c r="J154" s="22">
        <f t="shared" si="63"/>
        <v>0</v>
      </c>
      <c r="K154" s="123"/>
    </row>
    <row r="155" spans="1:11" ht="23.25" x14ac:dyDescent="0.25">
      <c r="A155" s="139" t="s">
        <v>42</v>
      </c>
      <c r="B155" s="23" t="s">
        <v>22</v>
      </c>
      <c r="C155" s="23" t="s">
        <v>83</v>
      </c>
      <c r="D155" s="23" t="s">
        <v>125</v>
      </c>
      <c r="E155" s="23" t="s">
        <v>43</v>
      </c>
      <c r="F155" s="23" t="s">
        <v>126</v>
      </c>
      <c r="G155" s="22">
        <f>SUM(G156:G157)</f>
        <v>1612100</v>
      </c>
      <c r="H155" s="22">
        <f t="shared" ref="H155:J155" si="64">SUM(H156:H157)</f>
        <v>1612100</v>
      </c>
      <c r="I155" s="22">
        <f t="shared" si="64"/>
        <v>1612100</v>
      </c>
      <c r="J155" s="22">
        <f t="shared" si="64"/>
        <v>0</v>
      </c>
      <c r="K155" s="123"/>
    </row>
    <row r="156" spans="1:11" x14ac:dyDescent="0.25">
      <c r="A156" s="139" t="s">
        <v>127</v>
      </c>
      <c r="B156" s="23"/>
      <c r="C156" s="23"/>
      <c r="D156" s="23"/>
      <c r="E156" s="23"/>
      <c r="F156" s="23"/>
      <c r="G156" s="22">
        <v>662100</v>
      </c>
      <c r="H156" s="22">
        <f>SUM(I156:J156)</f>
        <v>662100</v>
      </c>
      <c r="I156" s="22">
        <f>SUM(G156)</f>
        <v>662100</v>
      </c>
      <c r="J156" s="22">
        <v>0</v>
      </c>
      <c r="K156" s="123"/>
    </row>
    <row r="157" spans="1:11" x14ac:dyDescent="0.25">
      <c r="A157" s="80" t="s">
        <v>128</v>
      </c>
      <c r="B157" s="23"/>
      <c r="C157" s="23"/>
      <c r="D157" s="23"/>
      <c r="E157" s="23"/>
      <c r="F157" s="23"/>
      <c r="G157" s="22">
        <v>950000</v>
      </c>
      <c r="H157" s="22">
        <f>SUM(I157:J157)</f>
        <v>950000</v>
      </c>
      <c r="I157" s="22">
        <f>SUM(G157)</f>
        <v>950000</v>
      </c>
      <c r="J157" s="22">
        <v>0</v>
      </c>
      <c r="K157" s="123"/>
    </row>
    <row r="158" spans="1:11" ht="27" customHeight="1" x14ac:dyDescent="0.25">
      <c r="A158" s="82" t="s">
        <v>129</v>
      </c>
      <c r="B158" s="24" t="s">
        <v>22</v>
      </c>
      <c r="C158" s="24" t="s">
        <v>130</v>
      </c>
      <c r="D158" s="24" t="s">
        <v>20</v>
      </c>
      <c r="E158" s="24"/>
      <c r="F158" s="24"/>
      <c r="G158" s="25">
        <f>SUM(G159)</f>
        <v>70000</v>
      </c>
      <c r="H158" s="25">
        <f t="shared" ref="H158:J162" si="65">SUM(H159)</f>
        <v>70000</v>
      </c>
      <c r="I158" s="25">
        <f t="shared" si="65"/>
        <v>70000</v>
      </c>
      <c r="J158" s="25">
        <f t="shared" si="65"/>
        <v>0</v>
      </c>
      <c r="K158" s="123"/>
    </row>
    <row r="159" spans="1:11" ht="33" customHeight="1" x14ac:dyDescent="0.25">
      <c r="A159" s="80" t="s">
        <v>131</v>
      </c>
      <c r="B159" s="23" t="s">
        <v>22</v>
      </c>
      <c r="C159" s="23" t="s">
        <v>130</v>
      </c>
      <c r="D159" s="23" t="s">
        <v>132</v>
      </c>
      <c r="E159" s="23"/>
      <c r="F159" s="23"/>
      <c r="G159" s="22">
        <f>SUM(G160)</f>
        <v>70000</v>
      </c>
      <c r="H159" s="22">
        <f t="shared" si="65"/>
        <v>70000</v>
      </c>
      <c r="I159" s="22">
        <f t="shared" si="65"/>
        <v>70000</v>
      </c>
      <c r="J159" s="22">
        <f t="shared" si="65"/>
        <v>0</v>
      </c>
      <c r="K159" s="123"/>
    </row>
    <row r="160" spans="1:11" ht="23.25" x14ac:dyDescent="0.25">
      <c r="A160" s="80" t="s">
        <v>133</v>
      </c>
      <c r="B160" s="23" t="s">
        <v>22</v>
      </c>
      <c r="C160" s="23" t="s">
        <v>130</v>
      </c>
      <c r="D160" s="23" t="s">
        <v>134</v>
      </c>
      <c r="E160" s="23"/>
      <c r="F160" s="23"/>
      <c r="G160" s="22">
        <f>SUM(G161)</f>
        <v>70000</v>
      </c>
      <c r="H160" s="22">
        <f t="shared" si="65"/>
        <v>70000</v>
      </c>
      <c r="I160" s="22">
        <f t="shared" si="65"/>
        <v>70000</v>
      </c>
      <c r="J160" s="22">
        <f t="shared" si="65"/>
        <v>0</v>
      </c>
      <c r="K160" s="123"/>
    </row>
    <row r="161" spans="1:11" ht="23.25" x14ac:dyDescent="0.25">
      <c r="A161" s="138" t="s">
        <v>38</v>
      </c>
      <c r="B161" s="23" t="s">
        <v>22</v>
      </c>
      <c r="C161" s="23" t="s">
        <v>130</v>
      </c>
      <c r="D161" s="23" t="s">
        <v>134</v>
      </c>
      <c r="E161" s="23" t="s">
        <v>88</v>
      </c>
      <c r="F161" s="23"/>
      <c r="G161" s="22">
        <f>SUM(G162)</f>
        <v>70000</v>
      </c>
      <c r="H161" s="22">
        <f t="shared" si="65"/>
        <v>70000</v>
      </c>
      <c r="I161" s="22">
        <f t="shared" si="65"/>
        <v>70000</v>
      </c>
      <c r="J161" s="22">
        <f t="shared" si="65"/>
        <v>0</v>
      </c>
      <c r="K161" s="123"/>
    </row>
    <row r="162" spans="1:11" ht="29.25" customHeight="1" x14ac:dyDescent="0.25">
      <c r="A162" s="80" t="s">
        <v>39</v>
      </c>
      <c r="B162" s="23" t="s">
        <v>22</v>
      </c>
      <c r="C162" s="23" t="s">
        <v>130</v>
      </c>
      <c r="D162" s="23" t="s">
        <v>134</v>
      </c>
      <c r="E162" s="23" t="s">
        <v>89</v>
      </c>
      <c r="F162" s="23"/>
      <c r="G162" s="22">
        <f>SUM(G163)</f>
        <v>70000</v>
      </c>
      <c r="H162" s="22">
        <f t="shared" si="65"/>
        <v>70000</v>
      </c>
      <c r="I162" s="22">
        <f t="shared" si="65"/>
        <v>70000</v>
      </c>
      <c r="J162" s="22">
        <f t="shared" si="65"/>
        <v>0</v>
      </c>
      <c r="K162" s="123"/>
    </row>
    <row r="163" spans="1:11" ht="27" customHeight="1" x14ac:dyDescent="0.25">
      <c r="A163" s="139" t="s">
        <v>42</v>
      </c>
      <c r="B163" s="23" t="s">
        <v>22</v>
      </c>
      <c r="C163" s="23" t="s">
        <v>130</v>
      </c>
      <c r="D163" s="23" t="s">
        <v>134</v>
      </c>
      <c r="E163" s="23" t="s">
        <v>43</v>
      </c>
      <c r="F163" s="23" t="s">
        <v>56</v>
      </c>
      <c r="G163" s="22">
        <v>70000</v>
      </c>
      <c r="H163" s="22">
        <f>SUM(I163:J163)</f>
        <v>70000</v>
      </c>
      <c r="I163" s="22">
        <f>SUM(G163)</f>
        <v>70000</v>
      </c>
      <c r="J163" s="22">
        <v>0</v>
      </c>
      <c r="K163" s="123"/>
    </row>
    <row r="164" spans="1:11" ht="18" customHeight="1" x14ac:dyDescent="0.25">
      <c r="A164" s="82" t="s">
        <v>135</v>
      </c>
      <c r="B164" s="24" t="s">
        <v>136</v>
      </c>
      <c r="C164" s="24" t="s">
        <v>19</v>
      </c>
      <c r="D164" s="24" t="s">
        <v>20</v>
      </c>
      <c r="E164" s="24"/>
      <c r="F164" s="24"/>
      <c r="G164" s="25">
        <f t="shared" ref="G164:J164" si="66">SUM(G165+G171+G178)</f>
        <v>8104119</v>
      </c>
      <c r="H164" s="25">
        <f t="shared" si="66"/>
        <v>8234319</v>
      </c>
      <c r="I164" s="25">
        <f t="shared" si="66"/>
        <v>8234319</v>
      </c>
      <c r="J164" s="25">
        <f t="shared" si="66"/>
        <v>0</v>
      </c>
      <c r="K164" s="123"/>
    </row>
    <row r="165" spans="1:11" x14ac:dyDescent="0.25">
      <c r="A165" s="82" t="s">
        <v>137</v>
      </c>
      <c r="B165" s="24" t="s">
        <v>136</v>
      </c>
      <c r="C165" s="24" t="s">
        <v>18</v>
      </c>
      <c r="D165" s="24" t="s">
        <v>20</v>
      </c>
      <c r="E165" s="24"/>
      <c r="F165" s="24"/>
      <c r="G165" s="25">
        <f>SUM(G166)</f>
        <v>700000</v>
      </c>
      <c r="H165" s="25">
        <f t="shared" ref="H165:J169" si="67">SUM(H166)</f>
        <v>700000</v>
      </c>
      <c r="I165" s="25">
        <f t="shared" si="67"/>
        <v>700000</v>
      </c>
      <c r="J165" s="25">
        <f t="shared" si="67"/>
        <v>0</v>
      </c>
      <c r="K165" s="123"/>
    </row>
    <row r="166" spans="1:11" ht="27.75" customHeight="1" x14ac:dyDescent="0.25">
      <c r="A166" s="80" t="s">
        <v>138</v>
      </c>
      <c r="B166" s="23" t="s">
        <v>136</v>
      </c>
      <c r="C166" s="23" t="s">
        <v>18</v>
      </c>
      <c r="D166" s="23" t="s">
        <v>139</v>
      </c>
      <c r="E166" s="23"/>
      <c r="F166" s="23"/>
      <c r="G166" s="22">
        <f>SUM(G167)</f>
        <v>700000</v>
      </c>
      <c r="H166" s="22">
        <f t="shared" si="67"/>
        <v>700000</v>
      </c>
      <c r="I166" s="22">
        <f t="shared" si="67"/>
        <v>700000</v>
      </c>
      <c r="J166" s="22">
        <f t="shared" si="67"/>
        <v>0</v>
      </c>
      <c r="K166" s="123"/>
    </row>
    <row r="167" spans="1:11" ht="58.5" customHeight="1" x14ac:dyDescent="0.25">
      <c r="A167" s="80" t="s">
        <v>140</v>
      </c>
      <c r="B167" s="23" t="s">
        <v>136</v>
      </c>
      <c r="C167" s="23" t="s">
        <v>18</v>
      </c>
      <c r="D167" s="23" t="s">
        <v>141</v>
      </c>
      <c r="E167" s="23"/>
      <c r="F167" s="23"/>
      <c r="G167" s="22">
        <f>SUM(G168)</f>
        <v>700000</v>
      </c>
      <c r="H167" s="22">
        <f t="shared" si="67"/>
        <v>700000</v>
      </c>
      <c r="I167" s="22">
        <f t="shared" si="67"/>
        <v>700000</v>
      </c>
      <c r="J167" s="22">
        <f t="shared" si="67"/>
        <v>0</v>
      </c>
      <c r="K167" s="123"/>
    </row>
    <row r="168" spans="1:11" ht="36" customHeight="1" x14ac:dyDescent="0.25">
      <c r="A168" s="80" t="s">
        <v>142</v>
      </c>
      <c r="B168" s="23" t="s">
        <v>136</v>
      </c>
      <c r="C168" s="23" t="s">
        <v>18</v>
      </c>
      <c r="D168" s="23" t="s">
        <v>141</v>
      </c>
      <c r="E168" s="23"/>
      <c r="F168" s="23"/>
      <c r="G168" s="22">
        <f>SUM(G169)</f>
        <v>700000</v>
      </c>
      <c r="H168" s="22">
        <f t="shared" si="67"/>
        <v>700000</v>
      </c>
      <c r="I168" s="22">
        <f t="shared" si="67"/>
        <v>700000</v>
      </c>
      <c r="J168" s="22">
        <f t="shared" si="67"/>
        <v>0</v>
      </c>
      <c r="K168" s="123"/>
    </row>
    <row r="169" spans="1:11" ht="14.25" customHeight="1" x14ac:dyDescent="0.25">
      <c r="A169" s="139" t="s">
        <v>62</v>
      </c>
      <c r="B169" s="23" t="s">
        <v>136</v>
      </c>
      <c r="C169" s="23" t="s">
        <v>18</v>
      </c>
      <c r="D169" s="23" t="s">
        <v>141</v>
      </c>
      <c r="E169" s="23" t="s">
        <v>63</v>
      </c>
      <c r="F169" s="23"/>
      <c r="G169" s="22">
        <f>SUM(G170)</f>
        <v>700000</v>
      </c>
      <c r="H169" s="22">
        <f t="shared" si="67"/>
        <v>700000</v>
      </c>
      <c r="I169" s="22">
        <f t="shared" si="67"/>
        <v>700000</v>
      </c>
      <c r="J169" s="22">
        <f t="shared" si="67"/>
        <v>0</v>
      </c>
      <c r="K169" s="123"/>
    </row>
    <row r="170" spans="1:11" ht="57" customHeight="1" x14ac:dyDescent="0.25">
      <c r="A170" s="139" t="s">
        <v>112</v>
      </c>
      <c r="B170" s="23" t="s">
        <v>136</v>
      </c>
      <c r="C170" s="23" t="s">
        <v>18</v>
      </c>
      <c r="D170" s="23" t="s">
        <v>141</v>
      </c>
      <c r="E170" s="23" t="s">
        <v>113</v>
      </c>
      <c r="F170" s="23" t="s">
        <v>143</v>
      </c>
      <c r="G170" s="22">
        <v>700000</v>
      </c>
      <c r="H170" s="22">
        <f>SUM(I170:J170)</f>
        <v>700000</v>
      </c>
      <c r="I170" s="22">
        <f>SUM(G170)</f>
        <v>700000</v>
      </c>
      <c r="J170" s="22">
        <v>0</v>
      </c>
      <c r="K170" s="123"/>
    </row>
    <row r="171" spans="1:11" ht="17.25" customHeight="1" x14ac:dyDescent="0.25">
      <c r="A171" s="82" t="s">
        <v>144</v>
      </c>
      <c r="B171" s="24" t="s">
        <v>136</v>
      </c>
      <c r="C171" s="24" t="s">
        <v>145</v>
      </c>
      <c r="D171" s="24" t="s">
        <v>20</v>
      </c>
      <c r="E171" s="24"/>
      <c r="F171" s="24"/>
      <c r="G171" s="25">
        <f t="shared" ref="G171:J174" si="68">SUM(G172)</f>
        <v>200000</v>
      </c>
      <c r="H171" s="25">
        <f t="shared" si="68"/>
        <v>200000</v>
      </c>
      <c r="I171" s="25">
        <f t="shared" si="68"/>
        <v>200000</v>
      </c>
      <c r="J171" s="25">
        <f t="shared" si="68"/>
        <v>0</v>
      </c>
      <c r="K171" s="123"/>
    </row>
    <row r="172" spans="1:11" ht="13.5" customHeight="1" x14ac:dyDescent="0.25">
      <c r="A172" s="80" t="s">
        <v>146</v>
      </c>
      <c r="B172" s="23" t="s">
        <v>136</v>
      </c>
      <c r="C172" s="23" t="s">
        <v>145</v>
      </c>
      <c r="D172" s="23" t="s">
        <v>147</v>
      </c>
      <c r="E172" s="23"/>
      <c r="F172" s="23"/>
      <c r="G172" s="22">
        <f t="shared" si="68"/>
        <v>200000</v>
      </c>
      <c r="H172" s="22">
        <f t="shared" si="68"/>
        <v>200000</v>
      </c>
      <c r="I172" s="22">
        <f t="shared" si="68"/>
        <v>200000</v>
      </c>
      <c r="J172" s="22">
        <f t="shared" si="68"/>
        <v>0</v>
      </c>
      <c r="K172" s="123"/>
    </row>
    <row r="173" spans="1:11" ht="25.5" customHeight="1" x14ac:dyDescent="0.25">
      <c r="A173" s="80" t="s">
        <v>148</v>
      </c>
      <c r="B173" s="23" t="s">
        <v>136</v>
      </c>
      <c r="C173" s="23" t="s">
        <v>145</v>
      </c>
      <c r="D173" s="23" t="s">
        <v>149</v>
      </c>
      <c r="E173" s="23"/>
      <c r="F173" s="23"/>
      <c r="G173" s="22">
        <f>SUM(G174)</f>
        <v>200000</v>
      </c>
      <c r="H173" s="22">
        <f t="shared" si="68"/>
        <v>200000</v>
      </c>
      <c r="I173" s="22">
        <f t="shared" si="68"/>
        <v>200000</v>
      </c>
      <c r="J173" s="22">
        <f t="shared" si="68"/>
        <v>0</v>
      </c>
      <c r="K173" s="123"/>
    </row>
    <row r="174" spans="1:11" ht="29.25" customHeight="1" x14ac:dyDescent="0.25">
      <c r="A174" s="138" t="s">
        <v>38</v>
      </c>
      <c r="B174" s="23" t="s">
        <v>136</v>
      </c>
      <c r="C174" s="23" t="s">
        <v>145</v>
      </c>
      <c r="D174" s="23" t="s">
        <v>149</v>
      </c>
      <c r="E174" s="23" t="s">
        <v>88</v>
      </c>
      <c r="F174" s="23"/>
      <c r="G174" s="22">
        <f>SUM(G175)</f>
        <v>200000</v>
      </c>
      <c r="H174" s="22">
        <f t="shared" si="68"/>
        <v>200000</v>
      </c>
      <c r="I174" s="22">
        <f t="shared" si="68"/>
        <v>200000</v>
      </c>
      <c r="J174" s="22">
        <f t="shared" si="68"/>
        <v>0</v>
      </c>
      <c r="K174" s="123"/>
    </row>
    <row r="175" spans="1:11" ht="24" customHeight="1" x14ac:dyDescent="0.25">
      <c r="A175" s="80" t="s">
        <v>39</v>
      </c>
      <c r="B175" s="23" t="s">
        <v>136</v>
      </c>
      <c r="C175" s="23" t="s">
        <v>145</v>
      </c>
      <c r="D175" s="23" t="s">
        <v>149</v>
      </c>
      <c r="E175" s="23" t="s">
        <v>89</v>
      </c>
      <c r="F175" s="23"/>
      <c r="G175" s="22">
        <f>SUM(G176:G177)</f>
        <v>200000</v>
      </c>
      <c r="H175" s="22">
        <f t="shared" ref="H175:J175" si="69">SUM(H176:H177)</f>
        <v>200000</v>
      </c>
      <c r="I175" s="22">
        <f t="shared" si="69"/>
        <v>200000</v>
      </c>
      <c r="J175" s="22">
        <f t="shared" si="69"/>
        <v>0</v>
      </c>
      <c r="K175" s="123"/>
    </row>
    <row r="176" spans="1:11" ht="34.5" x14ac:dyDescent="0.25">
      <c r="A176" s="139" t="s">
        <v>150</v>
      </c>
      <c r="B176" s="23" t="s">
        <v>136</v>
      </c>
      <c r="C176" s="23" t="s">
        <v>145</v>
      </c>
      <c r="D176" s="23" t="s">
        <v>149</v>
      </c>
      <c r="E176" s="23" t="s">
        <v>151</v>
      </c>
      <c r="F176" s="23" t="s">
        <v>152</v>
      </c>
      <c r="G176" s="22">
        <v>200000</v>
      </c>
      <c r="H176" s="22">
        <f>SUM(I176:J176)</f>
        <v>200000</v>
      </c>
      <c r="I176" s="22">
        <f>SUM(G176)</f>
        <v>200000</v>
      </c>
      <c r="J176" s="22">
        <v>0</v>
      </c>
      <c r="K176" s="123"/>
    </row>
    <row r="177" spans="1:11" ht="23.25" x14ac:dyDescent="0.25">
      <c r="A177" s="139" t="s">
        <v>42</v>
      </c>
      <c r="B177" s="23" t="s">
        <v>136</v>
      </c>
      <c r="C177" s="23" t="s">
        <v>145</v>
      </c>
      <c r="D177" s="23" t="s">
        <v>149</v>
      </c>
      <c r="E177" s="23" t="s">
        <v>43</v>
      </c>
      <c r="F177" s="23" t="s">
        <v>56</v>
      </c>
      <c r="G177" s="22"/>
      <c r="H177" s="22">
        <f>SUM(I177:J177)</f>
        <v>0</v>
      </c>
      <c r="I177" s="22">
        <f>SUM(G177)</f>
        <v>0</v>
      </c>
      <c r="J177" s="22">
        <v>0</v>
      </c>
      <c r="K177" s="123"/>
    </row>
    <row r="178" spans="1:11" x14ac:dyDescent="0.25">
      <c r="A178" s="82" t="s">
        <v>153</v>
      </c>
      <c r="B178" s="24" t="s">
        <v>136</v>
      </c>
      <c r="C178" s="24" t="s">
        <v>81</v>
      </c>
      <c r="D178" s="24" t="s">
        <v>20</v>
      </c>
      <c r="E178" s="24"/>
      <c r="F178" s="24"/>
      <c r="G178" s="25">
        <f>SUM(G179)</f>
        <v>7204119</v>
      </c>
      <c r="H178" s="25">
        <f t="shared" ref="H178:J178" si="70">SUM(H179)</f>
        <v>7334319</v>
      </c>
      <c r="I178" s="25">
        <f t="shared" si="70"/>
        <v>7334319</v>
      </c>
      <c r="J178" s="25">
        <f t="shared" si="70"/>
        <v>0</v>
      </c>
      <c r="K178" s="123"/>
    </row>
    <row r="179" spans="1:11" x14ac:dyDescent="0.25">
      <c r="A179" s="80" t="s">
        <v>153</v>
      </c>
      <c r="B179" s="23" t="s">
        <v>136</v>
      </c>
      <c r="C179" s="23" t="s">
        <v>81</v>
      </c>
      <c r="D179" s="23" t="s">
        <v>154</v>
      </c>
      <c r="E179" s="23"/>
      <c r="F179" s="23"/>
      <c r="G179" s="22">
        <f>SUM(G180+G186+G190+G197)</f>
        <v>7204119</v>
      </c>
      <c r="H179" s="22">
        <f t="shared" ref="H179:J179" si="71">SUM(H180+H186+H190+H197)</f>
        <v>7334319</v>
      </c>
      <c r="I179" s="22">
        <f t="shared" si="71"/>
        <v>7334319</v>
      </c>
      <c r="J179" s="22">
        <f t="shared" si="71"/>
        <v>0</v>
      </c>
      <c r="K179" s="123"/>
    </row>
    <row r="180" spans="1:11" x14ac:dyDescent="0.25">
      <c r="A180" s="80" t="s">
        <v>155</v>
      </c>
      <c r="B180" s="23" t="s">
        <v>136</v>
      </c>
      <c r="C180" s="23" t="s">
        <v>81</v>
      </c>
      <c r="D180" s="23" t="s">
        <v>156</v>
      </c>
      <c r="E180" s="23"/>
      <c r="F180" s="23"/>
      <c r="G180" s="22">
        <f>SUM(G181)</f>
        <v>2400000</v>
      </c>
      <c r="H180" s="22">
        <f t="shared" ref="H180:J182" si="72">SUM(H181)</f>
        <v>2530200</v>
      </c>
      <c r="I180" s="22">
        <f>SUM(I181)</f>
        <v>2530200</v>
      </c>
      <c r="J180" s="22">
        <f t="shared" si="72"/>
        <v>0</v>
      </c>
      <c r="K180" s="123"/>
    </row>
    <row r="181" spans="1:11" ht="23.25" x14ac:dyDescent="0.25">
      <c r="A181" s="138" t="s">
        <v>38</v>
      </c>
      <c r="B181" s="23" t="s">
        <v>136</v>
      </c>
      <c r="C181" s="23" t="s">
        <v>81</v>
      </c>
      <c r="D181" s="23" t="s">
        <v>156</v>
      </c>
      <c r="E181" s="23" t="s">
        <v>88</v>
      </c>
      <c r="F181" s="23"/>
      <c r="G181" s="22">
        <f>SUM(G182)</f>
        <v>2400000</v>
      </c>
      <c r="H181" s="22">
        <f t="shared" si="72"/>
        <v>2530200</v>
      </c>
      <c r="I181" s="22">
        <f t="shared" si="72"/>
        <v>2530200</v>
      </c>
      <c r="J181" s="22">
        <f t="shared" si="72"/>
        <v>0</v>
      </c>
      <c r="K181" s="123"/>
    </row>
    <row r="182" spans="1:11" ht="23.25" x14ac:dyDescent="0.25">
      <c r="A182" s="80" t="s">
        <v>39</v>
      </c>
      <c r="B182" s="23" t="s">
        <v>136</v>
      </c>
      <c r="C182" s="23" t="s">
        <v>81</v>
      </c>
      <c r="D182" s="23" t="s">
        <v>156</v>
      </c>
      <c r="E182" s="23" t="s">
        <v>89</v>
      </c>
      <c r="F182" s="23"/>
      <c r="G182" s="22">
        <f>SUM(G183)</f>
        <v>2400000</v>
      </c>
      <c r="H182" s="22">
        <f t="shared" si="72"/>
        <v>2530200</v>
      </c>
      <c r="I182" s="22">
        <f t="shared" si="72"/>
        <v>2530200</v>
      </c>
      <c r="J182" s="22">
        <f t="shared" si="72"/>
        <v>0</v>
      </c>
      <c r="K182" s="123"/>
    </row>
    <row r="183" spans="1:11" ht="23.25" x14ac:dyDescent="0.25">
      <c r="A183" s="139" t="s">
        <v>42</v>
      </c>
      <c r="B183" s="23" t="s">
        <v>136</v>
      </c>
      <c r="C183" s="23" t="s">
        <v>81</v>
      </c>
      <c r="D183" s="23" t="s">
        <v>156</v>
      </c>
      <c r="E183" s="23" t="s">
        <v>43</v>
      </c>
      <c r="F183" s="128"/>
      <c r="G183" s="22">
        <f>SUM(G184:G185)</f>
        <v>2400000</v>
      </c>
      <c r="H183" s="22">
        <f t="shared" ref="H183:J183" si="73">SUM(H184:H185)</f>
        <v>2530200</v>
      </c>
      <c r="I183" s="22">
        <f t="shared" si="73"/>
        <v>2530200</v>
      </c>
      <c r="J183" s="22">
        <f t="shared" si="73"/>
        <v>0</v>
      </c>
      <c r="K183" s="123"/>
    </row>
    <row r="184" spans="1:11" x14ac:dyDescent="0.25">
      <c r="A184" s="139" t="s">
        <v>157</v>
      </c>
      <c r="B184" s="23"/>
      <c r="C184" s="23"/>
      <c r="D184" s="23"/>
      <c r="E184" s="23"/>
      <c r="F184" s="128" t="s">
        <v>126</v>
      </c>
      <c r="G184" s="22">
        <v>300000</v>
      </c>
      <c r="H184" s="22">
        <f>SUM(I184:J184)</f>
        <v>300000</v>
      </c>
      <c r="I184" s="22">
        <f>SUM(G184)</f>
        <v>300000</v>
      </c>
      <c r="J184" s="22">
        <v>0</v>
      </c>
      <c r="K184" s="123"/>
    </row>
    <row r="185" spans="1:11" x14ac:dyDescent="0.25">
      <c r="A185" s="139" t="s">
        <v>158</v>
      </c>
      <c r="B185" s="23"/>
      <c r="C185" s="23"/>
      <c r="D185" s="23"/>
      <c r="E185" s="23"/>
      <c r="F185" s="128" t="s">
        <v>46</v>
      </c>
      <c r="G185" s="127">
        <v>2100000</v>
      </c>
      <c r="H185" s="22">
        <f>SUM(I185:J185)</f>
        <v>2230200</v>
      </c>
      <c r="I185" s="22">
        <f>SUM(G185*106.2/100)</f>
        <v>2230200</v>
      </c>
      <c r="J185" s="22">
        <v>0</v>
      </c>
      <c r="K185" s="123"/>
    </row>
    <row r="186" spans="1:11" x14ac:dyDescent="0.25">
      <c r="A186" s="80" t="s">
        <v>159</v>
      </c>
      <c r="B186" s="23" t="s">
        <v>136</v>
      </c>
      <c r="C186" s="23" t="s">
        <v>81</v>
      </c>
      <c r="D186" s="23" t="s">
        <v>160</v>
      </c>
      <c r="E186" s="23"/>
      <c r="F186" s="23"/>
      <c r="G186" s="22">
        <f>SUM(G187)</f>
        <v>300000</v>
      </c>
      <c r="H186" s="22">
        <f t="shared" ref="H186:J188" si="74">SUM(H187)</f>
        <v>300000</v>
      </c>
      <c r="I186" s="22">
        <f t="shared" si="74"/>
        <v>300000</v>
      </c>
      <c r="J186" s="22">
        <f t="shared" si="74"/>
        <v>0</v>
      </c>
      <c r="K186" s="123"/>
    </row>
    <row r="187" spans="1:11" ht="23.25" x14ac:dyDescent="0.25">
      <c r="A187" s="138" t="s">
        <v>38</v>
      </c>
      <c r="B187" s="23" t="s">
        <v>136</v>
      </c>
      <c r="C187" s="23" t="s">
        <v>81</v>
      </c>
      <c r="D187" s="23" t="s">
        <v>160</v>
      </c>
      <c r="E187" s="23" t="s">
        <v>88</v>
      </c>
      <c r="F187" s="23"/>
      <c r="G187" s="22">
        <f>SUM(G188)</f>
        <v>300000</v>
      </c>
      <c r="H187" s="22">
        <f t="shared" si="74"/>
        <v>300000</v>
      </c>
      <c r="I187" s="22">
        <f t="shared" si="74"/>
        <v>300000</v>
      </c>
      <c r="J187" s="22">
        <f t="shared" si="74"/>
        <v>0</v>
      </c>
      <c r="K187" s="123"/>
    </row>
    <row r="188" spans="1:11" ht="23.25" x14ac:dyDescent="0.25">
      <c r="A188" s="80" t="s">
        <v>39</v>
      </c>
      <c r="B188" s="23" t="s">
        <v>136</v>
      </c>
      <c r="C188" s="23" t="s">
        <v>81</v>
      </c>
      <c r="D188" s="23" t="s">
        <v>160</v>
      </c>
      <c r="E188" s="23" t="s">
        <v>89</v>
      </c>
      <c r="F188" s="23"/>
      <c r="G188" s="22">
        <f>SUM(G189)</f>
        <v>300000</v>
      </c>
      <c r="H188" s="22">
        <f t="shared" si="74"/>
        <v>300000</v>
      </c>
      <c r="I188" s="22">
        <f t="shared" si="74"/>
        <v>300000</v>
      </c>
      <c r="J188" s="22">
        <f t="shared" si="74"/>
        <v>0</v>
      </c>
      <c r="K188" s="123"/>
    </row>
    <row r="189" spans="1:11" ht="23.25" x14ac:dyDescent="0.25">
      <c r="A189" s="139" t="s">
        <v>42</v>
      </c>
      <c r="B189" s="23" t="s">
        <v>136</v>
      </c>
      <c r="C189" s="23" t="s">
        <v>81</v>
      </c>
      <c r="D189" s="23" t="s">
        <v>160</v>
      </c>
      <c r="E189" s="23" t="s">
        <v>43</v>
      </c>
      <c r="F189" s="23" t="s">
        <v>126</v>
      </c>
      <c r="G189" s="22">
        <v>300000</v>
      </c>
      <c r="H189" s="22">
        <f>SUM(I189:J189)</f>
        <v>300000</v>
      </c>
      <c r="I189" s="22">
        <f>SUM(G189)</f>
        <v>300000</v>
      </c>
      <c r="J189" s="22">
        <v>0</v>
      </c>
      <c r="K189" s="123"/>
    </row>
    <row r="190" spans="1:11" ht="23.25" x14ac:dyDescent="0.25">
      <c r="A190" s="80" t="s">
        <v>161</v>
      </c>
      <c r="B190" s="23" t="s">
        <v>136</v>
      </c>
      <c r="C190" s="23" t="s">
        <v>81</v>
      </c>
      <c r="D190" s="23" t="s">
        <v>162</v>
      </c>
      <c r="E190" s="23"/>
      <c r="F190" s="23"/>
      <c r="G190" s="22">
        <f>SUM(G191)</f>
        <v>422616.71</v>
      </c>
      <c r="H190" s="22">
        <f t="shared" ref="H190:J191" si="75">SUM(H191)</f>
        <v>422616.71</v>
      </c>
      <c r="I190" s="22">
        <f t="shared" si="75"/>
        <v>422616.71</v>
      </c>
      <c r="J190" s="22">
        <f t="shared" si="75"/>
        <v>0</v>
      </c>
      <c r="K190" s="123"/>
    </row>
    <row r="191" spans="1:11" ht="23.25" x14ac:dyDescent="0.25">
      <c r="A191" s="138" t="s">
        <v>38</v>
      </c>
      <c r="B191" s="23" t="s">
        <v>136</v>
      </c>
      <c r="C191" s="23" t="s">
        <v>81</v>
      </c>
      <c r="D191" s="23" t="s">
        <v>162</v>
      </c>
      <c r="E191" s="23" t="s">
        <v>88</v>
      </c>
      <c r="F191" s="23"/>
      <c r="G191" s="22">
        <f>SUM(G192)</f>
        <v>422616.71</v>
      </c>
      <c r="H191" s="22">
        <f t="shared" si="75"/>
        <v>422616.71</v>
      </c>
      <c r="I191" s="22">
        <f t="shared" si="75"/>
        <v>422616.71</v>
      </c>
      <c r="J191" s="22">
        <f t="shared" si="75"/>
        <v>0</v>
      </c>
      <c r="K191" s="123"/>
    </row>
    <row r="192" spans="1:11" ht="23.25" x14ac:dyDescent="0.25">
      <c r="A192" s="80" t="s">
        <v>39</v>
      </c>
      <c r="B192" s="23" t="s">
        <v>136</v>
      </c>
      <c r="C192" s="23" t="s">
        <v>81</v>
      </c>
      <c r="D192" s="23" t="s">
        <v>162</v>
      </c>
      <c r="E192" s="23" t="s">
        <v>89</v>
      </c>
      <c r="F192" s="23"/>
      <c r="G192" s="22">
        <f>SUM(G193:G194)</f>
        <v>422616.71</v>
      </c>
      <c r="H192" s="22">
        <f t="shared" ref="H192:J192" si="76">SUM(H193:H194)</f>
        <v>422616.71</v>
      </c>
      <c r="I192" s="22">
        <f t="shared" si="76"/>
        <v>422616.71</v>
      </c>
      <c r="J192" s="22">
        <f t="shared" si="76"/>
        <v>0</v>
      </c>
      <c r="K192" s="123"/>
    </row>
    <row r="193" spans="1:11" x14ac:dyDescent="0.25">
      <c r="A193" s="139"/>
      <c r="B193" s="23" t="s">
        <v>136</v>
      </c>
      <c r="C193" s="23" t="s">
        <v>81</v>
      </c>
      <c r="D193" s="23" t="s">
        <v>162</v>
      </c>
      <c r="E193" s="23" t="s">
        <v>151</v>
      </c>
      <c r="F193" s="23"/>
      <c r="G193" s="156">
        <v>0</v>
      </c>
      <c r="H193" s="22">
        <f>SUM(I193:J193)</f>
        <v>0</v>
      </c>
      <c r="I193" s="22">
        <f>SUM(G193)</f>
        <v>0</v>
      </c>
      <c r="J193" s="22">
        <v>0</v>
      </c>
      <c r="K193" s="123"/>
    </row>
    <row r="194" spans="1:11" ht="23.25" x14ac:dyDescent="0.25">
      <c r="A194" s="139" t="s">
        <v>42</v>
      </c>
      <c r="B194" s="23" t="s">
        <v>136</v>
      </c>
      <c r="C194" s="23" t="s">
        <v>81</v>
      </c>
      <c r="D194" s="23" t="s">
        <v>162</v>
      </c>
      <c r="E194" s="23" t="s">
        <v>43</v>
      </c>
      <c r="F194" s="23"/>
      <c r="G194" s="22">
        <f>SUM(G195:G196)</f>
        <v>422616.71</v>
      </c>
      <c r="H194" s="22">
        <f>SUM(H195:H196)</f>
        <v>422616.71</v>
      </c>
      <c r="I194" s="22">
        <f t="shared" ref="I194:J194" si="77">SUM(I195:I196)</f>
        <v>422616.71</v>
      </c>
      <c r="J194" s="22">
        <f t="shared" si="77"/>
        <v>0</v>
      </c>
      <c r="K194" s="123"/>
    </row>
    <row r="195" spans="1:11" x14ac:dyDescent="0.25">
      <c r="A195" s="139"/>
      <c r="B195" s="23"/>
      <c r="C195" s="23"/>
      <c r="D195" s="23"/>
      <c r="E195" s="23"/>
      <c r="F195" s="23" t="s">
        <v>126</v>
      </c>
      <c r="G195" s="22">
        <v>422616.71</v>
      </c>
      <c r="H195" s="22">
        <f>SUM(I195:J195)</f>
        <v>422616.71</v>
      </c>
      <c r="I195" s="22">
        <f>SUM(G195)</f>
        <v>422616.71</v>
      </c>
      <c r="J195" s="22">
        <v>0</v>
      </c>
      <c r="K195" s="123"/>
    </row>
    <row r="196" spans="1:11" x14ac:dyDescent="0.25">
      <c r="A196" s="139"/>
      <c r="B196" s="23"/>
      <c r="C196" s="23"/>
      <c r="D196" s="23"/>
      <c r="E196" s="23"/>
      <c r="F196" s="23" t="s">
        <v>152</v>
      </c>
      <c r="G196" s="22">
        <v>0</v>
      </c>
      <c r="H196" s="22">
        <f>SUM(I196:J196)</f>
        <v>0</v>
      </c>
      <c r="I196" s="22">
        <f>SUM(G196)</f>
        <v>0</v>
      </c>
      <c r="J196" s="22">
        <v>0</v>
      </c>
      <c r="K196" s="123"/>
    </row>
    <row r="197" spans="1:11" ht="23.25" x14ac:dyDescent="0.25">
      <c r="A197" s="80" t="s">
        <v>163</v>
      </c>
      <c r="B197" s="23" t="s">
        <v>136</v>
      </c>
      <c r="C197" s="23" t="s">
        <v>81</v>
      </c>
      <c r="D197" s="23" t="s">
        <v>164</v>
      </c>
      <c r="E197" s="23"/>
      <c r="F197" s="23"/>
      <c r="G197" s="22">
        <f>SUM(G198)</f>
        <v>4081502.29</v>
      </c>
      <c r="H197" s="22">
        <f t="shared" ref="H197:J198" si="78">SUM(H198)</f>
        <v>4081502.29</v>
      </c>
      <c r="I197" s="22">
        <f t="shared" si="78"/>
        <v>4081502.29</v>
      </c>
      <c r="J197" s="22">
        <f t="shared" si="78"/>
        <v>0</v>
      </c>
      <c r="K197" s="123"/>
    </row>
    <row r="198" spans="1:11" ht="23.25" x14ac:dyDescent="0.25">
      <c r="A198" s="138" t="s">
        <v>165</v>
      </c>
      <c r="B198" s="23" t="s">
        <v>136</v>
      </c>
      <c r="C198" s="23" t="s">
        <v>81</v>
      </c>
      <c r="D198" s="23" t="s">
        <v>164</v>
      </c>
      <c r="E198" s="23"/>
      <c r="F198" s="23"/>
      <c r="G198" s="22">
        <f>SUM(G199)</f>
        <v>4081502.29</v>
      </c>
      <c r="H198" s="22">
        <f t="shared" si="78"/>
        <v>4081502.29</v>
      </c>
      <c r="I198" s="22">
        <f t="shared" si="78"/>
        <v>4081502.29</v>
      </c>
      <c r="J198" s="22">
        <f t="shared" si="78"/>
        <v>0</v>
      </c>
      <c r="K198" s="123"/>
    </row>
    <row r="199" spans="1:11" ht="23.25" x14ac:dyDescent="0.25">
      <c r="A199" s="138" t="s">
        <v>38</v>
      </c>
      <c r="B199" s="23" t="s">
        <v>136</v>
      </c>
      <c r="C199" s="23" t="s">
        <v>81</v>
      </c>
      <c r="D199" s="23" t="s">
        <v>164</v>
      </c>
      <c r="E199" s="23" t="s">
        <v>88</v>
      </c>
      <c r="F199" s="23"/>
      <c r="G199" s="22">
        <f>SUM(G200)</f>
        <v>4081502.29</v>
      </c>
      <c r="H199" s="22">
        <f t="shared" ref="H199:J200" si="79">SUM(H200)</f>
        <v>4081502.29</v>
      </c>
      <c r="I199" s="22">
        <f t="shared" si="79"/>
        <v>4081502.29</v>
      </c>
      <c r="J199" s="22">
        <f t="shared" si="79"/>
        <v>0</v>
      </c>
      <c r="K199" s="123"/>
    </row>
    <row r="200" spans="1:11" ht="23.25" x14ac:dyDescent="0.25">
      <c r="A200" s="80" t="s">
        <v>39</v>
      </c>
      <c r="B200" s="23" t="s">
        <v>136</v>
      </c>
      <c r="C200" s="23" t="s">
        <v>81</v>
      </c>
      <c r="D200" s="23" t="s">
        <v>164</v>
      </c>
      <c r="E200" s="23" t="s">
        <v>89</v>
      </c>
      <c r="F200" s="23"/>
      <c r="G200" s="22">
        <f>SUM(G201)</f>
        <v>4081502.29</v>
      </c>
      <c r="H200" s="22">
        <f t="shared" si="79"/>
        <v>4081502.29</v>
      </c>
      <c r="I200" s="22">
        <f t="shared" si="79"/>
        <v>4081502.29</v>
      </c>
      <c r="J200" s="22">
        <f t="shared" si="79"/>
        <v>0</v>
      </c>
      <c r="K200" s="122">
        <f>Староустинская!G248+Нестиарская!G218+Нахратовская!G326+Капустихинская!G214+Егоровская!G216+Глуховская!G303+Воздвиженская!G307+Владимирская!G248+Богородская!G255+Благовещенское!G276+G200</f>
        <v>5350590.29</v>
      </c>
    </row>
    <row r="201" spans="1:11" ht="23.25" x14ac:dyDescent="0.25">
      <c r="A201" s="139" t="s">
        <v>42</v>
      </c>
      <c r="B201" s="23" t="s">
        <v>136</v>
      </c>
      <c r="C201" s="23" t="s">
        <v>81</v>
      </c>
      <c r="D201" s="23" t="s">
        <v>164</v>
      </c>
      <c r="E201" s="23" t="s">
        <v>43</v>
      </c>
      <c r="F201" s="23" t="s">
        <v>126</v>
      </c>
      <c r="G201" s="22">
        <f>SUM(G202:G207)</f>
        <v>4081502.29</v>
      </c>
      <c r="H201" s="22">
        <f t="shared" ref="H201:J201" si="80">SUM(H202:H207)</f>
        <v>4081502.29</v>
      </c>
      <c r="I201" s="22">
        <f t="shared" si="80"/>
        <v>4081502.29</v>
      </c>
      <c r="J201" s="22">
        <f t="shared" si="80"/>
        <v>0</v>
      </c>
      <c r="K201" s="123"/>
    </row>
    <row r="202" spans="1:11" x14ac:dyDescent="0.25">
      <c r="A202" s="139" t="s">
        <v>166</v>
      </c>
      <c r="B202" s="23"/>
      <c r="C202" s="23"/>
      <c r="D202" s="23"/>
      <c r="E202" s="23"/>
      <c r="F202" s="23"/>
      <c r="G202" s="22">
        <v>20000</v>
      </c>
      <c r="H202" s="22">
        <f t="shared" ref="H202:H207" si="81">SUM(I202:J202)</f>
        <v>20000</v>
      </c>
      <c r="I202" s="22">
        <f t="shared" ref="I202:I207" si="82">SUM(G202)</f>
        <v>20000</v>
      </c>
      <c r="J202" s="22">
        <v>0</v>
      </c>
      <c r="K202" s="123"/>
    </row>
    <row r="203" spans="1:11" x14ac:dyDescent="0.25">
      <c r="A203" s="139" t="s">
        <v>167</v>
      </c>
      <c r="B203" s="23"/>
      <c r="C203" s="23"/>
      <c r="D203" s="23"/>
      <c r="E203" s="23"/>
      <c r="F203" s="23"/>
      <c r="G203" s="22">
        <v>120000</v>
      </c>
      <c r="H203" s="22">
        <f t="shared" si="81"/>
        <v>120000</v>
      </c>
      <c r="I203" s="22">
        <f t="shared" si="82"/>
        <v>120000</v>
      </c>
      <c r="J203" s="22">
        <v>0</v>
      </c>
      <c r="K203" s="123"/>
    </row>
    <row r="204" spans="1:11" x14ac:dyDescent="0.25">
      <c r="A204" s="80" t="s">
        <v>168</v>
      </c>
      <c r="B204" s="23"/>
      <c r="C204" s="23"/>
      <c r="D204" s="23"/>
      <c r="E204" s="23"/>
      <c r="F204" s="23"/>
      <c r="G204" s="22">
        <v>395509.28</v>
      </c>
      <c r="H204" s="22">
        <f t="shared" si="81"/>
        <v>395509.28</v>
      </c>
      <c r="I204" s="22">
        <f t="shared" si="82"/>
        <v>395509.28</v>
      </c>
      <c r="J204" s="22">
        <v>0</v>
      </c>
      <c r="K204" s="123"/>
    </row>
    <row r="205" spans="1:11" x14ac:dyDescent="0.25">
      <c r="A205" s="80" t="s">
        <v>169</v>
      </c>
      <c r="B205" s="23"/>
      <c r="C205" s="23"/>
      <c r="D205" s="23"/>
      <c r="E205" s="23"/>
      <c r="F205" s="23"/>
      <c r="G205" s="22">
        <v>2374810.4700000002</v>
      </c>
      <c r="H205" s="22">
        <f t="shared" si="81"/>
        <v>2374810.4700000002</v>
      </c>
      <c r="I205" s="22">
        <f t="shared" si="82"/>
        <v>2374810.4700000002</v>
      </c>
      <c r="J205" s="22">
        <v>0</v>
      </c>
      <c r="K205" s="123"/>
    </row>
    <row r="206" spans="1:11" x14ac:dyDescent="0.25">
      <c r="A206" s="80" t="s">
        <v>170</v>
      </c>
      <c r="B206" s="23"/>
      <c r="C206" s="23"/>
      <c r="D206" s="23"/>
      <c r="E206" s="23"/>
      <c r="F206" s="23"/>
      <c r="G206" s="22">
        <v>1071182.54</v>
      </c>
      <c r="H206" s="22">
        <f t="shared" si="81"/>
        <v>1071182.54</v>
      </c>
      <c r="I206" s="22">
        <f t="shared" si="82"/>
        <v>1071182.54</v>
      </c>
      <c r="J206" s="22">
        <v>0</v>
      </c>
      <c r="K206" s="123"/>
    </row>
    <row r="207" spans="1:11" x14ac:dyDescent="0.25">
      <c r="A207" s="80" t="s">
        <v>171</v>
      </c>
      <c r="B207" s="23"/>
      <c r="C207" s="23"/>
      <c r="D207" s="23"/>
      <c r="E207" s="23"/>
      <c r="F207" s="23"/>
      <c r="G207" s="22">
        <v>100000</v>
      </c>
      <c r="H207" s="22">
        <f t="shared" si="81"/>
        <v>100000</v>
      </c>
      <c r="I207" s="22">
        <f t="shared" si="82"/>
        <v>100000</v>
      </c>
      <c r="J207" s="22">
        <v>0</v>
      </c>
      <c r="K207" s="123"/>
    </row>
    <row r="208" spans="1:11" x14ac:dyDescent="0.25">
      <c r="A208" s="82" t="s">
        <v>172</v>
      </c>
      <c r="B208" s="24" t="s">
        <v>107</v>
      </c>
      <c r="C208" s="24" t="s">
        <v>19</v>
      </c>
      <c r="D208" s="24" t="s">
        <v>20</v>
      </c>
      <c r="E208" s="24"/>
      <c r="F208" s="24"/>
      <c r="G208" s="25">
        <f>SUM(G209)</f>
        <v>2736500</v>
      </c>
      <c r="H208" s="25">
        <f t="shared" ref="H208:J211" si="83">SUM(H209)</f>
        <v>2633933.25</v>
      </c>
      <c r="I208" s="25">
        <f t="shared" si="83"/>
        <v>2633933.25</v>
      </c>
      <c r="J208" s="25">
        <f t="shared" si="83"/>
        <v>0</v>
      </c>
      <c r="K208" s="123"/>
    </row>
    <row r="209" spans="1:11" x14ac:dyDescent="0.25">
      <c r="A209" s="82" t="s">
        <v>173</v>
      </c>
      <c r="B209" s="24" t="s">
        <v>107</v>
      </c>
      <c r="C209" s="24" t="s">
        <v>18</v>
      </c>
      <c r="D209" s="24" t="s">
        <v>20</v>
      </c>
      <c r="E209" s="24"/>
      <c r="F209" s="24"/>
      <c r="G209" s="25">
        <f>SUM(G210)</f>
        <v>2736500</v>
      </c>
      <c r="H209" s="25">
        <f t="shared" si="83"/>
        <v>2633933.25</v>
      </c>
      <c r="I209" s="25">
        <f t="shared" si="83"/>
        <v>2633933.25</v>
      </c>
      <c r="J209" s="25">
        <f t="shared" si="83"/>
        <v>0</v>
      </c>
      <c r="K209" s="123"/>
    </row>
    <row r="210" spans="1:11" ht="35.25" customHeight="1" x14ac:dyDescent="0.25">
      <c r="A210" s="80" t="s">
        <v>174</v>
      </c>
      <c r="B210" s="23" t="s">
        <v>107</v>
      </c>
      <c r="C210" s="23" t="s">
        <v>18</v>
      </c>
      <c r="D210" s="23" t="s">
        <v>175</v>
      </c>
      <c r="E210" s="23"/>
      <c r="F210" s="23"/>
      <c r="G210" s="22">
        <f>SUM(G211)</f>
        <v>2736500</v>
      </c>
      <c r="H210" s="22">
        <f t="shared" si="83"/>
        <v>2633933.25</v>
      </c>
      <c r="I210" s="22">
        <f t="shared" si="83"/>
        <v>2633933.25</v>
      </c>
      <c r="J210" s="22">
        <f t="shared" si="83"/>
        <v>0</v>
      </c>
      <c r="K210" s="123"/>
    </row>
    <row r="211" spans="1:11" ht="24.75" customHeight="1" x14ac:dyDescent="0.25">
      <c r="A211" s="80" t="s">
        <v>94</v>
      </c>
      <c r="B211" s="23" t="s">
        <v>107</v>
      </c>
      <c r="C211" s="23" t="s">
        <v>18</v>
      </c>
      <c r="D211" s="23" t="s">
        <v>176</v>
      </c>
      <c r="E211" s="23"/>
      <c r="F211" s="23"/>
      <c r="G211" s="22">
        <f>SUM(G212)</f>
        <v>2736500</v>
      </c>
      <c r="H211" s="22">
        <f t="shared" si="83"/>
        <v>2633933.25</v>
      </c>
      <c r="I211" s="22">
        <f t="shared" si="83"/>
        <v>2633933.25</v>
      </c>
      <c r="J211" s="22">
        <f t="shared" si="83"/>
        <v>0</v>
      </c>
      <c r="K211" s="123"/>
    </row>
    <row r="212" spans="1:11" ht="32.25" customHeight="1" x14ac:dyDescent="0.25">
      <c r="A212" s="80" t="s">
        <v>96</v>
      </c>
      <c r="B212" s="23" t="s">
        <v>107</v>
      </c>
      <c r="C212" s="23" t="s">
        <v>18</v>
      </c>
      <c r="D212" s="23" t="s">
        <v>176</v>
      </c>
      <c r="E212" s="23"/>
      <c r="F212" s="23"/>
      <c r="G212" s="22">
        <f>SUM(G213+G221+G249)</f>
        <v>2736500</v>
      </c>
      <c r="H212" s="22">
        <f t="shared" ref="H212:J212" si="84">SUM(H213+H221+H249)</f>
        <v>2633933.25</v>
      </c>
      <c r="I212" s="22">
        <f t="shared" si="84"/>
        <v>2633933.25</v>
      </c>
      <c r="J212" s="22">
        <f t="shared" si="84"/>
        <v>0</v>
      </c>
      <c r="K212" s="123"/>
    </row>
    <row r="213" spans="1:11" ht="49.5" customHeight="1" x14ac:dyDescent="0.25">
      <c r="A213" s="80" t="s">
        <v>28</v>
      </c>
      <c r="B213" s="23" t="s">
        <v>107</v>
      </c>
      <c r="C213" s="23" t="s">
        <v>18</v>
      </c>
      <c r="D213" s="23" t="s">
        <v>176</v>
      </c>
      <c r="E213" s="23" t="s">
        <v>29</v>
      </c>
      <c r="F213" s="23"/>
      <c r="G213" s="22">
        <f>SUM(G214)</f>
        <v>1903403</v>
      </c>
      <c r="H213" s="22">
        <f t="shared" ref="H213:J213" si="85">SUM(H214)</f>
        <v>1801438.65</v>
      </c>
      <c r="I213" s="22">
        <f t="shared" si="85"/>
        <v>1801438.65</v>
      </c>
      <c r="J213" s="22">
        <f t="shared" si="85"/>
        <v>0</v>
      </c>
      <c r="K213" s="123"/>
    </row>
    <row r="214" spans="1:11" ht="23.25" x14ac:dyDescent="0.25">
      <c r="A214" s="80" t="s">
        <v>177</v>
      </c>
      <c r="B214" s="23" t="s">
        <v>107</v>
      </c>
      <c r="C214" s="23" t="s">
        <v>18</v>
      </c>
      <c r="D214" s="23" t="s">
        <v>176</v>
      </c>
      <c r="E214" s="23" t="s">
        <v>178</v>
      </c>
      <c r="F214" s="23"/>
      <c r="G214" s="22">
        <f>SUM(G215+G220)</f>
        <v>1903403</v>
      </c>
      <c r="H214" s="22">
        <f t="shared" ref="H214:J214" si="86">SUM(H215+H220)</f>
        <v>1801438.65</v>
      </c>
      <c r="I214" s="22">
        <f t="shared" si="86"/>
        <v>1801438.65</v>
      </c>
      <c r="J214" s="22">
        <f t="shared" si="86"/>
        <v>0</v>
      </c>
      <c r="K214" s="123"/>
    </row>
    <row r="215" spans="1:11" x14ac:dyDescent="0.25">
      <c r="A215" s="257" t="s">
        <v>32</v>
      </c>
      <c r="B215" s="260" t="s">
        <v>107</v>
      </c>
      <c r="C215" s="260" t="s">
        <v>18</v>
      </c>
      <c r="D215" s="23" t="s">
        <v>176</v>
      </c>
      <c r="E215" s="260" t="s">
        <v>179</v>
      </c>
      <c r="F215" s="23"/>
      <c r="G215" s="22">
        <f>SUM(G216:G219)</f>
        <v>1903403</v>
      </c>
      <c r="H215" s="22">
        <f t="shared" ref="H215:J215" si="87">SUM(H216:H219)</f>
        <v>1801438.65</v>
      </c>
      <c r="I215" s="22">
        <f t="shared" si="87"/>
        <v>1801438.65</v>
      </c>
      <c r="J215" s="22">
        <f t="shared" si="87"/>
        <v>0</v>
      </c>
      <c r="K215" s="123"/>
    </row>
    <row r="216" spans="1:11" x14ac:dyDescent="0.25">
      <c r="A216" s="258"/>
      <c r="B216" s="261"/>
      <c r="C216" s="261"/>
      <c r="D216" s="23" t="s">
        <v>176</v>
      </c>
      <c r="E216" s="261"/>
      <c r="F216" s="23" t="s">
        <v>34</v>
      </c>
      <c r="G216" s="22">
        <f>SUM(G258)</f>
        <v>1425800</v>
      </c>
      <c r="H216" s="22">
        <f t="shared" ref="H216:J216" si="88">SUM(H258)</f>
        <v>1352575</v>
      </c>
      <c r="I216" s="22">
        <f t="shared" si="88"/>
        <v>1352575</v>
      </c>
      <c r="J216" s="22">
        <f t="shared" si="88"/>
        <v>0</v>
      </c>
      <c r="K216" s="123"/>
    </row>
    <row r="217" spans="1:11" ht="23.25" x14ac:dyDescent="0.25">
      <c r="A217" s="258"/>
      <c r="B217" s="261"/>
      <c r="C217" s="261"/>
      <c r="D217" s="23" t="s">
        <v>176</v>
      </c>
      <c r="E217" s="261"/>
      <c r="F217" s="81" t="s">
        <v>180</v>
      </c>
      <c r="G217" s="22">
        <f t="shared" ref="G217:J220" si="89">SUM(G259)</f>
        <v>36101</v>
      </c>
      <c r="H217" s="22">
        <f t="shared" si="89"/>
        <v>30168</v>
      </c>
      <c r="I217" s="22">
        <f t="shared" si="89"/>
        <v>30168</v>
      </c>
      <c r="J217" s="22">
        <f t="shared" si="89"/>
        <v>0</v>
      </c>
      <c r="K217" s="123"/>
    </row>
    <row r="218" spans="1:11" x14ac:dyDescent="0.25">
      <c r="A218" s="258"/>
      <c r="B218" s="261"/>
      <c r="C218" s="261"/>
      <c r="D218" s="23" t="s">
        <v>176</v>
      </c>
      <c r="E218" s="261"/>
      <c r="F218" s="81" t="s">
        <v>35</v>
      </c>
      <c r="G218" s="22">
        <f t="shared" si="89"/>
        <v>430600</v>
      </c>
      <c r="H218" s="22">
        <f t="shared" si="89"/>
        <v>408477.65</v>
      </c>
      <c r="I218" s="22">
        <f t="shared" si="89"/>
        <v>408477.65</v>
      </c>
      <c r="J218" s="22">
        <f t="shared" si="89"/>
        <v>0</v>
      </c>
      <c r="K218" s="123"/>
    </row>
    <row r="219" spans="1:11" ht="23.25" x14ac:dyDescent="0.25">
      <c r="A219" s="259"/>
      <c r="B219" s="262"/>
      <c r="C219" s="262"/>
      <c r="D219" s="23" t="s">
        <v>176</v>
      </c>
      <c r="E219" s="262"/>
      <c r="F219" s="81" t="s">
        <v>181</v>
      </c>
      <c r="G219" s="22">
        <f t="shared" si="89"/>
        <v>10902</v>
      </c>
      <c r="H219" s="22">
        <f t="shared" si="89"/>
        <v>10218</v>
      </c>
      <c r="I219" s="22">
        <f t="shared" si="89"/>
        <v>10218</v>
      </c>
      <c r="J219" s="22">
        <f t="shared" si="89"/>
        <v>0</v>
      </c>
      <c r="K219" s="123"/>
    </row>
    <row r="220" spans="1:11" ht="24" customHeight="1" x14ac:dyDescent="0.25">
      <c r="A220" s="138" t="s">
        <v>36</v>
      </c>
      <c r="B220" s="23" t="s">
        <v>107</v>
      </c>
      <c r="C220" s="23" t="s">
        <v>18</v>
      </c>
      <c r="D220" s="23" t="s">
        <v>176</v>
      </c>
      <c r="E220" s="23" t="s">
        <v>182</v>
      </c>
      <c r="F220" s="23" t="s">
        <v>183</v>
      </c>
      <c r="G220" s="22">
        <f>SUM(G262)</f>
        <v>0</v>
      </c>
      <c r="H220" s="22">
        <f t="shared" si="89"/>
        <v>0</v>
      </c>
      <c r="I220" s="22">
        <f t="shared" si="89"/>
        <v>0</v>
      </c>
      <c r="J220" s="22">
        <f t="shared" si="89"/>
        <v>0</v>
      </c>
      <c r="K220" s="123"/>
    </row>
    <row r="221" spans="1:11" ht="22.5" customHeight="1" x14ac:dyDescent="0.25">
      <c r="A221" s="138" t="s">
        <v>38</v>
      </c>
      <c r="B221" s="23" t="s">
        <v>107</v>
      </c>
      <c r="C221" s="23" t="s">
        <v>18</v>
      </c>
      <c r="D221" s="23" t="s">
        <v>176</v>
      </c>
      <c r="E221" s="23" t="s">
        <v>88</v>
      </c>
      <c r="F221" s="23"/>
      <c r="G221" s="22">
        <f>SUM(G222)</f>
        <v>830397</v>
      </c>
      <c r="H221" s="22">
        <f t="shared" ref="H221:J221" si="90">SUM(H222)</f>
        <v>829621.6</v>
      </c>
      <c r="I221" s="22">
        <f t="shared" si="90"/>
        <v>829621.6</v>
      </c>
      <c r="J221" s="22">
        <f t="shared" si="90"/>
        <v>0</v>
      </c>
      <c r="K221" s="123"/>
    </row>
    <row r="222" spans="1:11" ht="25.5" customHeight="1" x14ac:dyDescent="0.25">
      <c r="A222" s="80" t="s">
        <v>39</v>
      </c>
      <c r="B222" s="23" t="s">
        <v>107</v>
      </c>
      <c r="C222" s="23" t="s">
        <v>18</v>
      </c>
      <c r="D222" s="23" t="s">
        <v>176</v>
      </c>
      <c r="E222" s="23" t="s">
        <v>89</v>
      </c>
      <c r="F222" s="23"/>
      <c r="G222" s="22">
        <f>SUM(G223+G224)</f>
        <v>830397</v>
      </c>
      <c r="H222" s="22">
        <f t="shared" ref="H222:J222" si="91">SUM(H223+H224)</f>
        <v>829621.6</v>
      </c>
      <c r="I222" s="22">
        <f t="shared" si="91"/>
        <v>829621.6</v>
      </c>
      <c r="J222" s="22">
        <f t="shared" si="91"/>
        <v>0</v>
      </c>
      <c r="K222" s="123"/>
    </row>
    <row r="223" spans="1:11" ht="33.75" customHeight="1" x14ac:dyDescent="0.25">
      <c r="A223" s="139" t="s">
        <v>184</v>
      </c>
      <c r="B223" s="23" t="s">
        <v>107</v>
      </c>
      <c r="C223" s="23" t="s">
        <v>18</v>
      </c>
      <c r="D223" s="23" t="s">
        <v>176</v>
      </c>
      <c r="E223" s="23" t="s">
        <v>185</v>
      </c>
      <c r="F223" s="23" t="s">
        <v>41</v>
      </c>
      <c r="G223" s="22">
        <f>SUM(G265)</f>
        <v>6000</v>
      </c>
      <c r="H223" s="22">
        <f t="shared" ref="H223:J223" si="92">SUM(H265)</f>
        <v>5400</v>
      </c>
      <c r="I223" s="22">
        <f t="shared" si="92"/>
        <v>5400</v>
      </c>
      <c r="J223" s="22">
        <f t="shared" si="92"/>
        <v>0</v>
      </c>
      <c r="K223" s="123"/>
    </row>
    <row r="224" spans="1:11" x14ac:dyDescent="0.25">
      <c r="A224" s="257" t="s">
        <v>42</v>
      </c>
      <c r="B224" s="260" t="s">
        <v>107</v>
      </c>
      <c r="C224" s="260" t="s">
        <v>18</v>
      </c>
      <c r="D224" s="23" t="s">
        <v>176</v>
      </c>
      <c r="E224" s="260" t="s">
        <v>43</v>
      </c>
      <c r="F224" s="81"/>
      <c r="G224" s="22">
        <f>SUM(G225+G226+G227+G231+G237+G239+G241+G238+G240)</f>
        <v>824397</v>
      </c>
      <c r="H224" s="22">
        <f t="shared" ref="H224:J224" si="93">SUM(H225+H226+H227+H231+H237+H239+H241+H238+H240)</f>
        <v>824221.6</v>
      </c>
      <c r="I224" s="22">
        <f t="shared" si="93"/>
        <v>824221.6</v>
      </c>
      <c r="J224" s="22">
        <f t="shared" si="93"/>
        <v>0</v>
      </c>
      <c r="K224" s="123"/>
    </row>
    <row r="225" spans="1:11" x14ac:dyDescent="0.25">
      <c r="A225" s="258"/>
      <c r="B225" s="261"/>
      <c r="C225" s="261"/>
      <c r="D225" s="23" t="s">
        <v>176</v>
      </c>
      <c r="E225" s="261"/>
      <c r="F225" s="81" t="s">
        <v>41</v>
      </c>
      <c r="G225" s="22">
        <f>SUM(G267)</f>
        <v>0</v>
      </c>
      <c r="H225" s="22">
        <f t="shared" ref="H225:J225" si="94">SUM(H267)</f>
        <v>0</v>
      </c>
      <c r="I225" s="22">
        <f t="shared" si="94"/>
        <v>0</v>
      </c>
      <c r="J225" s="22">
        <f t="shared" si="94"/>
        <v>0</v>
      </c>
      <c r="K225" s="123"/>
    </row>
    <row r="226" spans="1:11" x14ac:dyDescent="0.25">
      <c r="A226" s="258"/>
      <c r="B226" s="261"/>
      <c r="C226" s="261"/>
      <c r="D226" s="23" t="s">
        <v>176</v>
      </c>
      <c r="E226" s="261"/>
      <c r="F226" s="81" t="s">
        <v>186</v>
      </c>
      <c r="G226" s="22">
        <f>SUM(G268)</f>
        <v>0</v>
      </c>
      <c r="H226" s="22">
        <f t="shared" ref="H226:J226" si="95">SUM(H268)</f>
        <v>0</v>
      </c>
      <c r="I226" s="22">
        <f t="shared" si="95"/>
        <v>0</v>
      </c>
      <c r="J226" s="22">
        <f t="shared" si="95"/>
        <v>0</v>
      </c>
      <c r="K226" s="123"/>
    </row>
    <row r="227" spans="1:11" x14ac:dyDescent="0.25">
      <c r="A227" s="258"/>
      <c r="B227" s="261"/>
      <c r="C227" s="261"/>
      <c r="D227" s="23" t="s">
        <v>176</v>
      </c>
      <c r="E227" s="261"/>
      <c r="F227" s="81" t="s">
        <v>45</v>
      </c>
      <c r="G227" s="22">
        <f>SUM(G228:G230)</f>
        <v>60400</v>
      </c>
      <c r="H227" s="22">
        <f t="shared" ref="H227:J227" si="96">SUM(H228:H230)</f>
        <v>61608</v>
      </c>
      <c r="I227" s="22">
        <f t="shared" si="96"/>
        <v>61608</v>
      </c>
      <c r="J227" s="22">
        <f t="shared" si="96"/>
        <v>0</v>
      </c>
      <c r="K227" s="123"/>
    </row>
    <row r="228" spans="1:11" x14ac:dyDescent="0.25">
      <c r="A228" s="258"/>
      <c r="B228" s="261"/>
      <c r="C228" s="261"/>
      <c r="D228" s="23" t="s">
        <v>176</v>
      </c>
      <c r="E228" s="261"/>
      <c r="F228" s="81" t="s">
        <v>46</v>
      </c>
      <c r="G228" s="22">
        <f>SUM(G270)</f>
        <v>60000</v>
      </c>
      <c r="H228" s="22">
        <f t="shared" ref="H228:J230" si="97">SUM(H270)</f>
        <v>61200</v>
      </c>
      <c r="I228" s="22">
        <f t="shared" si="97"/>
        <v>61200</v>
      </c>
      <c r="J228" s="22">
        <f t="shared" si="97"/>
        <v>0</v>
      </c>
      <c r="K228" s="123"/>
    </row>
    <row r="229" spans="1:11" x14ac:dyDescent="0.25">
      <c r="A229" s="258"/>
      <c r="B229" s="261"/>
      <c r="C229" s="261"/>
      <c r="D229" s="23" t="s">
        <v>176</v>
      </c>
      <c r="E229" s="261"/>
      <c r="F229" s="81" t="s">
        <v>47</v>
      </c>
      <c r="G229" s="22">
        <f>SUM(G271)</f>
        <v>0</v>
      </c>
      <c r="H229" s="22">
        <f t="shared" si="97"/>
        <v>0</v>
      </c>
      <c r="I229" s="22">
        <f t="shared" si="97"/>
        <v>0</v>
      </c>
      <c r="J229" s="22">
        <f t="shared" si="97"/>
        <v>0</v>
      </c>
      <c r="K229" s="123"/>
    </row>
    <row r="230" spans="1:11" x14ac:dyDescent="0.25">
      <c r="A230" s="258"/>
      <c r="B230" s="261"/>
      <c r="C230" s="261"/>
      <c r="D230" s="23" t="s">
        <v>176</v>
      </c>
      <c r="E230" s="261"/>
      <c r="F230" s="81" t="s">
        <v>48</v>
      </c>
      <c r="G230" s="22">
        <f>SUM(G272)</f>
        <v>400</v>
      </c>
      <c r="H230" s="22">
        <f t="shared" si="97"/>
        <v>408</v>
      </c>
      <c r="I230" s="22">
        <f t="shared" si="97"/>
        <v>408</v>
      </c>
      <c r="J230" s="22">
        <f t="shared" si="97"/>
        <v>0</v>
      </c>
      <c r="K230" s="123"/>
    </row>
    <row r="231" spans="1:11" x14ac:dyDescent="0.25">
      <c r="A231" s="258"/>
      <c r="B231" s="261"/>
      <c r="C231" s="261"/>
      <c r="D231" s="23" t="s">
        <v>176</v>
      </c>
      <c r="E231" s="261"/>
      <c r="F231" s="81" t="s">
        <v>50</v>
      </c>
      <c r="G231" s="22">
        <f>SUM(G232:G236)</f>
        <v>114000</v>
      </c>
      <c r="H231" s="22">
        <f t="shared" ref="H231:J231" si="98">SUM(H232:H236)</f>
        <v>114855.6</v>
      </c>
      <c r="I231" s="22">
        <f t="shared" si="98"/>
        <v>114855.6</v>
      </c>
      <c r="J231" s="22">
        <f t="shared" si="98"/>
        <v>0</v>
      </c>
      <c r="K231" s="123"/>
    </row>
    <row r="232" spans="1:11" x14ac:dyDescent="0.25">
      <c r="A232" s="258"/>
      <c r="B232" s="261"/>
      <c r="C232" s="261"/>
      <c r="D232" s="23" t="s">
        <v>176</v>
      </c>
      <c r="E232" s="261"/>
      <c r="F232" s="81" t="s">
        <v>51</v>
      </c>
      <c r="G232" s="22">
        <f>SUM(G274)</f>
        <v>13800</v>
      </c>
      <c r="H232" s="22">
        <f t="shared" ref="H232:J232" si="99">SUM(H274)</f>
        <v>14655.6</v>
      </c>
      <c r="I232" s="22">
        <f t="shared" si="99"/>
        <v>14655.6</v>
      </c>
      <c r="J232" s="22">
        <f t="shared" si="99"/>
        <v>0</v>
      </c>
      <c r="K232" s="123"/>
    </row>
    <row r="233" spans="1:11" x14ac:dyDescent="0.25">
      <c r="A233" s="258"/>
      <c r="B233" s="261"/>
      <c r="C233" s="261"/>
      <c r="D233" s="23" t="s">
        <v>176</v>
      </c>
      <c r="E233" s="261"/>
      <c r="F233" s="81" t="s">
        <v>52</v>
      </c>
      <c r="G233" s="22">
        <f t="shared" ref="G233:J240" si="100">SUM(G275)</f>
        <v>72200</v>
      </c>
      <c r="H233" s="22">
        <f t="shared" si="100"/>
        <v>72200</v>
      </c>
      <c r="I233" s="22">
        <f t="shared" si="100"/>
        <v>72200</v>
      </c>
      <c r="J233" s="22">
        <f t="shared" si="100"/>
        <v>0</v>
      </c>
      <c r="K233" s="123"/>
    </row>
    <row r="234" spans="1:11" ht="23.25" x14ac:dyDescent="0.25">
      <c r="A234" s="258"/>
      <c r="B234" s="261"/>
      <c r="C234" s="261"/>
      <c r="D234" s="23" t="s">
        <v>176</v>
      </c>
      <c r="E234" s="261"/>
      <c r="F234" s="81" t="s">
        <v>187</v>
      </c>
      <c r="G234" s="22">
        <f t="shared" si="100"/>
        <v>10000</v>
      </c>
      <c r="H234" s="22">
        <f t="shared" si="100"/>
        <v>10000</v>
      </c>
      <c r="I234" s="22">
        <f t="shared" si="100"/>
        <v>10000</v>
      </c>
      <c r="J234" s="22">
        <f t="shared" si="100"/>
        <v>0</v>
      </c>
      <c r="K234" s="123"/>
    </row>
    <row r="235" spans="1:11" x14ac:dyDescent="0.25">
      <c r="A235" s="258"/>
      <c r="B235" s="261"/>
      <c r="C235" s="261"/>
      <c r="D235" s="23" t="s">
        <v>176</v>
      </c>
      <c r="E235" s="261"/>
      <c r="F235" s="81" t="s">
        <v>98</v>
      </c>
      <c r="G235" s="22">
        <f t="shared" si="100"/>
        <v>0</v>
      </c>
      <c r="H235" s="22">
        <f t="shared" si="100"/>
        <v>0</v>
      </c>
      <c r="I235" s="22">
        <f t="shared" si="100"/>
        <v>0</v>
      </c>
      <c r="J235" s="22">
        <f t="shared" si="100"/>
        <v>0</v>
      </c>
      <c r="K235" s="123"/>
    </row>
    <row r="236" spans="1:11" ht="23.25" x14ac:dyDescent="0.25">
      <c r="A236" s="258"/>
      <c r="B236" s="261"/>
      <c r="C236" s="261"/>
      <c r="D236" s="23" t="s">
        <v>176</v>
      </c>
      <c r="E236" s="261"/>
      <c r="F236" s="81" t="s">
        <v>188</v>
      </c>
      <c r="G236" s="22">
        <f t="shared" si="100"/>
        <v>18000</v>
      </c>
      <c r="H236" s="22">
        <f t="shared" si="100"/>
        <v>18000</v>
      </c>
      <c r="I236" s="22">
        <f t="shared" si="100"/>
        <v>18000</v>
      </c>
      <c r="J236" s="22">
        <f t="shared" si="100"/>
        <v>0</v>
      </c>
      <c r="K236" s="123"/>
    </row>
    <row r="237" spans="1:11" x14ac:dyDescent="0.25">
      <c r="A237" s="258"/>
      <c r="B237" s="261"/>
      <c r="C237" s="261"/>
      <c r="D237" s="23" t="s">
        <v>176</v>
      </c>
      <c r="E237" s="261"/>
      <c r="F237" s="81" t="s">
        <v>56</v>
      </c>
      <c r="G237" s="22">
        <f t="shared" si="100"/>
        <v>270000</v>
      </c>
      <c r="H237" s="22">
        <f t="shared" si="100"/>
        <v>270000</v>
      </c>
      <c r="I237" s="22">
        <f t="shared" si="100"/>
        <v>270000</v>
      </c>
      <c r="J237" s="22">
        <f t="shared" si="100"/>
        <v>0</v>
      </c>
      <c r="K237" s="123"/>
    </row>
    <row r="238" spans="1:11" ht="23.25" x14ac:dyDescent="0.25">
      <c r="A238" s="258"/>
      <c r="B238" s="261"/>
      <c r="C238" s="261"/>
      <c r="D238" s="23" t="s">
        <v>176</v>
      </c>
      <c r="E238" s="261"/>
      <c r="F238" s="81" t="s">
        <v>189</v>
      </c>
      <c r="G238" s="22">
        <f t="shared" si="100"/>
        <v>20000</v>
      </c>
      <c r="H238" s="22">
        <f t="shared" si="100"/>
        <v>20000</v>
      </c>
      <c r="I238" s="22">
        <f t="shared" si="100"/>
        <v>20000</v>
      </c>
      <c r="J238" s="22">
        <f t="shared" si="100"/>
        <v>0</v>
      </c>
      <c r="K238" s="123"/>
    </row>
    <row r="239" spans="1:11" x14ac:dyDescent="0.25">
      <c r="A239" s="258"/>
      <c r="B239" s="261"/>
      <c r="C239" s="261"/>
      <c r="D239" s="23" t="s">
        <v>176</v>
      </c>
      <c r="E239" s="261"/>
      <c r="F239" s="81" t="s">
        <v>99</v>
      </c>
      <c r="G239" s="22">
        <f t="shared" si="100"/>
        <v>50000</v>
      </c>
      <c r="H239" s="22">
        <f t="shared" si="100"/>
        <v>50000</v>
      </c>
      <c r="I239" s="22">
        <f t="shared" si="100"/>
        <v>50000</v>
      </c>
      <c r="J239" s="22">
        <f t="shared" si="100"/>
        <v>0</v>
      </c>
      <c r="K239" s="123"/>
    </row>
    <row r="240" spans="1:11" ht="23.25" x14ac:dyDescent="0.25">
      <c r="A240" s="258"/>
      <c r="B240" s="261"/>
      <c r="C240" s="261"/>
      <c r="D240" s="23" t="s">
        <v>176</v>
      </c>
      <c r="E240" s="261"/>
      <c r="F240" s="81" t="s">
        <v>190</v>
      </c>
      <c r="G240" s="22">
        <f t="shared" si="100"/>
        <v>90000</v>
      </c>
      <c r="H240" s="22">
        <f t="shared" si="100"/>
        <v>90000</v>
      </c>
      <c r="I240" s="22">
        <f t="shared" si="100"/>
        <v>90000</v>
      </c>
      <c r="J240" s="22">
        <f t="shared" si="100"/>
        <v>0</v>
      </c>
      <c r="K240" s="123"/>
    </row>
    <row r="241" spans="1:11" x14ac:dyDescent="0.25">
      <c r="A241" s="258"/>
      <c r="B241" s="261"/>
      <c r="C241" s="261"/>
      <c r="D241" s="23" t="s">
        <v>176</v>
      </c>
      <c r="E241" s="261"/>
      <c r="F241" s="81" t="s">
        <v>58</v>
      </c>
      <c r="G241" s="22">
        <f>SUM(G242:G248)</f>
        <v>219997</v>
      </c>
      <c r="H241" s="22">
        <f t="shared" ref="H241:J241" si="101">SUM(H242:H248)</f>
        <v>217758</v>
      </c>
      <c r="I241" s="22">
        <f t="shared" si="101"/>
        <v>217758</v>
      </c>
      <c r="J241" s="22">
        <f t="shared" si="101"/>
        <v>0</v>
      </c>
      <c r="K241" s="123"/>
    </row>
    <row r="242" spans="1:11" x14ac:dyDescent="0.25">
      <c r="A242" s="258"/>
      <c r="B242" s="261"/>
      <c r="C242" s="261"/>
      <c r="D242" s="23" t="s">
        <v>176</v>
      </c>
      <c r="E242" s="261"/>
      <c r="F242" s="81" t="s">
        <v>101</v>
      </c>
      <c r="G242" s="22">
        <f>SUM(G284)</f>
        <v>96000</v>
      </c>
      <c r="H242" s="22">
        <f t="shared" ref="H242:J242" si="102">SUM(H284)</f>
        <v>96000</v>
      </c>
      <c r="I242" s="22">
        <f t="shared" si="102"/>
        <v>96000</v>
      </c>
      <c r="J242" s="22">
        <f t="shared" si="102"/>
        <v>0</v>
      </c>
      <c r="K242" s="123"/>
    </row>
    <row r="243" spans="1:11" ht="23.25" x14ac:dyDescent="0.25">
      <c r="A243" s="258"/>
      <c r="B243" s="261"/>
      <c r="C243" s="261"/>
      <c r="D243" s="23" t="s">
        <v>176</v>
      </c>
      <c r="E243" s="261"/>
      <c r="F243" s="81" t="s">
        <v>191</v>
      </c>
      <c r="G243" s="22">
        <f t="shared" ref="G243:J248" si="103">SUM(G285)</f>
        <v>14997</v>
      </c>
      <c r="H243" s="22">
        <f t="shared" si="103"/>
        <v>6000</v>
      </c>
      <c r="I243" s="22">
        <f t="shared" si="103"/>
        <v>6000</v>
      </c>
      <c r="J243" s="22">
        <f t="shared" si="103"/>
        <v>0</v>
      </c>
      <c r="K243" s="123"/>
    </row>
    <row r="244" spans="1:11" x14ac:dyDescent="0.25">
      <c r="A244" s="258"/>
      <c r="B244" s="261"/>
      <c r="C244" s="261"/>
      <c r="D244" s="23" t="s">
        <v>176</v>
      </c>
      <c r="E244" s="261"/>
      <c r="F244" s="81" t="s">
        <v>102</v>
      </c>
      <c r="G244" s="22">
        <f t="shared" si="103"/>
        <v>0</v>
      </c>
      <c r="H244" s="22">
        <f t="shared" si="103"/>
        <v>0</v>
      </c>
      <c r="I244" s="22">
        <f t="shared" si="103"/>
        <v>0</v>
      </c>
      <c r="J244" s="22">
        <f t="shared" si="103"/>
        <v>0</v>
      </c>
      <c r="K244" s="123"/>
    </row>
    <row r="245" spans="1:11" ht="23.25" x14ac:dyDescent="0.25">
      <c r="A245" s="258"/>
      <c r="B245" s="261"/>
      <c r="C245" s="261"/>
      <c r="D245" s="23" t="s">
        <v>176</v>
      </c>
      <c r="E245" s="261"/>
      <c r="F245" s="81" t="s">
        <v>192</v>
      </c>
      <c r="G245" s="22">
        <f t="shared" si="103"/>
        <v>0</v>
      </c>
      <c r="H245" s="22">
        <f t="shared" si="103"/>
        <v>0</v>
      </c>
      <c r="I245" s="22">
        <f t="shared" si="103"/>
        <v>0</v>
      </c>
      <c r="J245" s="22">
        <f t="shared" si="103"/>
        <v>0</v>
      </c>
      <c r="K245" s="123"/>
    </row>
    <row r="246" spans="1:11" x14ac:dyDescent="0.25">
      <c r="A246" s="258"/>
      <c r="B246" s="261"/>
      <c r="C246" s="261"/>
      <c r="D246" s="23" t="s">
        <v>176</v>
      </c>
      <c r="E246" s="261"/>
      <c r="F246" s="81" t="s">
        <v>60</v>
      </c>
      <c r="G246" s="22">
        <f t="shared" si="103"/>
        <v>0</v>
      </c>
      <c r="H246" s="22">
        <f t="shared" si="103"/>
        <v>0</v>
      </c>
      <c r="I246" s="22">
        <f t="shared" si="103"/>
        <v>0</v>
      </c>
      <c r="J246" s="22">
        <f t="shared" si="103"/>
        <v>0</v>
      </c>
      <c r="K246" s="123"/>
    </row>
    <row r="247" spans="1:11" x14ac:dyDescent="0.25">
      <c r="A247" s="258"/>
      <c r="B247" s="261"/>
      <c r="C247" s="261"/>
      <c r="D247" s="23" t="s">
        <v>176</v>
      </c>
      <c r="E247" s="261"/>
      <c r="F247" s="81" t="s">
        <v>61</v>
      </c>
      <c r="G247" s="22">
        <f t="shared" si="103"/>
        <v>0</v>
      </c>
      <c r="H247" s="22">
        <f t="shared" si="103"/>
        <v>0</v>
      </c>
      <c r="I247" s="22">
        <f t="shared" si="103"/>
        <v>0</v>
      </c>
      <c r="J247" s="22">
        <f t="shared" si="103"/>
        <v>0</v>
      </c>
      <c r="K247" s="123"/>
    </row>
    <row r="248" spans="1:11" x14ac:dyDescent="0.25">
      <c r="A248" s="259"/>
      <c r="B248" s="262"/>
      <c r="C248" s="262"/>
      <c r="D248" s="23" t="s">
        <v>176</v>
      </c>
      <c r="E248" s="262"/>
      <c r="F248" s="81" t="s">
        <v>193</v>
      </c>
      <c r="G248" s="22">
        <f t="shared" si="103"/>
        <v>109000</v>
      </c>
      <c r="H248" s="22">
        <f t="shared" si="103"/>
        <v>115758</v>
      </c>
      <c r="I248" s="22">
        <f t="shared" si="103"/>
        <v>115758</v>
      </c>
      <c r="J248" s="22">
        <f t="shared" si="103"/>
        <v>0</v>
      </c>
      <c r="K248" s="123"/>
    </row>
    <row r="249" spans="1:11" ht="19.5" customHeight="1" x14ac:dyDescent="0.25">
      <c r="A249" s="138" t="s">
        <v>62</v>
      </c>
      <c r="B249" s="23" t="s">
        <v>107</v>
      </c>
      <c r="C249" s="23" t="s">
        <v>18</v>
      </c>
      <c r="D249" s="23" t="s">
        <v>176</v>
      </c>
      <c r="E249" s="136">
        <v>800</v>
      </c>
      <c r="F249" s="23"/>
      <c r="G249" s="22">
        <f>SUM(G250)</f>
        <v>2700</v>
      </c>
      <c r="H249" s="22">
        <f t="shared" ref="H249:J249" si="104">SUM(H250)</f>
        <v>2873</v>
      </c>
      <c r="I249" s="22">
        <f t="shared" si="104"/>
        <v>2873</v>
      </c>
      <c r="J249" s="22">
        <f t="shared" si="104"/>
        <v>0</v>
      </c>
      <c r="K249" s="123"/>
    </row>
    <row r="250" spans="1:11" ht="17.25" customHeight="1" x14ac:dyDescent="0.25">
      <c r="A250" s="80" t="s">
        <v>64</v>
      </c>
      <c r="B250" s="23" t="s">
        <v>107</v>
      </c>
      <c r="C250" s="23" t="s">
        <v>18</v>
      </c>
      <c r="D250" s="23" t="s">
        <v>176</v>
      </c>
      <c r="E250" s="136">
        <v>850</v>
      </c>
      <c r="F250" s="23"/>
      <c r="G250" s="22">
        <f>SUM(G251:G252)</f>
        <v>2700</v>
      </c>
      <c r="H250" s="22">
        <f t="shared" ref="H250:J250" si="105">SUM(H251:H252)</f>
        <v>2873</v>
      </c>
      <c r="I250" s="22">
        <f t="shared" si="105"/>
        <v>2873</v>
      </c>
      <c r="J250" s="22">
        <f t="shared" si="105"/>
        <v>0</v>
      </c>
      <c r="K250" s="123"/>
    </row>
    <row r="251" spans="1:11" ht="25.5" customHeight="1" x14ac:dyDescent="0.25">
      <c r="A251" s="80" t="s">
        <v>78</v>
      </c>
      <c r="B251" s="23" t="s">
        <v>107</v>
      </c>
      <c r="C251" s="23" t="s">
        <v>18</v>
      </c>
      <c r="D251" s="23" t="s">
        <v>176</v>
      </c>
      <c r="E251" s="136">
        <v>851</v>
      </c>
      <c r="F251" s="23" t="s">
        <v>68</v>
      </c>
      <c r="G251" s="22">
        <f>SUM(G293)</f>
        <v>0</v>
      </c>
      <c r="H251" s="22">
        <f t="shared" ref="H251:J252" si="106">SUM(H293)</f>
        <v>0</v>
      </c>
      <c r="I251" s="22">
        <f t="shared" si="106"/>
        <v>0</v>
      </c>
      <c r="J251" s="22">
        <f t="shared" si="106"/>
        <v>0</v>
      </c>
      <c r="K251" s="123"/>
    </row>
    <row r="252" spans="1:11" ht="26.25" customHeight="1" x14ac:dyDescent="0.25">
      <c r="A252" s="80" t="s">
        <v>66</v>
      </c>
      <c r="B252" s="23" t="s">
        <v>107</v>
      </c>
      <c r="C252" s="23" t="s">
        <v>18</v>
      </c>
      <c r="D252" s="23" t="s">
        <v>176</v>
      </c>
      <c r="E252" s="136">
        <v>852</v>
      </c>
      <c r="F252" s="23" t="s">
        <v>68</v>
      </c>
      <c r="G252" s="22">
        <f>SUM(G294)</f>
        <v>2700</v>
      </c>
      <c r="H252" s="22">
        <f t="shared" si="106"/>
        <v>2873</v>
      </c>
      <c r="I252" s="22">
        <f t="shared" si="106"/>
        <v>2873</v>
      </c>
      <c r="J252" s="22">
        <f t="shared" si="106"/>
        <v>0</v>
      </c>
      <c r="K252" s="123"/>
    </row>
    <row r="253" spans="1:11" ht="17.25" customHeight="1" x14ac:dyDescent="0.25">
      <c r="A253" s="80" t="s">
        <v>194</v>
      </c>
      <c r="B253" s="23"/>
      <c r="C253" s="23"/>
      <c r="D253" s="23"/>
      <c r="E253" s="23"/>
      <c r="F253" s="23"/>
      <c r="G253" s="22">
        <f>SUM(G254)</f>
        <v>2736500</v>
      </c>
      <c r="H253" s="22">
        <f t="shared" ref="H253:J253" si="107">SUM(H254)</f>
        <v>2633933.25</v>
      </c>
      <c r="I253" s="22">
        <f t="shared" si="107"/>
        <v>2633933.25</v>
      </c>
      <c r="J253" s="22">
        <f t="shared" si="107"/>
        <v>0</v>
      </c>
      <c r="K253" s="123"/>
    </row>
    <row r="254" spans="1:11" ht="39" customHeight="1" x14ac:dyDescent="0.25">
      <c r="A254" s="80" t="s">
        <v>96</v>
      </c>
      <c r="B254" s="23" t="s">
        <v>107</v>
      </c>
      <c r="C254" s="23" t="s">
        <v>18</v>
      </c>
      <c r="D254" s="23" t="s">
        <v>176</v>
      </c>
      <c r="E254" s="23"/>
      <c r="F254" s="23"/>
      <c r="G254" s="22">
        <f t="shared" ref="G254:J254" si="108">SUM(G255+G263+G291)</f>
        <v>2736500</v>
      </c>
      <c r="H254" s="22">
        <f t="shared" si="108"/>
        <v>2633933.25</v>
      </c>
      <c r="I254" s="22">
        <f t="shared" si="108"/>
        <v>2633933.25</v>
      </c>
      <c r="J254" s="22">
        <f t="shared" si="108"/>
        <v>0</v>
      </c>
      <c r="K254" s="123"/>
    </row>
    <row r="255" spans="1:11" ht="46.5" customHeight="1" x14ac:dyDescent="0.25">
      <c r="A255" s="80" t="s">
        <v>28</v>
      </c>
      <c r="B255" s="23" t="s">
        <v>107</v>
      </c>
      <c r="C255" s="23" t="s">
        <v>18</v>
      </c>
      <c r="D255" s="23" t="s">
        <v>176</v>
      </c>
      <c r="E255" s="23" t="s">
        <v>29</v>
      </c>
      <c r="F255" s="23"/>
      <c r="G255" s="22">
        <f>SUM(G256)</f>
        <v>1903403</v>
      </c>
      <c r="H255" s="22">
        <f t="shared" ref="H255:J255" si="109">SUM(H256)</f>
        <v>1801438.65</v>
      </c>
      <c r="I255" s="22">
        <f t="shared" si="109"/>
        <v>1801438.65</v>
      </c>
      <c r="J255" s="22">
        <f t="shared" si="109"/>
        <v>0</v>
      </c>
      <c r="K255" s="123"/>
    </row>
    <row r="256" spans="1:11" ht="26.25" customHeight="1" x14ac:dyDescent="0.25">
      <c r="A256" s="80" t="s">
        <v>177</v>
      </c>
      <c r="B256" s="23" t="s">
        <v>107</v>
      </c>
      <c r="C256" s="23" t="s">
        <v>18</v>
      </c>
      <c r="D256" s="23" t="s">
        <v>176</v>
      </c>
      <c r="E256" s="23" t="s">
        <v>178</v>
      </c>
      <c r="F256" s="23"/>
      <c r="G256" s="22">
        <f>SUM(G257+G262)</f>
        <v>1903403</v>
      </c>
      <c r="H256" s="22">
        <f t="shared" ref="H256:J256" si="110">SUM(H257+H262)</f>
        <v>1801438.65</v>
      </c>
      <c r="I256" s="22">
        <f t="shared" si="110"/>
        <v>1801438.65</v>
      </c>
      <c r="J256" s="22">
        <f t="shared" si="110"/>
        <v>0</v>
      </c>
      <c r="K256" s="123"/>
    </row>
    <row r="257" spans="1:11" x14ac:dyDescent="0.25">
      <c r="A257" s="257" t="s">
        <v>32</v>
      </c>
      <c r="B257" s="260" t="s">
        <v>107</v>
      </c>
      <c r="C257" s="260" t="s">
        <v>18</v>
      </c>
      <c r="D257" s="23" t="s">
        <v>176</v>
      </c>
      <c r="E257" s="260" t="s">
        <v>179</v>
      </c>
      <c r="F257" s="23"/>
      <c r="G257" s="22">
        <f>SUM(G258:G261)</f>
        <v>1903403</v>
      </c>
      <c r="H257" s="22">
        <f t="shared" ref="H257:J257" si="111">SUM(H258:H261)</f>
        <v>1801438.65</v>
      </c>
      <c r="I257" s="22">
        <f t="shared" si="111"/>
        <v>1801438.65</v>
      </c>
      <c r="J257" s="22">
        <f t="shared" si="111"/>
        <v>0</v>
      </c>
      <c r="K257" s="123"/>
    </row>
    <row r="258" spans="1:11" x14ac:dyDescent="0.25">
      <c r="A258" s="265"/>
      <c r="B258" s="270"/>
      <c r="C258" s="270"/>
      <c r="D258" s="23" t="s">
        <v>176</v>
      </c>
      <c r="E258" s="270"/>
      <c r="F258" s="23" t="s">
        <v>34</v>
      </c>
      <c r="G258" s="22">
        <v>1425800</v>
      </c>
      <c r="H258" s="22">
        <f>SUM(I258:J258)</f>
        <v>1352575</v>
      </c>
      <c r="I258" s="22">
        <f>-73225+G258</f>
        <v>1352575</v>
      </c>
      <c r="J258" s="22"/>
      <c r="K258" s="123"/>
    </row>
    <row r="259" spans="1:11" ht="23.25" x14ac:dyDescent="0.25">
      <c r="A259" s="265"/>
      <c r="B259" s="270"/>
      <c r="C259" s="270"/>
      <c r="D259" s="23" t="s">
        <v>176</v>
      </c>
      <c r="E259" s="270"/>
      <c r="F259" s="81" t="s">
        <v>180</v>
      </c>
      <c r="G259" s="22">
        <v>36101</v>
      </c>
      <c r="H259" s="22">
        <f>SUM(I259:J259)</f>
        <v>30168</v>
      </c>
      <c r="I259" s="22">
        <v>30168</v>
      </c>
      <c r="J259" s="22"/>
      <c r="K259" s="123"/>
    </row>
    <row r="260" spans="1:11" x14ac:dyDescent="0.25">
      <c r="A260" s="265"/>
      <c r="B260" s="270"/>
      <c r="C260" s="270"/>
      <c r="D260" s="23" t="s">
        <v>176</v>
      </c>
      <c r="E260" s="270"/>
      <c r="F260" s="81" t="s">
        <v>35</v>
      </c>
      <c r="G260" s="22">
        <v>430600</v>
      </c>
      <c r="H260" s="22">
        <f>SUM(I260:J260)</f>
        <v>408477.65</v>
      </c>
      <c r="I260" s="22">
        <f>SUM(I258*30.2/100)</f>
        <v>408477.65</v>
      </c>
      <c r="J260" s="22">
        <f>SUM(J258*30.2/100)</f>
        <v>0</v>
      </c>
      <c r="K260" s="123"/>
    </row>
    <row r="261" spans="1:11" ht="23.25" x14ac:dyDescent="0.25">
      <c r="A261" s="266"/>
      <c r="B261" s="308"/>
      <c r="C261" s="308"/>
      <c r="D261" s="23" t="s">
        <v>176</v>
      </c>
      <c r="E261" s="308"/>
      <c r="F261" s="81" t="s">
        <v>195</v>
      </c>
      <c r="G261" s="22">
        <v>10902</v>
      </c>
      <c r="H261" s="22">
        <f>SUM(I261:J261)</f>
        <v>10218</v>
      </c>
      <c r="I261" s="22">
        <v>10218</v>
      </c>
      <c r="J261" s="22">
        <f>SUM(J259*30.2/100)</f>
        <v>0</v>
      </c>
      <c r="K261" s="123"/>
    </row>
    <row r="262" spans="1:11" ht="31.5" customHeight="1" x14ac:dyDescent="0.25">
      <c r="A262" s="138" t="s">
        <v>36</v>
      </c>
      <c r="B262" s="23" t="s">
        <v>107</v>
      </c>
      <c r="C262" s="23" t="s">
        <v>18</v>
      </c>
      <c r="D262" s="23" t="s">
        <v>176</v>
      </c>
      <c r="E262" s="23" t="s">
        <v>182</v>
      </c>
      <c r="F262" s="81" t="s">
        <v>183</v>
      </c>
      <c r="G262" s="22">
        <v>0</v>
      </c>
      <c r="H262" s="22"/>
      <c r="I262" s="22"/>
      <c r="J262" s="22"/>
      <c r="K262" s="123"/>
    </row>
    <row r="263" spans="1:11" ht="25.5" customHeight="1" x14ac:dyDescent="0.25">
      <c r="A263" s="138" t="s">
        <v>38</v>
      </c>
      <c r="B263" s="23" t="s">
        <v>107</v>
      </c>
      <c r="C263" s="23" t="s">
        <v>18</v>
      </c>
      <c r="D263" s="23" t="s">
        <v>176</v>
      </c>
      <c r="E263" s="23" t="s">
        <v>88</v>
      </c>
      <c r="F263" s="23"/>
      <c r="G263" s="22">
        <f>SUM(G264)</f>
        <v>830397</v>
      </c>
      <c r="H263" s="22">
        <f t="shared" ref="H263:J263" si="112">SUM(H264)</f>
        <v>829621.6</v>
      </c>
      <c r="I263" s="22">
        <f t="shared" si="112"/>
        <v>829621.6</v>
      </c>
      <c r="J263" s="22">
        <f t="shared" si="112"/>
        <v>0</v>
      </c>
      <c r="K263" s="123"/>
    </row>
    <row r="264" spans="1:11" ht="26.25" customHeight="1" x14ac:dyDescent="0.25">
      <c r="A264" s="80" t="s">
        <v>39</v>
      </c>
      <c r="B264" s="23" t="s">
        <v>107</v>
      </c>
      <c r="C264" s="23" t="s">
        <v>18</v>
      </c>
      <c r="D264" s="23" t="s">
        <v>176</v>
      </c>
      <c r="E264" s="23" t="s">
        <v>89</v>
      </c>
      <c r="F264" s="23"/>
      <c r="G264" s="22">
        <f>SUM(G266+G265)</f>
        <v>830397</v>
      </c>
      <c r="H264" s="22">
        <f t="shared" ref="H264:J264" si="113">SUM(H266+H265)</f>
        <v>829621.6</v>
      </c>
      <c r="I264" s="22">
        <f t="shared" si="113"/>
        <v>829621.6</v>
      </c>
      <c r="J264" s="22">
        <f t="shared" si="113"/>
        <v>0</v>
      </c>
      <c r="K264" s="123"/>
    </row>
    <row r="265" spans="1:11" ht="31.5" customHeight="1" x14ac:dyDescent="0.25">
      <c r="A265" s="139" t="s">
        <v>184</v>
      </c>
      <c r="B265" s="23" t="s">
        <v>107</v>
      </c>
      <c r="C265" s="23" t="s">
        <v>18</v>
      </c>
      <c r="D265" s="26" t="s">
        <v>176</v>
      </c>
      <c r="E265" s="23" t="s">
        <v>185</v>
      </c>
      <c r="F265" s="23" t="s">
        <v>41</v>
      </c>
      <c r="G265" s="22">
        <v>6000</v>
      </c>
      <c r="H265" s="22">
        <f>SUM(I265:J265)</f>
        <v>5400</v>
      </c>
      <c r="I265" s="22">
        <f>SUM(G265*90/100)</f>
        <v>5400</v>
      </c>
      <c r="J265" s="22">
        <v>0</v>
      </c>
      <c r="K265" s="123"/>
    </row>
    <row r="266" spans="1:11" x14ac:dyDescent="0.25">
      <c r="A266" s="257" t="s">
        <v>42</v>
      </c>
      <c r="B266" s="260" t="s">
        <v>107</v>
      </c>
      <c r="C266" s="443" t="s">
        <v>18</v>
      </c>
      <c r="D266" s="26"/>
      <c r="E266" s="445" t="s">
        <v>43</v>
      </c>
      <c r="F266" s="23"/>
      <c r="G266" s="22">
        <f t="shared" ref="G266:J266" si="114">SUM(G267+G268+G269+G273+G279+G281+G283+G280+G282)</f>
        <v>824397</v>
      </c>
      <c r="H266" s="22">
        <f t="shared" si="114"/>
        <v>824221.6</v>
      </c>
      <c r="I266" s="22">
        <f t="shared" si="114"/>
        <v>824221.6</v>
      </c>
      <c r="J266" s="22">
        <f t="shared" si="114"/>
        <v>0</v>
      </c>
      <c r="K266" s="123"/>
    </row>
    <row r="267" spans="1:11" x14ac:dyDescent="0.25">
      <c r="A267" s="265"/>
      <c r="B267" s="270"/>
      <c r="C267" s="446"/>
      <c r="D267" s="157"/>
      <c r="E267" s="448"/>
      <c r="F267" s="23" t="s">
        <v>41</v>
      </c>
      <c r="G267" s="22">
        <v>0</v>
      </c>
      <c r="H267" s="22">
        <f t="shared" ref="H267:H290" si="115">SUM(I267+J267)</f>
        <v>0</v>
      </c>
      <c r="I267" s="22"/>
      <c r="J267" s="22"/>
      <c r="K267" s="123"/>
    </row>
    <row r="268" spans="1:11" x14ac:dyDescent="0.25">
      <c r="A268" s="265"/>
      <c r="B268" s="270"/>
      <c r="C268" s="446"/>
      <c r="D268" s="157"/>
      <c r="E268" s="448"/>
      <c r="F268" s="23" t="s">
        <v>186</v>
      </c>
      <c r="G268" s="22"/>
      <c r="H268" s="22">
        <f t="shared" si="115"/>
        <v>0</v>
      </c>
      <c r="I268" s="22">
        <f>SUM(G268*90/100)</f>
        <v>0</v>
      </c>
      <c r="J268" s="22">
        <v>0</v>
      </c>
      <c r="K268" s="123"/>
    </row>
    <row r="269" spans="1:11" x14ac:dyDescent="0.25">
      <c r="A269" s="265"/>
      <c r="B269" s="270"/>
      <c r="C269" s="446"/>
      <c r="D269" s="157"/>
      <c r="E269" s="448"/>
      <c r="F269" s="23" t="s">
        <v>45</v>
      </c>
      <c r="G269" s="22">
        <f>SUM(G270:G272)</f>
        <v>60400</v>
      </c>
      <c r="H269" s="22">
        <f t="shared" ref="H269:J269" si="116">SUM(H270:H272)</f>
        <v>61608</v>
      </c>
      <c r="I269" s="22">
        <f t="shared" si="116"/>
        <v>61608</v>
      </c>
      <c r="J269" s="22">
        <f t="shared" si="116"/>
        <v>0</v>
      </c>
      <c r="K269" s="123"/>
    </row>
    <row r="270" spans="1:11" x14ac:dyDescent="0.25">
      <c r="A270" s="265"/>
      <c r="B270" s="270"/>
      <c r="C270" s="446"/>
      <c r="D270" s="157"/>
      <c r="E270" s="448"/>
      <c r="F270" s="23" t="s">
        <v>46</v>
      </c>
      <c r="G270" s="22">
        <v>60000</v>
      </c>
      <c r="H270" s="22">
        <f t="shared" si="115"/>
        <v>61200</v>
      </c>
      <c r="I270" s="22">
        <f>SUM(G270*102/100)</f>
        <v>61200</v>
      </c>
      <c r="J270" s="22">
        <v>0</v>
      </c>
      <c r="K270" s="123"/>
    </row>
    <row r="271" spans="1:11" x14ac:dyDescent="0.25">
      <c r="A271" s="265"/>
      <c r="B271" s="270"/>
      <c r="C271" s="446"/>
      <c r="D271" s="157"/>
      <c r="E271" s="448"/>
      <c r="F271" s="23" t="s">
        <v>47</v>
      </c>
      <c r="G271" s="22">
        <v>0</v>
      </c>
      <c r="H271" s="22">
        <f t="shared" si="115"/>
        <v>0</v>
      </c>
      <c r="I271" s="22">
        <f>SUM(G271*106.4/100)</f>
        <v>0</v>
      </c>
      <c r="J271" s="22">
        <v>0</v>
      </c>
      <c r="K271" s="123"/>
    </row>
    <row r="272" spans="1:11" x14ac:dyDescent="0.25">
      <c r="A272" s="265"/>
      <c r="B272" s="270"/>
      <c r="C272" s="446"/>
      <c r="D272" s="157"/>
      <c r="E272" s="448"/>
      <c r="F272" s="23" t="s">
        <v>48</v>
      </c>
      <c r="G272" s="22">
        <v>400</v>
      </c>
      <c r="H272" s="22">
        <f t="shared" si="115"/>
        <v>408</v>
      </c>
      <c r="I272" s="22">
        <f>SUM(G272*102/100)</f>
        <v>408</v>
      </c>
      <c r="J272" s="22">
        <v>0</v>
      </c>
      <c r="K272" s="123"/>
    </row>
    <row r="273" spans="1:11" x14ac:dyDescent="0.25">
      <c r="A273" s="265"/>
      <c r="B273" s="270"/>
      <c r="C273" s="446"/>
      <c r="D273" s="157"/>
      <c r="E273" s="448"/>
      <c r="F273" s="23" t="s">
        <v>50</v>
      </c>
      <c r="G273" s="22">
        <f>SUM(G274:G278)</f>
        <v>114000</v>
      </c>
      <c r="H273" s="22">
        <f t="shared" ref="H273:J273" si="117">SUM(H274:H278)</f>
        <v>114855.6</v>
      </c>
      <c r="I273" s="22">
        <f t="shared" si="117"/>
        <v>114855.6</v>
      </c>
      <c r="J273" s="22">
        <f t="shared" si="117"/>
        <v>0</v>
      </c>
      <c r="K273" s="123"/>
    </row>
    <row r="274" spans="1:11" x14ac:dyDescent="0.25">
      <c r="A274" s="265"/>
      <c r="B274" s="270"/>
      <c r="C274" s="446"/>
      <c r="D274" s="157"/>
      <c r="E274" s="448"/>
      <c r="F274" s="23" t="s">
        <v>51</v>
      </c>
      <c r="G274" s="22">
        <v>13800</v>
      </c>
      <c r="H274" s="22">
        <f t="shared" si="115"/>
        <v>14655.6</v>
      </c>
      <c r="I274" s="22">
        <f>SUM(G274*106.2/100)</f>
        <v>14655.6</v>
      </c>
      <c r="J274" s="22">
        <v>0</v>
      </c>
      <c r="K274" s="123"/>
    </row>
    <row r="275" spans="1:11" x14ac:dyDescent="0.25">
      <c r="A275" s="265"/>
      <c r="B275" s="270"/>
      <c r="C275" s="446"/>
      <c r="D275" s="157"/>
      <c r="E275" s="448"/>
      <c r="F275" s="23" t="s">
        <v>52</v>
      </c>
      <c r="G275" s="22">
        <v>72200</v>
      </c>
      <c r="H275" s="22">
        <f t="shared" si="115"/>
        <v>72200</v>
      </c>
      <c r="I275" s="22">
        <f>SUM(G275)</f>
        <v>72200</v>
      </c>
      <c r="J275" s="22">
        <v>0</v>
      </c>
      <c r="K275" s="123"/>
    </row>
    <row r="276" spans="1:11" ht="23.25" x14ac:dyDescent="0.25">
      <c r="A276" s="265"/>
      <c r="B276" s="270"/>
      <c r="C276" s="446"/>
      <c r="D276" s="157"/>
      <c r="E276" s="448"/>
      <c r="F276" s="81" t="s">
        <v>187</v>
      </c>
      <c r="G276" s="22">
        <v>10000</v>
      </c>
      <c r="H276" s="22">
        <v>10000</v>
      </c>
      <c r="I276" s="22">
        <v>10000</v>
      </c>
      <c r="J276" s="22">
        <v>0</v>
      </c>
      <c r="K276" s="123"/>
    </row>
    <row r="277" spans="1:11" x14ac:dyDescent="0.25">
      <c r="A277" s="265"/>
      <c r="B277" s="270"/>
      <c r="C277" s="446"/>
      <c r="D277" s="157"/>
      <c r="E277" s="448"/>
      <c r="F277" s="23" t="s">
        <v>98</v>
      </c>
      <c r="G277" s="22">
        <v>0</v>
      </c>
      <c r="H277" s="22">
        <f t="shared" si="115"/>
        <v>0</v>
      </c>
      <c r="I277" s="22"/>
      <c r="J277" s="22"/>
      <c r="K277" s="123"/>
    </row>
    <row r="278" spans="1:11" ht="23.25" x14ac:dyDescent="0.25">
      <c r="A278" s="265"/>
      <c r="B278" s="270"/>
      <c r="C278" s="446"/>
      <c r="D278" s="157"/>
      <c r="E278" s="448"/>
      <c r="F278" s="81" t="s">
        <v>188</v>
      </c>
      <c r="G278" s="22">
        <v>18000</v>
      </c>
      <c r="H278" s="22">
        <v>18000</v>
      </c>
      <c r="I278" s="22">
        <v>18000</v>
      </c>
      <c r="J278" s="22">
        <v>0</v>
      </c>
      <c r="K278" s="123"/>
    </row>
    <row r="279" spans="1:11" x14ac:dyDescent="0.25">
      <c r="A279" s="265"/>
      <c r="B279" s="270"/>
      <c r="C279" s="446"/>
      <c r="D279" s="157"/>
      <c r="E279" s="448"/>
      <c r="F279" s="23" t="s">
        <v>56</v>
      </c>
      <c r="G279" s="22">
        <v>270000</v>
      </c>
      <c r="H279" s="22">
        <f t="shared" si="115"/>
        <v>270000</v>
      </c>
      <c r="I279" s="22">
        <f>SUM(G279)</f>
        <v>270000</v>
      </c>
      <c r="J279" s="22">
        <v>0</v>
      </c>
      <c r="K279" s="123"/>
    </row>
    <row r="280" spans="1:11" ht="23.25" x14ac:dyDescent="0.25">
      <c r="A280" s="265"/>
      <c r="B280" s="270"/>
      <c r="C280" s="446"/>
      <c r="D280" s="157"/>
      <c r="E280" s="448"/>
      <c r="F280" s="81" t="s">
        <v>189</v>
      </c>
      <c r="G280" s="22">
        <v>20000</v>
      </c>
      <c r="H280" s="22">
        <f t="shared" si="115"/>
        <v>20000</v>
      </c>
      <c r="I280" s="22">
        <v>20000</v>
      </c>
      <c r="J280" s="22">
        <v>0</v>
      </c>
      <c r="K280" s="123"/>
    </row>
    <row r="281" spans="1:11" x14ac:dyDescent="0.25">
      <c r="A281" s="265"/>
      <c r="B281" s="270"/>
      <c r="C281" s="446"/>
      <c r="D281" s="157"/>
      <c r="E281" s="448"/>
      <c r="F281" s="23" t="s">
        <v>99</v>
      </c>
      <c r="G281" s="22">
        <v>50000</v>
      </c>
      <c r="H281" s="22">
        <v>50000</v>
      </c>
      <c r="I281" s="22">
        <v>50000</v>
      </c>
      <c r="J281" s="22"/>
      <c r="K281" s="123"/>
    </row>
    <row r="282" spans="1:11" ht="23.25" x14ac:dyDescent="0.25">
      <c r="A282" s="265"/>
      <c r="B282" s="270"/>
      <c r="C282" s="446"/>
      <c r="D282" s="157"/>
      <c r="E282" s="448"/>
      <c r="F282" s="158" t="s">
        <v>190</v>
      </c>
      <c r="G282" s="22">
        <v>90000</v>
      </c>
      <c r="H282" s="22">
        <f>SUM(I282:J282)</f>
        <v>90000</v>
      </c>
      <c r="I282" s="22">
        <v>90000</v>
      </c>
      <c r="J282" s="22">
        <v>0</v>
      </c>
      <c r="K282" s="123"/>
    </row>
    <row r="283" spans="1:11" x14ac:dyDescent="0.25">
      <c r="A283" s="265"/>
      <c r="B283" s="270"/>
      <c r="C283" s="446"/>
      <c r="D283" s="157"/>
      <c r="E283" s="448"/>
      <c r="F283" s="23" t="s">
        <v>58</v>
      </c>
      <c r="G283" s="22">
        <f>SUM(G284:G290)</f>
        <v>219997</v>
      </c>
      <c r="H283" s="22">
        <f t="shared" ref="H283:J283" si="118">SUM(H284:H290)</f>
        <v>217758</v>
      </c>
      <c r="I283" s="22">
        <f t="shared" si="118"/>
        <v>217758</v>
      </c>
      <c r="J283" s="22">
        <f t="shared" si="118"/>
        <v>0</v>
      </c>
      <c r="K283" s="123"/>
    </row>
    <row r="284" spans="1:11" x14ac:dyDescent="0.25">
      <c r="A284" s="265"/>
      <c r="B284" s="270"/>
      <c r="C284" s="446"/>
      <c r="D284" s="157"/>
      <c r="E284" s="448"/>
      <c r="F284" s="23" t="s">
        <v>101</v>
      </c>
      <c r="G284" s="22">
        <v>96000</v>
      </c>
      <c r="H284" s="22">
        <f t="shared" si="115"/>
        <v>96000</v>
      </c>
      <c r="I284" s="22">
        <f>SUM(G284)</f>
        <v>96000</v>
      </c>
      <c r="J284" s="22">
        <v>0</v>
      </c>
      <c r="K284" s="123"/>
    </row>
    <row r="285" spans="1:11" ht="23.25" x14ac:dyDescent="0.25">
      <c r="A285" s="265"/>
      <c r="B285" s="270"/>
      <c r="C285" s="446"/>
      <c r="D285" s="157"/>
      <c r="E285" s="448"/>
      <c r="F285" s="81" t="s">
        <v>191</v>
      </c>
      <c r="G285" s="22">
        <v>14997</v>
      </c>
      <c r="H285" s="22">
        <f t="shared" si="115"/>
        <v>6000</v>
      </c>
      <c r="I285" s="22">
        <v>6000</v>
      </c>
      <c r="J285" s="22">
        <v>0</v>
      </c>
      <c r="K285" s="123"/>
    </row>
    <row r="286" spans="1:11" x14ac:dyDescent="0.25">
      <c r="A286" s="265"/>
      <c r="B286" s="270"/>
      <c r="C286" s="446"/>
      <c r="D286" s="157"/>
      <c r="E286" s="448"/>
      <c r="F286" s="23" t="s">
        <v>102</v>
      </c>
      <c r="G286" s="22"/>
      <c r="H286" s="22">
        <f t="shared" si="115"/>
        <v>0</v>
      </c>
      <c r="I286" s="22">
        <f>SUM(G286*90/100)</f>
        <v>0</v>
      </c>
      <c r="J286" s="22">
        <v>0</v>
      </c>
      <c r="K286" s="123"/>
    </row>
    <row r="287" spans="1:11" ht="23.25" x14ac:dyDescent="0.25">
      <c r="A287" s="265"/>
      <c r="B287" s="270"/>
      <c r="C287" s="446"/>
      <c r="D287" s="157"/>
      <c r="E287" s="448"/>
      <c r="F287" s="81" t="s">
        <v>192</v>
      </c>
      <c r="G287" s="22">
        <v>0</v>
      </c>
      <c r="H287" s="22">
        <f>SUM(I287:J287)</f>
        <v>0</v>
      </c>
      <c r="I287" s="22">
        <v>0</v>
      </c>
      <c r="J287" s="22">
        <v>0</v>
      </c>
      <c r="K287" s="123"/>
    </row>
    <row r="288" spans="1:11" x14ac:dyDescent="0.25">
      <c r="A288" s="265"/>
      <c r="B288" s="270"/>
      <c r="C288" s="446"/>
      <c r="D288" s="157"/>
      <c r="E288" s="448"/>
      <c r="F288" s="23" t="s">
        <v>60</v>
      </c>
      <c r="G288" s="22"/>
      <c r="H288" s="22">
        <f t="shared" si="115"/>
        <v>0</v>
      </c>
      <c r="I288" s="22">
        <f>SUM(G288*107.4/100)</f>
        <v>0</v>
      </c>
      <c r="J288" s="22">
        <v>0</v>
      </c>
      <c r="K288" s="123"/>
    </row>
    <row r="289" spans="1:11" x14ac:dyDescent="0.25">
      <c r="A289" s="265"/>
      <c r="B289" s="270"/>
      <c r="C289" s="446"/>
      <c r="D289" s="28"/>
      <c r="E289" s="448"/>
      <c r="F289" s="23" t="s">
        <v>61</v>
      </c>
      <c r="G289" s="22"/>
      <c r="H289" s="22">
        <f t="shared" si="115"/>
        <v>0</v>
      </c>
      <c r="I289" s="22">
        <f>SUM(G289*107.4/100)</f>
        <v>0</v>
      </c>
      <c r="J289" s="22">
        <v>0</v>
      </c>
      <c r="K289" s="123"/>
    </row>
    <row r="290" spans="1:11" x14ac:dyDescent="0.25">
      <c r="A290" s="266"/>
      <c r="B290" s="308"/>
      <c r="C290" s="308"/>
      <c r="D290" s="28" t="s">
        <v>176</v>
      </c>
      <c r="E290" s="308"/>
      <c r="F290" s="23" t="s">
        <v>193</v>
      </c>
      <c r="G290" s="22">
        <v>109000</v>
      </c>
      <c r="H290" s="22">
        <f t="shared" si="115"/>
        <v>115758</v>
      </c>
      <c r="I290" s="22">
        <f>SUM(G290*106.2/100)</f>
        <v>115758</v>
      </c>
      <c r="J290" s="22">
        <v>0</v>
      </c>
      <c r="K290" s="123"/>
    </row>
    <row r="291" spans="1:11" ht="18" customHeight="1" x14ac:dyDescent="0.25">
      <c r="A291" s="138" t="s">
        <v>62</v>
      </c>
      <c r="B291" s="23" t="s">
        <v>107</v>
      </c>
      <c r="C291" s="23" t="s">
        <v>18</v>
      </c>
      <c r="D291" s="23" t="s">
        <v>176</v>
      </c>
      <c r="E291" s="136">
        <v>800</v>
      </c>
      <c r="F291" s="23"/>
      <c r="G291" s="22">
        <f>SUM(G292)</f>
        <v>2700</v>
      </c>
      <c r="H291" s="22">
        <f t="shared" ref="H291:J291" si="119">SUM(H292)</f>
        <v>2873</v>
      </c>
      <c r="I291" s="22">
        <f t="shared" si="119"/>
        <v>2873</v>
      </c>
      <c r="J291" s="22">
        <f t="shared" si="119"/>
        <v>0</v>
      </c>
      <c r="K291" s="123"/>
    </row>
    <row r="292" spans="1:11" ht="20.25" customHeight="1" x14ac:dyDescent="0.25">
      <c r="A292" s="80" t="s">
        <v>64</v>
      </c>
      <c r="B292" s="23" t="s">
        <v>107</v>
      </c>
      <c r="C292" s="23" t="s">
        <v>18</v>
      </c>
      <c r="D292" s="23" t="s">
        <v>176</v>
      </c>
      <c r="E292" s="136">
        <v>850</v>
      </c>
      <c r="F292" s="23"/>
      <c r="G292" s="22">
        <f>SUM(G293:G294)</f>
        <v>2700</v>
      </c>
      <c r="H292" s="22">
        <f t="shared" ref="H292:J292" si="120">SUM(H293:H294)</f>
        <v>2873</v>
      </c>
      <c r="I292" s="22">
        <f>SUM(I293:I294)</f>
        <v>2873</v>
      </c>
      <c r="J292" s="22">
        <f t="shared" si="120"/>
        <v>0</v>
      </c>
      <c r="K292" s="123"/>
    </row>
    <row r="293" spans="1:11" ht="28.5" customHeight="1" x14ac:dyDescent="0.25">
      <c r="A293" s="80" t="s">
        <v>78</v>
      </c>
      <c r="B293" s="23" t="s">
        <v>107</v>
      </c>
      <c r="C293" s="23" t="s">
        <v>18</v>
      </c>
      <c r="D293" s="23" t="s">
        <v>176</v>
      </c>
      <c r="E293" s="136">
        <v>851</v>
      </c>
      <c r="F293" s="23" t="s">
        <v>68</v>
      </c>
      <c r="G293" s="22">
        <v>0</v>
      </c>
      <c r="H293" s="22">
        <v>0</v>
      </c>
      <c r="I293" s="22">
        <v>0</v>
      </c>
      <c r="J293" s="22">
        <v>0</v>
      </c>
      <c r="K293" s="123"/>
    </row>
    <row r="294" spans="1:11" ht="23.25" customHeight="1" x14ac:dyDescent="0.25">
      <c r="A294" s="80" t="s">
        <v>66</v>
      </c>
      <c r="B294" s="23" t="s">
        <v>107</v>
      </c>
      <c r="C294" s="23" t="s">
        <v>18</v>
      </c>
      <c r="D294" s="23" t="s">
        <v>176</v>
      </c>
      <c r="E294" s="136">
        <v>852</v>
      </c>
      <c r="F294" s="23" t="s">
        <v>68</v>
      </c>
      <c r="G294" s="22">
        <v>2700</v>
      </c>
      <c r="H294" s="22">
        <f>SUM(I294:J294)</f>
        <v>2873</v>
      </c>
      <c r="I294" s="22">
        <v>2873</v>
      </c>
      <c r="J294" s="22">
        <v>0</v>
      </c>
      <c r="K294" s="123"/>
    </row>
    <row r="295" spans="1:11" ht="15" customHeight="1" x14ac:dyDescent="0.25">
      <c r="A295" s="129" t="s">
        <v>196</v>
      </c>
      <c r="B295" s="130">
        <v>10</v>
      </c>
      <c r="C295" s="131" t="s">
        <v>19</v>
      </c>
      <c r="D295" s="134"/>
      <c r="E295" s="134"/>
      <c r="F295" s="23"/>
      <c r="G295" s="25">
        <f>SUM(G296+G302)</f>
        <v>127231</v>
      </c>
      <c r="H295" s="25">
        <f t="shared" ref="H295:J295" si="121">SUM(H296+H302)</f>
        <v>127231</v>
      </c>
      <c r="I295" s="25">
        <f t="shared" si="121"/>
        <v>127231</v>
      </c>
      <c r="J295" s="25">
        <f t="shared" si="121"/>
        <v>0</v>
      </c>
      <c r="K295" s="123"/>
    </row>
    <row r="296" spans="1:11" ht="24.75" customHeight="1" x14ac:dyDescent="0.25">
      <c r="A296" s="82" t="s">
        <v>197</v>
      </c>
      <c r="B296" s="24" t="s">
        <v>91</v>
      </c>
      <c r="C296" s="24" t="s">
        <v>81</v>
      </c>
      <c r="D296" s="24" t="s">
        <v>20</v>
      </c>
      <c r="E296" s="24"/>
      <c r="F296" s="24"/>
      <c r="G296" s="25">
        <f>SUM(G297)</f>
        <v>0</v>
      </c>
      <c r="H296" s="25">
        <f t="shared" ref="H296:J300" si="122">SUM(H297)</f>
        <v>0</v>
      </c>
      <c r="I296" s="25">
        <f t="shared" si="122"/>
        <v>0</v>
      </c>
      <c r="J296" s="25">
        <f t="shared" si="122"/>
        <v>0</v>
      </c>
      <c r="K296" s="123"/>
    </row>
    <row r="297" spans="1:11" ht="29.25" customHeight="1" x14ac:dyDescent="0.25">
      <c r="A297" s="80" t="s">
        <v>198</v>
      </c>
      <c r="B297" s="23" t="s">
        <v>91</v>
      </c>
      <c r="C297" s="23" t="s">
        <v>81</v>
      </c>
      <c r="D297" s="23" t="s">
        <v>199</v>
      </c>
      <c r="E297" s="23"/>
      <c r="F297" s="23"/>
      <c r="G297" s="22">
        <f>SUM(G298)</f>
        <v>0</v>
      </c>
      <c r="H297" s="22">
        <f t="shared" si="122"/>
        <v>0</v>
      </c>
      <c r="I297" s="22">
        <f t="shared" si="122"/>
        <v>0</v>
      </c>
      <c r="J297" s="22">
        <f t="shared" si="122"/>
        <v>0</v>
      </c>
      <c r="K297" s="123"/>
    </row>
    <row r="298" spans="1:11" ht="20.25" customHeight="1" x14ac:dyDescent="0.25">
      <c r="A298" s="80" t="s">
        <v>200</v>
      </c>
      <c r="B298" s="23" t="s">
        <v>91</v>
      </c>
      <c r="C298" s="23" t="s">
        <v>81</v>
      </c>
      <c r="D298" s="23" t="s">
        <v>201</v>
      </c>
      <c r="E298" s="23"/>
      <c r="F298" s="23"/>
      <c r="G298" s="22">
        <f>SUM(G299)</f>
        <v>0</v>
      </c>
      <c r="H298" s="22">
        <f t="shared" si="122"/>
        <v>0</v>
      </c>
      <c r="I298" s="22">
        <f t="shared" si="122"/>
        <v>0</v>
      </c>
      <c r="J298" s="22">
        <f t="shared" si="122"/>
        <v>0</v>
      </c>
      <c r="K298" s="123"/>
    </row>
    <row r="299" spans="1:11" ht="25.5" customHeight="1" x14ac:dyDescent="0.25">
      <c r="A299" s="138" t="s">
        <v>38</v>
      </c>
      <c r="B299" s="23" t="s">
        <v>91</v>
      </c>
      <c r="C299" s="23" t="s">
        <v>81</v>
      </c>
      <c r="D299" s="23" t="s">
        <v>201</v>
      </c>
      <c r="E299" s="23" t="s">
        <v>88</v>
      </c>
      <c r="F299" s="23"/>
      <c r="G299" s="22">
        <f>SUM(G300)</f>
        <v>0</v>
      </c>
      <c r="H299" s="22">
        <f t="shared" si="122"/>
        <v>0</v>
      </c>
      <c r="I299" s="22">
        <f t="shared" si="122"/>
        <v>0</v>
      </c>
      <c r="J299" s="22">
        <f t="shared" si="122"/>
        <v>0</v>
      </c>
      <c r="K299" s="123"/>
    </row>
    <row r="300" spans="1:11" ht="30" customHeight="1" x14ac:dyDescent="0.25">
      <c r="A300" s="80" t="s">
        <v>39</v>
      </c>
      <c r="B300" s="23" t="s">
        <v>91</v>
      </c>
      <c r="C300" s="23" t="s">
        <v>81</v>
      </c>
      <c r="D300" s="23" t="s">
        <v>201</v>
      </c>
      <c r="E300" s="23" t="s">
        <v>89</v>
      </c>
      <c r="F300" s="23"/>
      <c r="G300" s="22">
        <f>SUM(G301)</f>
        <v>0</v>
      </c>
      <c r="H300" s="22">
        <f t="shared" si="122"/>
        <v>0</v>
      </c>
      <c r="I300" s="22">
        <f t="shared" si="122"/>
        <v>0</v>
      </c>
      <c r="J300" s="22">
        <f t="shared" si="122"/>
        <v>0</v>
      </c>
      <c r="K300" s="123"/>
    </row>
    <row r="301" spans="1:11" ht="24" customHeight="1" x14ac:dyDescent="0.25">
      <c r="A301" s="139" t="s">
        <v>42</v>
      </c>
      <c r="B301" s="23" t="s">
        <v>91</v>
      </c>
      <c r="C301" s="23" t="s">
        <v>81</v>
      </c>
      <c r="D301" s="23" t="s">
        <v>201</v>
      </c>
      <c r="E301" s="23" t="s">
        <v>43</v>
      </c>
      <c r="F301" s="23" t="s">
        <v>56</v>
      </c>
      <c r="G301" s="22">
        <v>0</v>
      </c>
      <c r="H301" s="22">
        <f>SUM(I301:J301)</f>
        <v>0</v>
      </c>
      <c r="I301" s="22">
        <f>SUM(G301)</f>
        <v>0</v>
      </c>
      <c r="J301" s="22">
        <v>0</v>
      </c>
      <c r="K301" s="123"/>
    </row>
    <row r="302" spans="1:11" ht="24" customHeight="1" x14ac:dyDescent="0.25">
      <c r="A302" s="126" t="s">
        <v>202</v>
      </c>
      <c r="B302" s="24" t="s">
        <v>91</v>
      </c>
      <c r="C302" s="24" t="s">
        <v>203</v>
      </c>
      <c r="D302" s="24"/>
      <c r="E302" s="24"/>
      <c r="F302" s="24"/>
      <c r="G302" s="25">
        <f>SUM(G303)</f>
        <v>127231</v>
      </c>
      <c r="H302" s="25">
        <f t="shared" ref="H302:J306" si="123">SUM(H303)</f>
        <v>127231</v>
      </c>
      <c r="I302" s="25">
        <f t="shared" si="123"/>
        <v>127231</v>
      </c>
      <c r="J302" s="25">
        <f t="shared" si="123"/>
        <v>0</v>
      </c>
      <c r="K302" s="123"/>
    </row>
    <row r="303" spans="1:11" ht="23.25" x14ac:dyDescent="0.25">
      <c r="A303" s="80" t="s">
        <v>204</v>
      </c>
      <c r="B303" s="23" t="s">
        <v>91</v>
      </c>
      <c r="C303" s="23" t="s">
        <v>203</v>
      </c>
      <c r="D303" s="23" t="s">
        <v>199</v>
      </c>
      <c r="E303" s="23"/>
      <c r="F303" s="23"/>
      <c r="G303" s="22">
        <f>SUM(G304)</f>
        <v>127231</v>
      </c>
      <c r="H303" s="22">
        <f t="shared" si="123"/>
        <v>127231</v>
      </c>
      <c r="I303" s="22">
        <f t="shared" si="123"/>
        <v>127231</v>
      </c>
      <c r="J303" s="22">
        <f t="shared" si="123"/>
        <v>0</v>
      </c>
      <c r="K303" s="123"/>
    </row>
    <row r="304" spans="1:11" ht="53.25" customHeight="1" x14ac:dyDescent="0.25">
      <c r="A304" s="80" t="s">
        <v>217</v>
      </c>
      <c r="B304" s="23" t="s">
        <v>91</v>
      </c>
      <c r="C304" s="23" t="s">
        <v>203</v>
      </c>
      <c r="D304" s="23" t="s">
        <v>201</v>
      </c>
      <c r="E304" s="23"/>
      <c r="F304" s="23"/>
      <c r="G304" s="22">
        <f>SUM(G305)</f>
        <v>127231</v>
      </c>
      <c r="H304" s="22">
        <f t="shared" si="123"/>
        <v>127231</v>
      </c>
      <c r="I304" s="22">
        <f t="shared" si="123"/>
        <v>127231</v>
      </c>
      <c r="J304" s="22">
        <f t="shared" si="123"/>
        <v>0</v>
      </c>
      <c r="K304" s="123"/>
    </row>
    <row r="305" spans="1:11" ht="24" customHeight="1" x14ac:dyDescent="0.25">
      <c r="A305" s="138" t="s">
        <v>38</v>
      </c>
      <c r="B305" s="23" t="s">
        <v>91</v>
      </c>
      <c r="C305" s="23" t="s">
        <v>203</v>
      </c>
      <c r="D305" s="23" t="s">
        <v>201</v>
      </c>
      <c r="E305" s="23" t="s">
        <v>88</v>
      </c>
      <c r="F305" s="23"/>
      <c r="G305" s="22">
        <f>SUM(G306)</f>
        <v>127231</v>
      </c>
      <c r="H305" s="22">
        <f t="shared" si="123"/>
        <v>127231</v>
      </c>
      <c r="I305" s="22">
        <f t="shared" si="123"/>
        <v>127231</v>
      </c>
      <c r="J305" s="22">
        <f t="shared" si="123"/>
        <v>0</v>
      </c>
      <c r="K305" s="123"/>
    </row>
    <row r="306" spans="1:11" ht="24.75" customHeight="1" x14ac:dyDescent="0.25">
      <c r="A306" s="80" t="s">
        <v>39</v>
      </c>
      <c r="B306" s="23" t="s">
        <v>91</v>
      </c>
      <c r="C306" s="23" t="s">
        <v>203</v>
      </c>
      <c r="D306" s="23" t="s">
        <v>201</v>
      </c>
      <c r="E306" s="23" t="s">
        <v>89</v>
      </c>
      <c r="F306" s="23"/>
      <c r="G306" s="22">
        <f>SUM(G307)</f>
        <v>127231</v>
      </c>
      <c r="H306" s="22">
        <f t="shared" si="123"/>
        <v>127231</v>
      </c>
      <c r="I306" s="22">
        <f t="shared" si="123"/>
        <v>127231</v>
      </c>
      <c r="J306" s="22">
        <f t="shared" si="123"/>
        <v>0</v>
      </c>
      <c r="K306" s="123"/>
    </row>
    <row r="307" spans="1:11" ht="27" customHeight="1" x14ac:dyDescent="0.25">
      <c r="A307" s="139" t="s">
        <v>42</v>
      </c>
      <c r="B307" s="23" t="s">
        <v>91</v>
      </c>
      <c r="C307" s="23" t="s">
        <v>203</v>
      </c>
      <c r="D307" s="23" t="s">
        <v>201</v>
      </c>
      <c r="E307" s="23" t="s">
        <v>43</v>
      </c>
      <c r="F307" s="23" t="s">
        <v>56</v>
      </c>
      <c r="G307" s="22">
        <v>127231</v>
      </c>
      <c r="H307" s="22">
        <f>SUM(I307:J307)</f>
        <v>127231</v>
      </c>
      <c r="I307" s="22">
        <f>SUM(G307)</f>
        <v>127231</v>
      </c>
      <c r="J307" s="22">
        <v>0</v>
      </c>
      <c r="K307" s="123"/>
    </row>
    <row r="308" spans="1:11" ht="13.5" customHeight="1" x14ac:dyDescent="0.25">
      <c r="A308" s="82" t="s">
        <v>206</v>
      </c>
      <c r="B308" s="24" t="s">
        <v>207</v>
      </c>
      <c r="C308" s="24" t="s">
        <v>19</v>
      </c>
      <c r="D308" s="24" t="s">
        <v>20</v>
      </c>
      <c r="E308" s="24"/>
      <c r="F308" s="24"/>
      <c r="G308" s="25">
        <f t="shared" ref="G308:J312" si="124">SUM(G309)</f>
        <v>0</v>
      </c>
      <c r="H308" s="25">
        <f t="shared" si="124"/>
        <v>0</v>
      </c>
      <c r="I308" s="25">
        <f t="shared" si="124"/>
        <v>0</v>
      </c>
      <c r="J308" s="25">
        <f t="shared" si="124"/>
        <v>0</v>
      </c>
      <c r="K308" s="123"/>
    </row>
    <row r="309" spans="1:11" x14ac:dyDescent="0.25">
      <c r="A309" s="82" t="s">
        <v>208</v>
      </c>
      <c r="B309" s="24" t="s">
        <v>207</v>
      </c>
      <c r="C309" s="24" t="s">
        <v>145</v>
      </c>
      <c r="D309" s="24" t="s">
        <v>20</v>
      </c>
      <c r="E309" s="24"/>
      <c r="F309" s="24"/>
      <c r="G309" s="25">
        <f t="shared" si="124"/>
        <v>0</v>
      </c>
      <c r="H309" s="25">
        <f t="shared" si="124"/>
        <v>0</v>
      </c>
      <c r="I309" s="25">
        <f t="shared" si="124"/>
        <v>0</v>
      </c>
      <c r="J309" s="25">
        <f t="shared" si="124"/>
        <v>0</v>
      </c>
      <c r="K309" s="123"/>
    </row>
    <row r="310" spans="1:11" ht="27" customHeight="1" x14ac:dyDescent="0.25">
      <c r="A310" s="80" t="s">
        <v>209</v>
      </c>
      <c r="B310" s="23" t="s">
        <v>207</v>
      </c>
      <c r="C310" s="23" t="s">
        <v>145</v>
      </c>
      <c r="D310" s="23" t="s">
        <v>210</v>
      </c>
      <c r="E310" s="23"/>
      <c r="F310" s="23"/>
      <c r="G310" s="22">
        <f t="shared" si="124"/>
        <v>0</v>
      </c>
      <c r="H310" s="22">
        <f t="shared" si="124"/>
        <v>0</v>
      </c>
      <c r="I310" s="22">
        <f t="shared" si="124"/>
        <v>0</v>
      </c>
      <c r="J310" s="22">
        <f t="shared" si="124"/>
        <v>0</v>
      </c>
      <c r="K310" s="123"/>
    </row>
    <row r="311" spans="1:11" ht="36" customHeight="1" x14ac:dyDescent="0.25">
      <c r="A311" s="80" t="s">
        <v>211</v>
      </c>
      <c r="B311" s="23" t="s">
        <v>207</v>
      </c>
      <c r="C311" s="23" t="s">
        <v>145</v>
      </c>
      <c r="D311" s="23" t="s">
        <v>212</v>
      </c>
      <c r="E311" s="23"/>
      <c r="F311" s="23"/>
      <c r="G311" s="22">
        <f>SUM(G312)</f>
        <v>0</v>
      </c>
      <c r="H311" s="22">
        <f t="shared" si="124"/>
        <v>0</v>
      </c>
      <c r="I311" s="22">
        <f t="shared" si="124"/>
        <v>0</v>
      </c>
      <c r="J311" s="22">
        <f t="shared" si="124"/>
        <v>0</v>
      </c>
      <c r="K311" s="123"/>
    </row>
    <row r="312" spans="1:11" ht="15.75" customHeight="1" x14ac:dyDescent="0.25">
      <c r="A312" s="80" t="s">
        <v>62</v>
      </c>
      <c r="B312" s="23" t="s">
        <v>207</v>
      </c>
      <c r="C312" s="23" t="s">
        <v>145</v>
      </c>
      <c r="D312" s="23" t="s">
        <v>212</v>
      </c>
      <c r="E312" s="23" t="s">
        <v>63</v>
      </c>
      <c r="F312" s="23"/>
      <c r="G312" s="22">
        <f>SUM(G313)</f>
        <v>0</v>
      </c>
      <c r="H312" s="22">
        <f t="shared" si="124"/>
        <v>0</v>
      </c>
      <c r="I312" s="22">
        <f t="shared" si="124"/>
        <v>0</v>
      </c>
      <c r="J312" s="22">
        <f t="shared" si="124"/>
        <v>0</v>
      </c>
      <c r="K312" s="123"/>
    </row>
    <row r="313" spans="1:11" ht="17.25" customHeight="1" x14ac:dyDescent="0.25">
      <c r="A313" s="80" t="s">
        <v>213</v>
      </c>
      <c r="B313" s="23" t="s">
        <v>207</v>
      </c>
      <c r="C313" s="23" t="s">
        <v>145</v>
      </c>
      <c r="D313" s="23" t="s">
        <v>212</v>
      </c>
      <c r="E313" s="23" t="s">
        <v>214</v>
      </c>
      <c r="F313" s="23" t="s">
        <v>68</v>
      </c>
      <c r="G313" s="22"/>
      <c r="H313" s="22">
        <f>SUM(I313:J313)</f>
        <v>0</v>
      </c>
      <c r="I313" s="22">
        <f>SUM(G313)</f>
        <v>0</v>
      </c>
      <c r="J313" s="22">
        <v>0</v>
      </c>
      <c r="K313" s="123"/>
    </row>
    <row r="314" spans="1:11" x14ac:dyDescent="0.25">
      <c r="A314" s="125" t="s">
        <v>215</v>
      </c>
      <c r="B314" s="124"/>
      <c r="C314" s="124"/>
      <c r="D314" s="124"/>
      <c r="E314" s="124"/>
      <c r="F314" s="124"/>
      <c r="G314" s="25">
        <f t="shared" ref="G314:J314" si="125">SUM(G12+G68+G139+G164+G208+G295+G308)</f>
        <v>15470050</v>
      </c>
      <c r="H314" s="25">
        <f t="shared" si="125"/>
        <v>15607681.246560197</v>
      </c>
      <c r="I314" s="25">
        <f t="shared" si="125"/>
        <v>15607681.246560197</v>
      </c>
      <c r="J314" s="25">
        <f t="shared" si="125"/>
        <v>0</v>
      </c>
      <c r="K314" s="123"/>
    </row>
  </sheetData>
  <mergeCells count="48">
    <mergeCell ref="H8:J8"/>
    <mergeCell ref="I2:J2"/>
    <mergeCell ref="I3:J3"/>
    <mergeCell ref="A5:J5"/>
    <mergeCell ref="A6:J6"/>
    <mergeCell ref="A7:A9"/>
    <mergeCell ref="B7:F8"/>
    <mergeCell ref="G7:G9"/>
    <mergeCell ref="H7:J7"/>
    <mergeCell ref="A25:A26"/>
    <mergeCell ref="B25:B26"/>
    <mergeCell ref="C25:C26"/>
    <mergeCell ref="D25:D26"/>
    <mergeCell ref="E25:E26"/>
    <mergeCell ref="A59:A60"/>
    <mergeCell ref="B59:B60"/>
    <mergeCell ref="C59:C60"/>
    <mergeCell ref="D59:D60"/>
    <mergeCell ref="E59:E60"/>
    <mergeCell ref="A33:A51"/>
    <mergeCell ref="B33:B51"/>
    <mergeCell ref="C33:C51"/>
    <mergeCell ref="D33:D51"/>
    <mergeCell ref="E33:E51"/>
    <mergeCell ref="A81:A83"/>
    <mergeCell ref="B81:B83"/>
    <mergeCell ref="C81:C83"/>
    <mergeCell ref="E81:E83"/>
    <mergeCell ref="A113:A115"/>
    <mergeCell ref="B113:B115"/>
    <mergeCell ref="C113:C115"/>
    <mergeCell ref="E113:E115"/>
    <mergeCell ref="A215:A219"/>
    <mergeCell ref="B215:B219"/>
    <mergeCell ref="C215:C219"/>
    <mergeCell ref="E215:E219"/>
    <mergeCell ref="A224:A248"/>
    <mergeCell ref="B224:B248"/>
    <mergeCell ref="C224:C248"/>
    <mergeCell ref="E224:E248"/>
    <mergeCell ref="A257:A261"/>
    <mergeCell ref="B257:B261"/>
    <mergeCell ref="C257:C261"/>
    <mergeCell ref="E257:E261"/>
    <mergeCell ref="A266:A290"/>
    <mergeCell ref="B266:B290"/>
    <mergeCell ref="C266:C290"/>
    <mergeCell ref="E266:E29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8"/>
  <sheetViews>
    <sheetView topLeftCell="A232" workbookViewId="0">
      <selection activeCell="P263" sqref="P263"/>
    </sheetView>
  </sheetViews>
  <sheetFormatPr defaultRowHeight="15" x14ac:dyDescent="0.25"/>
  <cols>
    <col min="1" max="1" width="38.42578125" style="242" customWidth="1"/>
    <col min="2" max="5" width="9.140625" style="123"/>
    <col min="6" max="6" width="10.7109375" style="123" customWidth="1"/>
    <col min="7" max="9" width="11.5703125" style="122" bestFit="1" customWidth="1"/>
    <col min="10" max="10" width="9.28515625" style="122" bestFit="1" customWidth="1"/>
    <col min="11" max="16384" width="9.140625" style="123"/>
  </cols>
  <sheetData>
    <row r="1" spans="1:11" ht="18.75" x14ac:dyDescent="0.3">
      <c r="A1" s="255" t="s">
        <v>525</v>
      </c>
      <c r="B1" s="254"/>
      <c r="C1" s="254"/>
      <c r="D1" s="254"/>
      <c r="E1" s="254"/>
      <c r="F1" s="254"/>
      <c r="G1" s="256"/>
    </row>
    <row r="2" spans="1:11" x14ac:dyDescent="0.25">
      <c r="A2" s="251"/>
      <c r="B2" s="252"/>
      <c r="C2" s="252"/>
      <c r="D2" s="252"/>
      <c r="E2" s="252"/>
      <c r="F2" s="252"/>
      <c r="G2" s="253"/>
    </row>
    <row r="3" spans="1:11" x14ac:dyDescent="0.25">
      <c r="A3" s="273" t="s">
        <v>4</v>
      </c>
      <c r="B3" s="314" t="s">
        <v>5</v>
      </c>
      <c r="C3" s="315"/>
      <c r="D3" s="315"/>
      <c r="E3" s="315"/>
      <c r="F3" s="316"/>
      <c r="G3" s="465" t="s">
        <v>387</v>
      </c>
      <c r="H3" s="468" t="s">
        <v>6</v>
      </c>
      <c r="I3" s="469"/>
      <c r="J3" s="470"/>
    </row>
    <row r="4" spans="1:11" x14ac:dyDescent="0.25">
      <c r="A4" s="463"/>
      <c r="B4" s="317"/>
      <c r="C4" s="318"/>
      <c r="D4" s="318"/>
      <c r="E4" s="318"/>
      <c r="F4" s="319"/>
      <c r="G4" s="466"/>
      <c r="H4" s="468" t="s">
        <v>7</v>
      </c>
      <c r="I4" s="469"/>
      <c r="J4" s="470"/>
    </row>
    <row r="5" spans="1:11" x14ac:dyDescent="0.25">
      <c r="A5" s="464"/>
      <c r="B5" s="163" t="s">
        <v>10</v>
      </c>
      <c r="C5" s="163" t="s">
        <v>11</v>
      </c>
      <c r="D5" s="163" t="s">
        <v>12</v>
      </c>
      <c r="E5" s="163" t="s">
        <v>13</v>
      </c>
      <c r="F5" s="163" t="s">
        <v>14</v>
      </c>
      <c r="G5" s="467"/>
      <c r="H5" s="22" t="s">
        <v>15</v>
      </c>
      <c r="I5" s="22" t="s">
        <v>8</v>
      </c>
      <c r="J5" s="22" t="s">
        <v>9</v>
      </c>
    </row>
    <row r="6" spans="1:11" ht="12" customHeight="1" x14ac:dyDescent="0.25">
      <c r="A6" s="27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240">
        <v>7</v>
      </c>
      <c r="H6" s="240">
        <v>8</v>
      </c>
      <c r="I6" s="240">
        <v>9</v>
      </c>
      <c r="J6" s="240">
        <v>10</v>
      </c>
    </row>
    <row r="7" spans="1:11" ht="45" customHeight="1" x14ac:dyDescent="0.25">
      <c r="A7" s="243" t="s">
        <v>459</v>
      </c>
      <c r="B7" s="119"/>
      <c r="C7" s="119"/>
      <c r="D7" s="119"/>
      <c r="E7" s="119"/>
      <c r="F7" s="119"/>
      <c r="G7" s="241"/>
      <c r="H7" s="241"/>
      <c r="I7" s="241"/>
      <c r="J7" s="241"/>
    </row>
    <row r="8" spans="1:11" ht="16.5" customHeight="1" x14ac:dyDescent="0.25">
      <c r="A8" s="243" t="s">
        <v>17</v>
      </c>
      <c r="B8" s="24" t="s">
        <v>18</v>
      </c>
      <c r="C8" s="24" t="s">
        <v>19</v>
      </c>
      <c r="D8" s="24" t="s">
        <v>20</v>
      </c>
      <c r="E8" s="24"/>
      <c r="F8" s="24"/>
      <c r="G8" s="25">
        <f>G9+G56</f>
        <v>17748747</v>
      </c>
      <c r="H8" s="25">
        <f t="shared" ref="H8:J8" si="0">H9+H56</f>
        <v>16547474.538289927</v>
      </c>
      <c r="I8" s="25">
        <f t="shared" si="0"/>
        <v>16448104.390289925</v>
      </c>
      <c r="J8" s="25">
        <f t="shared" si="0"/>
        <v>99370</v>
      </c>
    </row>
    <row r="9" spans="1:11" ht="51.75" customHeight="1" x14ac:dyDescent="0.25">
      <c r="A9" s="244" t="s">
        <v>21</v>
      </c>
      <c r="B9" s="24" t="s">
        <v>18</v>
      </c>
      <c r="C9" s="24" t="s">
        <v>22</v>
      </c>
      <c r="D9" s="24" t="s">
        <v>20</v>
      </c>
      <c r="E9" s="24"/>
      <c r="F9" s="24"/>
      <c r="G9" s="25">
        <f>Благовещенское!G16+Богородская!G16+Владимирская!G14+Воздвиженская!G16+Глуховская!G16+Егоровская!G14+Капустихинская!G16+Нахратовская!G14+Нестиарская!G15+Староустинская!G16+р.п.Воскресенкое!G18</f>
        <v>17703247</v>
      </c>
      <c r="H9" s="25">
        <f>Благовещенское!H16+Богородская!H16+Владимирская!H14+Воздвиженская!H16+Глуховская!H16+Егоровская!H14+Капустихинская!H16+Нахратовская!H14+Нестиарская!H15+Староустинская!H16+р.п.Воскресенкое!H18</f>
        <v>16402604.538289927</v>
      </c>
      <c r="I9" s="25">
        <f>Благовещенское!I16+Богородская!I16+Владимирская!I14+Воздвиженская!I16+Глуховская!I16+Егоровская!I14+Капустихинская!I16+Нахратовская!I14+Нестиарская!I15+Староустинская!I16+р.п.Воскресенкое!I18</f>
        <v>16402604.390289925</v>
      </c>
      <c r="J9" s="25">
        <f>Благовещенское!J16+Богородская!J16+Владимирская!J14+Воздвиженская!J16+Глуховская!J16+Егоровская!J14+Капустихинская!J16+Нахратовская!J14+Нестиарская!J15+Староустинская!J16+р.п.Воскресенкое!J18</f>
        <v>0</v>
      </c>
      <c r="K9" s="122"/>
    </row>
    <row r="10" spans="1:11" ht="51.75" customHeight="1" x14ac:dyDescent="0.25">
      <c r="A10" s="86" t="s">
        <v>23</v>
      </c>
      <c r="B10" s="23" t="s">
        <v>18</v>
      </c>
      <c r="C10" s="23" t="s">
        <v>22</v>
      </c>
      <c r="D10" s="23" t="s">
        <v>24</v>
      </c>
      <c r="E10" s="23"/>
      <c r="F10" s="23"/>
      <c r="G10" s="22">
        <f>р.п.Воскресенкое!G19+Староустинская!G17+Капустихинская!G17+Глуховская!G17+Воздвиженская!G17+Богородская!G17+Благовещенское!G17+Нестиарская!G16+Нахратовская!G15+Егоровская!G15+Владимирская!G15</f>
        <v>17703247</v>
      </c>
      <c r="H10" s="22">
        <f>р.п.Воскресенкое!H19+Староустинская!H17+Капустихинская!H17+Глуховская!H17+Воздвиженская!H17+Богородская!H17+Благовещенское!H17+Нестиарская!H16+Нахратовская!H15+Егоровская!H15+Владимирская!H15</f>
        <v>16402604.538289927</v>
      </c>
      <c r="I10" s="22">
        <f>р.п.Воскресенкое!I19+Староустинская!I17+Капустихинская!I17+Глуховская!I17+Воздвиженская!I17+Богородская!I17+Благовещенское!I17+Нестиарская!I16+Нахратовская!I15+Егоровская!I15+Владимирская!I15</f>
        <v>16402604.390289925</v>
      </c>
      <c r="J10" s="22">
        <f>р.п.Воскресенкое!J19+Староустинская!J17+Капустихинская!J17+Глуховская!J17+Воздвиженская!J17+Богородская!J17+Благовещенское!J17+Нестиарская!J16+Нахратовская!J15+Егоровская!J15+Владимирская!J15</f>
        <v>0</v>
      </c>
    </row>
    <row r="11" spans="1:11" ht="21" customHeight="1" x14ac:dyDescent="0.25">
      <c r="A11" s="86" t="s">
        <v>25</v>
      </c>
      <c r="B11" s="23" t="s">
        <v>18</v>
      </c>
      <c r="C11" s="23" t="s">
        <v>22</v>
      </c>
      <c r="D11" s="23" t="s">
        <v>26</v>
      </c>
      <c r="E11" s="23"/>
      <c r="F11" s="23"/>
      <c r="G11" s="22">
        <f>G12</f>
        <v>11463619</v>
      </c>
      <c r="H11" s="22">
        <f t="shared" ref="H11:J11" si="1">H12</f>
        <v>10673546.198092382</v>
      </c>
      <c r="I11" s="22">
        <f t="shared" si="1"/>
        <v>10673546.198092382</v>
      </c>
      <c r="J11" s="22">
        <f t="shared" si="1"/>
        <v>0</v>
      </c>
      <c r="K11" s="122"/>
    </row>
    <row r="12" spans="1:11" ht="25.5" customHeight="1" x14ac:dyDescent="0.25">
      <c r="A12" s="86" t="s">
        <v>27</v>
      </c>
      <c r="B12" s="23" t="s">
        <v>18</v>
      </c>
      <c r="C12" s="23" t="s">
        <v>22</v>
      </c>
      <c r="D12" s="23" t="s">
        <v>26</v>
      </c>
      <c r="E12" s="23"/>
      <c r="F12" s="23"/>
      <c r="G12" s="22">
        <f>G13+G19+G47</f>
        <v>11463619</v>
      </c>
      <c r="H12" s="22">
        <f t="shared" ref="H12:J12" si="2">H13+H19+H47</f>
        <v>10673546.198092382</v>
      </c>
      <c r="I12" s="22">
        <f t="shared" si="2"/>
        <v>10673546.198092382</v>
      </c>
      <c r="J12" s="22">
        <f t="shared" si="2"/>
        <v>0</v>
      </c>
    </row>
    <row r="13" spans="1:11" ht="49.5" customHeight="1" x14ac:dyDescent="0.25">
      <c r="A13" s="86" t="s">
        <v>28</v>
      </c>
      <c r="B13" s="23" t="s">
        <v>18</v>
      </c>
      <c r="C13" s="23" t="s">
        <v>22</v>
      </c>
      <c r="D13" s="23" t="s">
        <v>26</v>
      </c>
      <c r="E13" s="23" t="s">
        <v>29</v>
      </c>
      <c r="F13" s="23"/>
      <c r="G13" s="22">
        <f>SUM(G14)</f>
        <v>9304133</v>
      </c>
      <c r="H13" s="22">
        <f t="shared" ref="H13:J13" si="3">SUM(H14)</f>
        <v>8488244.6980923824</v>
      </c>
      <c r="I13" s="22">
        <f t="shared" si="3"/>
        <v>8488244.6980923824</v>
      </c>
      <c r="J13" s="22">
        <f t="shared" si="3"/>
        <v>0</v>
      </c>
    </row>
    <row r="14" spans="1:11" ht="30.75" customHeight="1" x14ac:dyDescent="0.25">
      <c r="A14" s="86" t="s">
        <v>30</v>
      </c>
      <c r="B14" s="23" t="s">
        <v>18</v>
      </c>
      <c r="C14" s="23" t="s">
        <v>22</v>
      </c>
      <c r="D14" s="23" t="s">
        <v>26</v>
      </c>
      <c r="E14" s="23" t="s">
        <v>31</v>
      </c>
      <c r="F14" s="23"/>
      <c r="G14" s="22">
        <f>SUM(G15)+G18</f>
        <v>9304133</v>
      </c>
      <c r="H14" s="22">
        <f t="shared" ref="H14:J14" si="4">SUM(H15)+H18</f>
        <v>8488244.6980923824</v>
      </c>
      <c r="I14" s="22">
        <f t="shared" si="4"/>
        <v>8488244.6980923824</v>
      </c>
      <c r="J14" s="22">
        <f t="shared" si="4"/>
        <v>0</v>
      </c>
    </row>
    <row r="15" spans="1:11" ht="23.25" customHeight="1" x14ac:dyDescent="0.25">
      <c r="A15" s="236" t="s">
        <v>32</v>
      </c>
      <c r="B15" s="23" t="s">
        <v>18</v>
      </c>
      <c r="C15" s="23" t="s">
        <v>22</v>
      </c>
      <c r="D15" s="23" t="s">
        <v>26</v>
      </c>
      <c r="E15" s="26" t="s">
        <v>33</v>
      </c>
      <c r="F15" s="23"/>
      <c r="G15" s="22">
        <f>Благовещенское!G22+Богородская!G22+Владимирская!G20+Воздвиженская!G22+Глуховская!G22+Егоровская!G20+Капустихинская!G22+Нахратовская!G20+Нестиарская!G21+Староустинская!G22+р.п.Воскресенкое!G24</f>
        <v>9304133</v>
      </c>
      <c r="H15" s="22">
        <f>Благовещенское!H22+Богородская!H22+Владимирская!H20+Воздвиженская!H22+Глуховская!H22+Егоровская!H20+Капустихинская!H22+Нахратовская!H20+Нестиарская!H21+Староустинская!H22+р.п.Воскресенкое!H24</f>
        <v>8488244.6980923824</v>
      </c>
      <c r="I15" s="22">
        <f>Благовещенское!I22+Богородская!I22+Владимирская!I20+Воздвиженская!I22+Глуховская!I22+Егоровская!I20+Капустихинская!I22+Нахратовская!I20+Нестиарская!I21+Староустинская!I22+р.п.Воскресенкое!I24</f>
        <v>8488244.6980923824</v>
      </c>
      <c r="J15" s="22">
        <f>Благовещенское!J22+Богородская!J22+Владимирская!J20+Воздвиженская!J22+Глуховская!J22+Егоровская!J20+Капустихинская!J22+Нахратовская!J20+Нестиарская!J21+Староустинская!J22+р.п.Воскресенкое!J24</f>
        <v>0</v>
      </c>
      <c r="K15" s="122"/>
    </row>
    <row r="16" spans="1:11" x14ac:dyDescent="0.25">
      <c r="A16" s="273" t="s">
        <v>32</v>
      </c>
      <c r="B16" s="260" t="s">
        <v>18</v>
      </c>
      <c r="C16" s="260" t="s">
        <v>22</v>
      </c>
      <c r="D16" s="260" t="s">
        <v>26</v>
      </c>
      <c r="E16" s="260" t="s">
        <v>33</v>
      </c>
      <c r="F16" s="23" t="s">
        <v>34</v>
      </c>
      <c r="G16" s="22">
        <f>Благовещенское!G23+Богородская!G23+Владимирская!G21+Воздвиженская!G23+Глуховская!G23+Егоровская!G21+Капустихинская!G23+Нахратовская!G21+Нестиарская!G22+Староустинская!G23+р.п.Воскресенкое!G25</f>
        <v>7146019</v>
      </c>
      <c r="H16" s="22">
        <f>Благовещенское!H23+Богородская!H23+Владимирская!H21+Воздвиженская!H23+Глуховская!H23+Егоровская!H21+Капустихинская!H23+Нахратовская!H21+Нестиарская!H22+Староустинская!H23+р.п.Воскресенкое!H25</f>
        <v>6519389.1690417696</v>
      </c>
      <c r="I16" s="22">
        <f>Благовещенское!I23+Богородская!I23+Владимирская!I21+Воздвиженская!I23+Глуховская!I23+Егоровская!I21+Капустихинская!I23+Нахратовская!I21+Нестиарская!I22+Староустинская!I23+р.п.Воскресенкое!I25</f>
        <v>6519389.1690417696</v>
      </c>
      <c r="J16" s="22">
        <f>Благовещенское!J23+Богородская!J23+Владимирская!J21+Воздвиженская!J23+Глуховская!J23+Егоровская!J21+Капустихинская!J23+Нахратовская!J21+Нестиарская!J22+Староустинская!J23+р.п.Воскресенкое!J25</f>
        <v>0</v>
      </c>
      <c r="K16" s="122"/>
    </row>
    <row r="17" spans="1:12" ht="13.5" customHeight="1" x14ac:dyDescent="0.25">
      <c r="A17" s="274"/>
      <c r="B17" s="262"/>
      <c r="C17" s="262"/>
      <c r="D17" s="262"/>
      <c r="E17" s="262"/>
      <c r="F17" s="23" t="s">
        <v>35</v>
      </c>
      <c r="G17" s="22">
        <f>SUM(р.п.Воскресенкое!G26+Староустинская!G25+Капустихинская!G25+Воздвиженская!G25+Богородская!G25+Благовещенское!G25)+Глуховская!G25+Нестиарская!G24+Нахратовская!G23+Егоровская!G23+Владимирская!G22</f>
        <v>2158114</v>
      </c>
      <c r="H17" s="22">
        <f>SUM(р.п.Воскресенкое!H26+Староустинская!H25+Капустихинская!H25+Воздвиженская!H25+Богородская!H25+Благовещенское!H25)+Глуховская!H25+Нестиарская!H24+Нахратовская!H23+Егоровская!H23+Владимирская!H22</f>
        <v>1968855.5290506145</v>
      </c>
      <c r="I17" s="22">
        <f>SUM(р.п.Воскресенкое!I26+Староустинская!I25+Капустихинская!I25+Воздвиженская!I25+Богородская!I25+Благовещенское!I25)+Глуховская!I25+Нестиарская!I24+Нахратовская!I23+Егоровская!I23+Владимирская!I22</f>
        <v>1968855.5290506145</v>
      </c>
      <c r="J17" s="22">
        <f>SUM(р.п.Воскресенкое!J26+Староустинская!J25+Капустихинская!J25+Воздвиженская!J25+Богородская!J25+Благовещенское!J25)+Глуховская!J25+Нестиарская!J24+Нахратовская!J23+Егоровская!J23+Владимирская!J22</f>
        <v>0</v>
      </c>
      <c r="K17" s="122"/>
    </row>
    <row r="18" spans="1:12" ht="19.5" customHeight="1" x14ac:dyDescent="0.25">
      <c r="A18" s="245" t="s">
        <v>226</v>
      </c>
      <c r="B18" s="233" t="s">
        <v>18</v>
      </c>
      <c r="C18" s="233" t="s">
        <v>22</v>
      </c>
      <c r="D18" s="233" t="s">
        <v>26</v>
      </c>
      <c r="E18" s="232">
        <v>122</v>
      </c>
      <c r="F18" s="28" t="s">
        <v>460</v>
      </c>
      <c r="G18" s="29">
        <v>0</v>
      </c>
      <c r="H18" s="29">
        <v>0</v>
      </c>
      <c r="I18" s="29">
        <v>0</v>
      </c>
      <c r="J18" s="29">
        <v>0</v>
      </c>
    </row>
    <row r="19" spans="1:12" ht="22.5" customHeight="1" x14ac:dyDescent="0.25">
      <c r="A19" s="78" t="s">
        <v>38</v>
      </c>
      <c r="B19" s="23" t="s">
        <v>18</v>
      </c>
      <c r="C19" s="23" t="s">
        <v>22</v>
      </c>
      <c r="D19" s="23" t="s">
        <v>26</v>
      </c>
      <c r="E19" s="232">
        <v>200</v>
      </c>
      <c r="F19" s="234"/>
      <c r="G19" s="77">
        <f>SUM(р.п.Воскресенкое!G28+Староустинская!G26+Капустихинская!G26+Глуховская!G26+Воздвиженская!G26+Богородская!G26+Благовещенское!G27)+Нестиарская!G25+Нахратовская!G24+Егоровская!G24+Владимирская!G23</f>
        <v>2125516</v>
      </c>
      <c r="H19" s="77">
        <f>SUM(р.п.Воскресенкое!H28+Староустинская!H26+Капустихинская!H26+Глуховская!H26+Воздвиженская!H26+Богородская!H26+Благовещенское!H27)+Нестиарская!H25+Нахратовская!H24+Егоровская!H24+Владимирская!H23</f>
        <v>2148433.5</v>
      </c>
      <c r="I19" s="77">
        <f>SUM(р.п.Воскресенкое!I28+Староустинская!I26+Капустихинская!I26+Глуховская!I26+Воздвиженская!I26+Богородская!I26+Благовещенское!I27)+Нестиарская!I25+Нахратовская!I24+Егоровская!I24+Владимирская!I23</f>
        <v>2148433.5</v>
      </c>
      <c r="J19" s="77">
        <f>SUM(р.п.Воскресенкое!J28+Староустинская!J26+Капустихинская!J26+Глуховская!J26+Воздвиженская!J26+Богородская!J26+Благовещенское!J27)+Нестиарская!J25+Нахратовская!J24+Егоровская!J24+Владимирская!J23</f>
        <v>0</v>
      </c>
    </row>
    <row r="20" spans="1:12" ht="29.25" customHeight="1" x14ac:dyDescent="0.25">
      <c r="A20" s="86" t="s">
        <v>39</v>
      </c>
      <c r="B20" s="23" t="s">
        <v>18</v>
      </c>
      <c r="C20" s="23" t="s">
        <v>22</v>
      </c>
      <c r="D20" s="23" t="s">
        <v>26</v>
      </c>
      <c r="E20" s="78">
        <v>240</v>
      </c>
      <c r="F20" s="23"/>
      <c r="G20" s="77">
        <f>SUM(р.п.Воскресенкое!G29+Староустинская!G27+Капустихинская!G27+Глуховская!G27+Воздвиженская!G27+Богородская!G27+Благовещенское!G28)+Нестиарская!G26+Нахратовская!G25+Егоровская!G25+Владимирская!G24</f>
        <v>2125516</v>
      </c>
      <c r="H20" s="77">
        <f>SUM(р.п.Воскресенкое!H29+Староустинская!H27+Капустихинская!H27+Глуховская!H27+Воздвиженская!H27+Богородская!H27+Благовещенское!H28)+Нестиарская!H26+Нахратовская!H25+Егоровская!H25+Владимирская!H24</f>
        <v>2148433.5</v>
      </c>
      <c r="I20" s="77">
        <f>SUM(р.п.Воскресенкое!I29+Староустинская!I27+Капустихинская!I27+Глуховская!I27+Воздвиженская!I27+Богородская!I27+Благовещенское!I28)+Нестиарская!I26+Нахратовская!I25+Егоровская!I25+Владимирская!I24</f>
        <v>2148433.5</v>
      </c>
      <c r="J20" s="77">
        <f>SUM(р.п.Воскресенкое!J29+Староустинская!J27+Капустихинская!J27+Глуховская!J27+Воздвиженская!J27+Богородская!J27+Благовещенское!J28)+Нестиарская!J26+Нахратовская!J25+Егоровская!J25+Владимирская!J24</f>
        <v>0</v>
      </c>
      <c r="K20" s="122"/>
    </row>
    <row r="21" spans="1:12" ht="29.25" customHeight="1" x14ac:dyDescent="0.25">
      <c r="A21" s="86" t="s">
        <v>40</v>
      </c>
      <c r="B21" s="23" t="s">
        <v>18</v>
      </c>
      <c r="C21" s="23" t="s">
        <v>22</v>
      </c>
      <c r="D21" s="23" t="s">
        <v>26</v>
      </c>
      <c r="E21" s="78">
        <v>242</v>
      </c>
      <c r="F21" s="23"/>
      <c r="G21" s="79">
        <f>Благовещенское!G29+Богородская!G28+Владимирская!G25+Владимирская!G26+Воздвиженская!G28+Глуховская!G28+Егоровская!G26+Капустихинская!G28+Нахратовская!G26+Нестиарская!G27+Староустинская!G28+р.п.Воскресенкое!G30</f>
        <v>258929</v>
      </c>
      <c r="H21" s="79">
        <f>Благовещенское!H29+Богородская!H28+Владимирская!H25+Владимирская!H26+Воздвиженская!H28+Глуховская!H28+Егоровская!H26+Капустихинская!H28+Нахратовская!H26+Нестиарская!H27+Староустинская!H28+р.п.Воскресенкое!H30</f>
        <v>257772.5</v>
      </c>
      <c r="I21" s="79">
        <f>Благовещенское!I29+Богородская!I28+Владимирская!I25+Владимирская!I26+Воздвиженская!I28+Глуховская!I28+Егоровская!I26+Капустихинская!I28+Нахратовская!I26+Нестиарская!I27+Староустинская!I28+р.п.Воскресенкое!I30</f>
        <v>257772.5</v>
      </c>
      <c r="J21" s="79">
        <f>Благовещенское!J29+Богородская!J28+Владимирская!J25+Владимирская!J26+Воздвиженская!J28+Глуховская!J28+Егоровская!J26+Капустихинская!J28+Нахратовская!J26+Нестиарская!J27+Староустинская!J28+р.п.Воскресенкое!J30</f>
        <v>0</v>
      </c>
      <c r="K21" s="122"/>
    </row>
    <row r="22" spans="1:12" ht="14.25" customHeight="1" x14ac:dyDescent="0.25">
      <c r="A22" s="246"/>
      <c r="B22" s="121"/>
      <c r="C22" s="121"/>
      <c r="D22" s="121"/>
      <c r="E22" s="121"/>
      <c r="F22" s="23" t="s">
        <v>41</v>
      </c>
      <c r="G22" s="79">
        <f>SUM(р.п.Воскресенкое!G30+Староустинская!G29+Капустихинская!G29+Глуховская!G29+Воздвиженская!G29+Богородская!G29+Благовещенское!G30)+Нестиарская!G28+Нахратовская!G27+Егоровская!G27+Владимирская!G25</f>
        <v>234399</v>
      </c>
      <c r="H22" s="79">
        <f>I22+J22</f>
        <v>222679.05</v>
      </c>
      <c r="I22" s="79">
        <f>G22*0.95</f>
        <v>222679.05</v>
      </c>
      <c r="J22" s="79">
        <v>0</v>
      </c>
      <c r="K22" s="122"/>
    </row>
    <row r="23" spans="1:12" ht="15.75" customHeight="1" x14ac:dyDescent="0.25">
      <c r="A23" s="78"/>
      <c r="B23" s="28"/>
      <c r="C23" s="28"/>
      <c r="D23" s="28"/>
      <c r="E23" s="78"/>
      <c r="F23" s="23" t="s">
        <v>101</v>
      </c>
      <c r="G23" s="79">
        <f>Староустинская!G30+Глуховская!G30+Воздвиженская!G31+Богородская!G30+Благовещенское!G31+Нестиарская!G30</f>
        <v>17130</v>
      </c>
      <c r="H23" s="79">
        <f>Староустинская!H30+Глуховская!H30+Воздвиженская!H31+Богородская!H30+Благовещенское!H31+Нестиарская!H30</f>
        <v>16323.5</v>
      </c>
      <c r="I23" s="79">
        <f>Староустинская!I30+Глуховская!I30+Воздвиженская!I31+Богородская!I30+Благовещенское!I31+Нестиарская!I30</f>
        <v>16323.5</v>
      </c>
      <c r="J23" s="79">
        <f>Староустинская!J30+Глуховская!J30+Воздвиженская!J31+Богородская!J30+Благовещенское!J31+Нестиарская!J30</f>
        <v>0</v>
      </c>
    </row>
    <row r="24" spans="1:12" ht="15.75" customHeight="1" x14ac:dyDescent="0.25">
      <c r="A24" s="86"/>
      <c r="B24" s="23"/>
      <c r="C24" s="23"/>
      <c r="D24" s="23"/>
      <c r="E24" s="78"/>
      <c r="F24" s="23" t="s">
        <v>56</v>
      </c>
      <c r="G24" s="79">
        <f>Воздвиженская!G30</f>
        <v>700</v>
      </c>
      <c r="H24" s="79">
        <f>Воздвиженская!H30</f>
        <v>665</v>
      </c>
      <c r="I24" s="79">
        <f>Воздвиженская!I30</f>
        <v>665</v>
      </c>
      <c r="J24" s="79">
        <f>Воздвиженская!J30</f>
        <v>0</v>
      </c>
    </row>
    <row r="25" spans="1:12" ht="15.75" customHeight="1" x14ac:dyDescent="0.25">
      <c r="A25" s="86"/>
      <c r="B25" s="23"/>
      <c r="C25" s="23"/>
      <c r="D25" s="23"/>
      <c r="E25" s="78"/>
      <c r="F25" s="23" t="s">
        <v>98</v>
      </c>
      <c r="G25" s="79">
        <f>SUM(Нестиарская!G29+Нахратовская!G28+Егоровская!G28+Владимирская!G26)</f>
        <v>6700</v>
      </c>
      <c r="H25" s="79">
        <f>I25+J25</f>
        <v>6365</v>
      </c>
      <c r="I25" s="79">
        <f>G25*0.95</f>
        <v>6365</v>
      </c>
      <c r="J25" s="79">
        <v>0</v>
      </c>
    </row>
    <row r="26" spans="1:12" ht="21" customHeight="1" x14ac:dyDescent="0.25">
      <c r="A26" s="86" t="s">
        <v>39</v>
      </c>
      <c r="B26" s="23" t="s">
        <v>18</v>
      </c>
      <c r="C26" s="23" t="s">
        <v>22</v>
      </c>
      <c r="D26" s="23" t="s">
        <v>26</v>
      </c>
      <c r="E26" s="78">
        <v>243</v>
      </c>
      <c r="F26" s="23" t="s">
        <v>50</v>
      </c>
      <c r="G26" s="79">
        <f>р.п.Воскресенкое!G31</f>
        <v>230000</v>
      </c>
      <c r="H26" s="79">
        <f>р.п.Воскресенкое!H31</f>
        <v>230000</v>
      </c>
      <c r="I26" s="79">
        <f>р.п.Воскресенкое!I31</f>
        <v>230000</v>
      </c>
      <c r="J26" s="79">
        <f>р.п.Воскресенкое!J31</f>
        <v>0</v>
      </c>
    </row>
    <row r="27" spans="1:12" ht="24" customHeight="1" x14ac:dyDescent="0.25">
      <c r="A27" s="86" t="s">
        <v>42</v>
      </c>
      <c r="B27" s="23" t="s">
        <v>18</v>
      </c>
      <c r="C27" s="23" t="s">
        <v>22</v>
      </c>
      <c r="D27" s="23" t="s">
        <v>26</v>
      </c>
      <c r="E27" s="23" t="s">
        <v>43</v>
      </c>
      <c r="F27" s="23"/>
      <c r="G27" s="79">
        <f>Благовещенское!G32+Богородская!G31+Владимирская!G28+Воздвиженская!G32+Глуховская!G31+Егоровская!G29+Капустихинская!G31+Нахратовская!G29+Нестиарская!G31+Староустинская!G31+р.п.Воскресенкое!G32</f>
        <v>1636587</v>
      </c>
      <c r="H27" s="79">
        <f>Благовещенское!H32+Богородская!H31+Владимирская!H28+Воздвиженская!H32+Глуховская!H31+Егоровская!H29+Капустихинская!H31+Нахратовская!H29+Нестиарская!H31+Староустинская!H31+р.п.Воскресенкое!H32</f>
        <v>1662945.35</v>
      </c>
      <c r="I27" s="79">
        <f>Благовещенское!I32+Богородская!I31+Владимирская!I28+Воздвиженская!I32+Глуховская!I31+Егоровская!I29+Капустихинская!I31+Нахратовская!I29+Нестиарская!I31+Староустинская!I31+р.п.Воскресенкое!I32</f>
        <v>1662945.35</v>
      </c>
      <c r="J27" s="79">
        <f>Благовещенское!J32+Богородская!J31+Владимирская!J28+Воздвиженская!J32+Глуховская!J31+Егоровская!J29+Капустихинская!J31+Нахратовская!J29+Нестиарская!J31+Староустинская!J31+р.п.Воскресенкое!J32</f>
        <v>0</v>
      </c>
    </row>
    <row r="28" spans="1:12" x14ac:dyDescent="0.25">
      <c r="A28" s="273" t="s">
        <v>42</v>
      </c>
      <c r="B28" s="260" t="s">
        <v>18</v>
      </c>
      <c r="C28" s="260" t="s">
        <v>22</v>
      </c>
      <c r="D28" s="260" t="s">
        <v>26</v>
      </c>
      <c r="E28" s="260" t="s">
        <v>43</v>
      </c>
      <c r="F28" s="23" t="s">
        <v>41</v>
      </c>
      <c r="G28" s="22">
        <f>SUM(Нестиарская!G32+Нахратовская!G30+Егоровская!G30+Владимирская!G29)</f>
        <v>1500</v>
      </c>
      <c r="H28" s="22">
        <f>I28+J28</f>
        <v>1350</v>
      </c>
      <c r="I28" s="22">
        <f>SUM(G28*90/100)</f>
        <v>1350</v>
      </c>
      <c r="J28" s="22">
        <v>0</v>
      </c>
      <c r="L28" s="122"/>
    </row>
    <row r="29" spans="1:12" x14ac:dyDescent="0.25">
      <c r="A29" s="462"/>
      <c r="B29" s="261"/>
      <c r="C29" s="261"/>
      <c r="D29" s="261"/>
      <c r="E29" s="261"/>
      <c r="F29" s="23" t="s">
        <v>44</v>
      </c>
      <c r="G29" s="22">
        <f>Воздвиженская!G34+Богородская!G33+Егоровская!G31</f>
        <v>3200</v>
      </c>
      <c r="H29" s="22">
        <f>I29+J29</f>
        <v>3040</v>
      </c>
      <c r="I29" s="22">
        <f>G29*0.95</f>
        <v>3040</v>
      </c>
      <c r="J29" s="22">
        <v>0</v>
      </c>
    </row>
    <row r="30" spans="1:12" x14ac:dyDescent="0.25">
      <c r="A30" s="462"/>
      <c r="B30" s="261"/>
      <c r="C30" s="261"/>
      <c r="D30" s="261"/>
      <c r="E30" s="261"/>
      <c r="F30" s="23" t="s">
        <v>45</v>
      </c>
      <c r="G30" s="22">
        <f>SUM(G31:G34)</f>
        <v>1224700</v>
      </c>
      <c r="H30" s="22">
        <f t="shared" ref="H30:J30" si="5">SUM(H31:H34)</f>
        <v>1249194</v>
      </c>
      <c r="I30" s="22">
        <f t="shared" si="5"/>
        <v>1249194</v>
      </c>
      <c r="J30" s="22">
        <f t="shared" si="5"/>
        <v>0</v>
      </c>
      <c r="L30" s="122"/>
    </row>
    <row r="31" spans="1:12" x14ac:dyDescent="0.25">
      <c r="A31" s="462"/>
      <c r="B31" s="261"/>
      <c r="C31" s="261"/>
      <c r="D31" s="261"/>
      <c r="E31" s="261"/>
      <c r="F31" s="23" t="s">
        <v>46</v>
      </c>
      <c r="G31" s="22">
        <f>SUM(р.п.Воскресенкое!G36+Староустинская!G35+Капустихинская!G35+Глуховская!G35+Воздвиженская!G36+Богородская!G35+Благовещенское!G36)+Нестиарская!G35+Нахратовская!G33+Егоровская!G33+Владимирская!G32</f>
        <v>405000</v>
      </c>
      <c r="H31" s="22">
        <f>I31+J31</f>
        <v>413100</v>
      </c>
      <c r="I31" s="22">
        <f>SUM(G31*102/100)</f>
        <v>413100</v>
      </c>
      <c r="J31" s="22">
        <v>0</v>
      </c>
    </row>
    <row r="32" spans="1:12" x14ac:dyDescent="0.25">
      <c r="A32" s="462"/>
      <c r="B32" s="261"/>
      <c r="C32" s="261"/>
      <c r="D32" s="261"/>
      <c r="E32" s="261"/>
      <c r="F32" s="23" t="s">
        <v>47</v>
      </c>
      <c r="G32" s="22">
        <f>SUM(р.п.Воскресенкое!G37+Староустинская!G36+Капустихинская!G36+Глуховская!G36+Воздвиженская!G37+Богородская!G36+Благовещенское!G37)+Нестиарская!G36+Нахратовская!G34+Егоровская!G34+Владимирская!G33</f>
        <v>800200</v>
      </c>
      <c r="H32" s="22">
        <f>SUM(р.п.Воскресенкое!H37+Староустинская!H36+Капустихинская!H36+Глуховская!H36+Воздвиженская!H37+Богородская!H36+Благовещенское!H37)+Нестиарская!H36+Нахратовская!H34+Егоровская!H34+Владимирская!H33</f>
        <v>816204</v>
      </c>
      <c r="I32" s="22">
        <f>SUM(р.п.Воскресенкое!I37+Староустинская!I36+Капустихинская!I36+Глуховская!I36+Воздвиженская!I37+Богородская!I36+Благовещенское!I37)+Нестиарская!I36+Нахратовская!I34+Егоровская!I34+Владимирская!I33</f>
        <v>816204</v>
      </c>
      <c r="J32" s="22">
        <f>SUM(р.п.Воскресенкое!J37+Староустинская!J36+Капустихинская!J36+Глуховская!J36+Воздвиженская!J37+Богородская!J36+Благовещенское!J37)+Нестиарская!J36+Нахратовская!J34+Егоровская!J34+Владимирская!J33</f>
        <v>0</v>
      </c>
    </row>
    <row r="33" spans="1:11" x14ac:dyDescent="0.25">
      <c r="A33" s="462"/>
      <c r="B33" s="261"/>
      <c r="C33" s="261"/>
      <c r="D33" s="261"/>
      <c r="E33" s="261"/>
      <c r="F33" s="23" t="s">
        <v>48</v>
      </c>
      <c r="G33" s="22">
        <f>SUM(р.п.Воскресенкое!G38+Староустинская!G37+Капустихинская!G37+Глуховская!G37+Воздвиженская!G38+Богородская!G37+Благовещенское!G38)+Нестиарская!G37+Нахратовская!G35+Егоровская!G35+Владимирская!G34</f>
        <v>15200</v>
      </c>
      <c r="H33" s="22">
        <f>SUM(р.п.Воскресенкое!H38+Староустинская!H37+Капустихинская!H37+Глуховская!H37+Воздвиженская!H38+Богородская!H37+Благовещенское!H38)+Нестиарская!H37+Нахратовская!H35+Егоровская!H35+Владимирская!H34</f>
        <v>15504</v>
      </c>
      <c r="I33" s="22">
        <f>SUM(р.п.Воскресенкое!I38+Староустинская!I37+Капустихинская!I37+Глуховская!I37+Воздвиженская!I38+Богородская!I37+Благовещенское!I38)+Нестиарская!I37+Нахратовская!I35+Егоровская!I35+Владимирская!I34</f>
        <v>15504</v>
      </c>
      <c r="J33" s="22">
        <f>SUM(р.п.Воскресенкое!J38+Староустинская!J37+Капустихинская!J37+Глуховская!J37+Воздвиженская!J38+Богородская!J37+Благовещенское!J38)+Нестиарская!J37+Нахратовская!J35+Егоровская!J35+Владимирская!J34</f>
        <v>0</v>
      </c>
    </row>
    <row r="34" spans="1:11" x14ac:dyDescent="0.25">
      <c r="A34" s="462"/>
      <c r="B34" s="261"/>
      <c r="C34" s="261"/>
      <c r="D34" s="261"/>
      <c r="E34" s="261"/>
      <c r="F34" s="23" t="s">
        <v>49</v>
      </c>
      <c r="G34" s="22">
        <f>SUM(р.п.Воскресенкое!G39+Староустинская!G38+Капустихинская!G38+Глуховская!G38+Воздвиженская!G39+Богородская!G38+Благовещенское!G39)</f>
        <v>4300</v>
      </c>
      <c r="H34" s="22">
        <f>SUM(р.п.Воскресенкое!H39+Староустинская!H38+Капустихинская!H38+Глуховская!H38+Воздвиженская!H39+Богородская!H38+Благовещенское!H39)</f>
        <v>4386</v>
      </c>
      <c r="I34" s="22">
        <f>SUM(р.п.Воскресенкое!I39+Староустинская!I38+Капустихинская!I38+Глуховская!I38+Воздвиженская!I39+Богородская!I38+Благовещенское!I39)</f>
        <v>4386</v>
      </c>
      <c r="J34" s="22">
        <f>SUM(р.п.Воскресенкое!J39+Староустинская!J38+Капустихинская!J38+Глуховская!J38+Воздвиженская!J39+Богородская!J38+Благовещенское!J39)</f>
        <v>0</v>
      </c>
    </row>
    <row r="35" spans="1:11" x14ac:dyDescent="0.25">
      <c r="A35" s="462"/>
      <c r="B35" s="261"/>
      <c r="C35" s="261"/>
      <c r="D35" s="261"/>
      <c r="E35" s="261"/>
      <c r="F35" s="23" t="s">
        <v>50</v>
      </c>
      <c r="G35" s="22">
        <f>SUM(G36:G38)</f>
        <v>15664</v>
      </c>
      <c r="H35" s="22">
        <f>I35+J35</f>
        <v>15878.86</v>
      </c>
      <c r="I35" s="22">
        <f>I36+I38+I37</f>
        <v>15878.86</v>
      </c>
      <c r="J35" s="22">
        <v>0</v>
      </c>
    </row>
    <row r="36" spans="1:11" x14ac:dyDescent="0.25">
      <c r="A36" s="462"/>
      <c r="B36" s="261"/>
      <c r="C36" s="261"/>
      <c r="D36" s="261"/>
      <c r="E36" s="261"/>
      <c r="F36" s="23" t="s">
        <v>51</v>
      </c>
      <c r="G36" s="22">
        <f>SUM(р.п.Воскресенкое!G41+Староустинская!G40+Капустихинская!G40+Глуховская!G40+Воздвиженская!G41+Богородская!G40+Благовещенское!G41)+Нестиарская!G40+Нахратовская!G38+Владимирская!G37</f>
        <v>14258</v>
      </c>
      <c r="H36" s="22">
        <f>I36+J36</f>
        <v>14543.16</v>
      </c>
      <c r="I36" s="22">
        <f>SUM(G36*102/100)</f>
        <v>14543.16</v>
      </c>
      <c r="J36" s="22">
        <v>0</v>
      </c>
    </row>
    <row r="37" spans="1:11" x14ac:dyDescent="0.25">
      <c r="A37" s="462"/>
      <c r="B37" s="261"/>
      <c r="C37" s="261"/>
      <c r="D37" s="261"/>
      <c r="E37" s="261"/>
      <c r="F37" s="23" t="s">
        <v>52</v>
      </c>
      <c r="G37" s="22">
        <v>0</v>
      </c>
      <c r="H37" s="22">
        <v>0</v>
      </c>
      <c r="I37" s="22">
        <v>0</v>
      </c>
      <c r="J37" s="22">
        <v>0</v>
      </c>
    </row>
    <row r="38" spans="1:11" x14ac:dyDescent="0.25">
      <c r="A38" s="462"/>
      <c r="B38" s="261"/>
      <c r="C38" s="261"/>
      <c r="D38" s="261"/>
      <c r="E38" s="261"/>
      <c r="F38" s="23" t="s">
        <v>98</v>
      </c>
      <c r="G38" s="22">
        <f>SUM(Владимирская!G39)</f>
        <v>1406</v>
      </c>
      <c r="H38" s="22">
        <f>SUM(Владимирская!H39)</f>
        <v>1335.7</v>
      </c>
      <c r="I38" s="22">
        <f>SUM(Владимирская!I39)</f>
        <v>1335.7</v>
      </c>
      <c r="J38" s="22">
        <f>SUM(Владимирская!J39)</f>
        <v>0</v>
      </c>
    </row>
    <row r="39" spans="1:11" x14ac:dyDescent="0.25">
      <c r="A39" s="462"/>
      <c r="B39" s="261"/>
      <c r="C39" s="261"/>
      <c r="D39" s="261"/>
      <c r="E39" s="261"/>
      <c r="F39" s="23" t="s">
        <v>54</v>
      </c>
      <c r="G39" s="22">
        <f>SUM(G40+G41)</f>
        <v>23220</v>
      </c>
      <c r="H39" s="22">
        <f>H40+H41</f>
        <v>22059</v>
      </c>
      <c r="I39" s="22">
        <f>I41</f>
        <v>22059</v>
      </c>
      <c r="J39" s="22">
        <v>0</v>
      </c>
    </row>
    <row r="40" spans="1:11" x14ac:dyDescent="0.25">
      <c r="A40" s="462"/>
      <c r="B40" s="261"/>
      <c r="C40" s="261"/>
      <c r="D40" s="261"/>
      <c r="E40" s="261"/>
      <c r="F40" s="23" t="s">
        <v>55</v>
      </c>
      <c r="G40" s="22">
        <f>SUM(р.п.Воскресенкое!G45+Староустинская!G44+Капустихинская!G44+Глуховская!G44+Воздвиженская!G45+Богородская!G44+Благовещенское!G45)</f>
        <v>0</v>
      </c>
      <c r="H40" s="22">
        <f>SUM(р.п.Воскресенкое!H45+Староустинская!H44+Капустихинская!H44+Глуховская!H44+Воздвиженская!H45+Богородская!H44+Благовещенское!H45)</f>
        <v>0</v>
      </c>
      <c r="I40" s="22">
        <f>SUM(р.п.Воскресенкое!I45+Староустинская!I44+Капустихинская!I44+Глуховская!I44+Воздвиженская!I45+Богородская!I44+Благовещенское!I45)</f>
        <v>0</v>
      </c>
      <c r="J40" s="22">
        <f>SUM(р.п.Воскресенкое!J45+Староустинская!J44+Капустихинская!J44+Глуховская!J44+Воздвиженская!J45+Богородская!J44+Благовещенское!J45)</f>
        <v>0</v>
      </c>
    </row>
    <row r="41" spans="1:11" x14ac:dyDescent="0.25">
      <c r="A41" s="462"/>
      <c r="B41" s="261"/>
      <c r="C41" s="261"/>
      <c r="D41" s="261"/>
      <c r="E41" s="261"/>
      <c r="F41" s="23" t="s">
        <v>56</v>
      </c>
      <c r="G41" s="22">
        <f>SUM(р.п.Воскресенкое!G46+Староустинская!G45+Капустихинская!G45+Глуховская!G45+Воздвиженская!G46+Богородская!G45+Благовещенское!G46)+Нестиарская!G45+Нахратовская!G41+Егоровская!G43</f>
        <v>23220</v>
      </c>
      <c r="H41" s="22">
        <f>G41*0.95</f>
        <v>22059</v>
      </c>
      <c r="I41" s="22">
        <f>H41</f>
        <v>22059</v>
      </c>
      <c r="J41" s="22">
        <v>0</v>
      </c>
    </row>
    <row r="42" spans="1:11" x14ac:dyDescent="0.25">
      <c r="A42" s="462"/>
      <c r="B42" s="261"/>
      <c r="C42" s="261"/>
      <c r="D42" s="261"/>
      <c r="E42" s="261"/>
      <c r="F42" s="23" t="s">
        <v>57</v>
      </c>
      <c r="G42" s="22">
        <f>SUM(р.п.Воскресенкое!G47+Староустинская!G46+Капустихинская!G46+Глуховская!G46+Воздвиженская!G47+Богородская!G46+Благовещенское!G47)</f>
        <v>0</v>
      </c>
      <c r="H42" s="22">
        <f>SUM(р.п.Воскресенкое!H47+Староустинская!H46+Капустихинская!H46+Глуховская!H46+Воздвиженская!H47+Богородская!H46+Благовещенское!H47)</f>
        <v>0</v>
      </c>
      <c r="I42" s="22">
        <f>SUM(р.п.Воскресенкое!I47+Староустинская!I46+Капустихинская!I46+Глуховская!I46+Воздвиженская!I47+Богородская!I46+Благовещенское!I47)</f>
        <v>0</v>
      </c>
      <c r="J42" s="22">
        <f>SUM(р.п.Воскресенкое!J47+Староустинская!J46+Капустихинская!J46+Глуховская!J46+Воздвиженская!J47+Богородская!J46+Благовещенское!J47)</f>
        <v>0</v>
      </c>
    </row>
    <row r="43" spans="1:11" x14ac:dyDescent="0.25">
      <c r="A43" s="462"/>
      <c r="B43" s="261"/>
      <c r="C43" s="261"/>
      <c r="D43" s="261"/>
      <c r="E43" s="261"/>
      <c r="F43" s="23" t="s">
        <v>58</v>
      </c>
      <c r="G43" s="22">
        <f>SUM(G44:G46)</f>
        <v>368303</v>
      </c>
      <c r="H43" s="22">
        <f t="shared" ref="H43:J43" si="6">SUM(H44:H46)</f>
        <v>372616.85</v>
      </c>
      <c r="I43" s="22">
        <f t="shared" si="6"/>
        <v>372616.85</v>
      </c>
      <c r="J43" s="22">
        <f t="shared" si="6"/>
        <v>0</v>
      </c>
      <c r="K43" s="122"/>
    </row>
    <row r="44" spans="1:11" x14ac:dyDescent="0.25">
      <c r="A44" s="462"/>
      <c r="B44" s="261"/>
      <c r="C44" s="261"/>
      <c r="D44" s="261"/>
      <c r="E44" s="261"/>
      <c r="F44" s="23" t="s">
        <v>59</v>
      </c>
      <c r="G44" s="22">
        <f>Староустинская!G48+Нестиарская!G48+Егоровская!G46+Глуховская!G48+Воздвиженская!G49+Владимирская!G45+Богородская!G48+Благовещенское!G49</f>
        <v>43603</v>
      </c>
      <c r="H44" s="22">
        <f>I44+J44</f>
        <v>41422.85</v>
      </c>
      <c r="I44" s="22">
        <f>G44*0.95</f>
        <v>41422.85</v>
      </c>
      <c r="J44" s="22">
        <v>0</v>
      </c>
    </row>
    <row r="45" spans="1:11" x14ac:dyDescent="0.25">
      <c r="A45" s="462"/>
      <c r="B45" s="261"/>
      <c r="C45" s="261"/>
      <c r="D45" s="261"/>
      <c r="E45" s="261"/>
      <c r="F45" s="23" t="s">
        <v>60</v>
      </c>
      <c r="G45" s="22">
        <f>SUM(р.п.Воскресенкое!G50+Староустинская!G49+Капустихинская!G49+Глуховская!G49+Воздвиженская!G50+Богородская!G49+Благовещенское!G50)</f>
        <v>189500</v>
      </c>
      <c r="H45" s="22">
        <f>I45+J45</f>
        <v>193290</v>
      </c>
      <c r="I45" s="22">
        <f>SUM(G45*102/100)</f>
        <v>193290</v>
      </c>
      <c r="J45" s="22">
        <v>0</v>
      </c>
    </row>
    <row r="46" spans="1:11" x14ac:dyDescent="0.25">
      <c r="A46" s="274"/>
      <c r="B46" s="262"/>
      <c r="C46" s="262"/>
      <c r="D46" s="262"/>
      <c r="E46" s="262"/>
      <c r="F46" s="23" t="s">
        <v>61</v>
      </c>
      <c r="G46" s="22">
        <f>SUM(р.п.Воскресенкое!G51+Староустинская!G50+Капустихинская!G50+Глуховская!G50+Воздвиженская!G51+Богородская!G50+Благовещенское!G51)+Нахратовская!G46+Егоровская!G48</f>
        <v>135200</v>
      </c>
      <c r="H46" s="22">
        <f>I46+J46</f>
        <v>137904</v>
      </c>
      <c r="I46" s="22">
        <f>SUM(G46*102/100)</f>
        <v>137904</v>
      </c>
      <c r="J46" s="22">
        <v>0</v>
      </c>
    </row>
    <row r="47" spans="1:11" ht="18" customHeight="1" x14ac:dyDescent="0.25">
      <c r="A47" s="86" t="s">
        <v>62</v>
      </c>
      <c r="B47" s="23" t="s">
        <v>18</v>
      </c>
      <c r="C47" s="23" t="s">
        <v>22</v>
      </c>
      <c r="D47" s="23" t="s">
        <v>26</v>
      </c>
      <c r="E47" s="23" t="s">
        <v>63</v>
      </c>
      <c r="F47" s="23"/>
      <c r="G47" s="22">
        <f>SUM(р.п.Воскресенкое!G52+Староустинская!G52+Капустихинская!G51+Глуховская!G51+Воздвиженская!G52+Богородская!G51+Благовещенское!G52)+Нестиарская!G51+Нахратовская!G47+Егоровская!G49+Владимирская!G48</f>
        <v>33970</v>
      </c>
      <c r="H47" s="22">
        <f>SUM(р.п.Воскресенкое!H52+Староустинская!H52+Капустихинская!H51+Глуховская!H51+Воздвиженская!H52+Богородская!H51+Благовещенское!H52)+Нестиарская!H51+Нахратовская!H47+Егоровская!H49+Владимирская!H48</f>
        <v>36868</v>
      </c>
      <c r="I47" s="22">
        <f>SUM(р.п.Воскресенкое!I52+Староустинская!I52+Капустихинская!I51+Глуховская!I51+Воздвиженская!I52+Богородская!I51+Благовещенское!I52)+Нестиарская!I51+Нахратовская!I47+Егоровская!I49+Владимирская!I48</f>
        <v>36868</v>
      </c>
      <c r="J47" s="22">
        <f>SUM(р.п.Воскресенкое!J52+Староустинская!J52+Капустихинская!J51+Глуховская!J51+Воздвиженская!J52+Богородская!J51+Благовещенское!J52)+Нестиарская!J51+Нахратовская!J47+Егоровская!J49+Владимирская!J48</f>
        <v>0</v>
      </c>
    </row>
    <row r="48" spans="1:11" ht="18" customHeight="1" x14ac:dyDescent="0.25">
      <c r="A48" s="86" t="s">
        <v>64</v>
      </c>
      <c r="B48" s="23" t="s">
        <v>18</v>
      </c>
      <c r="C48" s="23" t="s">
        <v>22</v>
      </c>
      <c r="D48" s="23" t="s">
        <v>26</v>
      </c>
      <c r="E48" s="23" t="s">
        <v>65</v>
      </c>
      <c r="F48" s="23"/>
      <c r="G48" s="22">
        <f>SUM(р.п.Воскресенкое!G53+Староустинская!G53+Капустихинская!G52+Глуховская!G52+Воздвиженская!G53+Богородская!G52+Благовещенское!G53)+Нестиарская!G52+Нахратовская!G48+Егоровская!G50+Владимирская!G49</f>
        <v>33970</v>
      </c>
      <c r="H48" s="22">
        <f>SUM(р.п.Воскресенкое!H53+Староустинская!H53+Капустихинская!H52+Глуховская!H52+Воздвиженская!H53+Богородская!H52+Благовещенское!H53)+Нестиарская!H52+Нахратовская!H48+Егоровская!H50+Владимирская!H49</f>
        <v>36868</v>
      </c>
      <c r="I48" s="22">
        <f>SUM(р.п.Воскресенкое!I53+Староустинская!I53+Капустихинская!I52+Глуховская!I52+Воздвиженская!I53+Богородская!I52+Благовещенское!I53)+Нестиарская!I52+Нахратовская!I48+Егоровская!I50+Владимирская!I49</f>
        <v>36868</v>
      </c>
      <c r="J48" s="22">
        <f>SUM(р.п.Воскресенкое!J53+Староустинская!J53+Капустихинская!J52+Глуховская!J52+Воздвиженская!J53+Богородская!J52+Благовещенское!J53)+Нестиарская!J52+Нахратовская!J48+Егоровская!J50+Владимирская!J49</f>
        <v>0</v>
      </c>
    </row>
    <row r="49" spans="1:12" ht="18.75" customHeight="1" x14ac:dyDescent="0.25">
      <c r="A49" s="86" t="s">
        <v>66</v>
      </c>
      <c r="B49" s="23" t="s">
        <v>18</v>
      </c>
      <c r="C49" s="23" t="s">
        <v>22</v>
      </c>
      <c r="D49" s="23" t="s">
        <v>26</v>
      </c>
      <c r="E49" s="23" t="s">
        <v>67</v>
      </c>
      <c r="F49" s="23" t="s">
        <v>68</v>
      </c>
      <c r="G49" s="22">
        <f>р.п.Воскресенкое!G54+Староустинская!G54+Нестиарская!G53+Нахратовская!G49+Капустихинская!G53+Егоровская!G51+Глуховская!G53+Воздвиженская!G54+Владимирская!G50+Богородская!G53+Благовещенское!G54</f>
        <v>33970</v>
      </c>
      <c r="H49" s="22">
        <f>р.п.Воскресенкое!H54+Староустинская!H54+Нестиарская!H53+Нахратовская!H49+Капустихинская!H53+Егоровская!H51+Глуховская!H53+Воздвиженская!H54+Владимирская!H50+Богородская!H53+Благовещенское!H54</f>
        <v>36868</v>
      </c>
      <c r="I49" s="22">
        <f>р.п.Воскресенкое!I54+Староустинская!I54+Нестиарская!I53+Нахратовская!I49+Капустихинская!I53+Егоровская!I51+Глуховская!I53+Воздвиженская!I54+Владимирская!I50+Богородская!I53+Благовещенское!I54</f>
        <v>36868</v>
      </c>
      <c r="J49" s="22">
        <f>р.п.Воскресенкое!J54+Староустинская!J54+Нестиарская!J53+Нахратовская!J49+Капустихинская!J53+Егоровская!J51+Глуховская!J53+Воздвиженская!J54+Владимирская!J50+Богородская!J53+Благовещенское!J54</f>
        <v>0</v>
      </c>
    </row>
    <row r="50" spans="1:12" ht="39" customHeight="1" x14ac:dyDescent="0.25">
      <c r="A50" s="86" t="s">
        <v>69</v>
      </c>
      <c r="B50" s="23" t="s">
        <v>18</v>
      </c>
      <c r="C50" s="23" t="s">
        <v>22</v>
      </c>
      <c r="D50" s="23" t="s">
        <v>70</v>
      </c>
      <c r="E50" s="23"/>
      <c r="F50" s="23"/>
      <c r="G50" s="22">
        <f>SUM(G54:G55)</f>
        <v>6239128</v>
      </c>
      <c r="H50" s="22">
        <f t="shared" ref="H50:J50" si="7">SUM(H54:H55)</f>
        <v>5728582.7041975427</v>
      </c>
      <c r="I50" s="22">
        <f t="shared" si="7"/>
        <v>5728582.7041975427</v>
      </c>
      <c r="J50" s="22">
        <f t="shared" si="7"/>
        <v>0</v>
      </c>
    </row>
    <row r="51" spans="1:12" ht="45" customHeight="1" x14ac:dyDescent="0.25">
      <c r="A51" s="86" t="s">
        <v>28</v>
      </c>
      <c r="B51" s="23" t="s">
        <v>18</v>
      </c>
      <c r="C51" s="23" t="s">
        <v>22</v>
      </c>
      <c r="D51" s="23" t="s">
        <v>70</v>
      </c>
      <c r="E51" s="23" t="s">
        <v>29</v>
      </c>
      <c r="F51" s="23"/>
      <c r="G51" s="22">
        <f>G52</f>
        <v>6239128</v>
      </c>
      <c r="H51" s="22">
        <f t="shared" ref="H51:J51" si="8">H52</f>
        <v>5728582.7041975427</v>
      </c>
      <c r="I51" s="22">
        <f t="shared" si="8"/>
        <v>5728582.7041975427</v>
      </c>
      <c r="J51" s="22">
        <f t="shared" si="8"/>
        <v>0</v>
      </c>
      <c r="K51" s="122"/>
    </row>
    <row r="52" spans="1:12" ht="27.75" customHeight="1" x14ac:dyDescent="0.25">
      <c r="A52" s="86" t="s">
        <v>30</v>
      </c>
      <c r="B52" s="23" t="s">
        <v>18</v>
      </c>
      <c r="C52" s="23" t="s">
        <v>22</v>
      </c>
      <c r="D52" s="23" t="s">
        <v>70</v>
      </c>
      <c r="E52" s="23" t="s">
        <v>31</v>
      </c>
      <c r="F52" s="23"/>
      <c r="G52" s="22">
        <f>G53</f>
        <v>6239128</v>
      </c>
      <c r="H52" s="22">
        <f t="shared" ref="H52:J52" si="9">H53</f>
        <v>5728582.7041975427</v>
      </c>
      <c r="I52" s="22">
        <f t="shared" si="9"/>
        <v>5728582.7041975427</v>
      </c>
      <c r="J52" s="22">
        <f t="shared" si="9"/>
        <v>0</v>
      </c>
    </row>
    <row r="53" spans="1:12" ht="18" customHeight="1" x14ac:dyDescent="0.25">
      <c r="A53" s="86" t="s">
        <v>32</v>
      </c>
      <c r="B53" s="23" t="s">
        <v>18</v>
      </c>
      <c r="C53" s="23" t="s">
        <v>22</v>
      </c>
      <c r="D53" s="23" t="s">
        <v>70</v>
      </c>
      <c r="E53" s="23" t="s">
        <v>33</v>
      </c>
      <c r="F53" s="23"/>
      <c r="G53" s="22">
        <f>G54+G55</f>
        <v>6239128</v>
      </c>
      <c r="H53" s="22">
        <f t="shared" ref="H53:J53" si="10">H54+H55</f>
        <v>5728582.7041975427</v>
      </c>
      <c r="I53" s="22">
        <f t="shared" si="10"/>
        <v>5728582.7041975427</v>
      </c>
      <c r="J53" s="22">
        <f t="shared" si="10"/>
        <v>0</v>
      </c>
      <c r="K53" s="122"/>
    </row>
    <row r="54" spans="1:12" x14ac:dyDescent="0.25">
      <c r="A54" s="463" t="s">
        <v>32</v>
      </c>
      <c r="B54" s="270" t="s">
        <v>18</v>
      </c>
      <c r="C54" s="270" t="s">
        <v>22</v>
      </c>
      <c r="D54" s="270" t="s">
        <v>70</v>
      </c>
      <c r="E54" s="271">
        <v>121</v>
      </c>
      <c r="F54" s="28" t="s">
        <v>34</v>
      </c>
      <c r="G54" s="29">
        <f>р.п.Воскресенкое!G59+Староустинская!G59+Нестиарская!G58+Нахратовская!G54+Капустихинская!G58+Егоровская!G56+Глуховская!G58+Воздвиженская!G59+Владимирская!G55+Богородская!G58+Благовещенское!G59</f>
        <v>4791934</v>
      </c>
      <c r="H54" s="29">
        <f>р.п.Воскресенкое!H59+Староустинская!H59+Нестиарская!H58+Нахратовская!H54+Капустихинская!H58+Егоровская!H56+Глуховская!H58+Воздвиженская!H59+Владимирская!H55+Богородская!H58+Благовещенское!H59</f>
        <v>4399833.106142506</v>
      </c>
      <c r="I54" s="29">
        <f>р.п.Воскресенкое!I59+Староустинская!I59+Нестиарская!I58+Нахратовская!I54+Капустихинская!I58+Егоровская!I56+Глуховская!I58+Воздвиженская!I59+Владимирская!I55+Богородская!I58+Благовещенское!I59</f>
        <v>4399833.106142506</v>
      </c>
      <c r="J54" s="29">
        <f>р.п.Воскресенкое!J59+Староустинская!J59+Нестиарская!J58+Нахратовская!J54+Капустихинская!J58+Егоровская!J56+Глуховская!J58+Воздвиженская!J59+Владимирская!J55+Богородская!J58+Благовещенское!J59</f>
        <v>0</v>
      </c>
    </row>
    <row r="55" spans="1:12" x14ac:dyDescent="0.25">
      <c r="A55" s="464"/>
      <c r="B55" s="262"/>
      <c r="C55" s="262"/>
      <c r="D55" s="262"/>
      <c r="E55" s="272"/>
      <c r="F55" s="23" t="s">
        <v>35</v>
      </c>
      <c r="G55" s="22">
        <f>р.п.Воскресенкое!G60+Староустинская!G60+Нестиарская!G59+Нахратовская!G55+Капустихинская!G59+Егоровская!G57+Глуховская!G59+Воздвиженская!G60+Владимирская!G56+Богородская!G59+Благовещенское!G60</f>
        <v>1447194</v>
      </c>
      <c r="H55" s="22">
        <f>р.п.Воскресенкое!H60+Староустинская!H60+Нестиарская!H59+Нахратовская!H55+Капустихинская!H59+Егоровская!H57+Глуховская!H59+Воздвиженская!H60+Владимирская!H56+Богородская!H59+Благовещенское!H60</f>
        <v>1328749.598055037</v>
      </c>
      <c r="I55" s="22">
        <f>р.п.Воскресенкое!I60+Староустинская!I60+Нестиарская!I59+Нахратовская!I55+Капустихинская!I59+Егоровская!I57+Глуховская!I59+Воздвиженская!I60+Владимирская!I56+Богородская!I59+Благовещенское!I60</f>
        <v>1328749.598055037</v>
      </c>
      <c r="J55" s="22">
        <f>р.п.Воскресенкое!J60+Староустинская!J60+Нестиарская!J59+Нахратовская!J55+Капустихинская!J59+Егоровская!J57+Глуховская!J59+Воздвиженская!J60+Владимирская!J56+Богородская!J59+Благовещенское!J60</f>
        <v>0</v>
      </c>
    </row>
    <row r="56" spans="1:12" ht="16.5" customHeight="1" x14ac:dyDescent="0.25">
      <c r="A56" s="243" t="s">
        <v>71</v>
      </c>
      <c r="B56" s="24" t="s">
        <v>18</v>
      </c>
      <c r="C56" s="24" t="s">
        <v>72</v>
      </c>
      <c r="D56" s="24" t="s">
        <v>20</v>
      </c>
      <c r="E56" s="24"/>
      <c r="F56" s="24"/>
      <c r="G56" s="25">
        <f>Благовещенское!G61+Богородская!G60+Владимирская!G57+Воздвиженская!G61+Глуховская!G60+Егоровская!G58+Капустихинская!G60+Нахратовская!G63+Нестиарская!G60+Староустинская!G61+р.п.Воскресенкое!G61</f>
        <v>45500</v>
      </c>
      <c r="H56" s="25">
        <f>Благовещенское!H61+Богородская!H60+Владимирская!H57+Воздвиженская!H61+Глуховская!H60+Егоровская!H58+Капустихинская!H60+Нахратовская!H63+Нестиарская!H60+Староустинская!H61+р.п.Воскресенкое!H61</f>
        <v>144870</v>
      </c>
      <c r="I56" s="25">
        <f>Благовещенское!I61+Богородская!I60+Владимирская!I57+Воздвиженская!I61+Глуховская!I60+Егоровская!I58+Капустихинская!I60+Нахратовская!I63+Нестиарская!I60+Староустинская!I61+р.п.Воскресенкое!I61</f>
        <v>45500</v>
      </c>
      <c r="J56" s="25">
        <f>Благовещенское!J61+Богородская!J60+Владимирская!J57+Воздвиженская!J61+Глуховская!J60+Егоровская!I58+Капустихинская!J60+Нахратовская!J63+Нестиарская!J60+Староустинская!J61+р.п.Воскресенкое!J61</f>
        <v>99370</v>
      </c>
      <c r="L56" s="122"/>
    </row>
    <row r="57" spans="1:12" ht="21" customHeight="1" x14ac:dyDescent="0.25">
      <c r="A57" s="86" t="s">
        <v>73</v>
      </c>
      <c r="B57" s="23" t="s">
        <v>18</v>
      </c>
      <c r="C57" s="23" t="s">
        <v>72</v>
      </c>
      <c r="D57" s="23" t="s">
        <v>74</v>
      </c>
      <c r="E57" s="23"/>
      <c r="F57" s="23"/>
      <c r="G57" s="25">
        <f>Благовещенское!G62+Богородская!G61+Владимирская!G58+Воздвиженская!G62+Глуховская!G61+Егоровская!G59+Капустихинская!G61+Нахратовская!G64+Нестиарская!G61+Староустинская!G62+р.п.Воскресенкое!G62</f>
        <v>45500</v>
      </c>
      <c r="H57" s="22">
        <f t="shared" ref="H57:J60" si="11">H58</f>
        <v>144870</v>
      </c>
      <c r="I57" s="22">
        <f t="shared" si="11"/>
        <v>45500</v>
      </c>
      <c r="J57" s="22">
        <f t="shared" si="11"/>
        <v>99370</v>
      </c>
    </row>
    <row r="58" spans="1:12" ht="20.25" customHeight="1" x14ac:dyDescent="0.25">
      <c r="A58" s="86" t="s">
        <v>75</v>
      </c>
      <c r="B58" s="23" t="s">
        <v>18</v>
      </c>
      <c r="C58" s="23" t="s">
        <v>72</v>
      </c>
      <c r="D58" s="23" t="s">
        <v>76</v>
      </c>
      <c r="E58" s="23"/>
      <c r="F58" s="23"/>
      <c r="G58" s="25">
        <f>Благовещенское!G63+Богородская!G62+Владимирская!G59+Воздвиженская!G63+Глуховская!G62+Егоровская!G60+Капустихинская!G62+Нахратовская!G65+Нестиарская!G62+Староустинская!G63+р.п.Воскресенкое!G63</f>
        <v>45500</v>
      </c>
      <c r="H58" s="22">
        <f t="shared" si="11"/>
        <v>144870</v>
      </c>
      <c r="I58" s="22">
        <f t="shared" si="11"/>
        <v>45500</v>
      </c>
      <c r="J58" s="22">
        <f t="shared" si="11"/>
        <v>99370</v>
      </c>
    </row>
    <row r="59" spans="1:12" ht="17.25" customHeight="1" x14ac:dyDescent="0.25">
      <c r="A59" s="86" t="s">
        <v>77</v>
      </c>
      <c r="B59" s="23" t="s">
        <v>18</v>
      </c>
      <c r="C59" s="23" t="s">
        <v>72</v>
      </c>
      <c r="D59" s="23" t="s">
        <v>76</v>
      </c>
      <c r="E59" s="23"/>
      <c r="F59" s="23"/>
      <c r="G59" s="25">
        <f>Благовещенское!G64+Богородская!G63+Владимирская!G60+Воздвиженская!G64+Глуховская!G63+Егоровская!G61+Капустихинская!G63+Нахратовская!G66+Нестиарская!G63+Староустинская!G64+р.п.Воскресенкое!G64</f>
        <v>45500</v>
      </c>
      <c r="H59" s="22">
        <f t="shared" si="11"/>
        <v>144870</v>
      </c>
      <c r="I59" s="22">
        <f t="shared" si="11"/>
        <v>45500</v>
      </c>
      <c r="J59" s="22">
        <f t="shared" si="11"/>
        <v>99370</v>
      </c>
    </row>
    <row r="60" spans="1:12" ht="21.75" customHeight="1" x14ac:dyDescent="0.25">
      <c r="A60" s="86" t="s">
        <v>62</v>
      </c>
      <c r="B60" s="23" t="s">
        <v>18</v>
      </c>
      <c r="C60" s="23" t="s">
        <v>72</v>
      </c>
      <c r="D60" s="23" t="s">
        <v>76</v>
      </c>
      <c r="E60" s="23" t="s">
        <v>63</v>
      </c>
      <c r="F60" s="23"/>
      <c r="G60" s="25">
        <f>Благовещенское!G65+Богородская!G64+Владимирская!G61+Воздвиженская!G65+Глуховская!G64+Егоровская!G62+Капустихинская!G64+Нахратовская!G67+Нестиарская!G64+Староустинская!G65+р.п.Воскресенкое!G65</f>
        <v>45500</v>
      </c>
      <c r="H60" s="22">
        <f t="shared" si="11"/>
        <v>144870</v>
      </c>
      <c r="I60" s="22">
        <f t="shared" si="11"/>
        <v>45500</v>
      </c>
      <c r="J60" s="22">
        <f t="shared" si="11"/>
        <v>99370</v>
      </c>
    </row>
    <row r="61" spans="1:12" ht="20.25" customHeight="1" x14ac:dyDescent="0.25">
      <c r="A61" s="86" t="s">
        <v>64</v>
      </c>
      <c r="B61" s="23" t="s">
        <v>18</v>
      </c>
      <c r="C61" s="23" t="s">
        <v>72</v>
      </c>
      <c r="D61" s="23" t="s">
        <v>76</v>
      </c>
      <c r="E61" s="23" t="s">
        <v>65</v>
      </c>
      <c r="F61" s="23"/>
      <c r="G61" s="25">
        <f>Благовещенское!G66+Богородская!G65+Владимирская!G62+Воздвиженская!G66+Глуховская!G65+Егоровская!G63+Капустихинская!G65+Нахратовская!G68+Нестиарская!G65+Староустинская!G66+р.п.Воскресенкое!G66</f>
        <v>45500</v>
      </c>
      <c r="H61" s="25">
        <f>Благовещенское!H66+Богородская!H65+Владимирская!H62+Воздвиженская!H66+Глуховская!H65+Егоровская!H63+Капустихинская!H65+Нахратовская!H68+Нестиарская!H65+Староустинская!H66+р.п.Воскресенкое!H66</f>
        <v>144870</v>
      </c>
      <c r="I61" s="25">
        <f>Благовещенское!I66+Богородская!I65+Владимирская!I62+Воздвиженская!I66+Глуховская!I65+Егоровская!I63+Капустихинская!I65+Нахратовская!I68+Нестиарская!I65+Староустинская!I66+р.п.Воскресенкое!I66</f>
        <v>45500</v>
      </c>
      <c r="J61" s="25">
        <f>Благовещенское!J66+Богородская!J65+Владимирская!J62+Воздвиженская!J66+Глуховская!J65+Егоровская!J63+Капустихинская!J65+Нахратовская!J68+Нестиарская!J65+Староустинская!J66+р.п.Воскресенкое!J66</f>
        <v>99370</v>
      </c>
    </row>
    <row r="62" spans="1:12" ht="10.5" customHeight="1" x14ac:dyDescent="0.25">
      <c r="A62" s="86"/>
      <c r="B62" s="23"/>
      <c r="C62" s="23"/>
      <c r="D62" s="23"/>
      <c r="E62" s="23"/>
      <c r="F62" s="23"/>
      <c r="G62" s="25"/>
      <c r="H62" s="25"/>
      <c r="I62" s="25"/>
      <c r="J62" s="25"/>
    </row>
    <row r="63" spans="1:12" ht="24" customHeight="1" x14ac:dyDescent="0.25">
      <c r="A63" s="86" t="s">
        <v>78</v>
      </c>
      <c r="B63" s="23" t="s">
        <v>18</v>
      </c>
      <c r="C63" s="23" t="s">
        <v>72</v>
      </c>
      <c r="D63" s="23" t="s">
        <v>76</v>
      </c>
      <c r="E63" s="23" t="s">
        <v>79</v>
      </c>
      <c r="F63" s="23" t="s">
        <v>68</v>
      </c>
      <c r="G63" s="25">
        <v>45500</v>
      </c>
      <c r="H63" s="25">
        <f>Благовещенское!H67+Богородская!H65+Владимирская!H63+Воздвиженская!H67+Глуховская!H66+Егоровская!H64+Капустихинская!H66+Нахратовская!H69+Нестиарская!H66+Староустинская!H67+р.п.Воскресенкое!H67</f>
        <v>144870</v>
      </c>
      <c r="I63" s="25">
        <f>Благовещенское!I67+Богородская!I65+Владимирская!I63+Воздвиженская!I67+Глуховская!I66+Егоровская!I64+Капустихинская!I66+Нахратовская!I69+Нестиарская!I66+Староустинская!I67+р.п.Воскресенкое!I67</f>
        <v>45500</v>
      </c>
      <c r="J63" s="25">
        <f>Благовещенское!J67+Богородская!J65+Владимирская!J63+Воздвиженская!J67+Глуховская!J66+Егоровская!J64+Капустихинская!J66+Нахратовская!J69+Нестиарская!J66+Староустинская!J67+р.п.Воскресенкое!J67</f>
        <v>99370</v>
      </c>
    </row>
    <row r="64" spans="1:12" ht="23.25" customHeight="1" x14ac:dyDescent="0.25">
      <c r="A64" s="247" t="s">
        <v>80</v>
      </c>
      <c r="B64" s="24" t="s">
        <v>81</v>
      </c>
      <c r="C64" s="24" t="s">
        <v>19</v>
      </c>
      <c r="D64" s="24" t="s">
        <v>20</v>
      </c>
      <c r="E64" s="24"/>
      <c r="F64" s="24"/>
      <c r="G64" s="25">
        <f>G65+G71</f>
        <v>10391253</v>
      </c>
      <c r="H64" s="25">
        <f t="shared" ref="H64:J64" si="12">H65+H71</f>
        <v>9737877.0323202703</v>
      </c>
      <c r="I64" s="25">
        <f t="shared" si="12"/>
        <v>9737877.0323202703</v>
      </c>
      <c r="J64" s="25">
        <f t="shared" si="12"/>
        <v>0</v>
      </c>
      <c r="K64" s="122"/>
    </row>
    <row r="65" spans="1:11" ht="47.25" customHeight="1" x14ac:dyDescent="0.25">
      <c r="A65" s="247" t="s">
        <v>82</v>
      </c>
      <c r="B65" s="24" t="s">
        <v>81</v>
      </c>
      <c r="C65" s="24" t="s">
        <v>83</v>
      </c>
      <c r="D65" s="24" t="s">
        <v>20</v>
      </c>
      <c r="E65" s="24"/>
      <c r="F65" s="24"/>
      <c r="G65" s="25">
        <f>G66</f>
        <v>117100</v>
      </c>
      <c r="H65" s="25">
        <f t="shared" ref="H65:J65" si="13">H66</f>
        <v>88568</v>
      </c>
      <c r="I65" s="25">
        <f t="shared" si="13"/>
        <v>88568</v>
      </c>
      <c r="J65" s="25">
        <f t="shared" si="13"/>
        <v>0</v>
      </c>
    </row>
    <row r="66" spans="1:11" ht="34.5" customHeight="1" x14ac:dyDescent="0.25">
      <c r="A66" s="244" t="s">
        <v>84</v>
      </c>
      <c r="B66" s="23" t="s">
        <v>81</v>
      </c>
      <c r="C66" s="23" t="s">
        <v>83</v>
      </c>
      <c r="D66" s="23" t="s">
        <v>85</v>
      </c>
      <c r="E66" s="23"/>
      <c r="F66" s="23"/>
      <c r="G66" s="22">
        <f>G67</f>
        <v>117100</v>
      </c>
      <c r="H66" s="22">
        <f t="shared" ref="H66:J66" si="14">H67</f>
        <v>88568</v>
      </c>
      <c r="I66" s="22">
        <f t="shared" si="14"/>
        <v>88568</v>
      </c>
      <c r="J66" s="25">
        <f t="shared" si="14"/>
        <v>0</v>
      </c>
    </row>
    <row r="67" spans="1:11" ht="42" customHeight="1" x14ac:dyDescent="0.25">
      <c r="A67" s="244" t="s">
        <v>86</v>
      </c>
      <c r="B67" s="23" t="s">
        <v>81</v>
      </c>
      <c r="C67" s="23" t="s">
        <v>83</v>
      </c>
      <c r="D67" s="23" t="s">
        <v>87</v>
      </c>
      <c r="E67" s="23"/>
      <c r="F67" s="23"/>
      <c r="G67" s="22">
        <f>G68</f>
        <v>117100</v>
      </c>
      <c r="H67" s="22">
        <f t="shared" ref="H67:J67" si="15">H68</f>
        <v>88568</v>
      </c>
      <c r="I67" s="22">
        <f t="shared" si="15"/>
        <v>88568</v>
      </c>
      <c r="J67" s="25">
        <f t="shared" si="15"/>
        <v>0</v>
      </c>
    </row>
    <row r="68" spans="1:11" ht="22.5" customHeight="1" x14ac:dyDescent="0.25">
      <c r="A68" s="78" t="s">
        <v>38</v>
      </c>
      <c r="B68" s="23" t="s">
        <v>81</v>
      </c>
      <c r="C68" s="23" t="s">
        <v>83</v>
      </c>
      <c r="D68" s="23" t="s">
        <v>87</v>
      </c>
      <c r="E68" s="23" t="s">
        <v>88</v>
      </c>
      <c r="F68" s="23"/>
      <c r="G68" s="22">
        <f>G69</f>
        <v>117100</v>
      </c>
      <c r="H68" s="22">
        <f t="shared" ref="H68:J68" si="16">H69</f>
        <v>88568</v>
      </c>
      <c r="I68" s="22">
        <f t="shared" si="16"/>
        <v>88568</v>
      </c>
      <c r="J68" s="25">
        <f t="shared" si="16"/>
        <v>0</v>
      </c>
    </row>
    <row r="69" spans="1:11" ht="24" customHeight="1" x14ac:dyDescent="0.25">
      <c r="A69" s="86" t="s">
        <v>39</v>
      </c>
      <c r="B69" s="23" t="s">
        <v>81</v>
      </c>
      <c r="C69" s="23" t="s">
        <v>83</v>
      </c>
      <c r="D69" s="23" t="s">
        <v>87</v>
      </c>
      <c r="E69" s="23" t="s">
        <v>89</v>
      </c>
      <c r="F69" s="23"/>
      <c r="G69" s="22">
        <f>G70</f>
        <v>117100</v>
      </c>
      <c r="H69" s="22">
        <f t="shared" ref="H69:J69" si="17">H70</f>
        <v>88568</v>
      </c>
      <c r="I69" s="22">
        <f t="shared" si="17"/>
        <v>88568</v>
      </c>
      <c r="J69" s="25">
        <f t="shared" si="17"/>
        <v>0</v>
      </c>
    </row>
    <row r="70" spans="1:11" ht="24" customHeight="1" x14ac:dyDescent="0.25">
      <c r="A70" s="236" t="s">
        <v>42</v>
      </c>
      <c r="B70" s="23" t="s">
        <v>81</v>
      </c>
      <c r="C70" s="23" t="s">
        <v>83</v>
      </c>
      <c r="D70" s="23" t="s">
        <v>87</v>
      </c>
      <c r="E70" s="23" t="s">
        <v>43</v>
      </c>
      <c r="F70" s="23" t="s">
        <v>56</v>
      </c>
      <c r="G70" s="22">
        <f>Благовещенское!G102+Богородская!G98+Владимирская!G94+Воздвиженская!G101+Глуховская!G98+Егоровская!G98+Капустихинская!G100+Нахратовская!G111+Нестиарская!G100+Староустинская!G102+р.п.Воскресенкое!G74</f>
        <v>117100</v>
      </c>
      <c r="H70" s="22">
        <f>Благовещенское!H102+Богородская!H98+Владимирская!H94+Воздвиженская!H101+Глуховская!H98+Егоровская!H98+Капустихинская!H100+Нахратовская!H111+Нестиарская!H100+Староустинская!H102+р.п.Воскресенкое!H74</f>
        <v>88568</v>
      </c>
      <c r="I70" s="22">
        <f>Благовещенское!I102+Богородская!I98+Владимирская!I94+Воздвиженская!I101+Глуховская!I98+Егоровская!I98+Капустихинская!I100+Нахратовская!I111+Нестиарская!I100+Староустинская!I102+р.п.Воскресенкое!I74</f>
        <v>88568</v>
      </c>
      <c r="J70" s="25">
        <f>Благовещенское!J102+Богородская!J98+Владимирская!J94+Воздвиженская!J101+Глуховская!J98+Егоровская!J98+Капустихинская!J100+Нахратовская!J111+Нестиарская!J100+Староустинская!J102+р.п.Воскресенкое!J74</f>
        <v>0</v>
      </c>
    </row>
    <row r="71" spans="1:11" ht="18" customHeight="1" x14ac:dyDescent="0.25">
      <c r="A71" s="247" t="s">
        <v>90</v>
      </c>
      <c r="B71" s="24" t="s">
        <v>81</v>
      </c>
      <c r="C71" s="24" t="s">
        <v>91</v>
      </c>
      <c r="D71" s="24" t="s">
        <v>20</v>
      </c>
      <c r="E71" s="24"/>
      <c r="F71" s="24"/>
      <c r="G71" s="25">
        <f>G72</f>
        <v>10274153</v>
      </c>
      <c r="H71" s="25">
        <f t="shared" ref="H71:J71" si="18">H72</f>
        <v>9649309.0323202703</v>
      </c>
      <c r="I71" s="25">
        <f t="shared" si="18"/>
        <v>9649309.0323202703</v>
      </c>
      <c r="J71" s="25">
        <f t="shared" si="18"/>
        <v>0</v>
      </c>
    </row>
    <row r="72" spans="1:11" ht="33.75" customHeight="1" x14ac:dyDescent="0.25">
      <c r="A72" s="244" t="s">
        <v>92</v>
      </c>
      <c r="B72" s="23" t="s">
        <v>81</v>
      </c>
      <c r="C72" s="23" t="s">
        <v>91</v>
      </c>
      <c r="D72" s="23" t="s">
        <v>93</v>
      </c>
      <c r="E72" s="23"/>
      <c r="F72" s="23"/>
      <c r="G72" s="22">
        <f>G73</f>
        <v>10274153</v>
      </c>
      <c r="H72" s="22">
        <f t="shared" ref="H72:J72" si="19">H73</f>
        <v>9649309.0323202703</v>
      </c>
      <c r="I72" s="22">
        <f t="shared" si="19"/>
        <v>9649309.0323202703</v>
      </c>
      <c r="J72" s="25">
        <f t="shared" si="19"/>
        <v>0</v>
      </c>
    </row>
    <row r="73" spans="1:11" ht="26.25" customHeight="1" x14ac:dyDescent="0.25">
      <c r="A73" s="244" t="s">
        <v>94</v>
      </c>
      <c r="B73" s="23" t="s">
        <v>81</v>
      </c>
      <c r="C73" s="23" t="s">
        <v>91</v>
      </c>
      <c r="D73" s="23" t="s">
        <v>97</v>
      </c>
      <c r="E73" s="23"/>
      <c r="F73" s="23"/>
      <c r="G73" s="22">
        <f>G74</f>
        <v>10274153</v>
      </c>
      <c r="H73" s="22">
        <f t="shared" ref="H73:J73" si="20">H74</f>
        <v>9649309.0323202703</v>
      </c>
      <c r="I73" s="22">
        <f t="shared" si="20"/>
        <v>9649309.0323202703</v>
      </c>
      <c r="J73" s="25">
        <f t="shared" si="20"/>
        <v>0</v>
      </c>
    </row>
    <row r="74" spans="1:11" ht="28.5" customHeight="1" x14ac:dyDescent="0.25">
      <c r="A74" s="244" t="s">
        <v>96</v>
      </c>
      <c r="B74" s="23" t="s">
        <v>81</v>
      </c>
      <c r="C74" s="23" t="s">
        <v>91</v>
      </c>
      <c r="D74" s="23" t="s">
        <v>97</v>
      </c>
      <c r="E74" s="23"/>
      <c r="F74" s="23"/>
      <c r="G74" s="22">
        <f>G75+G80+G100</f>
        <v>10274153</v>
      </c>
      <c r="H74" s="22">
        <f t="shared" ref="H74:J74" si="21">H75+H80+H100</f>
        <v>9649309.0323202703</v>
      </c>
      <c r="I74" s="22">
        <f t="shared" si="21"/>
        <v>9649309.0323202703</v>
      </c>
      <c r="J74" s="25">
        <f t="shared" si="21"/>
        <v>0</v>
      </c>
    </row>
    <row r="75" spans="1:11" ht="48.75" customHeight="1" x14ac:dyDescent="0.25">
      <c r="A75" s="86" t="s">
        <v>28</v>
      </c>
      <c r="B75" s="23" t="s">
        <v>81</v>
      </c>
      <c r="C75" s="23" t="s">
        <v>91</v>
      </c>
      <c r="D75" s="23" t="s">
        <v>97</v>
      </c>
      <c r="E75" s="23" t="s">
        <v>29</v>
      </c>
      <c r="F75" s="23"/>
      <c r="G75" s="22">
        <f>G76</f>
        <v>9264430</v>
      </c>
      <c r="H75" s="22">
        <f t="shared" ref="H75:J75" si="22">H76</f>
        <v>8655964.9923202712</v>
      </c>
      <c r="I75" s="22">
        <f t="shared" si="22"/>
        <v>8655964.9923202712</v>
      </c>
      <c r="J75" s="25">
        <f t="shared" si="22"/>
        <v>0</v>
      </c>
    </row>
    <row r="76" spans="1:11" ht="29.25" customHeight="1" x14ac:dyDescent="0.25">
      <c r="A76" s="86" t="s">
        <v>30</v>
      </c>
      <c r="B76" s="23"/>
      <c r="C76" s="23"/>
      <c r="D76" s="23" t="s">
        <v>97</v>
      </c>
      <c r="E76" s="23" t="s">
        <v>31</v>
      </c>
      <c r="F76" s="23"/>
      <c r="G76" s="22">
        <f>G77</f>
        <v>9264430</v>
      </c>
      <c r="H76" s="22">
        <f t="shared" ref="H76:J76" si="23">H77</f>
        <v>8655964.9923202712</v>
      </c>
      <c r="I76" s="22">
        <f t="shared" si="23"/>
        <v>8655964.9923202712</v>
      </c>
      <c r="J76" s="25">
        <f t="shared" si="23"/>
        <v>0</v>
      </c>
    </row>
    <row r="77" spans="1:11" x14ac:dyDescent="0.25">
      <c r="A77" s="273" t="s">
        <v>32</v>
      </c>
      <c r="B77" s="260" t="s">
        <v>81</v>
      </c>
      <c r="C77" s="260" t="s">
        <v>91</v>
      </c>
      <c r="D77" s="23" t="s">
        <v>97</v>
      </c>
      <c r="E77" s="260" t="s">
        <v>33</v>
      </c>
      <c r="F77" s="23"/>
      <c r="G77" s="22">
        <f>Благовещенское!G124+Богородская!G104+Владимирская!G101+Воздвиженская!G123+Глуховская!G120+Егоровская!G105+Капустихинская!G107+Нахратовская!G116+Нестиарская!G107+Староустинская!G109+р.п.Воскресенкое!G81</f>
        <v>9264430</v>
      </c>
      <c r="H77" s="22">
        <f>Благовещенское!H124+Богородская!H104+Владимирская!H101+Воздвиженская!H123+Глуховская!H120+Егоровская!H105+Капустихинская!H107+Нахратовская!H116+Нестиарская!H107+Староустинская!H109+р.п.Воскресенкое!H81</f>
        <v>8655964.9923202712</v>
      </c>
      <c r="I77" s="22">
        <f>Благовещенское!I124+Богородская!I104+Владимирская!I101+Воздвиженская!I123+Глуховская!I120+Егоровская!I105+Капустихинская!I107+Нахратовская!I116+Нестиарская!I107+Староустинская!I109+р.п.Воскресенкое!I81</f>
        <v>8655964.9923202712</v>
      </c>
      <c r="J77" s="25">
        <f>Благовещенское!J124+Богородская!J104+Владимирская!J101+Воздвиженская!J123+Глуховская!J120+Егоровская!J105+Капустихинская!J107+Нахратовская!J116+Нестиарская!J107+Староустинская!J109+р.п.Воскресенкое!J81</f>
        <v>0</v>
      </c>
      <c r="K77" s="122"/>
    </row>
    <row r="78" spans="1:11" x14ac:dyDescent="0.25">
      <c r="A78" s="268"/>
      <c r="B78" s="261"/>
      <c r="C78" s="261"/>
      <c r="D78" s="23" t="s">
        <v>97</v>
      </c>
      <c r="E78" s="261"/>
      <c r="F78" s="23" t="s">
        <v>34</v>
      </c>
      <c r="G78" s="22">
        <f>р.п.Воскресенкое!G82+Староустинская!G110+Нестиарская!G108+Нахратовская!G117+Капустихинская!G108+Егоровская!G106+Глуховская!G121+Воздвиженская!G124+Владимирская!G102+Богородская!G105+Благовещенское!G125</f>
        <v>7115217</v>
      </c>
      <c r="H78" s="22">
        <f>р.п.Воскресенкое!H82+Староустинская!H110+Нестиарская!H108+Нахратовская!H117+Капустихинская!H108+Егоровская!H106+Глуховская!H121+Воздвиженская!H124+Владимирская!H102+Богородская!H105+Благовещенское!H125</f>
        <v>6648206.5993243242</v>
      </c>
      <c r="I78" s="22">
        <f>р.п.Воскресенкое!I82+Староустинская!I110+Нестиарская!I108+Нахратовская!I117+Капустихинская!I108+Егоровская!I106+Глуховская!I121+Воздвиженская!I124+Владимирская!I102+Богородская!I105+Благовещенское!I125</f>
        <v>6648206.5993243242</v>
      </c>
      <c r="J78" s="22">
        <f>р.п.Воскресенкое!J82+Староустинская!J110+Нестиарская!J108+Нахратовская!J117+Капустихинская!J108+Егоровская!J106+Глуховская!J121+Воздвиженская!J124+Владимирская!J102+Богородская!J105+Благовещенское!J125</f>
        <v>0</v>
      </c>
    </row>
    <row r="79" spans="1:11" x14ac:dyDescent="0.25">
      <c r="A79" s="269"/>
      <c r="B79" s="262"/>
      <c r="C79" s="262"/>
      <c r="D79" s="23" t="s">
        <v>97</v>
      </c>
      <c r="E79" s="262"/>
      <c r="F79" s="23" t="s">
        <v>35</v>
      </c>
      <c r="G79" s="22">
        <f>р.п.Воскресенкое!G83+Староустинская!G111+Нестиарская!G109+Нахратовская!G118+Капустихинская!G109+Егоровская!G107+Глуховская!G122+Воздвиженская!G125+Владимирская!G103+Богородская!G106+Благовещенское!G126</f>
        <v>2149213</v>
      </c>
      <c r="H79" s="22">
        <f>р.п.Воскресенкое!H83+Староустинская!H111+Нестиарская!H109+Нахратовская!H118+Капустихинская!H109+Егоровская!H107+Глуховская!H122+Воздвиженская!H125+Владимирская!H103+Богородская!H106+Благовещенское!H126</f>
        <v>2007758.3929959459</v>
      </c>
      <c r="I79" s="22">
        <f>р.п.Воскресенкое!I83+Староустинская!I111+Нестиарская!I109+Нахратовская!I118+Капустихинская!I109+Егоровская!I107+Глуховская!I122+Воздвиженская!I125+Владимирская!I103+Богородская!I106+Благовещенское!I126</f>
        <v>2007758.3929959459</v>
      </c>
      <c r="J79" s="22">
        <f>р.п.Воскресенкое!J83+Староустинская!J111+Нестиарская!J109+Нахратовская!J118+Капустихинская!J109+Егоровская!J107+Глуховская!J122+Воздвиженская!J125+Владимирская!J103+Богородская!J106+Благовещенское!J126</f>
        <v>0</v>
      </c>
    </row>
    <row r="80" spans="1:11" ht="24" customHeight="1" x14ac:dyDescent="0.25">
      <c r="A80" s="78" t="s">
        <v>38</v>
      </c>
      <c r="B80" s="23" t="s">
        <v>81</v>
      </c>
      <c r="C80" s="23" t="s">
        <v>91</v>
      </c>
      <c r="D80" s="23" t="s">
        <v>97</v>
      </c>
      <c r="E80" s="232">
        <v>200</v>
      </c>
      <c r="F80" s="23"/>
      <c r="G80" s="22">
        <f>G81</f>
        <v>991093</v>
      </c>
      <c r="H80" s="22">
        <f t="shared" ref="H80:J80" si="24">H81</f>
        <v>973257.44</v>
      </c>
      <c r="I80" s="22">
        <f t="shared" si="24"/>
        <v>973257.44</v>
      </c>
      <c r="J80" s="22">
        <f t="shared" si="24"/>
        <v>0</v>
      </c>
    </row>
    <row r="81" spans="1:11" ht="27" customHeight="1" x14ac:dyDescent="0.25">
      <c r="A81" s="86" t="s">
        <v>39</v>
      </c>
      <c r="B81" s="23" t="s">
        <v>81</v>
      </c>
      <c r="C81" s="23" t="s">
        <v>91</v>
      </c>
      <c r="D81" s="23" t="s">
        <v>97</v>
      </c>
      <c r="E81" s="232">
        <v>240</v>
      </c>
      <c r="F81" s="23"/>
      <c r="G81" s="22">
        <f>G82+G83</f>
        <v>991093</v>
      </c>
      <c r="H81" s="22">
        <f t="shared" ref="H81:J81" si="25">H82+H83</f>
        <v>973257.44</v>
      </c>
      <c r="I81" s="22">
        <f t="shared" si="25"/>
        <v>973257.44</v>
      </c>
      <c r="J81" s="22">
        <f t="shared" si="25"/>
        <v>0</v>
      </c>
      <c r="K81" s="122"/>
    </row>
    <row r="82" spans="1:11" ht="33.75" customHeight="1" x14ac:dyDescent="0.25">
      <c r="A82" s="236" t="s">
        <v>104</v>
      </c>
      <c r="B82" s="23" t="s">
        <v>81</v>
      </c>
      <c r="C82" s="23" t="s">
        <v>91</v>
      </c>
      <c r="D82" s="23" t="s">
        <v>97</v>
      </c>
      <c r="E82" s="232">
        <v>242</v>
      </c>
      <c r="F82" s="23" t="s">
        <v>41</v>
      </c>
      <c r="G82" s="22">
        <f>р.п.Воскресенкое!G86+Староустинская!G114+Нестиарская!G112+Нахратовская!G121+Капустихинская!G112+Егоровская!G110+Глуховская!G125+Воздвиженская!G128+Владимирская!G106+Богородская!G109+Благовещенское!G129</f>
        <v>158501</v>
      </c>
      <c r="H82" s="22">
        <f>р.п.Воскресенкое!H86+Староустинская!H114+Нестиарская!H112+Нахратовская!H121+Капустихинская!H112+Егоровская!H110+Глуховская!H125+Воздвиженская!H128+Владимирская!H106+Богородская!H109+Благовещенское!H129</f>
        <v>149105</v>
      </c>
      <c r="I82" s="22">
        <f>р.п.Воскресенкое!I86+Староустинская!I114+Нестиарская!I112+Нахратовская!I121+Капустихинская!I112+Егоровская!I110+Глуховская!I125+Воздвиженская!I128+Владимирская!I106+Богородская!I109+Благовещенское!I129</f>
        <v>149105</v>
      </c>
      <c r="J82" s="22">
        <f>р.п.Воскресенкое!J86+Староустинская!J114+Нестиарская!J112+Нахратовская!J121+Капустихинская!J112+Егоровская!J110+Глуховская!J125+Воздвиженская!J128+Владимирская!J106+Богородская!J109+Благовещенское!J129</f>
        <v>0</v>
      </c>
    </row>
    <row r="83" spans="1:11" ht="24" customHeight="1" x14ac:dyDescent="0.25">
      <c r="A83" s="236" t="s">
        <v>42</v>
      </c>
      <c r="B83" s="23" t="s">
        <v>81</v>
      </c>
      <c r="C83" s="23" t="s">
        <v>91</v>
      </c>
      <c r="D83" s="23" t="s">
        <v>97</v>
      </c>
      <c r="E83" s="232">
        <v>244</v>
      </c>
      <c r="F83" s="23"/>
      <c r="G83" s="22">
        <f>G84+G85+G89+G92+G94</f>
        <v>832592</v>
      </c>
      <c r="H83" s="22">
        <f t="shared" ref="H83:J83" si="26">H84+H85+H89+H92+H94</f>
        <v>824152.44</v>
      </c>
      <c r="I83" s="22">
        <f t="shared" si="26"/>
        <v>824152.44</v>
      </c>
      <c r="J83" s="22">
        <f t="shared" si="26"/>
        <v>0</v>
      </c>
      <c r="K83" s="122"/>
    </row>
    <row r="84" spans="1:11" x14ac:dyDescent="0.25">
      <c r="A84" s="27"/>
      <c r="B84" s="23"/>
      <c r="C84" s="23"/>
      <c r="D84" s="23"/>
      <c r="E84" s="23"/>
      <c r="F84" s="23" t="s">
        <v>41</v>
      </c>
      <c r="G84" s="22">
        <v>0</v>
      </c>
      <c r="H84" s="22">
        <v>0</v>
      </c>
      <c r="I84" s="22">
        <v>0</v>
      </c>
      <c r="J84" s="22">
        <v>0</v>
      </c>
    </row>
    <row r="85" spans="1:11" x14ac:dyDescent="0.25">
      <c r="A85" s="27"/>
      <c r="B85" s="23"/>
      <c r="C85" s="23"/>
      <c r="D85" s="23"/>
      <c r="E85" s="23"/>
      <c r="F85" s="23" t="s">
        <v>45</v>
      </c>
      <c r="G85" s="22">
        <f>G86+G87+G88</f>
        <v>223400</v>
      </c>
      <c r="H85" s="22">
        <f t="shared" ref="H85:J85" si="27">H86+H87+H88</f>
        <v>230850</v>
      </c>
      <c r="I85" s="22">
        <f t="shared" si="27"/>
        <v>230850</v>
      </c>
      <c r="J85" s="22">
        <f t="shared" si="27"/>
        <v>0</v>
      </c>
      <c r="K85" s="122"/>
    </row>
    <row r="86" spans="1:11" x14ac:dyDescent="0.25">
      <c r="A86" s="27"/>
      <c r="B86" s="23"/>
      <c r="C86" s="23"/>
      <c r="D86" s="23"/>
      <c r="E86" s="23"/>
      <c r="F86" s="23" t="s">
        <v>46</v>
      </c>
      <c r="G86" s="22">
        <f>Староустинская!G118+Нахратовская!G125+Капустихинская!G116+Егоровская!G114+Глуховская!G129+Воздвиженская!G132+Владимирская!G110+Богородская!G113+Благовещенское!G133</f>
        <v>152000</v>
      </c>
      <c r="H86" s="22">
        <f>Староустинская!H118+Нахратовская!H125+Капустихинская!H116+Егоровская!H114+Глуховская!H129+Воздвиженская!H132+Владимирская!H110+Богородская!H113+Благовещенское!H133</f>
        <v>155040</v>
      </c>
      <c r="I86" s="22">
        <f>Староустинская!I118+Нахратовская!I125+Капустихинская!I116+Егоровская!I114+Глуховская!I129+Воздвиженская!I132+Владимирская!I110+Богородская!I113+Благовещенское!I133</f>
        <v>155040</v>
      </c>
      <c r="J86" s="22">
        <f>Староустинская!J118+Нахратовская!J125+Капустихинская!J116+Егоровская!J114+Глуховская!J129+Воздвиженская!J132+Владимирская!J110+Богородская!J113+Благовещенское!J133</f>
        <v>0</v>
      </c>
    </row>
    <row r="87" spans="1:11" x14ac:dyDescent="0.25">
      <c r="A87" s="27"/>
      <c r="B87" s="23"/>
      <c r="C87" s="23"/>
      <c r="D87" s="23"/>
      <c r="E87" s="23"/>
      <c r="F87" s="23" t="s">
        <v>47</v>
      </c>
      <c r="G87" s="22">
        <f>Нестиарская!G117</f>
        <v>71000</v>
      </c>
      <c r="H87" s="22">
        <f>Нестиарская!H117</f>
        <v>75402</v>
      </c>
      <c r="I87" s="22">
        <f>Нестиарская!I117</f>
        <v>75402</v>
      </c>
      <c r="J87" s="22">
        <f>Нестиарская!J117</f>
        <v>0</v>
      </c>
    </row>
    <row r="88" spans="1:11" x14ac:dyDescent="0.25">
      <c r="A88" s="27"/>
      <c r="B88" s="23"/>
      <c r="C88" s="23"/>
      <c r="D88" s="23"/>
      <c r="E88" s="23"/>
      <c r="F88" s="23" t="s">
        <v>48</v>
      </c>
      <c r="G88" s="22">
        <f>Владимирская!G112</f>
        <v>400</v>
      </c>
      <c r="H88" s="22">
        <f>Владимирская!H112</f>
        <v>408</v>
      </c>
      <c r="I88" s="22">
        <f>Владимирская!I112</f>
        <v>408</v>
      </c>
      <c r="J88" s="22">
        <f>Владимирская!J112</f>
        <v>0</v>
      </c>
    </row>
    <row r="89" spans="1:11" x14ac:dyDescent="0.25">
      <c r="A89" s="27"/>
      <c r="B89" s="23"/>
      <c r="C89" s="23"/>
      <c r="D89" s="23"/>
      <c r="E89" s="23"/>
      <c r="F89" s="23" t="s">
        <v>50</v>
      </c>
      <c r="G89" s="22">
        <f>G90+G91</f>
        <v>44372</v>
      </c>
      <c r="H89" s="22">
        <f t="shared" ref="H89:J89" si="28">H90+H91</f>
        <v>44389.439999999995</v>
      </c>
      <c r="I89" s="22">
        <f t="shared" si="28"/>
        <v>44389.439999999995</v>
      </c>
      <c r="J89" s="22">
        <f t="shared" si="28"/>
        <v>0</v>
      </c>
    </row>
    <row r="90" spans="1:11" x14ac:dyDescent="0.25">
      <c r="A90" s="27"/>
      <c r="B90" s="23"/>
      <c r="C90" s="23"/>
      <c r="D90" s="23"/>
      <c r="E90" s="23"/>
      <c r="F90" s="23" t="s">
        <v>52</v>
      </c>
      <c r="G90" s="22">
        <f>р.п.Воскресенкое!G94+Староустинская!G122+Нахратовская!G129+Глуховская!G133+Владимирская!G114+Благовещенское!G137</f>
        <v>44372</v>
      </c>
      <c r="H90" s="22">
        <f>р.п.Воскресенкое!H94+Староустинская!H122+Нахратовская!H129+Глуховская!H133+Владимирская!H114+Благовещенское!H137</f>
        <v>44389.439999999995</v>
      </c>
      <c r="I90" s="22">
        <f>р.п.Воскресенкое!I94+Староустинская!I122+Нахратовская!I129+Глуховская!I133+Владимирская!I114+Благовещенское!I137</f>
        <v>44389.439999999995</v>
      </c>
      <c r="J90" s="22">
        <f>р.п.Воскресенкое!J94+Староустинская!J122+Нахратовская!J129+Глуховская!J133+Владимирская!J114+Благовещенское!J137</f>
        <v>0</v>
      </c>
    </row>
    <row r="91" spans="1:11" x14ac:dyDescent="0.25">
      <c r="A91" s="27"/>
      <c r="B91" s="23"/>
      <c r="C91" s="23"/>
      <c r="D91" s="23"/>
      <c r="E91" s="23"/>
      <c r="F91" s="23" t="s">
        <v>98</v>
      </c>
      <c r="G91" s="22">
        <v>0</v>
      </c>
      <c r="H91" s="22">
        <v>0</v>
      </c>
      <c r="I91" s="22">
        <v>0</v>
      </c>
      <c r="J91" s="22">
        <v>0</v>
      </c>
    </row>
    <row r="92" spans="1:11" x14ac:dyDescent="0.25">
      <c r="A92" s="27"/>
      <c r="B92" s="23"/>
      <c r="C92" s="23"/>
      <c r="D92" s="23"/>
      <c r="E92" s="23"/>
      <c r="F92" s="23" t="s">
        <v>56</v>
      </c>
      <c r="G92" s="22">
        <f>р.п.Воскресенкое!G96</f>
        <v>1500</v>
      </c>
      <c r="H92" s="22">
        <f>р.п.Воскресенкое!H96</f>
        <v>1500</v>
      </c>
      <c r="I92" s="22">
        <f>р.п.Воскресенкое!I96</f>
        <v>1500</v>
      </c>
      <c r="J92" s="22">
        <f>р.п.Воскресенкое!J96</f>
        <v>0</v>
      </c>
    </row>
    <row r="93" spans="1:11" x14ac:dyDescent="0.25">
      <c r="A93" s="27"/>
      <c r="B93" s="23"/>
      <c r="C93" s="23"/>
      <c r="D93" s="23"/>
      <c r="E93" s="23"/>
      <c r="F93" s="23" t="s">
        <v>99</v>
      </c>
      <c r="G93" s="22">
        <f>Благовещенское!G140+Богородская!G120+Владимирская!G117+Воздвиженская!G139+Глуховская!G136+Егоровская!G121+Капустихинская!G123+Нахратовская!G132+Нестиарская!G123+Староустинская!G125+р.п.Воскресенкое!G97</f>
        <v>0</v>
      </c>
      <c r="H93" s="22">
        <f>Благовещенское!H140+Богородская!H120+Владимирская!H117+Воздвиженская!H139+Глуховская!H136+Егоровская!H121+Капустихинская!H123+Нахратовская!H132+Нестиарская!H123+Староустинская!H125+р.п.Воскресенкое!H97</f>
        <v>0</v>
      </c>
      <c r="I93" s="22">
        <f>Благовещенское!I140+Богородская!I120+Владимирская!I117+Воздвиженская!I139+Глуховская!I136+Егоровская!I121+Капустихинская!I123+Нахратовская!I132+Нестиарская!I123+Староустинская!I125+р.п.Воскресенкое!I97</f>
        <v>0</v>
      </c>
      <c r="J93" s="22">
        <f>Благовещенское!J140+Богородская!J120+Владимирская!J117+Воздвиженская!J139+Глуховская!J136+Егоровская!J121+Капустихинская!J123+Нахратовская!J132+Нестиарская!J123+Староустинская!J125+р.п.Воскресенкое!J97</f>
        <v>0</v>
      </c>
    </row>
    <row r="94" spans="1:11" x14ac:dyDescent="0.25">
      <c r="A94" s="27"/>
      <c r="B94" s="23"/>
      <c r="C94" s="23"/>
      <c r="D94" s="23"/>
      <c r="E94" s="23"/>
      <c r="F94" s="23" t="s">
        <v>58</v>
      </c>
      <c r="G94" s="22">
        <f>G95+G96+G97+G98+G99</f>
        <v>563320</v>
      </c>
      <c r="H94" s="22">
        <f t="shared" ref="H94:J94" si="29">H95+H96+H97+H98+H99</f>
        <v>547413</v>
      </c>
      <c r="I94" s="22">
        <f t="shared" si="29"/>
        <v>547413</v>
      </c>
      <c r="J94" s="22">
        <f t="shared" si="29"/>
        <v>0</v>
      </c>
      <c r="K94" s="122"/>
    </row>
    <row r="95" spans="1:11" x14ac:dyDescent="0.25">
      <c r="A95" s="27"/>
      <c r="B95" s="23"/>
      <c r="C95" s="23"/>
      <c r="D95" s="23"/>
      <c r="E95" s="23"/>
      <c r="F95" s="23" t="s">
        <v>100</v>
      </c>
      <c r="G95" s="22">
        <f>Благовещенское!G142+Богородская!G122+Владимирская!G119+Воздвиженская!G141+Глуховская!G138+Егоровская!G123+Капустихинская!G125+Нахратовская!G134+Нестиарская!G125+Староустинская!G127+р.п.Воскресенкое!G99</f>
        <v>160220</v>
      </c>
      <c r="H95" s="22">
        <f>Благовещенское!H142+Богородская!H122+Владимирская!H119+Воздвиженская!H141+Глуховская!H138+Егоровская!H123+Капустихинская!H125+Нахратовская!H134+Нестиарская!H125+Староустинская!H127+р.п.Воскресенкое!H99</f>
        <v>144113.60000000001</v>
      </c>
      <c r="I95" s="22">
        <f>Благовещенское!I142+Богородская!I122+Владимирская!I119+Воздвиженская!I141+Глуховская!I138+Егоровская!I123+Капустихинская!I125+Нахратовская!I134+Нестиарская!I125+Староустинская!I127+р.п.Воскресенкое!I99</f>
        <v>144113.60000000001</v>
      </c>
      <c r="J95" s="22">
        <f>Благовещенское!J142+Богородская!J122+Владимирская!J119+Воздвиженская!J141+Глуховская!J138+Егоровская!J123+Капустихинская!J125+Нахратовская!J134+Нестиарская!J125+Староустинская!J127+р.п.Воскресенкое!J99</f>
        <v>0</v>
      </c>
    </row>
    <row r="96" spans="1:11" x14ac:dyDescent="0.25">
      <c r="A96" s="27"/>
      <c r="B96" s="23"/>
      <c r="C96" s="23"/>
      <c r="D96" s="23"/>
      <c r="E96" s="23"/>
      <c r="F96" s="23" t="s">
        <v>101</v>
      </c>
      <c r="G96" s="22">
        <f>Благовещенское!G143+Богородская!G123+Владимирская!G120+Воздвиженская!G142+Глуховская!G139+Егоровская!G124+Капустихинская!G126+Нахратовская!G135+Нестиарская!G126+Староустинская!G128+р.п.Воскресенкое!G100</f>
        <v>79400</v>
      </c>
      <c r="H96" s="22">
        <f>Благовещенское!H143+Богородская!H123+Владимирская!H120+Воздвиженская!H142+Глуховская!H139+Егоровская!H124+Капустихинская!H126+Нахратовская!H135+Нестиарская!H126+Староустинская!H128+р.п.Воскресенкое!H100</f>
        <v>74920</v>
      </c>
      <c r="I96" s="22">
        <f>Благовещенское!I143+Богородская!I123+Владимирская!I120+Воздвиженская!I142+Глуховская!I139+Егоровская!I124+Капустихинская!I126+Нахратовская!I135+Нестиарская!I126+Староустинская!I128+р.п.Воскресенкое!I100</f>
        <v>74920</v>
      </c>
      <c r="J96" s="22">
        <f>Благовещенское!J143+Богородская!J123+Владимирская!J120+Воздвиженская!J142+Глуховская!J139+Егоровская!J124+Капустихинская!J126+Нахратовская!J135+Нестиарская!J126+Староустинская!J128+р.п.Воскресенкое!J100</f>
        <v>0</v>
      </c>
    </row>
    <row r="97" spans="1:10" x14ac:dyDescent="0.25">
      <c r="A97" s="27"/>
      <c r="B97" s="23"/>
      <c r="C97" s="23"/>
      <c r="D97" s="23"/>
      <c r="E97" s="23"/>
      <c r="F97" s="23" t="s">
        <v>102</v>
      </c>
      <c r="G97" s="22">
        <f>Благовещенское!G144+Богородская!G124+Владимирская!G121+Воздвиженская!G143+Глуховская!G140+Егоровская!G125+Капустихинская!G127+Нахратовская!G136+Нестиарская!G127+Староустинская!G129+р.п.Воскресенкое!G101</f>
        <v>15000</v>
      </c>
      <c r="H97" s="22">
        <f>Благовещенское!H144+Богородская!H124+Владимирская!H121+Воздвиженская!H143+Глуховская!H140+Егоровская!H125+Капустихинская!H127+Нахратовская!H136+Нестиарская!H127+Староустинская!H129+р.п.Воскресенкое!H101</f>
        <v>14400</v>
      </c>
      <c r="I97" s="22">
        <f>Благовещенское!I144+Богородская!I124+Владимирская!I121+Воздвиженская!I143+Глуховская!I140+Егоровская!I125+Капустихинская!I127+Нахратовская!I136+Нестиарская!I127+Староустинская!I129+р.п.Воскресенкое!I101</f>
        <v>14400</v>
      </c>
      <c r="J97" s="22">
        <f>Благовещенское!J144+Богородская!J124+Владимирская!J121+Воздвиженская!J143+Глуховская!J140+Егоровская!J125+Капустихинская!J127+Нахратовская!J136+Нестиарская!J127+Староустинская!J129+р.п.Воскресенкое!J101</f>
        <v>0</v>
      </c>
    </row>
    <row r="98" spans="1:10" x14ac:dyDescent="0.25">
      <c r="A98" s="27"/>
      <c r="B98" s="23"/>
      <c r="C98" s="23"/>
      <c r="D98" s="23"/>
      <c r="E98" s="23"/>
      <c r="F98" s="23" t="s">
        <v>60</v>
      </c>
      <c r="G98" s="22">
        <f>Благовещенское!G145+Богородская!G125+Владимирская!G122+Воздвиженская!G144+Глуховская!G141+Егоровская!G126+Капустихинская!G128+Нахратовская!G137+Нестиарская!G128+Староустинская!G130+р.п.Воскресенкое!G102</f>
        <v>121500</v>
      </c>
      <c r="H98" s="22">
        <f>Благовещенское!H145+Богородская!H125+Владимирская!H122+Воздвиженская!H144+Глуховская!H141+Егоровская!H126+Капустихинская!H128+Нахратовская!H137+Нестиарская!H128+Староустинская!H130+р.п.Воскресенкое!H102</f>
        <v>123930</v>
      </c>
      <c r="I98" s="22">
        <f>Благовещенское!I145+Богородская!I125+Владимирская!I122+Воздвиженская!I144+Глуховская!I141+Егоровская!I126+Капустихинская!I128+Нахратовская!I137+Нестиарская!I128+Староустинская!I130+р.п.Воскресенкое!I102</f>
        <v>123930</v>
      </c>
      <c r="J98" s="22">
        <f>Благовещенское!J145+Богородская!J125+Владимирская!J122+Воздвиженская!J144+Глуховская!J141+Егоровская!J126+Капустихинская!J128+Нахратовская!J137+Нестиарская!J128+Староустинская!J130+р.п.Воскресенкое!J102</f>
        <v>0</v>
      </c>
    </row>
    <row r="99" spans="1:10" x14ac:dyDescent="0.25">
      <c r="A99" s="27"/>
      <c r="B99" s="23"/>
      <c r="C99" s="23"/>
      <c r="D99" s="23"/>
      <c r="E99" s="23"/>
      <c r="F99" s="23" t="s">
        <v>61</v>
      </c>
      <c r="G99" s="22">
        <f>Благовещенское!G146+Богородская!G126+Владимирская!G123+Воздвиженская!G145+Глуховская!G142+Егоровская!G127+Капустихинская!G129+Нахратовская!G138+Нестиарская!G129+Староустинская!G131+р.п.Воскресенкое!G103</f>
        <v>187200</v>
      </c>
      <c r="H99" s="22">
        <f>Благовещенское!H146+Богородская!H126+Владимирская!H123+Воздвиженская!H145+Глуховская!H142+Егоровская!H127+Капустихинская!H129+Нахратовская!H138+Нестиарская!H129+Староустинская!H131+р.п.Воскресенкое!H103</f>
        <v>190049.4</v>
      </c>
      <c r="I99" s="22">
        <f>Благовещенское!I146+Богородская!I126+Владимирская!I123+Воздвиженская!I145+Глуховская!I142+Егоровская!I127+Капустихинская!I129+Нахратовская!I138+Нестиарская!I129+Староустинская!I131+р.п.Воскресенкое!I103</f>
        <v>190049.4</v>
      </c>
      <c r="J99" s="22">
        <f>Благовещенское!J146+Богородская!J126+Владимирская!J123+Воздвиженская!J145+Глуховская!J142+Егоровская!J127+Капустихинская!J129+Нахратовская!J138+Нестиарская!J129+Староустинская!J131+р.п.Воскресенкое!J103</f>
        <v>0</v>
      </c>
    </row>
    <row r="100" spans="1:10" ht="19.5" customHeight="1" x14ac:dyDescent="0.25">
      <c r="A100" s="86" t="s">
        <v>62</v>
      </c>
      <c r="B100" s="23" t="s">
        <v>81</v>
      </c>
      <c r="C100" s="23" t="s">
        <v>91</v>
      </c>
      <c r="D100" s="23" t="s">
        <v>97</v>
      </c>
      <c r="E100" s="23" t="s">
        <v>63</v>
      </c>
      <c r="F100" s="23"/>
      <c r="G100" s="22">
        <f>G101</f>
        <v>18630</v>
      </c>
      <c r="H100" s="22">
        <f t="shared" ref="H100:J100" si="30">H101</f>
        <v>20086.599999999999</v>
      </c>
      <c r="I100" s="22">
        <f t="shared" si="30"/>
        <v>20086.599999999999</v>
      </c>
      <c r="J100" s="22">
        <f t="shared" si="30"/>
        <v>0</v>
      </c>
    </row>
    <row r="101" spans="1:10" ht="19.5" customHeight="1" x14ac:dyDescent="0.25">
      <c r="A101" s="86" t="s">
        <v>64</v>
      </c>
      <c r="B101" s="23" t="s">
        <v>81</v>
      </c>
      <c r="C101" s="23" t="s">
        <v>91</v>
      </c>
      <c r="D101" s="23" t="s">
        <v>97</v>
      </c>
      <c r="E101" s="23" t="s">
        <v>65</v>
      </c>
      <c r="F101" s="23"/>
      <c r="G101" s="22">
        <f>G102</f>
        <v>18630</v>
      </c>
      <c r="H101" s="22">
        <f t="shared" ref="H101:J101" si="31">H102</f>
        <v>20086.599999999999</v>
      </c>
      <c r="I101" s="22">
        <f t="shared" si="31"/>
        <v>20086.599999999999</v>
      </c>
      <c r="J101" s="22">
        <f t="shared" si="31"/>
        <v>0</v>
      </c>
    </row>
    <row r="102" spans="1:10" ht="18.75" customHeight="1" x14ac:dyDescent="0.25">
      <c r="A102" s="86" t="s">
        <v>66</v>
      </c>
      <c r="B102" s="23" t="s">
        <v>81</v>
      </c>
      <c r="C102" s="23" t="s">
        <v>91</v>
      </c>
      <c r="D102" s="23" t="s">
        <v>97</v>
      </c>
      <c r="E102" s="23" t="s">
        <v>67</v>
      </c>
      <c r="F102" s="23" t="s">
        <v>68</v>
      </c>
      <c r="G102" s="22">
        <f>р.п.Воскресенкое!G106+Староустинская!G134+Нестиарская!G132+Нахратовская!G141+Капустихинская!G132+Егоровская!G130+Глуховская!G145+Воздвиженская!G148+Владимирская!G126+Богородская!G129+Благовещенское!G149</f>
        <v>18630</v>
      </c>
      <c r="H102" s="22">
        <f>р.п.Воскресенкое!H106+Староустинская!H134+Нестиарская!H132+Нахратовская!H141+Капустихинская!H132+Егоровская!H130+Глуховская!H145+Воздвиженская!H148+Владимирская!H126+Богородская!H129+Благовещенское!H149</f>
        <v>20086.599999999999</v>
      </c>
      <c r="I102" s="22">
        <f>р.п.Воскресенкое!I106+Староустинская!I134+Нестиарская!I132+Нахратовская!I141+Капустихинская!I132+Егоровская!I130+Глуховская!I145+Воздвиженская!I148+Владимирская!I126+Богородская!I129+Благовещенское!I149</f>
        <v>20086.599999999999</v>
      </c>
      <c r="J102" s="22">
        <f>р.п.Воскресенкое!J106+Староустинская!J134+Нестиарская!J132+Нахратовская!J141+Капустихинская!J132+Егоровская!J130+Глуховская!J145+Воздвиженская!J148+Владимирская!J126+Богородская!J129+Благовещенское!J149</f>
        <v>0</v>
      </c>
    </row>
    <row r="103" spans="1:10" x14ac:dyDescent="0.25">
      <c r="A103" s="248" t="s">
        <v>105</v>
      </c>
      <c r="B103" s="24" t="s">
        <v>22</v>
      </c>
      <c r="C103" s="24" t="s">
        <v>19</v>
      </c>
      <c r="D103" s="24" t="s">
        <v>20</v>
      </c>
      <c r="E103" s="24"/>
      <c r="F103" s="24"/>
      <c r="G103" s="25">
        <f>G104+G113+G122</f>
        <v>10922500</v>
      </c>
      <c r="H103" s="25">
        <f t="shared" ref="H103:J103" si="32">H104+H113+H122</f>
        <v>10137436</v>
      </c>
      <c r="I103" s="25">
        <f t="shared" si="32"/>
        <v>10137436</v>
      </c>
      <c r="J103" s="25">
        <f t="shared" si="32"/>
        <v>0</v>
      </c>
    </row>
    <row r="104" spans="1:10" ht="16.5" customHeight="1" x14ac:dyDescent="0.25">
      <c r="A104" s="249" t="s">
        <v>106</v>
      </c>
      <c r="B104" s="24" t="s">
        <v>22</v>
      </c>
      <c r="C104" s="24" t="s">
        <v>107</v>
      </c>
      <c r="D104" s="24" t="s">
        <v>20</v>
      </c>
      <c r="E104" s="24"/>
      <c r="F104" s="24"/>
      <c r="G104" s="25">
        <f>G105+G109</f>
        <v>100000</v>
      </c>
      <c r="H104" s="25">
        <f t="shared" ref="H104:J104" si="33">H105+H109</f>
        <v>100000</v>
      </c>
      <c r="I104" s="25">
        <f t="shared" si="33"/>
        <v>100000</v>
      </c>
      <c r="J104" s="25">
        <f t="shared" si="33"/>
        <v>0</v>
      </c>
    </row>
    <row r="105" spans="1:10" ht="15" customHeight="1" x14ac:dyDescent="0.25">
      <c r="A105" s="236" t="s">
        <v>108</v>
      </c>
      <c r="B105" s="23" t="s">
        <v>22</v>
      </c>
      <c r="C105" s="23" t="s">
        <v>107</v>
      </c>
      <c r="D105" s="23" t="s">
        <v>109</v>
      </c>
      <c r="E105" s="23"/>
      <c r="F105" s="23"/>
      <c r="G105" s="22">
        <f>G106</f>
        <v>70000</v>
      </c>
      <c r="H105" s="22">
        <f t="shared" ref="H105:J105" si="34">H106</f>
        <v>70000</v>
      </c>
      <c r="I105" s="22">
        <f t="shared" si="34"/>
        <v>70000</v>
      </c>
      <c r="J105" s="22">
        <f t="shared" si="34"/>
        <v>0</v>
      </c>
    </row>
    <row r="106" spans="1:10" ht="27" customHeight="1" x14ac:dyDescent="0.25">
      <c r="A106" s="236" t="s">
        <v>110</v>
      </c>
      <c r="B106" s="23" t="s">
        <v>22</v>
      </c>
      <c r="C106" s="23" t="s">
        <v>107</v>
      </c>
      <c r="D106" s="23" t="s">
        <v>111</v>
      </c>
      <c r="E106" s="23"/>
      <c r="F106" s="23"/>
      <c r="G106" s="22">
        <f>G107</f>
        <v>70000</v>
      </c>
      <c r="H106" s="22">
        <f t="shared" ref="H106:J106" si="35">H107</f>
        <v>70000</v>
      </c>
      <c r="I106" s="22">
        <f t="shared" si="35"/>
        <v>70000</v>
      </c>
      <c r="J106" s="22">
        <f t="shared" si="35"/>
        <v>0</v>
      </c>
    </row>
    <row r="107" spans="1:10" ht="18" customHeight="1" x14ac:dyDescent="0.25">
      <c r="A107" s="236" t="s">
        <v>62</v>
      </c>
      <c r="B107" s="23" t="s">
        <v>22</v>
      </c>
      <c r="C107" s="23" t="s">
        <v>107</v>
      </c>
      <c r="D107" s="23" t="s">
        <v>111</v>
      </c>
      <c r="E107" s="23" t="s">
        <v>63</v>
      </c>
      <c r="F107" s="23"/>
      <c r="G107" s="22">
        <f>G108</f>
        <v>70000</v>
      </c>
      <c r="H107" s="22">
        <f t="shared" ref="H107:J107" si="36">H108</f>
        <v>70000</v>
      </c>
      <c r="I107" s="22">
        <f t="shared" si="36"/>
        <v>70000</v>
      </c>
      <c r="J107" s="22">
        <f t="shared" si="36"/>
        <v>0</v>
      </c>
    </row>
    <row r="108" spans="1:10" ht="36.75" customHeight="1" x14ac:dyDescent="0.25">
      <c r="A108" s="236" t="s">
        <v>112</v>
      </c>
      <c r="B108" s="23" t="s">
        <v>22</v>
      </c>
      <c r="C108" s="23" t="s">
        <v>107</v>
      </c>
      <c r="D108" s="23" t="s">
        <v>111</v>
      </c>
      <c r="E108" s="23" t="s">
        <v>113</v>
      </c>
      <c r="F108" s="23" t="s">
        <v>114</v>
      </c>
      <c r="G108" s="22">
        <f>р.п.Воскресенкое!G144</f>
        <v>70000</v>
      </c>
      <c r="H108" s="22">
        <f>р.п.Воскресенкое!H144</f>
        <v>70000</v>
      </c>
      <c r="I108" s="22">
        <f>р.п.Воскресенкое!I144</f>
        <v>70000</v>
      </c>
      <c r="J108" s="22">
        <f>р.п.Воскресенкое!J144</f>
        <v>0</v>
      </c>
    </row>
    <row r="109" spans="1:10" ht="18" customHeight="1" x14ac:dyDescent="0.25">
      <c r="A109" s="236" t="s">
        <v>115</v>
      </c>
      <c r="B109" s="23" t="s">
        <v>22</v>
      </c>
      <c r="C109" s="23" t="s">
        <v>107</v>
      </c>
      <c r="D109" s="23" t="s">
        <v>116</v>
      </c>
      <c r="E109" s="23"/>
      <c r="F109" s="23"/>
      <c r="G109" s="22">
        <f>G110</f>
        <v>30000</v>
      </c>
      <c r="H109" s="22">
        <f t="shared" ref="H109:J109" si="37">H110</f>
        <v>30000</v>
      </c>
      <c r="I109" s="22">
        <f t="shared" si="37"/>
        <v>30000</v>
      </c>
      <c r="J109" s="22">
        <f t="shared" si="37"/>
        <v>0</v>
      </c>
    </row>
    <row r="110" spans="1:10" ht="22.5" customHeight="1" x14ac:dyDescent="0.25">
      <c r="A110" s="236" t="s">
        <v>117</v>
      </c>
      <c r="B110" s="23" t="s">
        <v>22</v>
      </c>
      <c r="C110" s="23" t="s">
        <v>107</v>
      </c>
      <c r="D110" s="23" t="s">
        <v>118</v>
      </c>
      <c r="E110" s="23"/>
      <c r="F110" s="23"/>
      <c r="G110" s="22">
        <f>G111</f>
        <v>30000</v>
      </c>
      <c r="H110" s="22">
        <f t="shared" ref="H110:J110" si="38">H111</f>
        <v>30000</v>
      </c>
      <c r="I110" s="22">
        <f t="shared" si="38"/>
        <v>30000</v>
      </c>
      <c r="J110" s="22">
        <f t="shared" si="38"/>
        <v>0</v>
      </c>
    </row>
    <row r="111" spans="1:10" ht="15.75" customHeight="1" x14ac:dyDescent="0.25">
      <c r="A111" s="236" t="s">
        <v>62</v>
      </c>
      <c r="B111" s="23" t="s">
        <v>22</v>
      </c>
      <c r="C111" s="23" t="s">
        <v>107</v>
      </c>
      <c r="D111" s="23" t="s">
        <v>118</v>
      </c>
      <c r="E111" s="23" t="s">
        <v>63</v>
      </c>
      <c r="F111" s="23" t="s">
        <v>114</v>
      </c>
      <c r="G111" s="22">
        <f>G112</f>
        <v>30000</v>
      </c>
      <c r="H111" s="22">
        <f t="shared" ref="H111:J111" si="39">H112</f>
        <v>30000</v>
      </c>
      <c r="I111" s="22">
        <f t="shared" si="39"/>
        <v>30000</v>
      </c>
      <c r="J111" s="22">
        <f t="shared" si="39"/>
        <v>0</v>
      </c>
    </row>
    <row r="112" spans="1:10" ht="43.5" customHeight="1" x14ac:dyDescent="0.25">
      <c r="A112" s="236" t="s">
        <v>112</v>
      </c>
      <c r="B112" s="23" t="s">
        <v>22</v>
      </c>
      <c r="C112" s="23" t="s">
        <v>107</v>
      </c>
      <c r="D112" s="23" t="s">
        <v>118</v>
      </c>
      <c r="E112" s="23" t="s">
        <v>113</v>
      </c>
      <c r="F112" s="23" t="s">
        <v>114</v>
      </c>
      <c r="G112" s="22">
        <f>р.п.Воскресенкое!G148</f>
        <v>30000</v>
      </c>
      <c r="H112" s="22">
        <f>р.п.Воскресенкое!H148</f>
        <v>30000</v>
      </c>
      <c r="I112" s="22">
        <f>р.п.Воскресенкое!I148</f>
        <v>30000</v>
      </c>
      <c r="J112" s="22">
        <f>р.п.Воскресенкое!J148</f>
        <v>0</v>
      </c>
    </row>
    <row r="113" spans="1:10" ht="16.5" customHeight="1" x14ac:dyDescent="0.25">
      <c r="A113" s="243" t="s">
        <v>119</v>
      </c>
      <c r="B113" s="24" t="s">
        <v>22</v>
      </c>
      <c r="C113" s="24" t="s">
        <v>83</v>
      </c>
      <c r="D113" s="24" t="s">
        <v>20</v>
      </c>
      <c r="E113" s="24"/>
      <c r="F113" s="24"/>
      <c r="G113" s="25">
        <f t="shared" ref="G113:J118" si="40">G114</f>
        <v>10752500</v>
      </c>
      <c r="H113" s="25">
        <f t="shared" si="40"/>
        <v>9967436</v>
      </c>
      <c r="I113" s="25">
        <f t="shared" si="40"/>
        <v>9967436</v>
      </c>
      <c r="J113" s="25">
        <f t="shared" si="40"/>
        <v>0</v>
      </c>
    </row>
    <row r="114" spans="1:10" ht="17.25" customHeight="1" x14ac:dyDescent="0.25">
      <c r="A114" s="86" t="s">
        <v>120</v>
      </c>
      <c r="B114" s="23" t="s">
        <v>22</v>
      </c>
      <c r="C114" s="23" t="s">
        <v>83</v>
      </c>
      <c r="D114" s="23" t="s">
        <v>121</v>
      </c>
      <c r="E114" s="23"/>
      <c r="F114" s="23"/>
      <c r="G114" s="22">
        <f t="shared" si="40"/>
        <v>10752500</v>
      </c>
      <c r="H114" s="22">
        <f t="shared" si="40"/>
        <v>9967436</v>
      </c>
      <c r="I114" s="22">
        <f t="shared" si="40"/>
        <v>9967436</v>
      </c>
      <c r="J114" s="22">
        <f t="shared" si="40"/>
        <v>0</v>
      </c>
    </row>
    <row r="115" spans="1:10" ht="16.5" customHeight="1" x14ac:dyDescent="0.25">
      <c r="A115" s="86" t="s">
        <v>122</v>
      </c>
      <c r="B115" s="23" t="s">
        <v>22</v>
      </c>
      <c r="C115" s="23" t="s">
        <v>83</v>
      </c>
      <c r="D115" s="23" t="s">
        <v>123</v>
      </c>
      <c r="E115" s="23"/>
      <c r="F115" s="23"/>
      <c r="G115" s="22">
        <f t="shared" si="40"/>
        <v>10752500</v>
      </c>
      <c r="H115" s="22">
        <f t="shared" si="40"/>
        <v>9967436</v>
      </c>
      <c r="I115" s="22">
        <f t="shared" si="40"/>
        <v>9967436</v>
      </c>
      <c r="J115" s="22">
        <f t="shared" si="40"/>
        <v>0</v>
      </c>
    </row>
    <row r="116" spans="1:10" ht="54.75" customHeight="1" x14ac:dyDescent="0.25">
      <c r="A116" s="86" t="s">
        <v>124</v>
      </c>
      <c r="B116" s="23" t="s">
        <v>22</v>
      </c>
      <c r="C116" s="23" t="s">
        <v>83</v>
      </c>
      <c r="D116" s="23" t="s">
        <v>125</v>
      </c>
      <c r="E116" s="23"/>
      <c r="F116" s="23"/>
      <c r="G116" s="22">
        <f t="shared" si="40"/>
        <v>10752500</v>
      </c>
      <c r="H116" s="22">
        <f t="shared" si="40"/>
        <v>9967436</v>
      </c>
      <c r="I116" s="22">
        <f t="shared" si="40"/>
        <v>9967436</v>
      </c>
      <c r="J116" s="22">
        <f t="shared" si="40"/>
        <v>0</v>
      </c>
    </row>
    <row r="117" spans="1:10" ht="25.5" customHeight="1" x14ac:dyDescent="0.25">
      <c r="A117" s="78" t="s">
        <v>38</v>
      </c>
      <c r="B117" s="23" t="s">
        <v>22</v>
      </c>
      <c r="C117" s="23" t="s">
        <v>83</v>
      </c>
      <c r="D117" s="23" t="s">
        <v>125</v>
      </c>
      <c r="E117" s="23" t="s">
        <v>88</v>
      </c>
      <c r="F117" s="23"/>
      <c r="G117" s="22">
        <f t="shared" si="40"/>
        <v>10752500</v>
      </c>
      <c r="H117" s="22">
        <f t="shared" si="40"/>
        <v>9967436</v>
      </c>
      <c r="I117" s="22">
        <f t="shared" si="40"/>
        <v>9967436</v>
      </c>
      <c r="J117" s="22">
        <f t="shared" si="40"/>
        <v>0</v>
      </c>
    </row>
    <row r="118" spans="1:10" ht="28.5" customHeight="1" x14ac:dyDescent="0.25">
      <c r="A118" s="86" t="s">
        <v>39</v>
      </c>
      <c r="B118" s="23" t="s">
        <v>22</v>
      </c>
      <c r="C118" s="23" t="s">
        <v>83</v>
      </c>
      <c r="D118" s="23" t="s">
        <v>125</v>
      </c>
      <c r="E118" s="23" t="s">
        <v>89</v>
      </c>
      <c r="F118" s="23"/>
      <c r="G118" s="22">
        <f t="shared" si="40"/>
        <v>10752500</v>
      </c>
      <c r="H118" s="22">
        <f t="shared" si="40"/>
        <v>9967436</v>
      </c>
      <c r="I118" s="22">
        <f t="shared" si="40"/>
        <v>9967436</v>
      </c>
      <c r="J118" s="22">
        <f t="shared" si="40"/>
        <v>0</v>
      </c>
    </row>
    <row r="119" spans="1:10" ht="25.5" customHeight="1" x14ac:dyDescent="0.25">
      <c r="A119" s="236" t="s">
        <v>42</v>
      </c>
      <c r="B119" s="23" t="s">
        <v>22</v>
      </c>
      <c r="C119" s="23" t="s">
        <v>83</v>
      </c>
      <c r="D119" s="23" t="s">
        <v>125</v>
      </c>
      <c r="E119" s="23" t="s">
        <v>43</v>
      </c>
      <c r="F119" s="23" t="s">
        <v>126</v>
      </c>
      <c r="G119" s="22">
        <f>G120+G121</f>
        <v>10752500</v>
      </c>
      <c r="H119" s="22">
        <f t="shared" ref="H119:J119" si="41">H120+H121</f>
        <v>9967436</v>
      </c>
      <c r="I119" s="22">
        <f t="shared" si="41"/>
        <v>9967436</v>
      </c>
      <c r="J119" s="22">
        <f t="shared" si="41"/>
        <v>0</v>
      </c>
    </row>
    <row r="120" spans="1:10" ht="18.75" customHeight="1" x14ac:dyDescent="0.25">
      <c r="A120" s="236" t="s">
        <v>127</v>
      </c>
      <c r="B120" s="23"/>
      <c r="C120" s="23"/>
      <c r="D120" s="23"/>
      <c r="E120" s="23"/>
      <c r="F120" s="23"/>
      <c r="G120" s="22">
        <f>р.п.Воскресенкое!G156+Нестиарская!G176+Капустихинская!G173+Егоровская!G174+Воздвиженская!G265+Богородская!G214+Благовещенское!G235+Глуховская!G260</f>
        <v>5764700</v>
      </c>
      <c r="H120" s="22">
        <f>р.п.Воскресенкое!H156+Нестиарская!H176+Капустихинская!H173+Егоровская!H174+Воздвиженская!H265+Богородская!H214+Благовещенское!H235+Глуховская!H260</f>
        <v>5322128</v>
      </c>
      <c r="I120" s="22">
        <f>р.п.Воскресенкое!I156+Нестиарская!I176+Капустихинская!I173+Егоровская!I174+Воздвиженская!I265+Богородская!I214+Благовещенское!I235+Глуховская!I260</f>
        <v>5322128</v>
      </c>
      <c r="J120" s="22">
        <f>р.п.Воскресенкое!J156+Нестиарская!J176+Капустихинская!J173+Егоровская!J174+Воздвиженская!J265+Богородская!J214+Благовещенское!J235+Глуховская!J260</f>
        <v>0</v>
      </c>
    </row>
    <row r="121" spans="1:10" ht="16.5" customHeight="1" x14ac:dyDescent="0.25">
      <c r="A121" s="86" t="s">
        <v>128</v>
      </c>
      <c r="B121" s="23"/>
      <c r="C121" s="23"/>
      <c r="D121" s="23"/>
      <c r="E121" s="23"/>
      <c r="F121" s="23"/>
      <c r="G121" s="22">
        <f>р.п.Воскресенкое!G157+Староустинская!G208+Нестиарская!G177+Нахратовская!G286+Капустихинская!G174+Егоровская!G175+Глуховская!G262+Воздвиженская!G266+Владимирская!G208+Богородская!G213+Благовещенское!G234</f>
        <v>4987800</v>
      </c>
      <c r="H121" s="22">
        <f>р.п.Воскресенкое!H157+Староустинская!H208+Нестиарская!H177+Нахратовская!H286+Капустихинская!H174+Егоровская!H175+Глуховская!H262+Воздвиженская!H266+Владимирская!H208+Богородская!H213+Благовещенское!H234</f>
        <v>4645308</v>
      </c>
      <c r="I121" s="22">
        <f>р.п.Воскресенкое!I157+Староустинская!I208+Нестиарская!I177+Нахратовская!I286+Капустихинская!I174+Егоровская!I175+Глуховская!I262+Воздвиженская!I266+Владимирская!I208+Богородская!I213+Благовещенское!I234</f>
        <v>4645308</v>
      </c>
      <c r="J121" s="22">
        <f>р.п.Воскресенкое!J157+Староустинская!J208+Нестиарская!J177+Нахратовская!J286+Капустихинская!J174+Егоровская!J175+Глуховская!J262+Воздвиженская!J266+Владимирская!J208+Богородская!J213+Благовещенское!J234</f>
        <v>0</v>
      </c>
    </row>
    <row r="122" spans="1:10" ht="31.5" customHeight="1" x14ac:dyDescent="0.25">
      <c r="A122" s="243" t="s">
        <v>129</v>
      </c>
      <c r="B122" s="24" t="s">
        <v>22</v>
      </c>
      <c r="C122" s="24" t="s">
        <v>130</v>
      </c>
      <c r="D122" s="24" t="s">
        <v>20</v>
      </c>
      <c r="E122" s="24"/>
      <c r="F122" s="24"/>
      <c r="G122" s="25">
        <f>G123</f>
        <v>70000</v>
      </c>
      <c r="H122" s="25">
        <f t="shared" ref="H122:J122" si="42">H123</f>
        <v>70000</v>
      </c>
      <c r="I122" s="25">
        <f t="shared" si="42"/>
        <v>70000</v>
      </c>
      <c r="J122" s="25">
        <f t="shared" si="42"/>
        <v>0</v>
      </c>
    </row>
    <row r="123" spans="1:10" ht="27.75" customHeight="1" x14ac:dyDescent="0.25">
      <c r="A123" s="86" t="s">
        <v>131</v>
      </c>
      <c r="B123" s="23" t="s">
        <v>22</v>
      </c>
      <c r="C123" s="23" t="s">
        <v>130</v>
      </c>
      <c r="D123" s="23" t="s">
        <v>132</v>
      </c>
      <c r="E123" s="23"/>
      <c r="F123" s="23"/>
      <c r="G123" s="22">
        <f>G124</f>
        <v>70000</v>
      </c>
      <c r="H123" s="22">
        <f t="shared" ref="H123:J123" si="43">H124</f>
        <v>70000</v>
      </c>
      <c r="I123" s="22">
        <f t="shared" si="43"/>
        <v>70000</v>
      </c>
      <c r="J123" s="22">
        <f t="shared" si="43"/>
        <v>0</v>
      </c>
    </row>
    <row r="124" spans="1:10" ht="26.25" customHeight="1" x14ac:dyDescent="0.25">
      <c r="A124" s="86" t="s">
        <v>133</v>
      </c>
      <c r="B124" s="23" t="s">
        <v>22</v>
      </c>
      <c r="C124" s="23" t="s">
        <v>130</v>
      </c>
      <c r="D124" s="23" t="s">
        <v>134</v>
      </c>
      <c r="E124" s="23"/>
      <c r="F124" s="23"/>
      <c r="G124" s="22">
        <f>G125</f>
        <v>70000</v>
      </c>
      <c r="H124" s="22">
        <f t="shared" ref="H124:I124" si="44">H125</f>
        <v>70000</v>
      </c>
      <c r="I124" s="22">
        <f t="shared" si="44"/>
        <v>70000</v>
      </c>
      <c r="J124" s="22">
        <v>0</v>
      </c>
    </row>
    <row r="125" spans="1:10" ht="27" customHeight="1" x14ac:dyDescent="0.25">
      <c r="A125" s="78" t="s">
        <v>38</v>
      </c>
      <c r="B125" s="23" t="s">
        <v>22</v>
      </c>
      <c r="C125" s="23" t="s">
        <v>130</v>
      </c>
      <c r="D125" s="23" t="s">
        <v>134</v>
      </c>
      <c r="E125" s="23" t="s">
        <v>88</v>
      </c>
      <c r="F125" s="23"/>
      <c r="G125" s="22">
        <f>G126</f>
        <v>70000</v>
      </c>
      <c r="H125" s="22">
        <f t="shared" ref="H125:J125" si="45">H126</f>
        <v>70000</v>
      </c>
      <c r="I125" s="22">
        <f t="shared" si="45"/>
        <v>70000</v>
      </c>
      <c r="J125" s="22">
        <f t="shared" si="45"/>
        <v>0</v>
      </c>
    </row>
    <row r="126" spans="1:10" ht="29.25" customHeight="1" x14ac:dyDescent="0.25">
      <c r="A126" s="86" t="s">
        <v>39</v>
      </c>
      <c r="B126" s="23" t="s">
        <v>22</v>
      </c>
      <c r="C126" s="23" t="s">
        <v>130</v>
      </c>
      <c r="D126" s="23" t="s">
        <v>134</v>
      </c>
      <c r="E126" s="23" t="s">
        <v>89</v>
      </c>
      <c r="F126" s="23"/>
      <c r="G126" s="22">
        <f>G127</f>
        <v>70000</v>
      </c>
      <c r="H126" s="22">
        <f t="shared" ref="H126:J126" si="46">H127</f>
        <v>70000</v>
      </c>
      <c r="I126" s="22">
        <f t="shared" si="46"/>
        <v>70000</v>
      </c>
      <c r="J126" s="22">
        <f t="shared" si="46"/>
        <v>0</v>
      </c>
    </row>
    <row r="127" spans="1:10" ht="30" customHeight="1" x14ac:dyDescent="0.25">
      <c r="A127" s="236" t="s">
        <v>42</v>
      </c>
      <c r="B127" s="23" t="s">
        <v>22</v>
      </c>
      <c r="C127" s="23" t="s">
        <v>130</v>
      </c>
      <c r="D127" s="23" t="s">
        <v>134</v>
      </c>
      <c r="E127" s="23" t="s">
        <v>43</v>
      </c>
      <c r="F127" s="23" t="s">
        <v>56</v>
      </c>
      <c r="G127" s="22">
        <f>р.п.Воскресенкое!G163</f>
        <v>70000</v>
      </c>
      <c r="H127" s="22">
        <f>р.п.Воскресенкое!H163</f>
        <v>70000</v>
      </c>
      <c r="I127" s="22">
        <f>р.п.Воскресенкое!I163</f>
        <v>70000</v>
      </c>
      <c r="J127" s="22">
        <f>р.п.Воскресенкое!J163</f>
        <v>0</v>
      </c>
    </row>
    <row r="128" spans="1:10" ht="12.75" customHeight="1" x14ac:dyDescent="0.25">
      <c r="A128" s="243" t="s">
        <v>135</v>
      </c>
      <c r="B128" s="24" t="s">
        <v>136</v>
      </c>
      <c r="C128" s="24" t="s">
        <v>19</v>
      </c>
      <c r="D128" s="24" t="s">
        <v>20</v>
      </c>
      <c r="E128" s="24"/>
      <c r="F128" s="24"/>
      <c r="G128" s="25">
        <f>G129+G135+G142</f>
        <v>13244162</v>
      </c>
      <c r="H128" s="25">
        <f t="shared" ref="H128:J128" si="47">H129+H135+H142</f>
        <v>13238486.359999999</v>
      </c>
      <c r="I128" s="25">
        <f t="shared" si="47"/>
        <v>13238486.359999999</v>
      </c>
      <c r="J128" s="25">
        <f t="shared" si="47"/>
        <v>0</v>
      </c>
    </row>
    <row r="129" spans="1:11" ht="14.25" customHeight="1" x14ac:dyDescent="0.25">
      <c r="A129" s="243" t="s">
        <v>137</v>
      </c>
      <c r="B129" s="24" t="s">
        <v>136</v>
      </c>
      <c r="C129" s="24" t="s">
        <v>18</v>
      </c>
      <c r="D129" s="24" t="s">
        <v>20</v>
      </c>
      <c r="E129" s="24"/>
      <c r="F129" s="24"/>
      <c r="G129" s="25">
        <f>G130</f>
        <v>700000</v>
      </c>
      <c r="H129" s="25">
        <f t="shared" ref="H129:J129" si="48">H130</f>
        <v>700000</v>
      </c>
      <c r="I129" s="25">
        <f t="shared" si="48"/>
        <v>700000</v>
      </c>
      <c r="J129" s="25">
        <f t="shared" si="48"/>
        <v>0</v>
      </c>
    </row>
    <row r="130" spans="1:11" ht="18" customHeight="1" x14ac:dyDescent="0.25">
      <c r="A130" s="86" t="s">
        <v>138</v>
      </c>
      <c r="B130" s="23" t="s">
        <v>136</v>
      </c>
      <c r="C130" s="23" t="s">
        <v>18</v>
      </c>
      <c r="D130" s="23" t="s">
        <v>139</v>
      </c>
      <c r="E130" s="23"/>
      <c r="F130" s="23"/>
      <c r="G130" s="22">
        <f>G131</f>
        <v>700000</v>
      </c>
      <c r="H130" s="22">
        <f t="shared" ref="H130:J130" si="49">H131</f>
        <v>700000</v>
      </c>
      <c r="I130" s="22">
        <f t="shared" si="49"/>
        <v>700000</v>
      </c>
      <c r="J130" s="22">
        <f t="shared" si="49"/>
        <v>0</v>
      </c>
    </row>
    <row r="131" spans="1:11" ht="50.25" customHeight="1" x14ac:dyDescent="0.25">
      <c r="A131" s="86" t="s">
        <v>140</v>
      </c>
      <c r="B131" s="23" t="s">
        <v>136</v>
      </c>
      <c r="C131" s="23" t="s">
        <v>18</v>
      </c>
      <c r="D131" s="23" t="s">
        <v>141</v>
      </c>
      <c r="E131" s="23"/>
      <c r="F131" s="23"/>
      <c r="G131" s="22">
        <f>G132</f>
        <v>700000</v>
      </c>
      <c r="H131" s="22">
        <f t="shared" ref="H131:J131" si="50">H132</f>
        <v>700000</v>
      </c>
      <c r="I131" s="22">
        <f t="shared" si="50"/>
        <v>700000</v>
      </c>
      <c r="J131" s="22">
        <f t="shared" si="50"/>
        <v>0</v>
      </c>
    </row>
    <row r="132" spans="1:11" ht="37.5" customHeight="1" x14ac:dyDescent="0.25">
      <c r="A132" s="86" t="s">
        <v>142</v>
      </c>
      <c r="B132" s="23" t="s">
        <v>136</v>
      </c>
      <c r="C132" s="23" t="s">
        <v>18</v>
      </c>
      <c r="D132" s="23" t="s">
        <v>141</v>
      </c>
      <c r="E132" s="23"/>
      <c r="F132" s="23"/>
      <c r="G132" s="22">
        <f>G133</f>
        <v>700000</v>
      </c>
      <c r="H132" s="22">
        <f t="shared" ref="H132:J132" si="51">H133</f>
        <v>700000</v>
      </c>
      <c r="I132" s="22">
        <f t="shared" si="51"/>
        <v>700000</v>
      </c>
      <c r="J132" s="22">
        <f t="shared" si="51"/>
        <v>0</v>
      </c>
    </row>
    <row r="133" spans="1:11" ht="16.5" customHeight="1" x14ac:dyDescent="0.25">
      <c r="A133" s="236" t="s">
        <v>62</v>
      </c>
      <c r="B133" s="23" t="s">
        <v>136</v>
      </c>
      <c r="C133" s="23" t="s">
        <v>18</v>
      </c>
      <c r="D133" s="23" t="s">
        <v>141</v>
      </c>
      <c r="E133" s="23" t="s">
        <v>63</v>
      </c>
      <c r="F133" s="23"/>
      <c r="G133" s="22">
        <f>G134</f>
        <v>700000</v>
      </c>
      <c r="H133" s="22">
        <f t="shared" ref="H133:J133" si="52">H134</f>
        <v>700000</v>
      </c>
      <c r="I133" s="22">
        <f t="shared" si="52"/>
        <v>700000</v>
      </c>
      <c r="J133" s="22">
        <f t="shared" si="52"/>
        <v>0</v>
      </c>
    </row>
    <row r="134" spans="1:11" ht="40.5" customHeight="1" x14ac:dyDescent="0.25">
      <c r="A134" s="236" t="s">
        <v>112</v>
      </c>
      <c r="B134" s="23" t="s">
        <v>136</v>
      </c>
      <c r="C134" s="23" t="s">
        <v>18</v>
      </c>
      <c r="D134" s="23" t="s">
        <v>141</v>
      </c>
      <c r="E134" s="23" t="s">
        <v>113</v>
      </c>
      <c r="F134" s="23" t="s">
        <v>143</v>
      </c>
      <c r="G134" s="22">
        <f>р.п.Воскресенкое!G170</f>
        <v>700000</v>
      </c>
      <c r="H134" s="22">
        <f>р.п.Воскресенкое!H170</f>
        <v>700000</v>
      </c>
      <c r="I134" s="22">
        <f>р.п.Воскресенкое!I170</f>
        <v>700000</v>
      </c>
      <c r="J134" s="22">
        <f>р.п.Воскресенкое!J170</f>
        <v>0</v>
      </c>
    </row>
    <row r="135" spans="1:11" x14ac:dyDescent="0.25">
      <c r="A135" s="243" t="s">
        <v>144</v>
      </c>
      <c r="B135" s="24" t="s">
        <v>136</v>
      </c>
      <c r="C135" s="24" t="s">
        <v>145</v>
      </c>
      <c r="D135" s="24" t="s">
        <v>20</v>
      </c>
      <c r="E135" s="24"/>
      <c r="F135" s="24"/>
      <c r="G135" s="25">
        <f>G136</f>
        <v>1038765</v>
      </c>
      <c r="H135" s="25">
        <f t="shared" ref="H135:J135" si="53">H136</f>
        <v>998861.2</v>
      </c>
      <c r="I135" s="25">
        <f t="shared" si="53"/>
        <v>998861.2</v>
      </c>
      <c r="J135" s="25">
        <f t="shared" si="53"/>
        <v>0</v>
      </c>
      <c r="K135" s="122"/>
    </row>
    <row r="136" spans="1:11" ht="17.25" customHeight="1" x14ac:dyDescent="0.25">
      <c r="A136" s="86" t="s">
        <v>146</v>
      </c>
      <c r="B136" s="23" t="s">
        <v>136</v>
      </c>
      <c r="C136" s="23" t="s">
        <v>145</v>
      </c>
      <c r="D136" s="23" t="s">
        <v>147</v>
      </c>
      <c r="E136" s="23"/>
      <c r="F136" s="23"/>
      <c r="G136" s="22">
        <f>G137</f>
        <v>1038765</v>
      </c>
      <c r="H136" s="22">
        <f t="shared" ref="H136:J136" si="54">H137</f>
        <v>998861.2</v>
      </c>
      <c r="I136" s="22">
        <f t="shared" si="54"/>
        <v>998861.2</v>
      </c>
      <c r="J136" s="22">
        <f t="shared" si="54"/>
        <v>0</v>
      </c>
    </row>
    <row r="137" spans="1:11" ht="20.25" customHeight="1" x14ac:dyDescent="0.25">
      <c r="A137" s="86" t="s">
        <v>148</v>
      </c>
      <c r="B137" s="23" t="s">
        <v>136</v>
      </c>
      <c r="C137" s="23" t="s">
        <v>145</v>
      </c>
      <c r="D137" s="23" t="s">
        <v>149</v>
      </c>
      <c r="E137" s="23"/>
      <c r="F137" s="23"/>
      <c r="G137" s="22">
        <f>G138</f>
        <v>1038765</v>
      </c>
      <c r="H137" s="22">
        <f t="shared" ref="H137:J137" si="55">H138</f>
        <v>998861.2</v>
      </c>
      <c r="I137" s="22">
        <f t="shared" si="55"/>
        <v>998861.2</v>
      </c>
      <c r="J137" s="22">
        <f t="shared" si="55"/>
        <v>0</v>
      </c>
    </row>
    <row r="138" spans="1:11" ht="25.5" customHeight="1" x14ac:dyDescent="0.25">
      <c r="A138" s="78" t="s">
        <v>38</v>
      </c>
      <c r="B138" s="23" t="s">
        <v>136</v>
      </c>
      <c r="C138" s="23" t="s">
        <v>145</v>
      </c>
      <c r="D138" s="23" t="s">
        <v>149</v>
      </c>
      <c r="E138" s="23" t="s">
        <v>88</v>
      </c>
      <c r="F138" s="23"/>
      <c r="G138" s="22">
        <f>G139</f>
        <v>1038765</v>
      </c>
      <c r="H138" s="22">
        <f t="shared" ref="H138:J138" si="56">H139</f>
        <v>998861.2</v>
      </c>
      <c r="I138" s="22">
        <f t="shared" si="56"/>
        <v>998861.2</v>
      </c>
      <c r="J138" s="22">
        <f t="shared" si="56"/>
        <v>0</v>
      </c>
    </row>
    <row r="139" spans="1:11" ht="27" customHeight="1" x14ac:dyDescent="0.25">
      <c r="A139" s="86" t="s">
        <v>39</v>
      </c>
      <c r="B139" s="23" t="s">
        <v>136</v>
      </c>
      <c r="C139" s="23" t="s">
        <v>145</v>
      </c>
      <c r="D139" s="23" t="s">
        <v>149</v>
      </c>
      <c r="E139" s="23" t="s">
        <v>89</v>
      </c>
      <c r="F139" s="23"/>
      <c r="G139" s="22">
        <f>G140+G141</f>
        <v>1038765</v>
      </c>
      <c r="H139" s="22">
        <f t="shared" ref="H139:J139" si="57">H140+H141</f>
        <v>998861.2</v>
      </c>
      <c r="I139" s="22">
        <f t="shared" si="57"/>
        <v>998861.2</v>
      </c>
      <c r="J139" s="22">
        <f t="shared" si="57"/>
        <v>0</v>
      </c>
    </row>
    <row r="140" spans="1:11" ht="32.25" customHeight="1" x14ac:dyDescent="0.25">
      <c r="A140" s="236" t="s">
        <v>150</v>
      </c>
      <c r="B140" s="23" t="s">
        <v>136</v>
      </c>
      <c r="C140" s="23" t="s">
        <v>145</v>
      </c>
      <c r="D140" s="23" t="s">
        <v>149</v>
      </c>
      <c r="E140" s="23" t="s">
        <v>151</v>
      </c>
      <c r="F140" s="23" t="s">
        <v>152</v>
      </c>
      <c r="G140" s="22">
        <f>р.п.Воскресенкое!G176+Староустинская!G227+Нестиарская!G196</f>
        <v>200000</v>
      </c>
      <c r="H140" s="22">
        <f>р.п.Воскресенкое!H176+Староустинская!H227+Нестиарская!H196</f>
        <v>200000</v>
      </c>
      <c r="I140" s="22">
        <f>р.п.Воскресенкое!I176+Староустинская!I227+Нестиарская!I196</f>
        <v>200000</v>
      </c>
      <c r="J140" s="22">
        <f>р.п.Воскресенкое!J176+Староустинская!J227+Нестиарская!J196</f>
        <v>0</v>
      </c>
    </row>
    <row r="141" spans="1:11" ht="29.25" customHeight="1" x14ac:dyDescent="0.25">
      <c r="A141" s="236" t="s">
        <v>42</v>
      </c>
      <c r="B141" s="23" t="s">
        <v>136</v>
      </c>
      <c r="C141" s="23" t="s">
        <v>145</v>
      </c>
      <c r="D141" s="23" t="s">
        <v>149</v>
      </c>
      <c r="E141" s="23" t="s">
        <v>43</v>
      </c>
      <c r="F141" s="23" t="s">
        <v>56</v>
      </c>
      <c r="G141" s="22">
        <f>р.п.Воскресенкое!G177+Староустинская!G228+Нестиарская!G197+Нахратовская!G306+Капустихинская!G194+Егоровская!H195+Глуховская!G282+Воздвиженская!G286+Владимирская!G228+Богородская!G234+Благовещенское!G255</f>
        <v>838765</v>
      </c>
      <c r="H141" s="22">
        <f>р.п.Воскресенкое!H177+Староустинская!H228+Нестиарская!H197+Нахратовская!H306+Капустихинская!H194+Егоровская!I195+Глуховская!H282+Воздвиженская!H286+Владимирская!H228+Богородская!H234+Благовещенское!H255</f>
        <v>798861.2</v>
      </c>
      <c r="I141" s="22">
        <f>р.п.Воскресенкое!I177+Староустинская!I228+Нестиарская!I197+Нахратовская!I306+Капустихинская!I194+Егоровская!J195+Глуховская!I282+Воздвиженская!I286+Владимирская!I228+Богородская!I234+Благовещенское!I255</f>
        <v>798861.2</v>
      </c>
      <c r="J141" s="22">
        <f>р.п.Воскресенкое!J177+Староустинская!J228+Нестиарская!J197+Нахратовская!J306+Капустихинская!J194+Егоровская!K195+Глуховская!J282+Воздвиженская!J286+Владимирская!J228+Богородская!J234+Благовещенское!J255</f>
        <v>0</v>
      </c>
    </row>
    <row r="142" spans="1:11" x14ac:dyDescent="0.25">
      <c r="A142" s="243" t="s">
        <v>153</v>
      </c>
      <c r="B142" s="24" t="s">
        <v>136</v>
      </c>
      <c r="C142" s="24" t="s">
        <v>81</v>
      </c>
      <c r="D142" s="24" t="s">
        <v>20</v>
      </c>
      <c r="E142" s="24"/>
      <c r="F142" s="24"/>
      <c r="G142" s="25">
        <f>G143</f>
        <v>11505397</v>
      </c>
      <c r="H142" s="25">
        <f t="shared" ref="H142:J142" si="58">H143</f>
        <v>11539625.16</v>
      </c>
      <c r="I142" s="25">
        <f t="shared" si="58"/>
        <v>11539625.16</v>
      </c>
      <c r="J142" s="25">
        <f t="shared" si="58"/>
        <v>0</v>
      </c>
    </row>
    <row r="143" spans="1:11" x14ac:dyDescent="0.25">
      <c r="A143" s="86" t="s">
        <v>153</v>
      </c>
      <c r="B143" s="23" t="s">
        <v>136</v>
      </c>
      <c r="C143" s="23" t="s">
        <v>81</v>
      </c>
      <c r="D143" s="23" t="s">
        <v>154</v>
      </c>
      <c r="E143" s="23"/>
      <c r="F143" s="23"/>
      <c r="G143" s="22">
        <f>G144+G150+G154+G161</f>
        <v>11505397</v>
      </c>
      <c r="H143" s="22">
        <f t="shared" ref="H143:J143" si="59">H144+H150+H154+H161</f>
        <v>11539625.16</v>
      </c>
      <c r="I143" s="22">
        <f t="shared" si="59"/>
        <v>11539625.16</v>
      </c>
      <c r="J143" s="22">
        <f t="shared" si="59"/>
        <v>0</v>
      </c>
      <c r="K143" s="122"/>
    </row>
    <row r="144" spans="1:11" x14ac:dyDescent="0.25">
      <c r="A144" s="86" t="s">
        <v>155</v>
      </c>
      <c r="B144" s="23" t="s">
        <v>136</v>
      </c>
      <c r="C144" s="23" t="s">
        <v>81</v>
      </c>
      <c r="D144" s="23" t="s">
        <v>156</v>
      </c>
      <c r="E144" s="23"/>
      <c r="F144" s="23"/>
      <c r="G144" s="22">
        <f>р.п.Воскресенкое!G180+Староустинская!G231+Нестиарская!G200+Нахратовская!G309+Капустихинская!G197+Егоровская!G198+Глуховская!G285+Воздвиженская!G289+Владимирская!G231+Богородская!G237+Благовещенское!G258</f>
        <v>5362190</v>
      </c>
      <c r="H144" s="22">
        <f>р.п.Воскресенкое!H180+Староустинская!H231+Нестиарская!H200+Нахратовская!H309+Капустихинская!H197+Егоровская!H198+Глуховская!H285+Воздвиженская!H289+Владимирская!H231+Богородская!H237+Благовещенское!H258</f>
        <v>5544966.4800000004</v>
      </c>
      <c r="I144" s="22">
        <f>р.п.Воскресенкое!I180+Староустинская!I231+Нестиарская!I200+Нахратовская!I309+Капустихинская!I197+Егоровская!I198+Глуховская!I285+Воздвиженская!I289+Владимирская!I231+Богородская!I237+Благовещенское!I258</f>
        <v>5544966.4800000004</v>
      </c>
      <c r="J144" s="22">
        <f>р.п.Воскресенкое!J180+Староустинская!J231+Нестиарская!J200+Нахратовская!J309+Капустихинская!J197+Егоровская!J198+Глуховская!J285+Воздвиженская!J289+Владимирская!J231+Богородская!J237+Благовещенское!J258</f>
        <v>0</v>
      </c>
      <c r="K144" s="122"/>
    </row>
    <row r="145" spans="1:11" ht="22.5" customHeight="1" x14ac:dyDescent="0.25">
      <c r="A145" s="78" t="s">
        <v>38</v>
      </c>
      <c r="B145" s="23" t="s">
        <v>136</v>
      </c>
      <c r="C145" s="23" t="s">
        <v>81</v>
      </c>
      <c r="D145" s="23" t="s">
        <v>156</v>
      </c>
      <c r="E145" s="23" t="s">
        <v>88</v>
      </c>
      <c r="F145" s="23"/>
      <c r="G145" s="127">
        <f>G146</f>
        <v>5362190</v>
      </c>
      <c r="H145" s="127">
        <f t="shared" ref="H145:J146" si="60">H146</f>
        <v>5544966.4800000004</v>
      </c>
      <c r="I145" s="127">
        <f t="shared" si="60"/>
        <v>5544966.4800000004</v>
      </c>
      <c r="J145" s="127">
        <f t="shared" si="60"/>
        <v>0</v>
      </c>
    </row>
    <row r="146" spans="1:11" ht="27.75" customHeight="1" x14ac:dyDescent="0.25">
      <c r="A146" s="86" t="s">
        <v>39</v>
      </c>
      <c r="B146" s="23" t="s">
        <v>136</v>
      </c>
      <c r="C146" s="23" t="s">
        <v>81</v>
      </c>
      <c r="D146" s="23" t="s">
        <v>156</v>
      </c>
      <c r="E146" s="23" t="s">
        <v>89</v>
      </c>
      <c r="F146" s="23"/>
      <c r="G146" s="127">
        <f>G147</f>
        <v>5362190</v>
      </c>
      <c r="H146" s="127">
        <f t="shared" si="60"/>
        <v>5544966.4800000004</v>
      </c>
      <c r="I146" s="127">
        <f t="shared" si="60"/>
        <v>5544966.4800000004</v>
      </c>
      <c r="J146" s="127">
        <f t="shared" si="60"/>
        <v>0</v>
      </c>
    </row>
    <row r="147" spans="1:11" ht="23.25" customHeight="1" x14ac:dyDescent="0.25">
      <c r="A147" s="236" t="s">
        <v>42</v>
      </c>
      <c r="B147" s="23" t="s">
        <v>136</v>
      </c>
      <c r="C147" s="23" t="s">
        <v>81</v>
      </c>
      <c r="D147" s="23" t="s">
        <v>156</v>
      </c>
      <c r="E147" s="23" t="s">
        <v>43</v>
      </c>
      <c r="F147" s="128"/>
      <c r="G147" s="22">
        <f>G148+G149</f>
        <v>5362190</v>
      </c>
      <c r="H147" s="22">
        <f t="shared" ref="H147:J147" si="61">H148+H149</f>
        <v>5544966.4800000004</v>
      </c>
      <c r="I147" s="22">
        <f t="shared" si="61"/>
        <v>5544966.4800000004</v>
      </c>
      <c r="J147" s="22">
        <f t="shared" si="61"/>
        <v>0</v>
      </c>
      <c r="K147" s="122"/>
    </row>
    <row r="148" spans="1:11" x14ac:dyDescent="0.25">
      <c r="A148" s="236" t="s">
        <v>157</v>
      </c>
      <c r="B148" s="23"/>
      <c r="C148" s="23"/>
      <c r="D148" s="23"/>
      <c r="E148" s="23"/>
      <c r="F148" s="128" t="s">
        <v>126</v>
      </c>
      <c r="G148" s="22">
        <f>р.п.Воскресенкое!G184+Староустинская!G235+Нахратовская!G313+Капустихинская!G201+Глуховская!G289+Воздвиженская!G293+Владимирская!G235+Богородская!G244+Благовещенское!G262</f>
        <v>412190</v>
      </c>
      <c r="H148" s="22">
        <f>р.п.Воскресенкое!H184+Староустинская!H235+Нахратовская!H313+Капустихинская!H201+Глуховская!H289+Воздвиженская!H293+Владимирская!H235+Богородская!H244+Благовещенское!H262</f>
        <v>407766.48</v>
      </c>
      <c r="I148" s="22">
        <f>р.п.Воскресенкое!I184+Староустинская!I235+Нахратовская!I313+Капустихинская!I201+Глуховская!I289+Воздвиженская!I293+Владимирская!I235+Богородская!I244+Благовещенское!I262</f>
        <v>407766.48</v>
      </c>
      <c r="J148" s="22">
        <f>р.п.Воскресенкое!J184+Староустинская!J235+Нахратовская!J313+Капустихинская!J201+Глуховская!J289+Воздвиженская!J293+Владимирская!J235+Богородская!J244+Благовещенское!J262</f>
        <v>0</v>
      </c>
      <c r="K148" s="122"/>
    </row>
    <row r="149" spans="1:11" x14ac:dyDescent="0.25">
      <c r="A149" s="236" t="s">
        <v>158</v>
      </c>
      <c r="B149" s="23"/>
      <c r="C149" s="23"/>
      <c r="D149" s="23"/>
      <c r="E149" s="23"/>
      <c r="F149" s="128" t="s">
        <v>46</v>
      </c>
      <c r="G149" s="22">
        <f>р.п.Воскресенкое!G185+Староустинская!G236+Нестиарская!G206+Нахратовская!G315+Капустихинская!G202+Егоровская!G204+Глуховская!G291+Воздвиженская!G295+Владимирская!G236+Богородская!G243+Благовещенское!G264</f>
        <v>4950000</v>
      </c>
      <c r="H149" s="22">
        <f>р.п.Воскресенкое!H185+Староустинская!H236+Нестиарская!H206+Нахратовская!H315+Капустихинская!H202+Егоровская!H204+Глуховская!H291+Воздвиженская!H295+Владимирская!H236+Богородская!H243+Благовещенское!H264</f>
        <v>5137200</v>
      </c>
      <c r="I149" s="22">
        <f>р.п.Воскресенкое!I185+Староустинская!I236+Нестиарская!I206+Нахратовская!I315+Капустихинская!I202+Егоровская!I204+Глуховская!I291+Воздвиженская!I295+Владимирская!I236+Богородская!I243+Благовещенское!I264</f>
        <v>5137200</v>
      </c>
      <c r="J149" s="22">
        <f>р.п.Воскресенкое!J185+Староустинская!J236+Нестиарская!J206+Нахратовская!J315+Капустихинская!J202+Егоровская!J204+Глуховская!J291+Воздвиженская!J295+Владимирская!J236+Богородская!J243+Благовещенское!J264</f>
        <v>0</v>
      </c>
    </row>
    <row r="150" spans="1:11" x14ac:dyDescent="0.25">
      <c r="A150" s="86" t="s">
        <v>159</v>
      </c>
      <c r="B150" s="23" t="s">
        <v>136</v>
      </c>
      <c r="C150" s="23" t="s">
        <v>81</v>
      </c>
      <c r="D150" s="23" t="s">
        <v>160</v>
      </c>
      <c r="E150" s="23"/>
      <c r="F150" s="23"/>
      <c r="G150" s="22">
        <f>р.п.Воскресенкое!G186+Нахратовская!G316+Глуховская!G292+Богородская!G245+Благовещенское!G265</f>
        <v>347000</v>
      </c>
      <c r="H150" s="22">
        <f>р.п.Воскресенкое!H186+Нахратовская!H316+Глуховская!H292+Богородская!H245+Благовещенское!H265</f>
        <v>338160</v>
      </c>
      <c r="I150" s="22">
        <f>р.п.Воскресенкое!I186+Нахратовская!I316+Глуховская!I292+Богородская!I245+Благовещенское!I265</f>
        <v>338160</v>
      </c>
      <c r="J150" s="22">
        <f>р.п.Воскресенкое!J186+Нахратовская!J316+Глуховская!J292+Богородская!J245+Благовещенское!J265</f>
        <v>0</v>
      </c>
      <c r="K150" s="122"/>
    </row>
    <row r="151" spans="1:11" ht="21.75" customHeight="1" x14ac:dyDescent="0.25">
      <c r="A151" s="78" t="s">
        <v>38</v>
      </c>
      <c r="B151" s="23" t="s">
        <v>136</v>
      </c>
      <c r="C151" s="23" t="s">
        <v>81</v>
      </c>
      <c r="D151" s="23" t="s">
        <v>160</v>
      </c>
      <c r="E151" s="23" t="s">
        <v>88</v>
      </c>
      <c r="F151" s="23"/>
      <c r="G151" s="22">
        <f>р.п.Воскресенкое!G187+Нахратовская!G317+Глуховская!G293+Богородская!G246+Благовещенское!G266</f>
        <v>347000</v>
      </c>
      <c r="H151" s="22">
        <f>р.п.Воскресенкое!H187+Нахратовская!H317+Глуховская!H293+Богородская!H246+Благовещенское!H266</f>
        <v>338160</v>
      </c>
      <c r="I151" s="22">
        <f>р.п.Воскресенкое!I187+Нахратовская!I317+Глуховская!I293+Богородская!I246+Благовещенское!I266</f>
        <v>338160</v>
      </c>
      <c r="J151" s="22">
        <f>р.п.Воскресенкое!J187+Нахратовская!J317+Глуховская!J293+Богородская!J246+Благовещенское!J266</f>
        <v>0</v>
      </c>
      <c r="K151" s="122"/>
    </row>
    <row r="152" spans="1:11" ht="27.75" customHeight="1" x14ac:dyDescent="0.25">
      <c r="A152" s="86" t="s">
        <v>39</v>
      </c>
      <c r="B152" s="23" t="s">
        <v>136</v>
      </c>
      <c r="C152" s="23" t="s">
        <v>81</v>
      </c>
      <c r="D152" s="23" t="s">
        <v>160</v>
      </c>
      <c r="E152" s="23" t="s">
        <v>89</v>
      </c>
      <c r="F152" s="23"/>
      <c r="G152" s="22">
        <f>р.п.Воскресенкое!G188+Нахратовская!G318+Глуховская!G294+Богородская!G247+Благовещенское!G267</f>
        <v>347000</v>
      </c>
      <c r="H152" s="22">
        <f>р.п.Воскресенкое!H188+Нахратовская!H318+Глуховская!H294+Богородская!H247+Благовещенское!H267</f>
        <v>338160</v>
      </c>
      <c r="I152" s="22">
        <f>р.п.Воскресенкое!I188+Нахратовская!I318+Глуховская!I294+Богородская!I247+Благовещенское!I267</f>
        <v>338160</v>
      </c>
      <c r="J152" s="22">
        <f>р.п.Воскресенкое!J188+Нахратовская!J318+Глуховская!J294+Богородская!J247+Благовещенское!J267</f>
        <v>0</v>
      </c>
    </row>
    <row r="153" spans="1:11" ht="27" customHeight="1" x14ac:dyDescent="0.25">
      <c r="A153" s="236" t="s">
        <v>42</v>
      </c>
      <c r="B153" s="23" t="s">
        <v>136</v>
      </c>
      <c r="C153" s="23" t="s">
        <v>81</v>
      </c>
      <c r="D153" s="23" t="s">
        <v>160</v>
      </c>
      <c r="E153" s="23" t="s">
        <v>43</v>
      </c>
      <c r="F153" s="23" t="s">
        <v>126</v>
      </c>
      <c r="G153" s="22">
        <f>р.п.Воскресенкое!G189+Нахратовская!G319+Глуховская!G295+Богородская!G248+Благовещенское!G268</f>
        <v>347000</v>
      </c>
      <c r="H153" s="22">
        <f>р.п.Воскресенкое!H189+Нахратовская!H319+Глуховская!H295+Богородская!H248+Благовещенское!H268</f>
        <v>338160</v>
      </c>
      <c r="I153" s="22">
        <f>р.п.Воскресенкое!I189+Нахратовская!I319+Глуховская!I295+Богородская!I248+Благовещенское!I268</f>
        <v>338160</v>
      </c>
      <c r="J153" s="22">
        <f>р.п.Воскресенкое!J189+Нахратовская!J319+Глуховская!J295+Богородская!J248+Благовещенское!J268</f>
        <v>0</v>
      </c>
    </row>
    <row r="154" spans="1:11" ht="18.75" customHeight="1" x14ac:dyDescent="0.25">
      <c r="A154" s="86" t="s">
        <v>161</v>
      </c>
      <c r="B154" s="23" t="s">
        <v>136</v>
      </c>
      <c r="C154" s="23" t="s">
        <v>81</v>
      </c>
      <c r="D154" s="23" t="s">
        <v>162</v>
      </c>
      <c r="E154" s="23"/>
      <c r="F154" s="23"/>
      <c r="G154" s="22">
        <f>G155</f>
        <v>445616.71</v>
      </c>
      <c r="H154" s="22">
        <f t="shared" ref="H154:J154" si="62">H155</f>
        <v>442856.71</v>
      </c>
      <c r="I154" s="22">
        <f t="shared" si="62"/>
        <v>442856.71</v>
      </c>
      <c r="J154" s="22">
        <f t="shared" si="62"/>
        <v>0</v>
      </c>
    </row>
    <row r="155" spans="1:11" ht="23.25" customHeight="1" x14ac:dyDescent="0.25">
      <c r="A155" s="78" t="s">
        <v>38</v>
      </c>
      <c r="B155" s="23" t="s">
        <v>136</v>
      </c>
      <c r="C155" s="23" t="s">
        <v>81</v>
      </c>
      <c r="D155" s="23" t="s">
        <v>162</v>
      </c>
      <c r="E155" s="23" t="s">
        <v>88</v>
      </c>
      <c r="F155" s="23"/>
      <c r="G155" s="22">
        <f>G156</f>
        <v>445616.71</v>
      </c>
      <c r="H155" s="22">
        <f t="shared" ref="H155:J155" si="63">H156</f>
        <v>442856.71</v>
      </c>
      <c r="I155" s="22">
        <f t="shared" si="63"/>
        <v>442856.71</v>
      </c>
      <c r="J155" s="22">
        <f t="shared" si="63"/>
        <v>0</v>
      </c>
    </row>
    <row r="156" spans="1:11" ht="24.75" customHeight="1" x14ac:dyDescent="0.25">
      <c r="A156" s="86" t="s">
        <v>39</v>
      </c>
      <c r="B156" s="23" t="s">
        <v>136</v>
      </c>
      <c r="C156" s="23" t="s">
        <v>81</v>
      </c>
      <c r="D156" s="23" t="s">
        <v>162</v>
      </c>
      <c r="E156" s="23" t="s">
        <v>89</v>
      </c>
      <c r="F156" s="23"/>
      <c r="G156" s="22">
        <f>G157</f>
        <v>445616.71</v>
      </c>
      <c r="H156" s="22">
        <f t="shared" ref="H156:J156" si="64">H157</f>
        <v>442856.71</v>
      </c>
      <c r="I156" s="22">
        <f t="shared" si="64"/>
        <v>442856.71</v>
      </c>
      <c r="J156" s="22">
        <f t="shared" si="64"/>
        <v>0</v>
      </c>
    </row>
    <row r="157" spans="1:11" ht="12.75" customHeight="1" x14ac:dyDescent="0.25">
      <c r="A157" s="236"/>
      <c r="B157" s="23" t="s">
        <v>136</v>
      </c>
      <c r="C157" s="23" t="s">
        <v>81</v>
      </c>
      <c r="D157" s="23" t="s">
        <v>162</v>
      </c>
      <c r="E157" s="23" t="s">
        <v>151</v>
      </c>
      <c r="F157" s="23"/>
      <c r="G157" s="22">
        <f>G158</f>
        <v>445616.71</v>
      </c>
      <c r="H157" s="22">
        <f t="shared" ref="H157:J157" si="65">H158</f>
        <v>442856.71</v>
      </c>
      <c r="I157" s="22">
        <f t="shared" si="65"/>
        <v>442856.71</v>
      </c>
      <c r="J157" s="22">
        <f t="shared" si="65"/>
        <v>0</v>
      </c>
    </row>
    <row r="158" spans="1:11" ht="22.5" customHeight="1" x14ac:dyDescent="0.25">
      <c r="A158" s="236" t="s">
        <v>42</v>
      </c>
      <c r="B158" s="23" t="s">
        <v>136</v>
      </c>
      <c r="C158" s="23" t="s">
        <v>81</v>
      </c>
      <c r="D158" s="23" t="s">
        <v>162</v>
      </c>
      <c r="E158" s="23" t="s">
        <v>43</v>
      </c>
      <c r="F158" s="23"/>
      <c r="G158" s="22">
        <f>G159+G160</f>
        <v>445616.71</v>
      </c>
      <c r="H158" s="22">
        <f t="shared" ref="H158:J158" si="66">H159+H160</f>
        <v>442856.71</v>
      </c>
      <c r="I158" s="22">
        <f t="shared" si="66"/>
        <v>442856.71</v>
      </c>
      <c r="J158" s="22">
        <f t="shared" si="66"/>
        <v>0</v>
      </c>
    </row>
    <row r="159" spans="1:11" x14ac:dyDescent="0.25">
      <c r="A159" s="236"/>
      <c r="B159" s="23"/>
      <c r="C159" s="23"/>
      <c r="D159" s="23"/>
      <c r="E159" s="23"/>
      <c r="F159" s="23" t="s">
        <v>126</v>
      </c>
      <c r="G159" s="22">
        <f>р.п.Воскресенкое!G195+Староустинская!G244+Глуховская!G299+Богородская!G252+Благовещенское!G272</f>
        <v>445616.71</v>
      </c>
      <c r="H159" s="22">
        <f>I159</f>
        <v>442856.71</v>
      </c>
      <c r="I159" s="22">
        <f>Благовещенское!I272+Богородская!I252+Глуховская!I299+р.п.Воскресенкое!I194</f>
        <v>442856.71</v>
      </c>
      <c r="J159" s="22">
        <f>р.п.Воскресенкое!J195+Староустинская!J244+Глуховская!J299+Богородская!J252+Благовещенское!J272</f>
        <v>0</v>
      </c>
      <c r="K159" s="122"/>
    </row>
    <row r="160" spans="1:11" x14ac:dyDescent="0.25">
      <c r="A160" s="236"/>
      <c r="B160" s="23"/>
      <c r="C160" s="23"/>
      <c r="D160" s="23"/>
      <c r="E160" s="23"/>
      <c r="F160" s="23" t="s">
        <v>152</v>
      </c>
      <c r="G160" s="22">
        <v>0</v>
      </c>
      <c r="H160" s="22">
        <v>0</v>
      </c>
      <c r="I160" s="22">
        <v>0</v>
      </c>
      <c r="J160" s="22">
        <v>0</v>
      </c>
    </row>
    <row r="161" spans="1:13" ht="24.75" customHeight="1" x14ac:dyDescent="0.25">
      <c r="A161" s="86" t="s">
        <v>163</v>
      </c>
      <c r="B161" s="23" t="s">
        <v>136</v>
      </c>
      <c r="C161" s="23" t="s">
        <v>81</v>
      </c>
      <c r="D161" s="23" t="s">
        <v>164</v>
      </c>
      <c r="E161" s="23"/>
      <c r="F161" s="23"/>
      <c r="G161" s="22">
        <f>G162</f>
        <v>5350590.29</v>
      </c>
      <c r="H161" s="22">
        <f t="shared" ref="H161:J161" si="67">H162</f>
        <v>5213641.9700000007</v>
      </c>
      <c r="I161" s="22">
        <f t="shared" si="67"/>
        <v>5213641.9700000007</v>
      </c>
      <c r="J161" s="22">
        <f t="shared" si="67"/>
        <v>0</v>
      </c>
      <c r="K161" s="122"/>
    </row>
    <row r="162" spans="1:13" ht="32.25" customHeight="1" x14ac:dyDescent="0.25">
      <c r="A162" s="78" t="s">
        <v>165</v>
      </c>
      <c r="B162" s="23" t="s">
        <v>136</v>
      </c>
      <c r="C162" s="23" t="s">
        <v>81</v>
      </c>
      <c r="D162" s="23" t="s">
        <v>164</v>
      </c>
      <c r="E162" s="23"/>
      <c r="F162" s="23"/>
      <c r="G162" s="22">
        <f>G163</f>
        <v>5350590.29</v>
      </c>
      <c r="H162" s="22">
        <f t="shared" ref="H162:J162" si="68">H163</f>
        <v>5213641.9700000007</v>
      </c>
      <c r="I162" s="22">
        <f t="shared" si="68"/>
        <v>5213641.9700000007</v>
      </c>
      <c r="J162" s="22">
        <f t="shared" si="68"/>
        <v>0</v>
      </c>
    </row>
    <row r="163" spans="1:13" ht="19.5" customHeight="1" x14ac:dyDescent="0.25">
      <c r="A163" s="78" t="s">
        <v>38</v>
      </c>
      <c r="B163" s="23" t="s">
        <v>136</v>
      </c>
      <c r="C163" s="23" t="s">
        <v>81</v>
      </c>
      <c r="D163" s="23" t="s">
        <v>164</v>
      </c>
      <c r="E163" s="23" t="s">
        <v>88</v>
      </c>
      <c r="F163" s="23"/>
      <c r="G163" s="22">
        <f>G164</f>
        <v>5350590.29</v>
      </c>
      <c r="H163" s="22">
        <f t="shared" ref="H163:J163" si="69">H164</f>
        <v>5213641.9700000007</v>
      </c>
      <c r="I163" s="22">
        <f t="shared" si="69"/>
        <v>5213641.9700000007</v>
      </c>
      <c r="J163" s="22">
        <f t="shared" si="69"/>
        <v>0</v>
      </c>
    </row>
    <row r="164" spans="1:13" ht="23.25" customHeight="1" x14ac:dyDescent="0.25">
      <c r="A164" s="86" t="s">
        <v>39</v>
      </c>
      <c r="B164" s="23" t="s">
        <v>136</v>
      </c>
      <c r="C164" s="23" t="s">
        <v>81</v>
      </c>
      <c r="D164" s="23" t="s">
        <v>164</v>
      </c>
      <c r="E164" s="23" t="s">
        <v>89</v>
      </c>
      <c r="F164" s="23"/>
      <c r="G164" s="22">
        <f>G165</f>
        <v>5350590.29</v>
      </c>
      <c r="H164" s="22">
        <f t="shared" ref="H164:J164" si="70">H165</f>
        <v>5213641.9700000007</v>
      </c>
      <c r="I164" s="22">
        <f t="shared" si="70"/>
        <v>5213641.9700000007</v>
      </c>
      <c r="J164" s="22">
        <f t="shared" si="70"/>
        <v>0</v>
      </c>
    </row>
    <row r="165" spans="1:13" ht="22.5" customHeight="1" x14ac:dyDescent="0.25">
      <c r="A165" s="236" t="s">
        <v>42</v>
      </c>
      <c r="B165" s="23" t="s">
        <v>136</v>
      </c>
      <c r="C165" s="23" t="s">
        <v>81</v>
      </c>
      <c r="D165" s="23" t="s">
        <v>164</v>
      </c>
      <c r="E165" s="23" t="s">
        <v>43</v>
      </c>
      <c r="F165" s="23" t="s">
        <v>126</v>
      </c>
      <c r="G165" s="22">
        <f>G166+G167+G168+G169+G171+G170</f>
        <v>5350590.29</v>
      </c>
      <c r="H165" s="22">
        <f t="shared" ref="H165:J165" si="71">H166+H167+H168+H169+H171+H170</f>
        <v>5213641.9700000007</v>
      </c>
      <c r="I165" s="22">
        <f t="shared" si="71"/>
        <v>5213641.9700000007</v>
      </c>
      <c r="J165" s="22">
        <f t="shared" si="71"/>
        <v>0</v>
      </c>
      <c r="K165" s="122"/>
      <c r="L165" s="122"/>
      <c r="M165" s="122"/>
    </row>
    <row r="166" spans="1:13" x14ac:dyDescent="0.25">
      <c r="A166" s="236" t="s">
        <v>166</v>
      </c>
      <c r="B166" s="23"/>
      <c r="C166" s="23"/>
      <c r="D166" s="23"/>
      <c r="E166" s="23"/>
      <c r="F166" s="23"/>
      <c r="G166" s="22">
        <f>р.п.Воскресенкое!G202</f>
        <v>20000</v>
      </c>
      <c r="H166" s="22">
        <f>р.п.Воскресенкое!H202</f>
        <v>20000</v>
      </c>
      <c r="I166" s="22">
        <f>р.п.Воскресенкое!I202</f>
        <v>20000</v>
      </c>
      <c r="J166" s="22">
        <f>р.п.Воскресенкое!J202</f>
        <v>0</v>
      </c>
    </row>
    <row r="167" spans="1:13" ht="17.25" customHeight="1" x14ac:dyDescent="0.25">
      <c r="A167" s="236" t="s">
        <v>167</v>
      </c>
      <c r="B167" s="23"/>
      <c r="C167" s="23"/>
      <c r="D167" s="23"/>
      <c r="E167" s="23"/>
      <c r="F167" s="23"/>
      <c r="G167" s="22">
        <f>р.п.Воскресенкое!G203+Нестиарская!G221+Нахратовская!G329+Егоровская!G219+Глуховская!G306+Воздвиженская!G310+Владимирская!G251+Богородская!G258+Благовещенское!G279</f>
        <v>170000</v>
      </c>
      <c r="H167" s="22">
        <f>р.п.Воскресенкое!H203+Нестиарская!H221+Нахратовская!H329+Егоровская!H219+Глуховская!H306+Воздвиженская!H310+Владимирская!H251+Богородская!H258+Благовещенское!H279</f>
        <v>157800</v>
      </c>
      <c r="I167" s="22">
        <f>р.п.Воскресенкое!I203+Нестиарская!I221+Нахратовская!I329+Егоровская!I219+Глуховская!I306+Воздвиженская!I310+Владимирская!I251+Богородская!I258+Благовещенское!I279</f>
        <v>157800</v>
      </c>
      <c r="J167" s="22">
        <f>р.п.Воскресенкое!J203+Нестиарская!J221+Нахратовская!J329+Егоровская!J219+Глуховская!J306+Воздвиженская!J310+Владимирская!J251+Богородская!J258+Благовещенское!J279</f>
        <v>0</v>
      </c>
      <c r="K167" s="122"/>
    </row>
    <row r="168" spans="1:13" ht="20.25" customHeight="1" x14ac:dyDescent="0.25">
      <c r="A168" s="86" t="s">
        <v>168</v>
      </c>
      <c r="B168" s="23"/>
      <c r="C168" s="23"/>
      <c r="D168" s="23"/>
      <c r="E168" s="23"/>
      <c r="F168" s="23"/>
      <c r="G168" s="22">
        <f>р.п.Воскресенкое!G204+Староустинская!G252+Нестиарская!G222+Нахратовская!G331+Капустихинская!G218+Егоровская!G220+Глуховская!G308+Воздвиженская!G312+Владимирская!G252+Богородская!G260+Благовещенское!G281</f>
        <v>1536872.28</v>
      </c>
      <c r="H168" s="22">
        <f>р.п.Воскресенкое!H204+Староустинская!H252+Нестиарская!H222+Нахратовская!H331+Капустихинская!H218+Егоровская!H220+Глуховская!H308+Воздвиженская!H312+Владимирская!H252+Богородская!H260+Благовещенское!H281</f>
        <v>1421450.56</v>
      </c>
      <c r="I168" s="22">
        <f>р.п.Воскресенкое!I204+Староустинская!I252+Нестиарская!I222+Нахратовская!I331+Капустихинская!I218+Егоровская!I220+Глуховская!I308+Воздвиженская!I312+Владимирская!I252+Богородская!I260+Благовещенское!I281</f>
        <v>1421450.56</v>
      </c>
      <c r="J168" s="22">
        <f>р.п.Воскресенкое!J204+Староустинская!J252+Нестиарская!J222+Нахратовская!J331+Капустихинская!J218+Егоровская!J220+Глуховская!J308+Воздвиженская!J312+Владимирская!J252+Богородская!J260+Благовещенское!J281</f>
        <v>0</v>
      </c>
      <c r="K168" s="122"/>
    </row>
    <row r="169" spans="1:13" ht="18" customHeight="1" x14ac:dyDescent="0.25">
      <c r="A169" s="86" t="s">
        <v>169</v>
      </c>
      <c r="B169" s="23"/>
      <c r="C169" s="23"/>
      <c r="D169" s="23"/>
      <c r="E169" s="23"/>
      <c r="F169" s="23"/>
      <c r="G169" s="22">
        <f>р.п.Воскресенкое!G205+Староустинская!G253+Нахратовская!G332+Капустихинская!G219+Глуховская!G309+Воздвиженская!G313+Богородская!G261+Благовещенское!G282</f>
        <v>2452535.4700000002</v>
      </c>
      <c r="H169" s="22">
        <f>р.п.Воскресенкое!H205+Староустинская!H253+Нахратовская!H332+Капустихинская!H219+Глуховская!H309+Воздвиженская!H313+Богородская!H261+Благовещенское!H282</f>
        <v>2443208.87</v>
      </c>
      <c r="I169" s="22">
        <f>р.п.Воскресенкое!I205+Староустинская!I253+Нахратовская!I332+Капустихинская!I219+Глуховская!I309+Воздвиженская!I313+Богородская!I261+Благовещенское!I282</f>
        <v>2443208.87</v>
      </c>
      <c r="J169" s="22">
        <f>р.п.Воскресенкое!J205+Староустинская!J253+Нахратовская!J332+Капустихинская!J219+Глуховская!J309+Воздвиженская!J313+Богородская!J261+Благовещенское!J282</f>
        <v>0</v>
      </c>
      <c r="K169" s="122"/>
    </row>
    <row r="170" spans="1:13" x14ac:dyDescent="0.25">
      <c r="A170" s="86" t="s">
        <v>170</v>
      </c>
      <c r="B170" s="23"/>
      <c r="C170" s="23"/>
      <c r="D170" s="23"/>
      <c r="E170" s="23"/>
      <c r="F170" s="23"/>
      <c r="G170" s="22">
        <f>р.п.Воскресенкое!G206</f>
        <v>1071182.54</v>
      </c>
      <c r="H170" s="22">
        <f>р.п.Воскресенкое!H206</f>
        <v>1071182.54</v>
      </c>
      <c r="I170" s="22">
        <f>р.п.Воскресенкое!I206</f>
        <v>1071182.54</v>
      </c>
      <c r="J170" s="22">
        <f>р.п.Воскресенкое!J206</f>
        <v>0</v>
      </c>
      <c r="K170" s="122"/>
    </row>
    <row r="171" spans="1:13" x14ac:dyDescent="0.25">
      <c r="A171" s="86" t="s">
        <v>171</v>
      </c>
      <c r="B171" s="23"/>
      <c r="C171" s="23"/>
      <c r="D171" s="23"/>
      <c r="E171" s="23"/>
      <c r="F171" s="23"/>
      <c r="G171" s="22">
        <f>р.п.Воскресенкое!G207+Староустинская!G255</f>
        <v>100000</v>
      </c>
      <c r="H171" s="22">
        <f>р.п.Воскресенкое!H207+Староустинская!H255</f>
        <v>100000</v>
      </c>
      <c r="I171" s="22">
        <f>р.п.Воскресенкое!I207+Староустинская!I255</f>
        <v>100000</v>
      </c>
      <c r="J171" s="22">
        <f>р.п.Воскресенкое!J207+Староустинская!J255</f>
        <v>0</v>
      </c>
    </row>
    <row r="172" spans="1:13" ht="15" customHeight="1" x14ac:dyDescent="0.25">
      <c r="A172" s="243" t="s">
        <v>172</v>
      </c>
      <c r="B172" s="24" t="s">
        <v>107</v>
      </c>
      <c r="C172" s="24" t="s">
        <v>19</v>
      </c>
      <c r="D172" s="24" t="s">
        <v>20</v>
      </c>
      <c r="E172" s="24"/>
      <c r="F172" s="24"/>
      <c r="G172" s="25">
        <f>G173</f>
        <v>25892462</v>
      </c>
      <c r="H172" s="25">
        <f t="shared" ref="H172:J172" si="72">H173</f>
        <v>23864294.327581115</v>
      </c>
      <c r="I172" s="25">
        <f t="shared" si="72"/>
        <v>23864294.327581115</v>
      </c>
      <c r="J172" s="25">
        <f t="shared" si="72"/>
        <v>0</v>
      </c>
      <c r="K172" s="122"/>
    </row>
    <row r="173" spans="1:13" x14ac:dyDescent="0.25">
      <c r="A173" s="243" t="s">
        <v>173</v>
      </c>
      <c r="B173" s="24" t="s">
        <v>107</v>
      </c>
      <c r="C173" s="24" t="s">
        <v>18</v>
      </c>
      <c r="D173" s="24" t="s">
        <v>20</v>
      </c>
      <c r="E173" s="24"/>
      <c r="F173" s="24"/>
      <c r="G173" s="25">
        <f>G174</f>
        <v>25892462</v>
      </c>
      <c r="H173" s="25">
        <f t="shared" ref="H173:J173" si="73">H174</f>
        <v>23864294.327581115</v>
      </c>
      <c r="I173" s="25">
        <f t="shared" si="73"/>
        <v>23864294.327581115</v>
      </c>
      <c r="J173" s="25">
        <f t="shared" si="73"/>
        <v>0</v>
      </c>
    </row>
    <row r="174" spans="1:13" ht="26.25" customHeight="1" x14ac:dyDescent="0.25">
      <c r="A174" s="86" t="s">
        <v>174</v>
      </c>
      <c r="B174" s="23" t="s">
        <v>107</v>
      </c>
      <c r="C174" s="23" t="s">
        <v>18</v>
      </c>
      <c r="D174" s="23" t="s">
        <v>175</v>
      </c>
      <c r="E174" s="23"/>
      <c r="F174" s="23"/>
      <c r="G174" s="22">
        <f>G175</f>
        <v>25892462</v>
      </c>
      <c r="H174" s="22">
        <f t="shared" ref="H174:J174" si="74">H175</f>
        <v>23864294.327581115</v>
      </c>
      <c r="I174" s="22">
        <f t="shared" si="74"/>
        <v>23864294.327581115</v>
      </c>
      <c r="J174" s="22">
        <f t="shared" si="74"/>
        <v>0</v>
      </c>
    </row>
    <row r="175" spans="1:13" ht="21.75" customHeight="1" x14ac:dyDescent="0.25">
      <c r="A175" s="86" t="s">
        <v>94</v>
      </c>
      <c r="B175" s="23" t="s">
        <v>107</v>
      </c>
      <c r="C175" s="23" t="s">
        <v>18</v>
      </c>
      <c r="D175" s="23" t="s">
        <v>176</v>
      </c>
      <c r="E175" s="23"/>
      <c r="F175" s="23"/>
      <c r="G175" s="22">
        <f>G176</f>
        <v>25892462</v>
      </c>
      <c r="H175" s="22">
        <f t="shared" ref="H175:J175" si="75">H176</f>
        <v>23864294.327581115</v>
      </c>
      <c r="I175" s="22">
        <f t="shared" si="75"/>
        <v>23864294.327581115</v>
      </c>
      <c r="J175" s="22">
        <f t="shared" si="75"/>
        <v>0</v>
      </c>
    </row>
    <row r="176" spans="1:13" ht="30" customHeight="1" x14ac:dyDescent="0.25">
      <c r="A176" s="86" t="s">
        <v>96</v>
      </c>
      <c r="B176" s="23" t="s">
        <v>107</v>
      </c>
      <c r="C176" s="23" t="s">
        <v>18</v>
      </c>
      <c r="D176" s="23" t="s">
        <v>176</v>
      </c>
      <c r="E176" s="23"/>
      <c r="F176" s="23"/>
      <c r="G176" s="22">
        <f>G177+G185+G213</f>
        <v>25892462</v>
      </c>
      <c r="H176" s="22">
        <f t="shared" ref="H176:J176" si="76">H177+H185+H213</f>
        <v>23864294.327581115</v>
      </c>
      <c r="I176" s="22">
        <f t="shared" si="76"/>
        <v>23864294.327581115</v>
      </c>
      <c r="J176" s="22">
        <f t="shared" si="76"/>
        <v>0</v>
      </c>
      <c r="K176" s="122"/>
    </row>
    <row r="177" spans="1:11" ht="47.25" customHeight="1" x14ac:dyDescent="0.25">
      <c r="A177" s="86" t="s">
        <v>28</v>
      </c>
      <c r="B177" s="23" t="s">
        <v>107</v>
      </c>
      <c r="C177" s="23" t="s">
        <v>18</v>
      </c>
      <c r="D177" s="23" t="s">
        <v>176</v>
      </c>
      <c r="E177" s="23" t="s">
        <v>29</v>
      </c>
      <c r="F177" s="23"/>
      <c r="G177" s="22">
        <f>G178</f>
        <v>19864430</v>
      </c>
      <c r="H177" s="22">
        <f t="shared" ref="H177:J177" si="77">H178</f>
        <v>17761227.227581114</v>
      </c>
      <c r="I177" s="22">
        <f t="shared" si="77"/>
        <v>17761227.227581114</v>
      </c>
      <c r="J177" s="22">
        <f t="shared" si="77"/>
        <v>0</v>
      </c>
    </row>
    <row r="178" spans="1:11" ht="26.25" customHeight="1" x14ac:dyDescent="0.25">
      <c r="A178" s="86" t="s">
        <v>177</v>
      </c>
      <c r="B178" s="23" t="s">
        <v>107</v>
      </c>
      <c r="C178" s="23" t="s">
        <v>18</v>
      </c>
      <c r="D178" s="23" t="s">
        <v>176</v>
      </c>
      <c r="E178" s="23" t="s">
        <v>178</v>
      </c>
      <c r="F178" s="23"/>
      <c r="G178" s="22">
        <f>G179</f>
        <v>19864430</v>
      </c>
      <c r="H178" s="22">
        <f t="shared" ref="H178:J178" si="78">H179</f>
        <v>17761227.227581114</v>
      </c>
      <c r="I178" s="22">
        <f t="shared" si="78"/>
        <v>17761227.227581114</v>
      </c>
      <c r="J178" s="22">
        <f t="shared" si="78"/>
        <v>0</v>
      </c>
    </row>
    <row r="179" spans="1:11" x14ac:dyDescent="0.25">
      <c r="A179" s="273" t="s">
        <v>32</v>
      </c>
      <c r="B179" s="260" t="s">
        <v>107</v>
      </c>
      <c r="C179" s="260" t="s">
        <v>18</v>
      </c>
      <c r="D179" s="23" t="s">
        <v>176</v>
      </c>
      <c r="E179" s="260" t="s">
        <v>179</v>
      </c>
      <c r="F179" s="23"/>
      <c r="G179" s="22">
        <f>G180+G181+G182+G183</f>
        <v>19864430</v>
      </c>
      <c r="H179" s="22">
        <f t="shared" ref="H179:J179" si="79">H180+H181+H182+H183</f>
        <v>17761227.227581114</v>
      </c>
      <c r="I179" s="22">
        <f t="shared" si="79"/>
        <v>17761227.227581114</v>
      </c>
      <c r="J179" s="22">
        <f t="shared" si="79"/>
        <v>0</v>
      </c>
    </row>
    <row r="180" spans="1:11" x14ac:dyDescent="0.25">
      <c r="A180" s="462"/>
      <c r="B180" s="261"/>
      <c r="C180" s="261"/>
      <c r="D180" s="23" t="s">
        <v>176</v>
      </c>
      <c r="E180" s="261"/>
      <c r="F180" s="23" t="s">
        <v>34</v>
      </c>
      <c r="G180" s="22">
        <f>Благовещенское!G293+Богородская!G271+Владимирская!G264+Воздвиженская!G324+Глуховская!G320+Егоровская!G232+Капустихинская!G230+Нахратовская!G343+Нестиарская!G234+Староустинская!G264+р.п.Воскресенкое!G216</f>
        <v>15220721</v>
      </c>
      <c r="H180" s="22">
        <f>Благовещенское!H293+Богородская!H271+Владимирская!H264+Воздвиженская!H324+Глуховская!H320+Егоровская!H232+Капустихинская!H230+Нахратовская!H343+Нестиарская!H234+Староустинская!H264+р.п.Воскресенкое!H216</f>
        <v>13636874.434586108</v>
      </c>
      <c r="I180" s="22">
        <f>Благовещенское!I293+Богородская!I271+Владимирская!I264+Воздвиженская!I324+Глуховская!I320+Егоровская!I232+Капустихинская!I230+Нахратовская!I343+Нестиарская!I234+Староустинская!I264+р.п.Воскресенкое!I216</f>
        <v>13636874.434586108</v>
      </c>
      <c r="J180" s="22">
        <f>Благовещенское!J293+Богородская!J271+Владимирская!J264+Воздвиженская!J324+Глуховская!J320+Егоровская!J232+Капустихинская!J230+Нахратовская!J343+Нестиарская!J234+Староустинская!J264+р.п.Воскресенкое!J216</f>
        <v>0</v>
      </c>
    </row>
    <row r="181" spans="1:11" x14ac:dyDescent="0.25">
      <c r="A181" s="462"/>
      <c r="B181" s="261"/>
      <c r="C181" s="261"/>
      <c r="D181" s="23" t="s">
        <v>176</v>
      </c>
      <c r="E181" s="261"/>
      <c r="F181" s="81" t="s">
        <v>180</v>
      </c>
      <c r="G181" s="22">
        <f>р.п.Воскресенкое!G217</f>
        <v>36101</v>
      </c>
      <c r="H181" s="22">
        <f>р.п.Воскресенкое!H217</f>
        <v>30168</v>
      </c>
      <c r="I181" s="22">
        <f>р.п.Воскресенкое!I217</f>
        <v>30168</v>
      </c>
      <c r="J181" s="22">
        <f>р.п.Воскресенкое!J217</f>
        <v>0</v>
      </c>
    </row>
    <row r="182" spans="1:11" x14ac:dyDescent="0.25">
      <c r="A182" s="462"/>
      <c r="B182" s="261"/>
      <c r="C182" s="261"/>
      <c r="D182" s="23" t="s">
        <v>176</v>
      </c>
      <c r="E182" s="261"/>
      <c r="F182" s="81" t="s">
        <v>35</v>
      </c>
      <c r="G182" s="22">
        <f>Благовещенское!G295+Богородская!G273+Владимирская!G266+Воздвиженская!G326+Глуховская!G322+Егоровская!G234+Капустихинская!G232+Нахратовская!G344+Нестиарская!G236+Староустинская!G266+р.п.Воскресенкое!G218</f>
        <v>4596706</v>
      </c>
      <c r="H182" s="22">
        <f>Благовещенское!H295+Богородская!H273+Владимирская!H266+Воздвиженская!H326+Глуховская!H322+Егоровская!H234+Капустихинская!H232+Нахратовская!H344+Нестиарская!H236+Староустинская!H266+р.п.Воскресенкое!H218</f>
        <v>4083966.7929950044</v>
      </c>
      <c r="I182" s="22">
        <f>Благовещенское!I295+Богородская!I273+Владимирская!I266+Воздвиженская!I326+Глуховская!I322+Егоровская!I234+Капустихинская!I232+Нахратовская!I344+Нестиарская!I236+Староустинская!I266+р.п.Воскресенкое!I218</f>
        <v>4083966.7929950044</v>
      </c>
      <c r="J182" s="22">
        <f>Благовещенское!J295+Богородская!J273+Владимирская!J266+Воздвиженская!J326+Глуховская!J322+Егоровская!J234+Капустихинская!J232+Нахратовская!J344+Нестиарская!J236+Староустинская!J266+р.п.Воскресенкое!J218</f>
        <v>0</v>
      </c>
    </row>
    <row r="183" spans="1:11" ht="25.5" customHeight="1" x14ac:dyDescent="0.25">
      <c r="A183" s="274"/>
      <c r="B183" s="262"/>
      <c r="C183" s="262"/>
      <c r="D183" s="23" t="s">
        <v>176</v>
      </c>
      <c r="E183" s="262"/>
      <c r="F183" s="81" t="s">
        <v>181</v>
      </c>
      <c r="G183" s="22">
        <f>Благовещенское!G296+Богородская!G274+Владимирская!G267+Воздвиженская!G327+Глуховская!G323+Егоровская!G235+Капустихинская!G233+Нестиарская!G237+Староустинская!G267+р.п.Воскресенкое!G219</f>
        <v>10902</v>
      </c>
      <c r="H183" s="22">
        <f>Благовещенское!H296+Богородская!H274+Владимирская!H267+Воздвиженская!H327+Глуховская!H323+Егоровская!H235+Капустихинская!H233+Нестиарская!H237+Староустинская!H267+р.п.Воскресенкое!H219</f>
        <v>10218</v>
      </c>
      <c r="I183" s="22">
        <f>Благовещенское!I296+Богородская!I274+Владимирская!I267+Воздвиженская!I327+Глуховская!I323+Егоровская!I235+Капустихинская!I233+Нестиарская!I237+Староустинская!I267+р.п.Воскресенкое!I219</f>
        <v>10218</v>
      </c>
      <c r="J183" s="22">
        <f>Благовещенское!J296+Богородская!J274+Владимирская!J267+Воздвиженская!J327+Глуховская!J323+Егоровская!J235+Капустихинская!J233+Нестиарская!J237+Староустинская!J267+р.п.Воскресенкое!J219</f>
        <v>0</v>
      </c>
    </row>
    <row r="184" spans="1:11" ht="20.25" customHeight="1" x14ac:dyDescent="0.25">
      <c r="A184" s="78" t="s">
        <v>36</v>
      </c>
      <c r="B184" s="23" t="s">
        <v>107</v>
      </c>
      <c r="C184" s="23" t="s">
        <v>18</v>
      </c>
      <c r="D184" s="23" t="s">
        <v>176</v>
      </c>
      <c r="E184" s="23" t="s">
        <v>182</v>
      </c>
      <c r="F184" s="23" t="s">
        <v>183</v>
      </c>
      <c r="G184" s="22">
        <f>р.п.Воскресенкое!G220+Староустинская!G268</f>
        <v>0</v>
      </c>
      <c r="H184" s="22">
        <f>р.п.Воскресенкое!H220+Староустинская!H268</f>
        <v>0</v>
      </c>
      <c r="I184" s="22">
        <f>р.п.Воскресенкое!I220+Староустинская!I268</f>
        <v>0</v>
      </c>
      <c r="J184" s="22">
        <f>р.п.Воскресенкое!J220+Староустинская!J268</f>
        <v>0</v>
      </c>
    </row>
    <row r="185" spans="1:11" ht="24" customHeight="1" x14ac:dyDescent="0.25">
      <c r="A185" s="78" t="s">
        <v>38</v>
      </c>
      <c r="B185" s="23" t="s">
        <v>107</v>
      </c>
      <c r="C185" s="23" t="s">
        <v>18</v>
      </c>
      <c r="D185" s="23" t="s">
        <v>176</v>
      </c>
      <c r="E185" s="23" t="s">
        <v>88</v>
      </c>
      <c r="F185" s="23"/>
      <c r="G185" s="22">
        <f>G186</f>
        <v>5974262</v>
      </c>
      <c r="H185" s="22">
        <f t="shared" ref="H185:J185" si="80">H186</f>
        <v>6042992.0999999996</v>
      </c>
      <c r="I185" s="22">
        <f t="shared" si="80"/>
        <v>6042992.0999999996</v>
      </c>
      <c r="J185" s="22">
        <f t="shared" si="80"/>
        <v>0</v>
      </c>
    </row>
    <row r="186" spans="1:11" ht="25.5" customHeight="1" x14ac:dyDescent="0.25">
      <c r="A186" s="86" t="s">
        <v>39</v>
      </c>
      <c r="B186" s="23" t="s">
        <v>107</v>
      </c>
      <c r="C186" s="23" t="s">
        <v>18</v>
      </c>
      <c r="D186" s="23" t="s">
        <v>176</v>
      </c>
      <c r="E186" s="23" t="s">
        <v>89</v>
      </c>
      <c r="F186" s="23"/>
      <c r="G186" s="22">
        <f>Благовещенское!G299+Богородская!G277+Владимирская!G270+Воздвиженская!G330+Глуховская!G326+Егоровская!G238+Капустихинская!G236+Нахратовская!G347+Нестиарская!G240+Староустинская!G270+р.п.Воскресенкое!G222</f>
        <v>5974262</v>
      </c>
      <c r="H186" s="22">
        <f>Благовещенское!H299+Богородская!H277+Владимирская!H270+Воздвиженская!H330+Глуховская!H326+Егоровская!H238+Капустихинская!H236+Нахратовская!H347+Нестиарская!H240+Староустинская!H270+р.п.Воскресенкое!H222</f>
        <v>6042992.0999999996</v>
      </c>
      <c r="I186" s="22">
        <f>Благовещенское!I299+Богородская!I277+Владимирская!I270+Воздвиженская!I330+Глуховская!I326+Егоровская!I238+Капустихинская!I236+Нахратовская!I347+Нестиарская!I240+Староустинская!I270+р.п.Воскресенкое!I222</f>
        <v>6042992.0999999996</v>
      </c>
      <c r="J186" s="22">
        <f>Благовещенское!J299+Богородская!J277+Владимирская!J270+Воздвиженская!J330+Глуховская!J326+Егоровская!J238+Капустихинская!J236+Нахратовская!J347+Нестиарская!J240+Староустинская!J270+р.п.Воскресенкое!J222</f>
        <v>0</v>
      </c>
      <c r="K186" s="122"/>
    </row>
    <row r="187" spans="1:11" ht="30" customHeight="1" x14ac:dyDescent="0.25">
      <c r="A187" s="236" t="s">
        <v>184</v>
      </c>
      <c r="B187" s="23" t="s">
        <v>107</v>
      </c>
      <c r="C187" s="23" t="s">
        <v>18</v>
      </c>
      <c r="D187" s="23" t="s">
        <v>176</v>
      </c>
      <c r="E187" s="23" t="s">
        <v>185</v>
      </c>
      <c r="F187" s="23" t="s">
        <v>41</v>
      </c>
      <c r="G187" s="22">
        <f>р.п.Воскресенкое!G223+Староустинская!G271+Нестиарская!G241+Нахратовская!G348+Капустихинская!G237+Егоровская!G239+Глуховская!G327+Воздвиженская!G331+Владимирская!G271+Богородская!G279+Благовещенское!G303</f>
        <v>58300</v>
      </c>
      <c r="H187" s="22">
        <f>р.п.Воскресенкое!H223+Староустинская!H271+Нестиарская!H241+Нахратовская!H348+Капустихинская!H237+Егоровская!H239+Глуховская!H327+Воздвиженская!H331+Владимирская!H271+Богородская!H279+Благовещенское!H303</f>
        <v>53584</v>
      </c>
      <c r="I187" s="22">
        <f>р.п.Воскресенкое!I223+Староустинская!I271+Нестиарская!I241+Нахратовская!I348+Капустихинская!I237+Егоровская!I239+Глуховская!I327+Воздвиженская!I331+Владимирская!I271+Богородская!I279+Благовещенское!I303</f>
        <v>53584</v>
      </c>
      <c r="J187" s="22">
        <f>р.п.Воскресенкое!J223+Староустинская!J271+Нестиарская!J241+Нахратовская!J348+Капустихинская!J237+Егоровская!J239+Глуховская!J327+Воздвиженская!J331+Владимирская!J271+Богородская!J279+Благовещенское!J303</f>
        <v>0</v>
      </c>
    </row>
    <row r="188" spans="1:11" x14ac:dyDescent="0.25">
      <c r="A188" s="273" t="s">
        <v>42</v>
      </c>
      <c r="B188" s="260" t="s">
        <v>107</v>
      </c>
      <c r="C188" s="260" t="s">
        <v>18</v>
      </c>
      <c r="D188" s="23" t="s">
        <v>176</v>
      </c>
      <c r="E188" s="260" t="s">
        <v>43</v>
      </c>
      <c r="F188" s="81"/>
      <c r="G188" s="22">
        <f>G191+G195+G201+G202+G203+G204+G205</f>
        <v>5912362</v>
      </c>
      <c r="H188" s="22">
        <f t="shared" ref="H188:J188" si="81">H191+H195+H201+H202+H203+H204+H205</f>
        <v>5809575.25</v>
      </c>
      <c r="I188" s="22">
        <f t="shared" si="81"/>
        <v>5809575.25</v>
      </c>
      <c r="J188" s="22">
        <f t="shared" si="81"/>
        <v>0</v>
      </c>
      <c r="K188" s="122"/>
    </row>
    <row r="189" spans="1:11" x14ac:dyDescent="0.25">
      <c r="A189" s="462"/>
      <c r="B189" s="261"/>
      <c r="C189" s="261"/>
      <c r="D189" s="23" t="s">
        <v>176</v>
      </c>
      <c r="E189" s="261"/>
      <c r="F189" s="81" t="s">
        <v>41</v>
      </c>
      <c r="G189" s="22">
        <v>0</v>
      </c>
      <c r="H189" s="22">
        <v>0</v>
      </c>
      <c r="I189" s="22">
        <v>0</v>
      </c>
      <c r="J189" s="22">
        <v>0</v>
      </c>
    </row>
    <row r="190" spans="1:11" x14ac:dyDescent="0.25">
      <c r="A190" s="462"/>
      <c r="B190" s="261"/>
      <c r="C190" s="261"/>
      <c r="D190" s="23" t="s">
        <v>176</v>
      </c>
      <c r="E190" s="261"/>
      <c r="F190" s="81" t="s">
        <v>186</v>
      </c>
      <c r="G190" s="22">
        <f>р.п.Воскресенкое!G226+Староустинская!G274</f>
        <v>0</v>
      </c>
      <c r="H190" s="22">
        <f>р.п.Воскресенкое!H226+Староустинская!H274</f>
        <v>0</v>
      </c>
      <c r="I190" s="22">
        <f>р.п.Воскресенкое!I226+Староустинская!I274</f>
        <v>0</v>
      </c>
      <c r="J190" s="22">
        <f>р.п.Воскресенкое!J226+Староустинская!J274</f>
        <v>0</v>
      </c>
    </row>
    <row r="191" spans="1:11" x14ac:dyDescent="0.25">
      <c r="A191" s="462"/>
      <c r="B191" s="261"/>
      <c r="C191" s="261"/>
      <c r="D191" s="23" t="s">
        <v>176</v>
      </c>
      <c r="E191" s="261"/>
      <c r="F191" s="81" t="s">
        <v>45</v>
      </c>
      <c r="G191" s="22">
        <f>G192+G193+G194</f>
        <v>3331800</v>
      </c>
      <c r="H191" s="22">
        <f t="shared" ref="H191:J191" si="82">H192+H193+H194</f>
        <v>3415365</v>
      </c>
      <c r="I191" s="22">
        <f t="shared" si="82"/>
        <v>3415365</v>
      </c>
      <c r="J191" s="22">
        <f t="shared" si="82"/>
        <v>0</v>
      </c>
      <c r="K191" s="122"/>
    </row>
    <row r="192" spans="1:11" x14ac:dyDescent="0.25">
      <c r="A192" s="462"/>
      <c r="B192" s="261"/>
      <c r="C192" s="261"/>
      <c r="D192" s="23" t="s">
        <v>176</v>
      </c>
      <c r="E192" s="261"/>
      <c r="F192" s="81" t="s">
        <v>46</v>
      </c>
      <c r="G192" s="22">
        <f>р.п.Воскресенкое!G228+Староустинская!G276+Нестиарская!G246+Нахратовская!G353+Капустихинская!G242+Егоровская!G244+Глуховская!G332+Воздвиженская!G336+Владимирская!G276+Богородская!G284+Благовещенское!G308</f>
        <v>693800</v>
      </c>
      <c r="H192" s="22">
        <f>р.п.Воскресенкое!H228+Староустинская!H276+Нестиарская!H246+Нахратовская!H353+Капустихинская!H242+Егоровская!H244+Глуховская!H332+Воздвиженская!H336+Владимирская!H276+Богородская!H284+Благовещенское!H308</f>
        <v>707676</v>
      </c>
      <c r="I192" s="22">
        <f>р.п.Воскресенкое!I228+Староустинская!I276+Нестиарская!I246+Нахратовская!I353+Капустихинская!I242+Егоровская!I244+Глуховская!I332+Воздвиженская!I336+Владимирская!I276+Богородская!I284+Благовещенское!I308</f>
        <v>707676</v>
      </c>
      <c r="J192" s="22">
        <f>р.п.Воскресенкое!J228+Староустинская!J276+Нестиарская!J246+Нахратовская!J353+Капустихинская!J242+Егоровская!J244+Глуховская!J332+Воздвиженская!J336+Владимирская!J276+Богородская!J284+Благовещенское!J308</f>
        <v>0</v>
      </c>
      <c r="K192" s="122"/>
    </row>
    <row r="193" spans="1:11" x14ac:dyDescent="0.25">
      <c r="A193" s="462"/>
      <c r="B193" s="261"/>
      <c r="C193" s="261"/>
      <c r="D193" s="23" t="s">
        <v>176</v>
      </c>
      <c r="E193" s="261"/>
      <c r="F193" s="81" t="s">
        <v>47</v>
      </c>
      <c r="G193" s="22">
        <f>р.п.Воскресенкое!G229+Староустинская!G277+Нестиарская!G247+Нахратовская!G354+Капустихинская!G243+Егоровская!G245+Глуховская!G333+Воздвиженская!G337+Владимирская!G277+Богородская!G285+Благовещенское!G309</f>
        <v>2610800</v>
      </c>
      <c r="H193" s="22">
        <f>р.п.Воскресенкое!H229+Староустинская!H277+Нестиарская!H247+Нахратовская!H354+Капустихинская!H243+Егоровская!H245+Глуховская!H333+Воздвиженская!H337+Владимирская!H277+Богородская!H285+Благовещенское!H309</f>
        <v>2679934.2000000002</v>
      </c>
      <c r="I193" s="22">
        <f>р.п.Воскресенкое!I229+Староустинская!I277+Нестиарская!I247+Нахратовская!I354+Капустихинская!I243+Егоровская!I245+Глуховская!I333+Воздвиженская!I337+Владимирская!I277+Богородская!I285+Благовещенское!I309</f>
        <v>2679934.2000000002</v>
      </c>
      <c r="J193" s="22">
        <f>р.п.Воскресенкое!J229+Староустинская!J277+Нестиарская!J247+Нахратовская!J354+Капустихинская!J243+Егоровская!J245+Глуховская!J333+Воздвиженская!J337+Владимирская!J277+Богородская!J285+Благовещенское!J309</f>
        <v>0</v>
      </c>
      <c r="K193" s="122"/>
    </row>
    <row r="194" spans="1:11" x14ac:dyDescent="0.25">
      <c r="A194" s="462"/>
      <c r="B194" s="261"/>
      <c r="C194" s="261"/>
      <c r="D194" s="23" t="s">
        <v>176</v>
      </c>
      <c r="E194" s="261"/>
      <c r="F194" s="81" t="s">
        <v>48</v>
      </c>
      <c r="G194" s="22">
        <f>р.п.Воскресенкое!G230+Староустинская!G278+Нестиарская!G248+Нахратовская!G355+Капустихинская!G244+Егоровская!G246+Глуховская!G334+Воздвиженская!G338+Владимирская!G278+Богородская!G286+Благовещенское!G310</f>
        <v>27200</v>
      </c>
      <c r="H194" s="22">
        <f>р.п.Воскресенкое!H230+Староустинская!H278+Нестиарская!H248+Нахратовская!H355+Капустихинская!H244+Егоровская!H246+Глуховская!H334+Воздвиженская!H338+Владимирская!H278+Богородская!H286+Благовещенское!H310</f>
        <v>27754.799999999999</v>
      </c>
      <c r="I194" s="22">
        <f>р.п.Воскресенкое!I230+Староустинская!I278+Нестиарская!I248+Нахратовская!I355+Капустихинская!I244+Егоровская!I246+Глуховская!I334+Воздвиженская!I338+Владимирская!I278+Богородская!I286+Благовещенское!I310</f>
        <v>27754.799999999999</v>
      </c>
      <c r="J194" s="22">
        <f>р.п.Воскресенкое!J230+Староустинская!J278+Нестиарская!J248+Нахратовская!J355+Капустихинская!J244+Егоровская!J246+Глуховская!J334+Воздвиженская!J338+Владимирская!J278+Богородская!J286+Благовещенское!J310</f>
        <v>0</v>
      </c>
      <c r="K194" s="122"/>
    </row>
    <row r="195" spans="1:11" x14ac:dyDescent="0.25">
      <c r="A195" s="462"/>
      <c r="B195" s="261"/>
      <c r="C195" s="261"/>
      <c r="D195" s="23" t="s">
        <v>176</v>
      </c>
      <c r="E195" s="261"/>
      <c r="F195" s="81" t="s">
        <v>50</v>
      </c>
      <c r="G195" s="22">
        <f>G196+G197+G198+G199+G200</f>
        <v>135465</v>
      </c>
      <c r="H195" s="22">
        <f t="shared" ref="H195:J195" si="83">H196+H197+H198+H199+H200</f>
        <v>133633.1</v>
      </c>
      <c r="I195" s="22">
        <f t="shared" si="83"/>
        <v>133633.1</v>
      </c>
      <c r="J195" s="22">
        <f t="shared" si="83"/>
        <v>0</v>
      </c>
      <c r="K195" s="122"/>
    </row>
    <row r="196" spans="1:11" x14ac:dyDescent="0.25">
      <c r="A196" s="462"/>
      <c r="B196" s="261"/>
      <c r="C196" s="261"/>
      <c r="D196" s="23" t="s">
        <v>176</v>
      </c>
      <c r="E196" s="261"/>
      <c r="F196" s="81" t="s">
        <v>51</v>
      </c>
      <c r="G196" s="22">
        <f>р.п.Воскресенкое!G232+Староустинская!G280+Нестиарская!G250+Нахратовская!G357+Глуховская!G336+Владимирская!G280+Богородская!G288+Благовещенское!G312</f>
        <v>23034</v>
      </c>
      <c r="H196" s="22">
        <f>р.п.Воскресенкое!H232+Староустинская!H280+Нестиарская!H250+Нахратовская!H357+Глуховская!H336+Владимирская!H280+Богородская!H288+Благовещенское!H312</f>
        <v>23237.480000000003</v>
      </c>
      <c r="I196" s="22">
        <f>р.п.Воскресенкое!I232+Староустинская!I280+Нестиарская!I250+Нахратовская!I357+Глуховская!I336+Владимирская!I280+Богородская!I288+Благовещенское!I312</f>
        <v>23237.480000000003</v>
      </c>
      <c r="J196" s="22">
        <f>р.п.Воскресенкое!J232+Староустинская!J280+Нестиарская!J250+Нахратовская!J357+Глуховская!J336+Владимирская!J280+Богородская!J288+Благовещенское!J312</f>
        <v>0</v>
      </c>
    </row>
    <row r="197" spans="1:11" x14ac:dyDescent="0.25">
      <c r="A197" s="462"/>
      <c r="B197" s="261"/>
      <c r="C197" s="261"/>
      <c r="D197" s="23" t="s">
        <v>176</v>
      </c>
      <c r="E197" s="261"/>
      <c r="F197" s="81" t="s">
        <v>52</v>
      </c>
      <c r="G197" s="22">
        <f>р.п.Воскресенкое!G233</f>
        <v>72200</v>
      </c>
      <c r="H197" s="22">
        <f>р.п.Воскресенкое!H233</f>
        <v>72200</v>
      </c>
      <c r="I197" s="22">
        <f>р.п.Воскресенкое!I233</f>
        <v>72200</v>
      </c>
      <c r="J197" s="22">
        <f>р.п.Воскресенкое!J233</f>
        <v>0</v>
      </c>
    </row>
    <row r="198" spans="1:11" ht="23.25" x14ac:dyDescent="0.25">
      <c r="A198" s="462"/>
      <c r="B198" s="261"/>
      <c r="C198" s="261"/>
      <c r="D198" s="23" t="s">
        <v>176</v>
      </c>
      <c r="E198" s="261"/>
      <c r="F198" s="81" t="s">
        <v>187</v>
      </c>
      <c r="G198" s="22">
        <f>р.п.Воскресенкое!G234</f>
        <v>10000</v>
      </c>
      <c r="H198" s="22">
        <f>р.п.Воскресенкое!H234</f>
        <v>10000</v>
      </c>
      <c r="I198" s="22">
        <f>р.п.Воскресенкое!I234</f>
        <v>10000</v>
      </c>
      <c r="J198" s="22">
        <f>р.п.Воскресенкое!J234</f>
        <v>0</v>
      </c>
    </row>
    <row r="199" spans="1:11" x14ac:dyDescent="0.25">
      <c r="A199" s="462"/>
      <c r="B199" s="261"/>
      <c r="C199" s="261"/>
      <c r="D199" s="23" t="s">
        <v>176</v>
      </c>
      <c r="E199" s="261"/>
      <c r="F199" s="81" t="s">
        <v>98</v>
      </c>
      <c r="G199" s="22">
        <f>р.п.Воскресенкое!G235+Староустинская!G283+Нестиарская!G253+Нахратовская!G360+Капустихинская!G249+Егоровская!G251+Глуховская!G339+Воздвиженская!G343+Владимирская!G283+Богородская!G291+Благовещенское!G315</f>
        <v>3231</v>
      </c>
      <c r="H199" s="22">
        <f>р.п.Воскресенкое!H235+Староустинская!H283+Нестиарская!H253+Нахратовская!H360+Капустихинская!H249+Егоровская!H251+Глуховская!H339+Воздвиженская!H343+Владимирская!H283+Богородская!H291+Благовещенское!H315</f>
        <v>2275.62</v>
      </c>
      <c r="I199" s="22">
        <f>р.п.Воскресенкое!I235+Староустинская!I283+Нестиарская!I253+Нахратовская!I360+Капустихинская!I249+Егоровская!I251+Глуховская!I339+Воздвиженская!I343+Владимирская!I283+Богородская!I291+Благовещенское!I315</f>
        <v>2275.62</v>
      </c>
      <c r="J199" s="22">
        <f>р.п.Воскресенкое!J235+Староустинская!J283+Нестиарская!J253+Нахратовская!J360+Капустихинская!J249+Егоровская!J251+Глуховская!J339+Воздвиженская!J343+Владимирская!J283+Богородская!J291+Благовещенское!J315</f>
        <v>0</v>
      </c>
    </row>
    <row r="200" spans="1:11" ht="23.25" x14ac:dyDescent="0.25">
      <c r="A200" s="462"/>
      <c r="B200" s="261"/>
      <c r="C200" s="261"/>
      <c r="D200" s="23" t="s">
        <v>176</v>
      </c>
      <c r="E200" s="261"/>
      <c r="F200" s="81" t="s">
        <v>188</v>
      </c>
      <c r="G200" s="22">
        <f>р.п.Воскресенкое!G236+Староустинская!G284+Нестиарская!G254+Нахратовская!G360+Капустихинская!G250+Егоровская!G252+Глуховская!G340+Воздвиженская!G344+Владимирская!G284+Богородская!G292+Благовещенское!G316</f>
        <v>27000</v>
      </c>
      <c r="H200" s="22">
        <f>р.п.Воскресенкое!H236+Староустинская!H284+Нестиарская!H254+Нахратовская!H360+Капустихинская!H250+Егоровская!H252+Глуховская!H340+Воздвиженская!H344+Владимирская!H284+Богородская!H292+Благовещенское!H316</f>
        <v>25920</v>
      </c>
      <c r="I200" s="22">
        <f>р.п.Воскресенкое!I236+Староустинская!I284+Нестиарская!I254+Нахратовская!I360+Капустихинская!I250+Егоровская!I252+Глуховская!I340+Воздвиженская!I344+Владимирская!I284+Богородская!I292+Благовещенское!I316</f>
        <v>25920</v>
      </c>
      <c r="J200" s="22">
        <f>р.п.Воскресенкое!J236+Староустинская!J284+Нестиарская!J254+Нахратовская!J360+Капустихинская!J250+Егоровская!J252+Глуховская!J340+Воздвиженская!J344+Владимирская!J284+Богородская!J292+Благовещенское!J316</f>
        <v>0</v>
      </c>
    </row>
    <row r="201" spans="1:11" x14ac:dyDescent="0.25">
      <c r="A201" s="462"/>
      <c r="B201" s="261"/>
      <c r="C201" s="261"/>
      <c r="D201" s="23" t="s">
        <v>176</v>
      </c>
      <c r="E201" s="261"/>
      <c r="F201" s="81" t="s">
        <v>56</v>
      </c>
      <c r="G201" s="22">
        <f>р.п.Воскресенкое!G237+Староустинская!G285+Нестиарская!G255+Нахратовская!G361+Капустихинская!G251+Егоровская!G253+Глуховская!G341+Воздвиженская!G345+Владимирская!G285+Богородская!G293+Благовещенское!G317</f>
        <v>314500</v>
      </c>
      <c r="H201" s="22">
        <f>р.п.Воскресенкое!H237+Староустинская!H285+Нестиарская!H255+Нахратовская!H361+Капустихинская!H251+Егоровская!H253+Глуховская!H341+Воздвиженская!H345+Владимирская!H285+Богородская!H293+Благовещенское!H317</f>
        <v>307380</v>
      </c>
      <c r="I201" s="22">
        <f>р.п.Воскресенкое!I237+Староустинская!I285+Нестиарская!I255+Нахратовская!I361+Капустихинская!I251+Егоровская!I253+Глуховская!I341+Воздвиженская!I345+Владимирская!I285+Богородская!I293+Благовещенское!I317</f>
        <v>307380</v>
      </c>
      <c r="J201" s="22">
        <f>р.п.Воскресенкое!J237+Староустинская!J285+Нестиарская!J255+Нахратовская!J361+Капустихинская!J251+Егоровская!J253+Глуховская!J341+Воздвиженская!J345+Владимирская!J285+Богородская!J293+Благовещенское!J317</f>
        <v>0</v>
      </c>
      <c r="K201" s="122"/>
    </row>
    <row r="202" spans="1:11" ht="23.25" x14ac:dyDescent="0.25">
      <c r="A202" s="462"/>
      <c r="B202" s="261"/>
      <c r="C202" s="261"/>
      <c r="D202" s="23" t="s">
        <v>176</v>
      </c>
      <c r="E202" s="261"/>
      <c r="F202" s="81" t="s">
        <v>189</v>
      </c>
      <c r="G202" s="22">
        <f>р.п.Воскресенкое!G238+Староустинская!G286+Нестиарская!G256+Нахратовская!G362+Капустихинская!G252+Егоровская!G254+Глуховская!G342+Воздвиженская!G346+Владимирская!G286+Богородская!G294+Благовещенское!G318</f>
        <v>166700</v>
      </c>
      <c r="H202" s="22">
        <f>р.п.Воскресенкое!H238+Староустинская!H286+Нестиарская!H256+Нахратовская!H362+Капустихинская!H252+Егоровская!H254+Глуховская!H342+Воздвиженская!H346+Владимирская!H286+Богородская!H294+Благовещенское!H318</f>
        <v>170700</v>
      </c>
      <c r="I202" s="22">
        <f>р.п.Воскресенкое!I238+Староустинская!I286+Нестиарская!I256+Нахратовская!I362+Капустихинская!I252+Егоровская!I254+Глуховская!I342+Воздвиженская!I346+Владимирская!I286+Богородская!I294+Благовещенское!I318</f>
        <v>170700</v>
      </c>
      <c r="J202" s="22">
        <f>р.п.Воскресенкое!J238+Староустинская!J286+Нестиарская!J256+Нахратовская!J362+Капустихинская!J252+Егоровская!J254+Глуховская!J342+Воздвиженская!J346+Владимирская!J286+Богородская!J294+Благовещенское!J318</f>
        <v>0</v>
      </c>
      <c r="K202" s="122"/>
    </row>
    <row r="203" spans="1:11" x14ac:dyDescent="0.25">
      <c r="A203" s="462"/>
      <c r="B203" s="261"/>
      <c r="C203" s="261"/>
      <c r="D203" s="23" t="s">
        <v>176</v>
      </c>
      <c r="E203" s="261"/>
      <c r="F203" s="81" t="s">
        <v>99</v>
      </c>
      <c r="G203" s="22">
        <f>р.п.Воскресенкое!G239+Староустинская!G287+Благовещенское!G320</f>
        <v>50000</v>
      </c>
      <c r="H203" s="22">
        <f>р.п.Воскресенкое!H239+Староустинская!H287+Благовещенское!H320</f>
        <v>50000</v>
      </c>
      <c r="I203" s="22">
        <f>р.п.Воскресенкое!I239+Староустинская!I287+Благовещенское!I320</f>
        <v>50000</v>
      </c>
      <c r="J203" s="22">
        <f>р.п.Воскресенкое!J239+Староустинская!J287+Благовещенское!J320</f>
        <v>0</v>
      </c>
      <c r="K203" s="122"/>
    </row>
    <row r="204" spans="1:11" ht="23.25" x14ac:dyDescent="0.25">
      <c r="A204" s="462"/>
      <c r="B204" s="261"/>
      <c r="C204" s="261"/>
      <c r="D204" s="23" t="s">
        <v>176</v>
      </c>
      <c r="E204" s="261"/>
      <c r="F204" s="81" t="s">
        <v>190</v>
      </c>
      <c r="G204" s="22">
        <f>р.п.Воскресенкое!G240+Староустинская!G288+Нестиарская!G258+Нахратовская!G364+Капустихинская!G254+Егоровская!G256+Глуховская!G344+Воздвиженская!G348+Владимирская!G288+Богородская!G296+Благовещенское!G320</f>
        <v>90000</v>
      </c>
      <c r="H204" s="22">
        <f>р.п.Воскресенкое!H240+Староустинская!H288+Нестиарская!H258+Нахратовская!H364+Капустихинская!H254+Егоровская!H256+Глуховская!H344+Воздвиженская!H348+Владимирская!H288+Богородская!H296+Благовещенское!H320</f>
        <v>90000</v>
      </c>
      <c r="I204" s="22">
        <f>р.п.Воскресенкое!I240+Староустинская!I288+Нестиарская!I258+Нахратовская!I364+Капустихинская!I254+Егоровская!I256+Глуховская!I344+Воздвиженская!I348+Владимирская!I288+Богородская!I296+Благовещенское!I320</f>
        <v>90000</v>
      </c>
      <c r="J204" s="22">
        <f>р.п.Воскресенкое!J240+Староустинская!J288+Нестиарская!J258+Нахратовская!J364+Капустихинская!J254+Егоровская!J256+Глуховская!J344+Воздвиженская!J348+Владимирская!J288+Богородская!J296+Благовещенское!J320</f>
        <v>0</v>
      </c>
      <c r="K204" s="122"/>
    </row>
    <row r="205" spans="1:11" x14ac:dyDescent="0.25">
      <c r="A205" s="462"/>
      <c r="B205" s="261"/>
      <c r="C205" s="261"/>
      <c r="D205" s="23" t="s">
        <v>176</v>
      </c>
      <c r="E205" s="261"/>
      <c r="F205" s="81" t="s">
        <v>58</v>
      </c>
      <c r="G205" s="22">
        <f>G206+G207+G208+G209+G210+G211+G212</f>
        <v>1823897</v>
      </c>
      <c r="H205" s="22">
        <f>I205+J205</f>
        <v>1642497.15</v>
      </c>
      <c r="I205" s="22">
        <f>I206+I207+I210+I211+I212</f>
        <v>1642497.15</v>
      </c>
      <c r="J205" s="22">
        <v>0</v>
      </c>
      <c r="K205" s="122"/>
    </row>
    <row r="206" spans="1:11" x14ac:dyDescent="0.25">
      <c r="A206" s="462"/>
      <c r="B206" s="261"/>
      <c r="C206" s="261"/>
      <c r="D206" s="23" t="s">
        <v>176</v>
      </c>
      <c r="E206" s="261"/>
      <c r="F206" s="81" t="s">
        <v>101</v>
      </c>
      <c r="G206" s="22">
        <f>р.п.Воскресенкое!G242+Староустинская!G290+Нестиарская!G260+Нахратовская!G366+Капустихинская!G256+Егоровская!G258+Глуховская!G346+Воздвиженская!G350+Владимирская!G290+Богородская!G298+Благовещенское!G322</f>
        <v>119300</v>
      </c>
      <c r="H206" s="22">
        <f>I206+J206</f>
        <v>113335</v>
      </c>
      <c r="I206" s="22">
        <f>G206*0.95</f>
        <v>113335</v>
      </c>
      <c r="J206" s="22">
        <v>0</v>
      </c>
    </row>
    <row r="207" spans="1:11" ht="23.25" x14ac:dyDescent="0.25">
      <c r="A207" s="462"/>
      <c r="B207" s="261"/>
      <c r="C207" s="261"/>
      <c r="D207" s="23" t="s">
        <v>176</v>
      </c>
      <c r="E207" s="261"/>
      <c r="F207" s="81" t="s">
        <v>191</v>
      </c>
      <c r="G207" s="22">
        <f>р.п.Воскресенкое!G243+Староустинская!G291+Нестиарская!G261+Нахратовская!G367+Капустихинская!G257+Егоровская!G259+Глуховская!G347+Воздвиженская!G351+Владимирская!G291+Богородская!G299+Благовещенское!G323</f>
        <v>77497</v>
      </c>
      <c r="H207" s="22">
        <f>I207+J207</f>
        <v>73622.149999999994</v>
      </c>
      <c r="I207" s="22">
        <f>G207*0.95</f>
        <v>73622.149999999994</v>
      </c>
      <c r="J207" s="22">
        <v>0</v>
      </c>
    </row>
    <row r="208" spans="1:11" x14ac:dyDescent="0.25">
      <c r="A208" s="462"/>
      <c r="B208" s="261"/>
      <c r="C208" s="261"/>
      <c r="D208" s="23" t="s">
        <v>176</v>
      </c>
      <c r="E208" s="261"/>
      <c r="F208" s="81" t="s">
        <v>102</v>
      </c>
      <c r="G208" s="22">
        <v>0</v>
      </c>
      <c r="H208" s="22">
        <v>0</v>
      </c>
      <c r="I208" s="22">
        <v>0</v>
      </c>
      <c r="J208" s="22">
        <v>0</v>
      </c>
    </row>
    <row r="209" spans="1:11" ht="23.25" x14ac:dyDescent="0.25">
      <c r="A209" s="462"/>
      <c r="B209" s="261"/>
      <c r="C209" s="261"/>
      <c r="D209" s="23" t="s">
        <v>176</v>
      </c>
      <c r="E209" s="261"/>
      <c r="F209" s="81" t="s">
        <v>192</v>
      </c>
      <c r="G209" s="22">
        <v>0</v>
      </c>
      <c r="H209" s="22">
        <v>0</v>
      </c>
      <c r="I209" s="22">
        <v>0</v>
      </c>
      <c r="J209" s="22">
        <v>0</v>
      </c>
    </row>
    <row r="210" spans="1:11" x14ac:dyDescent="0.25">
      <c r="A210" s="462"/>
      <c r="B210" s="261"/>
      <c r="C210" s="261"/>
      <c r="D210" s="23" t="s">
        <v>176</v>
      </c>
      <c r="E210" s="261"/>
      <c r="F210" s="81" t="s">
        <v>60</v>
      </c>
      <c r="G210" s="22">
        <f>р.п.Воскресенкое!G246+Староустинская!G294+Нестиарская!G264+Нахратовская!G370+Капустихинская!G260+Егоровская!G262+Глуховская!G350+Воздвиженская!G354+Владимирская!G294+Богородская!G302+Благовещенское!G326</f>
        <v>565500</v>
      </c>
      <c r="H210" s="22">
        <f>I210+J210</f>
        <v>576810</v>
      </c>
      <c r="I210" s="22">
        <f>SUM(G210*102/100)</f>
        <v>576810</v>
      </c>
      <c r="J210" s="22">
        <v>0</v>
      </c>
      <c r="K210" s="122"/>
    </row>
    <row r="211" spans="1:11" x14ac:dyDescent="0.25">
      <c r="A211" s="462"/>
      <c r="B211" s="261"/>
      <c r="C211" s="261"/>
      <c r="D211" s="23" t="s">
        <v>176</v>
      </c>
      <c r="E211" s="261"/>
      <c r="F211" s="81" t="s">
        <v>61</v>
      </c>
      <c r="G211" s="22">
        <f>р.п.Воскресенкое!G247+Староустинская!G295+Нестиарская!G265+Нахратовская!G371+Капустихинская!G261+Егоровская!G263+Глуховская!G351+Воздвиженская!G355+Владимирская!G295+Богородская!G303+Благовещенское!G327</f>
        <v>674300</v>
      </c>
      <c r="H211" s="22">
        <f>I211+J211</f>
        <v>687786</v>
      </c>
      <c r="I211" s="22">
        <f>SUM(G211*102/100)</f>
        <v>687786</v>
      </c>
      <c r="J211" s="22">
        <v>0</v>
      </c>
    </row>
    <row r="212" spans="1:11" x14ac:dyDescent="0.25">
      <c r="A212" s="274"/>
      <c r="B212" s="262"/>
      <c r="C212" s="262"/>
      <c r="D212" s="23" t="s">
        <v>176</v>
      </c>
      <c r="E212" s="262"/>
      <c r="F212" s="81" t="s">
        <v>193</v>
      </c>
      <c r="G212" s="22">
        <f>р.п.Воскресенкое!G248+Староустинская!G296+Нестиарская!G266+Нахратовская!G372+Капустихинская!G262+Егоровская!G264+Глуховская!G352+Воздвиженская!G356+Владимирская!G296+Богородская!G304+Благовещенское!G328</f>
        <v>387300</v>
      </c>
      <c r="H212" s="22">
        <f>I212+J212</f>
        <v>190944</v>
      </c>
      <c r="I212" s="22">
        <f>SUM(G99*102/100)</f>
        <v>190944</v>
      </c>
      <c r="J212" s="22">
        <v>0</v>
      </c>
    </row>
    <row r="213" spans="1:11" ht="22.5" customHeight="1" x14ac:dyDescent="0.25">
      <c r="A213" s="78" t="s">
        <v>62</v>
      </c>
      <c r="B213" s="23" t="s">
        <v>107</v>
      </c>
      <c r="C213" s="23" t="s">
        <v>18</v>
      </c>
      <c r="D213" s="23" t="s">
        <v>176</v>
      </c>
      <c r="E213" s="232">
        <v>800</v>
      </c>
      <c r="F213" s="23"/>
      <c r="G213" s="22">
        <f>G214</f>
        <v>53770</v>
      </c>
      <c r="H213" s="22">
        <f t="shared" ref="H213:J213" si="84">H214</f>
        <v>60075</v>
      </c>
      <c r="I213" s="22">
        <f t="shared" si="84"/>
        <v>60075</v>
      </c>
      <c r="J213" s="22">
        <f t="shared" si="84"/>
        <v>0</v>
      </c>
    </row>
    <row r="214" spans="1:11" ht="13.5" customHeight="1" x14ac:dyDescent="0.25">
      <c r="A214" s="86" t="s">
        <v>64</v>
      </c>
      <c r="B214" s="23" t="s">
        <v>107</v>
      </c>
      <c r="C214" s="23" t="s">
        <v>18</v>
      </c>
      <c r="D214" s="23" t="s">
        <v>176</v>
      </c>
      <c r="E214" s="232">
        <v>850</v>
      </c>
      <c r="F214" s="23"/>
      <c r="G214" s="22">
        <f>G215+G216</f>
        <v>53770</v>
      </c>
      <c r="H214" s="22">
        <f t="shared" ref="H214:J214" si="85">H215+H216</f>
        <v>60075</v>
      </c>
      <c r="I214" s="22">
        <f t="shared" si="85"/>
        <v>60075</v>
      </c>
      <c r="J214" s="22">
        <f t="shared" si="85"/>
        <v>0</v>
      </c>
    </row>
    <row r="215" spans="1:11" ht="24" customHeight="1" x14ac:dyDescent="0.25">
      <c r="A215" s="86" t="s">
        <v>78</v>
      </c>
      <c r="B215" s="23" t="s">
        <v>107</v>
      </c>
      <c r="C215" s="23" t="s">
        <v>18</v>
      </c>
      <c r="D215" s="23" t="s">
        <v>176</v>
      </c>
      <c r="E215" s="232">
        <v>851</v>
      </c>
      <c r="F215" s="23" t="s">
        <v>68</v>
      </c>
      <c r="G215" s="22">
        <f>SUM(р.п.Воскресенкое!G251+Староустинская!G299+Нестиарская!G269+Нахратовская!G375+Капустихинская!G265+Егоровская!G267+Глуховская!G355+Воздвиженская!G359+Владимирская!G299+Богородская!G307+Благовещенское!G331)</f>
        <v>0</v>
      </c>
      <c r="H215" s="22">
        <f>SUM(р.п.Воскресенкое!H251+Староустинская!H299+Нестиарская!H269+Нахратовская!H375+Капустихинская!H265+Егоровская!H267+Глуховская!H355+Воздвиженская!H359+Владимирская!H299+Богородская!H307+Благовещенское!H331)</f>
        <v>0</v>
      </c>
      <c r="I215" s="22">
        <f>SUM(р.п.Воскресенкое!I251+Староустинская!I299+Нестиарская!I269+Нахратовская!I375+Капустихинская!I265+Егоровская!I267+Глуховская!I355+Воздвиженская!I359+Владимирская!I299+Богородская!I307+Благовещенское!I331)</f>
        <v>0</v>
      </c>
      <c r="J215" s="22">
        <f>SUM(р.п.Воскресенкое!J251+Староустинская!J299+Нестиарская!J269+Нахратовская!J375+Капустихинская!J265+Егоровская!J267+Глуховская!J355+Воздвиженская!J359+Владимирская!J299+Богородская!J307+Благовещенское!J331)</f>
        <v>0</v>
      </c>
    </row>
    <row r="216" spans="1:11" ht="19.5" customHeight="1" x14ac:dyDescent="0.25">
      <c r="A216" s="86" t="s">
        <v>66</v>
      </c>
      <c r="B216" s="23" t="s">
        <v>107</v>
      </c>
      <c r="C216" s="23" t="s">
        <v>18</v>
      </c>
      <c r="D216" s="23" t="s">
        <v>176</v>
      </c>
      <c r="E216" s="232">
        <v>852</v>
      </c>
      <c r="F216" s="23" t="s">
        <v>68</v>
      </c>
      <c r="G216" s="22">
        <f>SUM(р.п.Воскресенкое!G252+Староустинская!G300+Нестиарская!G270+Нахратовская!G376+Капустихинская!G266+Егоровская!G268+Глуховская!G356+Воздвиженская!G360+Владимирская!G300+Богородская!G308+Благовещенское!G332)</f>
        <v>53770</v>
      </c>
      <c r="H216" s="22">
        <f>SUM(р.п.Воскресенкое!H252+Староустинская!H300+Нестиарская!H270+Нахратовская!H376+Капустихинская!H266+Егоровская!H268+Глуховская!H356+Воздвиженская!H360+Владимирская!H300+Богородская!H308+Благовещенское!H332)</f>
        <v>60075</v>
      </c>
      <c r="I216" s="22">
        <f>SUM(р.п.Воскресенкое!I252+Староустинская!I300+Нестиарская!I270+Нахратовская!I376+Капустихинская!I266+Егоровская!I268+Глуховская!I356+Воздвиженская!I360+Владимирская!I300+Богородская!I308+Благовещенское!I332)</f>
        <v>60075</v>
      </c>
      <c r="J216" s="22">
        <f>SUM(р.п.Воскресенкое!J252+Староустинская!J300+Нестиарская!J270+Нахратовская!J376+Капустихинская!J266+Егоровская!J268+Глуховская!J356+Воздвиженская!J360+Владимирская!J300+Богородская!J308+Благовещенское!J332)</f>
        <v>0</v>
      </c>
    </row>
    <row r="217" spans="1:11" ht="16.5" customHeight="1" x14ac:dyDescent="0.25">
      <c r="A217" s="250" t="s">
        <v>196</v>
      </c>
      <c r="B217" s="130">
        <v>10</v>
      </c>
      <c r="C217" s="131" t="s">
        <v>19</v>
      </c>
      <c r="D217" s="230"/>
      <c r="E217" s="230"/>
      <c r="F217" s="23"/>
      <c r="G217" s="25">
        <f>G218+G224</f>
        <v>269794</v>
      </c>
      <c r="H217" s="25">
        <f t="shared" ref="H217:J217" si="86">H218+H224</f>
        <v>270897</v>
      </c>
      <c r="I217" s="25">
        <f t="shared" si="86"/>
        <v>270897</v>
      </c>
      <c r="J217" s="25">
        <f t="shared" si="86"/>
        <v>0</v>
      </c>
    </row>
    <row r="218" spans="1:11" ht="17.25" customHeight="1" x14ac:dyDescent="0.25">
      <c r="A218" s="243" t="s">
        <v>197</v>
      </c>
      <c r="B218" s="24" t="s">
        <v>91</v>
      </c>
      <c r="C218" s="24" t="s">
        <v>81</v>
      </c>
      <c r="D218" s="24" t="s">
        <v>20</v>
      </c>
      <c r="E218" s="24"/>
      <c r="F218" s="24"/>
      <c r="G218" s="25">
        <v>0</v>
      </c>
      <c r="H218" s="25">
        <v>0</v>
      </c>
      <c r="I218" s="25">
        <v>0</v>
      </c>
      <c r="J218" s="25">
        <v>0</v>
      </c>
    </row>
    <row r="219" spans="1:11" ht="22.5" customHeight="1" x14ac:dyDescent="0.25">
      <c r="A219" s="86" t="s">
        <v>198</v>
      </c>
      <c r="B219" s="23" t="s">
        <v>91</v>
      </c>
      <c r="C219" s="23" t="s">
        <v>81</v>
      </c>
      <c r="D219" s="23" t="s">
        <v>199</v>
      </c>
      <c r="E219" s="23"/>
      <c r="F219" s="23"/>
      <c r="G219" s="22">
        <v>0</v>
      </c>
      <c r="H219" s="22">
        <v>0</v>
      </c>
      <c r="I219" s="22">
        <v>0</v>
      </c>
      <c r="J219" s="22">
        <v>0</v>
      </c>
    </row>
    <row r="220" spans="1:11" ht="16.5" customHeight="1" x14ac:dyDescent="0.25">
      <c r="A220" s="86" t="s">
        <v>200</v>
      </c>
      <c r="B220" s="23" t="s">
        <v>91</v>
      </c>
      <c r="C220" s="23" t="s">
        <v>81</v>
      </c>
      <c r="D220" s="23" t="s">
        <v>201</v>
      </c>
      <c r="E220" s="23"/>
      <c r="F220" s="23"/>
      <c r="G220" s="22">
        <v>0</v>
      </c>
      <c r="H220" s="22">
        <v>0</v>
      </c>
      <c r="I220" s="22">
        <v>0</v>
      </c>
      <c r="J220" s="22">
        <v>0</v>
      </c>
    </row>
    <row r="221" spans="1:11" ht="27.75" customHeight="1" x14ac:dyDescent="0.25">
      <c r="A221" s="78" t="s">
        <v>38</v>
      </c>
      <c r="B221" s="23" t="s">
        <v>91</v>
      </c>
      <c r="C221" s="23" t="s">
        <v>81</v>
      </c>
      <c r="D221" s="23" t="s">
        <v>201</v>
      </c>
      <c r="E221" s="23" t="s">
        <v>88</v>
      </c>
      <c r="F221" s="23"/>
      <c r="G221" s="22">
        <v>0</v>
      </c>
      <c r="H221" s="22">
        <v>0</v>
      </c>
      <c r="I221" s="22">
        <v>0</v>
      </c>
      <c r="J221" s="22">
        <v>0</v>
      </c>
    </row>
    <row r="222" spans="1:11" ht="25.5" customHeight="1" x14ac:dyDescent="0.25">
      <c r="A222" s="86" t="s">
        <v>39</v>
      </c>
      <c r="B222" s="23" t="s">
        <v>91</v>
      </c>
      <c r="C222" s="23" t="s">
        <v>81</v>
      </c>
      <c r="D222" s="23" t="s">
        <v>201</v>
      </c>
      <c r="E222" s="23" t="s">
        <v>89</v>
      </c>
      <c r="F222" s="23"/>
      <c r="G222" s="22">
        <v>0</v>
      </c>
      <c r="H222" s="22">
        <v>0</v>
      </c>
      <c r="I222" s="22">
        <v>0</v>
      </c>
      <c r="J222" s="22">
        <v>0</v>
      </c>
    </row>
    <row r="223" spans="1:11" ht="21.75" customHeight="1" x14ac:dyDescent="0.25">
      <c r="A223" s="236" t="s">
        <v>42</v>
      </c>
      <c r="B223" s="23" t="s">
        <v>91</v>
      </c>
      <c r="C223" s="23" t="s">
        <v>81</v>
      </c>
      <c r="D223" s="23" t="s">
        <v>201</v>
      </c>
      <c r="E223" s="23" t="s">
        <v>43</v>
      </c>
      <c r="F223" s="23" t="s">
        <v>56</v>
      </c>
      <c r="G223" s="22">
        <v>0</v>
      </c>
      <c r="H223" s="22">
        <v>0</v>
      </c>
      <c r="I223" s="22">
        <v>0</v>
      </c>
      <c r="J223" s="22">
        <v>0</v>
      </c>
    </row>
    <row r="224" spans="1:11" ht="21" customHeight="1" x14ac:dyDescent="0.25">
      <c r="A224" s="249" t="s">
        <v>202</v>
      </c>
      <c r="B224" s="24" t="s">
        <v>91</v>
      </c>
      <c r="C224" s="24" t="s">
        <v>203</v>
      </c>
      <c r="D224" s="24"/>
      <c r="E224" s="24"/>
      <c r="F224" s="24"/>
      <c r="G224" s="25">
        <f>G225</f>
        <v>269794</v>
      </c>
      <c r="H224" s="25">
        <f t="shared" ref="H224:J224" si="87">H225</f>
        <v>270897</v>
      </c>
      <c r="I224" s="25">
        <f t="shared" si="87"/>
        <v>270897</v>
      </c>
      <c r="J224" s="25">
        <f t="shared" si="87"/>
        <v>0</v>
      </c>
      <c r="K224" s="122"/>
    </row>
    <row r="225" spans="1:13" ht="24.75" customHeight="1" x14ac:dyDescent="0.25">
      <c r="A225" s="86" t="s">
        <v>204</v>
      </c>
      <c r="B225" s="23" t="s">
        <v>91</v>
      </c>
      <c r="C225" s="23" t="s">
        <v>203</v>
      </c>
      <c r="D225" s="23" t="s">
        <v>199</v>
      </c>
      <c r="E225" s="23"/>
      <c r="F225" s="23"/>
      <c r="G225" s="22">
        <f>G226</f>
        <v>269794</v>
      </c>
      <c r="H225" s="22">
        <f t="shared" ref="H225:J225" si="88">H226</f>
        <v>270897</v>
      </c>
      <c r="I225" s="22">
        <f t="shared" si="88"/>
        <v>270897</v>
      </c>
      <c r="J225" s="22">
        <f t="shared" si="88"/>
        <v>0</v>
      </c>
    </row>
    <row r="226" spans="1:13" ht="49.5" customHeight="1" x14ac:dyDescent="0.25">
      <c r="A226" s="86" t="s">
        <v>205</v>
      </c>
      <c r="B226" s="23" t="s">
        <v>91</v>
      </c>
      <c r="C226" s="23" t="s">
        <v>203</v>
      </c>
      <c r="D226" s="23" t="s">
        <v>201</v>
      </c>
      <c r="E226" s="23"/>
      <c r="F226" s="23"/>
      <c r="G226" s="22">
        <f>G227</f>
        <v>269794</v>
      </c>
      <c r="H226" s="22">
        <f t="shared" ref="H226:J226" si="89">H227</f>
        <v>270897</v>
      </c>
      <c r="I226" s="22">
        <f t="shared" si="89"/>
        <v>270897</v>
      </c>
      <c r="J226" s="22">
        <f t="shared" si="89"/>
        <v>0</v>
      </c>
    </row>
    <row r="227" spans="1:13" ht="30" customHeight="1" x14ac:dyDescent="0.25">
      <c r="A227" s="78" t="s">
        <v>38</v>
      </c>
      <c r="B227" s="23" t="s">
        <v>91</v>
      </c>
      <c r="C227" s="23" t="s">
        <v>203</v>
      </c>
      <c r="D227" s="23" t="s">
        <v>201</v>
      </c>
      <c r="E227" s="23" t="s">
        <v>88</v>
      </c>
      <c r="F227" s="23"/>
      <c r="G227" s="22">
        <f>G228</f>
        <v>269794</v>
      </c>
      <c r="H227" s="22">
        <f t="shared" ref="H227:J227" si="90">H228</f>
        <v>270897</v>
      </c>
      <c r="I227" s="22">
        <f t="shared" si="90"/>
        <v>270897</v>
      </c>
      <c r="J227" s="22">
        <f t="shared" si="90"/>
        <v>0</v>
      </c>
    </row>
    <row r="228" spans="1:13" ht="27" customHeight="1" x14ac:dyDescent="0.25">
      <c r="A228" s="86" t="s">
        <v>39</v>
      </c>
      <c r="B228" s="23" t="s">
        <v>91</v>
      </c>
      <c r="C228" s="23" t="s">
        <v>203</v>
      </c>
      <c r="D228" s="23" t="s">
        <v>201</v>
      </c>
      <c r="E228" s="23" t="s">
        <v>89</v>
      </c>
      <c r="F228" s="23"/>
      <c r="G228" s="22">
        <f>G229</f>
        <v>269794</v>
      </c>
      <c r="H228" s="22">
        <f t="shared" ref="H228:J228" si="91">H229</f>
        <v>270897</v>
      </c>
      <c r="I228" s="22">
        <f t="shared" si="91"/>
        <v>270897</v>
      </c>
      <c r="J228" s="22">
        <f t="shared" si="91"/>
        <v>0</v>
      </c>
    </row>
    <row r="229" spans="1:13" ht="25.5" customHeight="1" x14ac:dyDescent="0.25">
      <c r="A229" s="236" t="s">
        <v>42</v>
      </c>
      <c r="B229" s="23" t="s">
        <v>91</v>
      </c>
      <c r="C229" s="23" t="s">
        <v>203</v>
      </c>
      <c r="D229" s="23" t="s">
        <v>201</v>
      </c>
      <c r="E229" s="23" t="s">
        <v>43</v>
      </c>
      <c r="F229" s="23" t="s">
        <v>56</v>
      </c>
      <c r="G229" s="22">
        <f>р.п.Воскресенкое!G307+Староустинская!G473+Нестиарская!G361+Нахратовская!G721+Капустихинская!G357+Егоровская!G359+Глуховская!G646+Воздвиженская!G650+Владимирская!G514+Богородская!G519+Благовещенское!G510</f>
        <v>269794</v>
      </c>
      <c r="H229" s="22">
        <f>р.п.Воскресенкое!H307+Староустинская!H473+Нестиарская!H361+Нахратовская!H721+Капустихинская!H357+Егоровская!H359+Глуховская!H646+Воздвиженская!H650+Владимирская!H514+Богородская!H519+Благовещенское!H510</f>
        <v>270897</v>
      </c>
      <c r="I229" s="22">
        <f>р.п.Воскресенкое!I307+Староустинская!I473+Нестиарская!I361+Нахратовская!I721+Капустихинская!I357+Егоровская!I359+Глуховская!I646+Воздвиженская!I650+Владимирская!I514+Богородская!I519+Благовещенское!I510</f>
        <v>270897</v>
      </c>
      <c r="J229" s="22">
        <f>р.п.Воскресенкое!J307+Староустинская!J473+Нестиарская!J361+Нахратовская!J721+Капустихинская!J357+Егоровская!J359+Глуховская!J646+Воздвиженская!J650+Владимирская!J514+Богородская!J519+Благовещенское!J510</f>
        <v>0</v>
      </c>
      <c r="K229" s="122"/>
    </row>
    <row r="230" spans="1:13" ht="12.75" customHeight="1" x14ac:dyDescent="0.25">
      <c r="A230" s="243" t="s">
        <v>206</v>
      </c>
      <c r="B230" s="24" t="s">
        <v>207</v>
      </c>
      <c r="C230" s="24" t="s">
        <v>19</v>
      </c>
      <c r="D230" s="24" t="s">
        <v>20</v>
      </c>
      <c r="E230" s="24"/>
      <c r="F230" s="24"/>
      <c r="G230" s="25">
        <f>G231</f>
        <v>4000</v>
      </c>
      <c r="H230" s="25">
        <f>G230</f>
        <v>4000</v>
      </c>
      <c r="I230" s="25">
        <f>H230</f>
        <v>4000</v>
      </c>
      <c r="J230" s="25">
        <v>0</v>
      </c>
    </row>
    <row r="231" spans="1:13" x14ac:dyDescent="0.25">
      <c r="A231" s="243" t="s">
        <v>208</v>
      </c>
      <c r="B231" s="24" t="s">
        <v>207</v>
      </c>
      <c r="C231" s="24" t="s">
        <v>145</v>
      </c>
      <c r="D231" s="24" t="s">
        <v>20</v>
      </c>
      <c r="E231" s="24"/>
      <c r="F231" s="24"/>
      <c r="G231" s="25">
        <f>G232</f>
        <v>4000</v>
      </c>
      <c r="H231" s="25">
        <f>G231</f>
        <v>4000</v>
      </c>
      <c r="I231" s="25">
        <f t="shared" ref="I231:I235" si="92">H231</f>
        <v>4000</v>
      </c>
      <c r="J231" s="25">
        <v>0</v>
      </c>
    </row>
    <row r="232" spans="1:13" ht="27" customHeight="1" x14ac:dyDescent="0.25">
      <c r="A232" s="86" t="s">
        <v>209</v>
      </c>
      <c r="B232" s="23" t="s">
        <v>207</v>
      </c>
      <c r="C232" s="23" t="s">
        <v>145</v>
      </c>
      <c r="D232" s="23" t="s">
        <v>210</v>
      </c>
      <c r="E232" s="23"/>
      <c r="F232" s="23"/>
      <c r="G232" s="22">
        <f>Владимирская!G517</f>
        <v>4000</v>
      </c>
      <c r="H232" s="22">
        <f>Владимирская!H517</f>
        <v>4000</v>
      </c>
      <c r="I232" s="25">
        <f t="shared" si="92"/>
        <v>4000</v>
      </c>
      <c r="J232" s="22">
        <v>0</v>
      </c>
    </row>
    <row r="233" spans="1:13" ht="29.25" customHeight="1" x14ac:dyDescent="0.25">
      <c r="A233" s="86" t="s">
        <v>211</v>
      </c>
      <c r="B233" s="23" t="s">
        <v>207</v>
      </c>
      <c r="C233" s="23" t="s">
        <v>145</v>
      </c>
      <c r="D233" s="23" t="s">
        <v>212</v>
      </c>
      <c r="E233" s="23"/>
      <c r="F233" s="23"/>
      <c r="G233" s="22">
        <f>G232</f>
        <v>4000</v>
      </c>
      <c r="H233" s="22">
        <f>H232</f>
        <v>4000</v>
      </c>
      <c r="I233" s="25">
        <f t="shared" si="92"/>
        <v>4000</v>
      </c>
      <c r="J233" s="22">
        <v>0</v>
      </c>
    </row>
    <row r="234" spans="1:13" ht="20.25" customHeight="1" x14ac:dyDescent="0.25">
      <c r="A234" s="86" t="s">
        <v>62</v>
      </c>
      <c r="B234" s="23" t="s">
        <v>207</v>
      </c>
      <c r="C234" s="23" t="s">
        <v>145</v>
      </c>
      <c r="D234" s="23" t="s">
        <v>212</v>
      </c>
      <c r="E234" s="23" t="s">
        <v>63</v>
      </c>
      <c r="F234" s="23"/>
      <c r="G234" s="22">
        <f t="shared" ref="G234:H234" si="93">G233</f>
        <v>4000</v>
      </c>
      <c r="H234" s="22">
        <f t="shared" si="93"/>
        <v>4000</v>
      </c>
      <c r="I234" s="25">
        <f t="shared" si="92"/>
        <v>4000</v>
      </c>
      <c r="J234" s="22">
        <v>0</v>
      </c>
    </row>
    <row r="235" spans="1:13" ht="16.5" customHeight="1" x14ac:dyDescent="0.25">
      <c r="A235" s="86" t="s">
        <v>213</v>
      </c>
      <c r="B235" s="23" t="s">
        <v>207</v>
      </c>
      <c r="C235" s="23" t="s">
        <v>145</v>
      </c>
      <c r="D235" s="23" t="s">
        <v>212</v>
      </c>
      <c r="E235" s="23" t="s">
        <v>214</v>
      </c>
      <c r="F235" s="23" t="s">
        <v>68</v>
      </c>
      <c r="G235" s="122">
        <f>H235</f>
        <v>4000</v>
      </c>
      <c r="H235" s="22">
        <f>G234</f>
        <v>4000</v>
      </c>
      <c r="I235" s="25">
        <f t="shared" si="92"/>
        <v>4000</v>
      </c>
      <c r="J235" s="22">
        <v>0</v>
      </c>
    </row>
    <row r="236" spans="1:13" x14ac:dyDescent="0.25">
      <c r="A236" s="243" t="s">
        <v>239</v>
      </c>
      <c r="B236" s="24" t="s">
        <v>145</v>
      </c>
      <c r="C236" s="24" t="s">
        <v>19</v>
      </c>
      <c r="D236" s="24" t="s">
        <v>20</v>
      </c>
      <c r="E236" s="24"/>
      <c r="F236" s="24"/>
      <c r="G236" s="25">
        <f t="shared" ref="G236:J238" si="94">SUM(G237)</f>
        <v>712599</v>
      </c>
      <c r="H236" s="25">
        <f t="shared" si="94"/>
        <v>704826.61664000002</v>
      </c>
      <c r="I236" s="25">
        <f t="shared" si="94"/>
        <v>704826.61664000002</v>
      </c>
      <c r="J236" s="25">
        <f t="shared" si="94"/>
        <v>0</v>
      </c>
    </row>
    <row r="237" spans="1:13" ht="23.25" x14ac:dyDescent="0.25">
      <c r="A237" s="243" t="s">
        <v>240</v>
      </c>
      <c r="B237" s="24" t="s">
        <v>145</v>
      </c>
      <c r="C237" s="24" t="s">
        <v>81</v>
      </c>
      <c r="D237" s="24" t="s">
        <v>20</v>
      </c>
      <c r="E237" s="24"/>
      <c r="F237" s="24"/>
      <c r="G237" s="25">
        <f t="shared" si="94"/>
        <v>712599</v>
      </c>
      <c r="H237" s="25">
        <f t="shared" si="94"/>
        <v>704826.61664000002</v>
      </c>
      <c r="I237" s="25">
        <f t="shared" si="94"/>
        <v>704826.61664000002</v>
      </c>
      <c r="J237" s="25">
        <f t="shared" si="94"/>
        <v>0</v>
      </c>
      <c r="K237" s="122"/>
      <c r="L237" s="122"/>
      <c r="M237" s="122"/>
    </row>
    <row r="238" spans="1:13" ht="34.5" x14ac:dyDescent="0.25">
      <c r="A238" s="86" t="s">
        <v>241</v>
      </c>
      <c r="B238" s="23" t="s">
        <v>145</v>
      </c>
      <c r="C238" s="23" t="s">
        <v>81</v>
      </c>
      <c r="D238" s="23" t="s">
        <v>242</v>
      </c>
      <c r="E238" s="23"/>
      <c r="F238" s="23"/>
      <c r="G238" s="22">
        <f t="shared" si="94"/>
        <v>712599</v>
      </c>
      <c r="H238" s="22">
        <f t="shared" si="94"/>
        <v>704826.61664000002</v>
      </c>
      <c r="I238" s="22">
        <f t="shared" si="94"/>
        <v>704826.61664000002</v>
      </c>
      <c r="J238" s="22">
        <f t="shared" si="94"/>
        <v>0</v>
      </c>
    </row>
    <row r="239" spans="1:13" ht="57" x14ac:dyDescent="0.25">
      <c r="A239" s="86" t="s">
        <v>243</v>
      </c>
      <c r="B239" s="23" t="s">
        <v>145</v>
      </c>
      <c r="C239" s="23" t="s">
        <v>81</v>
      </c>
      <c r="D239" s="23" t="s">
        <v>244</v>
      </c>
      <c r="E239" s="23"/>
      <c r="F239" s="23"/>
      <c r="G239" s="22">
        <f>G240</f>
        <v>712599</v>
      </c>
      <c r="H239" s="22">
        <f t="shared" ref="H239:J239" si="95">H240</f>
        <v>704826.61664000002</v>
      </c>
      <c r="I239" s="22">
        <f t="shared" si="95"/>
        <v>704826.61664000002</v>
      </c>
      <c r="J239" s="22">
        <f t="shared" si="95"/>
        <v>0</v>
      </c>
    </row>
    <row r="240" spans="1:13" ht="45.75" x14ac:dyDescent="0.25">
      <c r="A240" s="86" t="s">
        <v>245</v>
      </c>
      <c r="B240" s="23" t="s">
        <v>145</v>
      </c>
      <c r="C240" s="23" t="s">
        <v>81</v>
      </c>
      <c r="D240" s="23" t="s">
        <v>246</v>
      </c>
      <c r="E240" s="23" t="s">
        <v>247</v>
      </c>
      <c r="F240" s="23"/>
      <c r="G240" s="22">
        <f>G241+G248</f>
        <v>712599</v>
      </c>
      <c r="H240" s="22">
        <f t="shared" ref="H240:J240" si="96">H241+H248</f>
        <v>704826.61664000002</v>
      </c>
      <c r="I240" s="22">
        <f t="shared" si="96"/>
        <v>704826.61664000002</v>
      </c>
      <c r="J240" s="22">
        <f t="shared" si="96"/>
        <v>0</v>
      </c>
    </row>
    <row r="241" spans="1:11" ht="68.25" x14ac:dyDescent="0.25">
      <c r="A241" s="86" t="s">
        <v>248</v>
      </c>
      <c r="B241" s="23" t="s">
        <v>145</v>
      </c>
      <c r="C241" s="23" t="s">
        <v>81</v>
      </c>
      <c r="D241" s="23" t="s">
        <v>246</v>
      </c>
      <c r="E241" s="23" t="s">
        <v>29</v>
      </c>
      <c r="F241" s="23"/>
      <c r="G241" s="22">
        <f>G242</f>
        <v>650232</v>
      </c>
      <c r="H241" s="22">
        <f t="shared" ref="H241:J241" si="97">H242</f>
        <v>642669.69864000008</v>
      </c>
      <c r="I241" s="22">
        <f t="shared" si="97"/>
        <v>642669.69864000008</v>
      </c>
      <c r="J241" s="22">
        <f t="shared" si="97"/>
        <v>0</v>
      </c>
    </row>
    <row r="242" spans="1:11" ht="23.25" x14ac:dyDescent="0.25">
      <c r="A242" s="86" t="s">
        <v>223</v>
      </c>
      <c r="B242" s="23" t="s">
        <v>145</v>
      </c>
      <c r="C242" s="23" t="s">
        <v>81</v>
      </c>
      <c r="D242" s="23" t="s">
        <v>246</v>
      </c>
      <c r="E242" s="23" t="s">
        <v>31</v>
      </c>
      <c r="F242" s="23"/>
      <c r="G242" s="22">
        <f>SUM(G243+G247)</f>
        <v>650232</v>
      </c>
      <c r="H242" s="22">
        <f t="shared" ref="H242:J242" si="98">SUM(H243+H247)</f>
        <v>642669.69864000008</v>
      </c>
      <c r="I242" s="22">
        <f t="shared" si="98"/>
        <v>642669.69864000008</v>
      </c>
      <c r="J242" s="22">
        <f t="shared" si="98"/>
        <v>0</v>
      </c>
    </row>
    <row r="243" spans="1:11" ht="34.5" x14ac:dyDescent="0.25">
      <c r="A243" s="236" t="s">
        <v>224</v>
      </c>
      <c r="B243" s="26" t="s">
        <v>145</v>
      </c>
      <c r="C243" s="26" t="s">
        <v>81</v>
      </c>
      <c r="D243" s="23" t="s">
        <v>246</v>
      </c>
      <c r="E243" s="26" t="s">
        <v>33</v>
      </c>
      <c r="F243" s="23"/>
      <c r="G243" s="22">
        <f>G244+G245+G246</f>
        <v>650232</v>
      </c>
      <c r="H243" s="22">
        <f t="shared" ref="H243:J243" si="99">H244+H245+H246</f>
        <v>642669.69864000008</v>
      </c>
      <c r="I243" s="22">
        <f t="shared" si="99"/>
        <v>642669.69864000008</v>
      </c>
      <c r="J243" s="22">
        <f t="shared" si="99"/>
        <v>0</v>
      </c>
    </row>
    <row r="244" spans="1:11" x14ac:dyDescent="0.25">
      <c r="A244" s="463" t="s">
        <v>32</v>
      </c>
      <c r="B244" s="260" t="s">
        <v>145</v>
      </c>
      <c r="C244" s="260" t="s">
        <v>81</v>
      </c>
      <c r="D244" s="260" t="s">
        <v>246</v>
      </c>
      <c r="E244" s="260" t="s">
        <v>33</v>
      </c>
      <c r="F244" s="23" t="s">
        <v>34</v>
      </c>
      <c r="G244" s="22">
        <f>Благовещенское!G76+Богородская!G73+Владимирская!G71+Воздвиженская!G75+Глуховская!G74+Егоровская!G72+Капустихинская!G74+Нахратовская!G77+Нестиарская!G74+Староустинская!G75</f>
        <v>498591.85</v>
      </c>
      <c r="H244" s="22">
        <f>Благовещенское!H76+Богородская!H73+Владимирская!H71+Воздвиженская!H75+Глуховская!H74+Егоровская!H72+Капустихинская!H74+Нахратовская!H77+Нестиарская!H74+Староустинская!H75</f>
        <v>491030.01</v>
      </c>
      <c r="I244" s="22">
        <f>Благовещенское!I76+Богородская!I73+Владимирская!I71+Воздвиженская!I75+Глуховская!I74+Егоровская!I72+Капустихинская!I74+Нахратовская!I77+Нестиарская!I74+Староустинская!I75</f>
        <v>491030.01</v>
      </c>
      <c r="J244" s="22">
        <f>Благовещенское!J76+Богородская!J73+Владимирская!J71+Воздвиженская!J75+Глуховская!J74+Егоровская!J72+Капустихинская!J74+Нахратовская!J77+Нестиарская!J74+Староустинская!J75</f>
        <v>0</v>
      </c>
    </row>
    <row r="245" spans="1:11" x14ac:dyDescent="0.25">
      <c r="A245" s="463"/>
      <c r="B245" s="270"/>
      <c r="C245" s="270"/>
      <c r="D245" s="270"/>
      <c r="E245" s="270"/>
      <c r="F245" s="23" t="s">
        <v>183</v>
      </c>
      <c r="G245" s="22">
        <f>Глуховская!G75</f>
        <v>1066</v>
      </c>
      <c r="H245" s="22">
        <f>Глуховская!H75</f>
        <v>1066</v>
      </c>
      <c r="I245" s="22">
        <f>Глуховская!I75</f>
        <v>1066</v>
      </c>
      <c r="J245" s="22">
        <f>Глуховская!J75</f>
        <v>0</v>
      </c>
    </row>
    <row r="246" spans="1:11" x14ac:dyDescent="0.25">
      <c r="A246" s="464"/>
      <c r="B246" s="262"/>
      <c r="C246" s="262"/>
      <c r="D246" s="262"/>
      <c r="E246" s="262"/>
      <c r="F246" s="23" t="s">
        <v>35</v>
      </c>
      <c r="G246" s="22">
        <f>Благовещенское!G77+Богородская!G74+Владимирская!G72+Воздвиженская!G76+Глуховская!G76+Егоровская!G73+Капустихинская!G75+Нахратовская!G78+Нестиарская!G75+Староустинская!G76</f>
        <v>150574.15</v>
      </c>
      <c r="H246" s="22">
        <f>Благовещенское!H77+Богородская!H74+Владимирская!H72+Воздвиженская!H76+Глуховская!H76+Егоровская!H73+Капустихинская!H75+Нахратовская!H78+Нестиарская!H75+Староустинская!H76</f>
        <v>150573.68864000001</v>
      </c>
      <c r="I246" s="22">
        <f>Благовещенское!I77+Богородская!I74+Владимирская!I72+Воздвиженская!I76+Глуховская!I76+Егоровская!I73+Капустихинская!I75+Нахратовская!I78+Нестиарская!I75+Староустинская!I76</f>
        <v>150573.68864000001</v>
      </c>
      <c r="J246" s="22">
        <f>Благовещенское!J77+Богородская!J74+Владимирская!J72+Воздвиженская!J76+Глуховская!J76+Егоровская!J73+Капустихинская!J75+Нахратовская!J78+Нестиарская!J75+Староустинская!J76</f>
        <v>0</v>
      </c>
    </row>
    <row r="247" spans="1:11" ht="34.5" x14ac:dyDescent="0.25">
      <c r="A247" s="245" t="s">
        <v>226</v>
      </c>
      <c r="B247" s="235" t="s">
        <v>145</v>
      </c>
      <c r="C247" s="235" t="s">
        <v>81</v>
      </c>
      <c r="D247" s="23" t="s">
        <v>246</v>
      </c>
      <c r="E247" s="235" t="s">
        <v>227</v>
      </c>
      <c r="F247" s="21" t="s">
        <v>44</v>
      </c>
      <c r="G247" s="22">
        <v>0</v>
      </c>
      <c r="H247" s="22">
        <f>SUM(I247:J247)</f>
        <v>0</v>
      </c>
      <c r="I247" s="22">
        <f>SUM(G247)</f>
        <v>0</v>
      </c>
      <c r="J247" s="22">
        <v>0</v>
      </c>
    </row>
    <row r="248" spans="1:11" ht="23.25" x14ac:dyDescent="0.25">
      <c r="A248" s="78" t="s">
        <v>228</v>
      </c>
      <c r="B248" s="23" t="s">
        <v>145</v>
      </c>
      <c r="C248" s="23" t="s">
        <v>81</v>
      </c>
      <c r="D248" s="23" t="s">
        <v>246</v>
      </c>
      <c r="E248" s="232">
        <v>200</v>
      </c>
      <c r="F248" s="23"/>
      <c r="G248" s="22">
        <f>SUM(G249)</f>
        <v>62367</v>
      </c>
      <c r="H248" s="22">
        <f t="shared" ref="H248:J248" si="100">SUM(H249)</f>
        <v>62156.917999999998</v>
      </c>
      <c r="I248" s="22">
        <f t="shared" si="100"/>
        <v>62156.917999999998</v>
      </c>
      <c r="J248" s="22">
        <f t="shared" si="100"/>
        <v>0</v>
      </c>
    </row>
    <row r="249" spans="1:11" ht="23.25" x14ac:dyDescent="0.25">
      <c r="A249" s="86" t="s">
        <v>249</v>
      </c>
      <c r="B249" s="23" t="s">
        <v>145</v>
      </c>
      <c r="C249" s="23" t="s">
        <v>81</v>
      </c>
      <c r="D249" s="23" t="s">
        <v>246</v>
      </c>
      <c r="E249" s="232">
        <v>240</v>
      </c>
      <c r="F249" s="23"/>
      <c r="G249" s="22">
        <f>G250+G253</f>
        <v>62367</v>
      </c>
      <c r="H249" s="22">
        <f t="shared" ref="H249:J249" si="101">H250+H253</f>
        <v>62156.917999999998</v>
      </c>
      <c r="I249" s="22">
        <f t="shared" si="101"/>
        <v>62156.917999999998</v>
      </c>
      <c r="J249" s="22">
        <f t="shared" si="101"/>
        <v>0</v>
      </c>
    </row>
    <row r="250" spans="1:11" ht="23.25" x14ac:dyDescent="0.25">
      <c r="A250" s="236" t="s">
        <v>40</v>
      </c>
      <c r="B250" s="26" t="s">
        <v>145</v>
      </c>
      <c r="C250" s="26" t="s">
        <v>81</v>
      </c>
      <c r="D250" s="23" t="s">
        <v>246</v>
      </c>
      <c r="E250" s="27">
        <v>242</v>
      </c>
      <c r="F250" s="23"/>
      <c r="G250" s="22">
        <f>Благовещенское!G81+Богородская!G77+Владимирская!G75+Воздвиженская!G79+Глуховская!G79+Егоровская!G76+Капустихинская!G78+Нахратовская!G81+Нестиарская!G78+Староустинская!G79</f>
        <v>9546</v>
      </c>
      <c r="H250" s="22">
        <f>Благовещенское!H81+Богородская!H77+Владимирская!H75+Воздвиженская!H79+Глуховская!H79+Егоровская!H76+Капустихинская!H78+Нахратовская!H81+Нестиарская!H78+Староустинская!H79</f>
        <v>9357</v>
      </c>
      <c r="I250" s="22">
        <f>Благовещенское!I81+Богородская!I77+Владимирская!I75+Воздвиженская!I79+Глуховская!I79+Егоровская!I76+Капустихинская!I78+Нахратовская!I81+Нестиарская!I78+Староустинская!I79</f>
        <v>9357</v>
      </c>
      <c r="J250" s="22">
        <f>Благовещенское!J81+Богородская!J77+Владимирская!J75+Воздвиженская!J79+Глуховская!J79+Егоровская!J76+Капустихинская!J78+Нахратовская!J81+Нестиарская!J78+Староустинская!J79</f>
        <v>0</v>
      </c>
    </row>
    <row r="251" spans="1:11" x14ac:dyDescent="0.25">
      <c r="A251" s="236"/>
      <c r="B251" s="26"/>
      <c r="C251" s="26"/>
      <c r="D251" s="26"/>
      <c r="E251" s="27"/>
      <c r="F251" s="23" t="s">
        <v>41</v>
      </c>
      <c r="G251" s="22">
        <f>Благовещенское!G82+Богородская!G78+Владимирская!G75+Воздвиженская!G80+Глуховская!G79+Егоровская!G77+Капустихинская!G79+Нахратовская!G82+Нестиарская!G79+Староустинская!G80</f>
        <v>9546</v>
      </c>
      <c r="H251" s="22">
        <f>Благовещенское!H82+Богородская!H78+Владимирская!H75+Воздвиженская!H80+Глуховская!H79+Егоровская!H77+Капустихинская!H79+Нахратовская!H82+Нестиарская!H79+Староустинская!H80</f>
        <v>9299</v>
      </c>
      <c r="I251" s="22">
        <f>Благовещенское!I82+Богородская!I78+Владимирская!I75+Воздвиженская!I80+Глуховская!I79+Егоровская!I77+Капустихинская!I79+Нахратовская!I82+Нестиарская!I79+Староустинская!I80</f>
        <v>9299</v>
      </c>
      <c r="J251" s="22">
        <f>Благовещенское!J82+Богородская!J78+Владимирская!J75+Воздвиженская!J80+Глуховская!J79+Егоровская!J77+Капустихинская!J79+Нахратовская!J82+Нестиарская!J79+Староустинская!J80</f>
        <v>0</v>
      </c>
    </row>
    <row r="252" spans="1:11" x14ac:dyDescent="0.25">
      <c r="A252" s="86"/>
      <c r="B252" s="23"/>
      <c r="C252" s="23"/>
      <c r="D252" s="23"/>
      <c r="E252" s="27"/>
      <c r="F252" s="23" t="s">
        <v>101</v>
      </c>
      <c r="G252" s="22">
        <v>0</v>
      </c>
      <c r="H252" s="22">
        <f>SUM(I252:J252)</f>
        <v>0</v>
      </c>
      <c r="I252" s="22">
        <f>SUM(G252)</f>
        <v>0</v>
      </c>
      <c r="J252" s="22">
        <v>0</v>
      </c>
    </row>
    <row r="253" spans="1:11" ht="34.5" x14ac:dyDescent="0.25">
      <c r="A253" s="86" t="s">
        <v>230</v>
      </c>
      <c r="B253" s="157" t="s">
        <v>145</v>
      </c>
      <c r="C253" s="157" t="s">
        <v>81</v>
      </c>
      <c r="D253" s="23" t="s">
        <v>246</v>
      </c>
      <c r="E253" s="231">
        <v>244</v>
      </c>
      <c r="F253" s="28"/>
      <c r="G253" s="29">
        <f>Благовещенское!G84+Богородская!G80+Владимирская!G76+Воздвиженская!G82+Глуховская!G80+Егоровская!G79+Капустихинская!G81+Нахратовская!G84+Нестиарская!G81+Староустинская!G82</f>
        <v>52821</v>
      </c>
      <c r="H253" s="29">
        <f>Благовещенское!H84+Богородская!H80+Владимирская!H76+Воздвиженская!H82+Глуховская!H80+Егоровская!H79+Капустихинская!H81+Нахратовская!H84+Нестиарская!H81+Староустинская!H82</f>
        <v>52799.917999999998</v>
      </c>
      <c r="I253" s="29">
        <f>Благовещенское!I84+Богородская!I80+Владимирская!I76+Воздвиженская!I82+Глуховская!I80+Егоровская!I79+Капустихинская!I81+Нахратовская!I84+Нестиарская!I81+Староустинская!I82</f>
        <v>52799.917999999998</v>
      </c>
      <c r="J253" s="29">
        <f>Благовещенское!J84+Богородская!J80+Владимирская!J76+Воздвиженская!J82+Глуховская!J80+Егоровская!J79+Капустихинская!J81+Нахратовская!J84+Нестиарская!J81+Староустинская!J82</f>
        <v>0</v>
      </c>
      <c r="K253" s="122"/>
    </row>
    <row r="254" spans="1:11" ht="15" customHeight="1" x14ac:dyDescent="0.25">
      <c r="A254" s="300" t="s">
        <v>230</v>
      </c>
      <c r="B254" s="473" t="s">
        <v>145</v>
      </c>
      <c r="C254" s="473" t="s">
        <v>81</v>
      </c>
      <c r="D254" s="473" t="s">
        <v>246</v>
      </c>
      <c r="E254" s="305">
        <v>244</v>
      </c>
      <c r="F254" s="23" t="s">
        <v>41</v>
      </c>
      <c r="G254" s="22">
        <v>0</v>
      </c>
      <c r="H254" s="22">
        <f>SUM(I254:J254)</f>
        <v>0</v>
      </c>
      <c r="I254" s="22"/>
      <c r="J254" s="22"/>
    </row>
    <row r="255" spans="1:11" x14ac:dyDescent="0.25">
      <c r="A255" s="471"/>
      <c r="B255" s="474"/>
      <c r="C255" s="474"/>
      <c r="D255" s="474"/>
      <c r="E255" s="476"/>
      <c r="F255" s="23" t="s">
        <v>186</v>
      </c>
      <c r="G255" s="22">
        <f>Богородская!G82+Владимирская!G78+Воздвиженская!G84+Егоровская!G81+Нахратовская!G85+Нестиарская!G83+Староустинская!G84</f>
        <v>13775</v>
      </c>
      <c r="H255" s="22">
        <f>Богородская!H82+Владимирская!H78+Воздвиженская!H84+Егоровская!H81+Нахратовская!H85+Нестиарская!H83+Староустинская!H84</f>
        <v>13460</v>
      </c>
      <c r="I255" s="22">
        <f>Богородская!I82+Владимирская!I78+Воздвиженская!I84+Егоровская!I81+Нахратовская!I85+Нестиарская!I83+Староустинская!I84</f>
        <v>13460</v>
      </c>
      <c r="J255" s="22">
        <f>Богородская!J82+Владимирская!J78+Воздвиженская!J84+Егоровская!J81+Нахратовская!J85+Нестиарская!J83+Староустинская!J84</f>
        <v>0</v>
      </c>
    </row>
    <row r="256" spans="1:11" x14ac:dyDescent="0.25">
      <c r="A256" s="471"/>
      <c r="B256" s="474"/>
      <c r="C256" s="474"/>
      <c r="D256" s="474"/>
      <c r="E256" s="476"/>
      <c r="F256" s="23" t="s">
        <v>45</v>
      </c>
      <c r="G256" s="22">
        <f>G257+G258+G259+G260</f>
        <v>28007</v>
      </c>
      <c r="H256" s="22">
        <f t="shared" ref="H256:J256" si="102">H257+H258+H259+H260</f>
        <v>28233.998</v>
      </c>
      <c r="I256" s="22">
        <f t="shared" si="102"/>
        <v>28233.998</v>
      </c>
      <c r="J256" s="22">
        <f t="shared" si="102"/>
        <v>0</v>
      </c>
      <c r="K256" s="122"/>
    </row>
    <row r="257" spans="1:10" x14ac:dyDescent="0.25">
      <c r="A257" s="471"/>
      <c r="B257" s="474"/>
      <c r="C257" s="474"/>
      <c r="D257" s="474"/>
      <c r="E257" s="476"/>
      <c r="F257" s="23" t="s">
        <v>46</v>
      </c>
      <c r="G257" s="22">
        <f>Благовещенское!G88+Богородская!G84+Владимирская!G80+Воздвиженская!G86+Глуховская!G84+Егоровская!G83+Капустихинская!G85+Нахратовская!G86+Нестиарская!G85+Староустинская!G86</f>
        <v>15769</v>
      </c>
      <c r="H257" s="22">
        <f>Благовещенское!H88+Богородская!H84+Владимирская!H80+Воздвиженская!H86+Глуховская!H84+Егоровская!H83+Капустихинская!H85+Нахратовская!H86+Нестиарская!H85+Староустинская!H86</f>
        <v>15791.08</v>
      </c>
      <c r="I257" s="22">
        <f>Благовещенское!I88+Богородская!I84+Владимирская!I80+Воздвиженская!I86+Глуховская!I84+Егоровская!I83+Капустихинская!I85+Нахратовская!I86+Нестиарская!I85+Староустинская!I86</f>
        <v>15791.08</v>
      </c>
      <c r="J257" s="22">
        <f>Благовещенское!J88+Богородская!J84+Владимирская!J80+Воздвиженская!J86+Глуховская!J84+Егоровская!J83+Капустихинская!J85+Нахратовская!J86+Нестиарская!J85+Староустинская!J86</f>
        <v>0</v>
      </c>
    </row>
    <row r="258" spans="1:10" x14ac:dyDescent="0.25">
      <c r="A258" s="471"/>
      <c r="B258" s="474"/>
      <c r="C258" s="474"/>
      <c r="D258" s="474"/>
      <c r="E258" s="476"/>
      <c r="F258" s="23" t="s">
        <v>47</v>
      </c>
      <c r="G258" s="22">
        <f>Богородская!G85+Глуховская!G85+Капустихинская!G86+Нестиарская!G86</f>
        <v>11661</v>
      </c>
      <c r="H258" s="22">
        <f>Богородская!H85+Глуховская!H85+Капустихинская!H86+Нестиарская!H86</f>
        <v>11864.918</v>
      </c>
      <c r="I258" s="22">
        <f>Богородская!I85+Глуховская!I85+Капустихинская!I86+Нестиарская!I86</f>
        <v>11864.918</v>
      </c>
      <c r="J258" s="22">
        <f>Богородская!J85+Глуховская!J85+Капустихинская!J86+Нестиарская!J86</f>
        <v>0</v>
      </c>
    </row>
    <row r="259" spans="1:10" x14ac:dyDescent="0.25">
      <c r="A259" s="471"/>
      <c r="B259" s="474"/>
      <c r="C259" s="474"/>
      <c r="D259" s="474"/>
      <c r="E259" s="476"/>
      <c r="F259" s="23" t="s">
        <v>48</v>
      </c>
      <c r="G259" s="22">
        <f>Благовещенское!G90+Богородская!G86+Владимирская!G82+Воздвиженская!G88+Глуховская!G86+Егоровская!G85+Капустихинская!G87+Нахратовская!G87+Нестиарская!G87+Староустинская!G88</f>
        <v>433</v>
      </c>
      <c r="H259" s="22">
        <v>434</v>
      </c>
      <c r="I259" s="22">
        <v>434</v>
      </c>
      <c r="J259" s="22">
        <f>Благовещенское!J90+Богородская!J86+Владимирская!J82+Воздвиженская!J88+Глуховская!J86+Егоровская!J85+Капустихинская!J87+Нахратовская!J87+Нестиарская!J87+Староустинская!J88</f>
        <v>0</v>
      </c>
    </row>
    <row r="260" spans="1:10" x14ac:dyDescent="0.25">
      <c r="A260" s="471"/>
      <c r="B260" s="474"/>
      <c r="C260" s="474"/>
      <c r="D260" s="474"/>
      <c r="E260" s="476"/>
      <c r="F260" s="23" t="s">
        <v>49</v>
      </c>
      <c r="G260" s="22">
        <f>Богородская!G87+Капустихинская!G88</f>
        <v>144</v>
      </c>
      <c r="H260" s="22">
        <f>Богородская!H87+Капустихинская!H88</f>
        <v>144</v>
      </c>
      <c r="I260" s="22">
        <f>Богородская!I87+Капустихинская!I88</f>
        <v>144</v>
      </c>
      <c r="J260" s="22">
        <f>Богородская!J87+Капустихинская!J88</f>
        <v>0</v>
      </c>
    </row>
    <row r="261" spans="1:10" x14ac:dyDescent="0.25">
      <c r="A261" s="471"/>
      <c r="B261" s="474"/>
      <c r="C261" s="474"/>
      <c r="D261" s="474"/>
      <c r="E261" s="476"/>
      <c r="F261" s="23" t="s">
        <v>54</v>
      </c>
      <c r="G261" s="22">
        <v>0</v>
      </c>
      <c r="H261" s="22">
        <f>SUM(I261:J261)</f>
        <v>0</v>
      </c>
      <c r="I261" s="22"/>
      <c r="J261" s="22"/>
    </row>
    <row r="262" spans="1:10" x14ac:dyDescent="0.25">
      <c r="A262" s="471"/>
      <c r="B262" s="474"/>
      <c r="C262" s="474"/>
      <c r="D262" s="474"/>
      <c r="E262" s="476"/>
      <c r="F262" s="23" t="s">
        <v>99</v>
      </c>
      <c r="G262" s="22"/>
      <c r="H262" s="22">
        <f>SUM(I262:J262)</f>
        <v>0</v>
      </c>
      <c r="I262" s="22">
        <f>SUM(G262*90/100)</f>
        <v>0</v>
      </c>
      <c r="J262" s="22">
        <v>0</v>
      </c>
    </row>
    <row r="263" spans="1:10" x14ac:dyDescent="0.25">
      <c r="A263" s="471"/>
      <c r="B263" s="474"/>
      <c r="C263" s="474"/>
      <c r="D263" s="474"/>
      <c r="E263" s="476"/>
      <c r="F263" s="23" t="s">
        <v>58</v>
      </c>
      <c r="G263" s="22">
        <f>G264+G265+G266</f>
        <v>11039</v>
      </c>
      <c r="H263" s="22">
        <f t="shared" ref="H263:J263" si="103">H264+H265+H266</f>
        <v>11106.119999999999</v>
      </c>
      <c r="I263" s="22">
        <f t="shared" si="103"/>
        <v>11106.119999999999</v>
      </c>
      <c r="J263" s="22">
        <f t="shared" si="103"/>
        <v>0</v>
      </c>
    </row>
    <row r="264" spans="1:10" x14ac:dyDescent="0.25">
      <c r="A264" s="471"/>
      <c r="B264" s="474"/>
      <c r="C264" s="474"/>
      <c r="D264" s="474"/>
      <c r="E264" s="476"/>
      <c r="F264" s="23" t="s">
        <v>59</v>
      </c>
      <c r="G264" s="22">
        <v>0</v>
      </c>
      <c r="H264" s="22">
        <f>SUM(I264:J264)</f>
        <v>0</v>
      </c>
      <c r="I264" s="22">
        <f>SUM(G264)</f>
        <v>0</v>
      </c>
      <c r="J264" s="22">
        <v>0</v>
      </c>
    </row>
    <row r="265" spans="1:10" x14ac:dyDescent="0.25">
      <c r="A265" s="471"/>
      <c r="B265" s="474"/>
      <c r="C265" s="474"/>
      <c r="D265" s="474"/>
      <c r="E265" s="476"/>
      <c r="F265" s="23" t="s">
        <v>61</v>
      </c>
      <c r="G265" s="22">
        <f>Воздвиженская!G94+Егоровская!G91+Нахратовская!G90</f>
        <v>5689</v>
      </c>
      <c r="H265" s="22">
        <f>Воздвиженская!H94+Егоровская!H91+Нахратовская!H90</f>
        <v>5756.12</v>
      </c>
      <c r="I265" s="22">
        <f>Воздвиженская!I94+Егоровская!I91+Нахратовская!I90</f>
        <v>5756.12</v>
      </c>
      <c r="J265" s="22">
        <f>Воздвиженская!J94+Егоровская!J91+Нахратовская!J90</f>
        <v>0</v>
      </c>
    </row>
    <row r="266" spans="1:10" x14ac:dyDescent="0.25">
      <c r="A266" s="472"/>
      <c r="B266" s="475"/>
      <c r="C266" s="475"/>
      <c r="D266" s="475"/>
      <c r="E266" s="477"/>
      <c r="F266" s="238">
        <v>3441</v>
      </c>
      <c r="G266" s="237">
        <f>Староустинская!G94</f>
        <v>5350</v>
      </c>
      <c r="H266" s="237">
        <f>Староустинская!H94</f>
        <v>5350</v>
      </c>
      <c r="I266" s="237">
        <f>Староустинская!I94</f>
        <v>5350</v>
      </c>
      <c r="J266" s="237">
        <f>Староустинская!J94</f>
        <v>0</v>
      </c>
    </row>
    <row r="267" spans="1:10" x14ac:dyDescent="0.25">
      <c r="A267" s="459" t="s">
        <v>524</v>
      </c>
      <c r="B267" s="460"/>
      <c r="C267" s="460"/>
      <c r="D267" s="460"/>
      <c r="E267" s="461"/>
      <c r="F267" s="239"/>
      <c r="G267" s="239">
        <f>G9+G56+G65+G71+G104+G113+G122+G129+G135+G142+G173+G218+G224+G231+G237</f>
        <v>79185517</v>
      </c>
      <c r="H267" s="239">
        <f>I267+J267</f>
        <v>74505291.726831317</v>
      </c>
      <c r="I267" s="239">
        <f t="shared" ref="I267:J267" si="104">I9+I56+I65+I71+I104+I113+I122+I129+I135+I142+I173+I218+I224+I231+I237</f>
        <v>74405921.726831317</v>
      </c>
      <c r="J267" s="239">
        <f t="shared" si="104"/>
        <v>99370</v>
      </c>
    </row>
    <row r="269" spans="1:10" x14ac:dyDescent="0.25">
      <c r="A269" s="242" t="s">
        <v>526</v>
      </c>
      <c r="I269" s="122" t="s">
        <v>527</v>
      </c>
    </row>
    <row r="278" spans="1:1" x14ac:dyDescent="0.25">
      <c r="A278" s="242" t="s">
        <v>528</v>
      </c>
    </row>
  </sheetData>
  <mergeCells count="43">
    <mergeCell ref="A16:A17"/>
    <mergeCell ref="B16:B17"/>
    <mergeCell ref="C16:C17"/>
    <mergeCell ref="D16:D17"/>
    <mergeCell ref="E16:E17"/>
    <mergeCell ref="A3:A5"/>
    <mergeCell ref="B3:F4"/>
    <mergeCell ref="G3:G5"/>
    <mergeCell ref="H3:J3"/>
    <mergeCell ref="H4:J4"/>
    <mergeCell ref="A54:A55"/>
    <mergeCell ref="B54:B55"/>
    <mergeCell ref="C54:C55"/>
    <mergeCell ref="D54:D55"/>
    <mergeCell ref="E54:E55"/>
    <mergeCell ref="A28:A46"/>
    <mergeCell ref="B28:B46"/>
    <mergeCell ref="C28:C46"/>
    <mergeCell ref="D28:D46"/>
    <mergeCell ref="E28:E46"/>
    <mergeCell ref="A77:A79"/>
    <mergeCell ref="B77:B79"/>
    <mergeCell ref="C77:C79"/>
    <mergeCell ref="E77:E79"/>
    <mergeCell ref="A179:A183"/>
    <mergeCell ref="B179:B183"/>
    <mergeCell ref="C179:C183"/>
    <mergeCell ref="E179:E183"/>
    <mergeCell ref="A267:E267"/>
    <mergeCell ref="A188:A212"/>
    <mergeCell ref="B188:B212"/>
    <mergeCell ref="C188:C212"/>
    <mergeCell ref="E188:E212"/>
    <mergeCell ref="A244:A246"/>
    <mergeCell ref="B244:B246"/>
    <mergeCell ref="C244:C246"/>
    <mergeCell ref="D244:D246"/>
    <mergeCell ref="E244:E246"/>
    <mergeCell ref="A254:A266"/>
    <mergeCell ref="B254:B266"/>
    <mergeCell ref="C254:C266"/>
    <mergeCell ref="D254:D266"/>
    <mergeCell ref="E254:E266"/>
  </mergeCells>
  <pageMargins left="0" right="0" top="0" bottom="0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"/>
  <sheetViews>
    <sheetView topLeftCell="A53" workbookViewId="0">
      <selection activeCell="G102" sqref="G102"/>
    </sheetView>
  </sheetViews>
  <sheetFormatPr defaultRowHeight="15" x14ac:dyDescent="0.25"/>
  <cols>
    <col min="1" max="1" width="33.140625" customWidth="1"/>
    <col min="10" max="10" width="10" customWidth="1"/>
  </cols>
  <sheetData>
    <row r="1" spans="1:13" x14ac:dyDescent="0.25">
      <c r="I1" s="30"/>
      <c r="J1" s="30"/>
      <c r="K1" s="30"/>
      <c r="L1" s="30"/>
      <c r="M1" s="30"/>
    </row>
    <row r="2" spans="1:13" x14ac:dyDescent="0.25">
      <c r="I2" s="12"/>
      <c r="J2" s="12"/>
      <c r="K2" s="12"/>
      <c r="L2" s="30"/>
      <c r="M2" s="30"/>
    </row>
    <row r="3" spans="1:13" x14ac:dyDescent="0.25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x14ac:dyDescent="0.25">
      <c r="A4" s="296" t="s">
        <v>298</v>
      </c>
      <c r="B4" s="296"/>
      <c r="C4" s="296"/>
      <c r="D4" s="296"/>
      <c r="E4" s="296"/>
      <c r="F4" s="296"/>
      <c r="G4" s="296"/>
      <c r="H4" s="296"/>
      <c r="I4" s="296"/>
      <c r="J4" s="296"/>
      <c r="K4" s="31"/>
      <c r="L4" s="31"/>
      <c r="M4" s="31"/>
    </row>
    <row r="5" spans="1:13" ht="15" customHeight="1" x14ac:dyDescent="0.25">
      <c r="A5" s="278" t="s">
        <v>4</v>
      </c>
      <c r="B5" s="281" t="s">
        <v>5</v>
      </c>
      <c r="C5" s="282"/>
      <c r="D5" s="282"/>
      <c r="E5" s="282"/>
      <c r="F5" s="283"/>
      <c r="G5" s="278" t="s">
        <v>216</v>
      </c>
      <c r="H5" s="287" t="s">
        <v>6</v>
      </c>
      <c r="I5" s="288"/>
      <c r="J5" s="289"/>
      <c r="K5" s="32"/>
      <c r="L5" s="33"/>
      <c r="M5" s="33"/>
    </row>
    <row r="6" spans="1:13" x14ac:dyDescent="0.25">
      <c r="A6" s="279"/>
      <c r="B6" s="284"/>
      <c r="C6" s="285"/>
      <c r="D6" s="285"/>
      <c r="E6" s="285"/>
      <c r="F6" s="286"/>
      <c r="G6" s="279"/>
      <c r="H6" s="287" t="s">
        <v>7</v>
      </c>
      <c r="I6" s="288"/>
      <c r="J6" s="289"/>
      <c r="K6" s="290"/>
      <c r="L6" s="290"/>
      <c r="M6" s="290"/>
    </row>
    <row r="7" spans="1:13" x14ac:dyDescent="0.25">
      <c r="A7" s="280"/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80"/>
      <c r="H7" s="3" t="s">
        <v>15</v>
      </c>
      <c r="I7" s="3" t="s">
        <v>8</v>
      </c>
      <c r="J7" s="3" t="s">
        <v>9</v>
      </c>
      <c r="K7" s="291"/>
      <c r="L7" s="291"/>
      <c r="M7" s="291"/>
    </row>
    <row r="8" spans="1:13" x14ac:dyDescent="0.25">
      <c r="A8" s="2">
        <v>1</v>
      </c>
      <c r="B8" s="2">
        <v>2</v>
      </c>
      <c r="C8" s="2">
        <v>3</v>
      </c>
      <c r="D8" s="2">
        <v>4</v>
      </c>
      <c r="E8" s="2"/>
      <c r="F8" s="2">
        <v>5</v>
      </c>
      <c r="G8" s="2">
        <v>7</v>
      </c>
      <c r="H8" s="2">
        <v>8</v>
      </c>
      <c r="I8" s="2">
        <v>9</v>
      </c>
      <c r="J8" s="2">
        <v>10</v>
      </c>
      <c r="K8" s="34"/>
      <c r="L8" s="34"/>
      <c r="M8" s="34"/>
    </row>
    <row r="9" spans="1:13" ht="73.5" customHeight="1" x14ac:dyDescent="0.25">
      <c r="A9" s="35" t="s">
        <v>299</v>
      </c>
      <c r="B9" s="5"/>
      <c r="C9" s="5"/>
      <c r="D9" s="5"/>
      <c r="E9" s="5"/>
      <c r="F9" s="5"/>
      <c r="G9" s="5"/>
      <c r="H9" s="5"/>
      <c r="I9" s="5"/>
      <c r="J9" s="5"/>
      <c r="K9" s="36"/>
      <c r="L9" s="36"/>
      <c r="M9" s="36"/>
    </row>
    <row r="10" spans="1:13" ht="23.25" customHeight="1" x14ac:dyDescent="0.25">
      <c r="A10" s="35" t="s">
        <v>17</v>
      </c>
      <c r="B10" s="7" t="s">
        <v>18</v>
      </c>
      <c r="C10" s="7" t="s">
        <v>19</v>
      </c>
      <c r="D10" s="7" t="s">
        <v>20</v>
      </c>
      <c r="E10" s="7"/>
      <c r="F10" s="7"/>
      <c r="G10" s="8">
        <f>SUM(G16+G60)</f>
        <v>2048351</v>
      </c>
      <c r="H10" s="8">
        <f>SUM(H16+H60)</f>
        <v>1896086.642</v>
      </c>
      <c r="I10" s="8">
        <f>SUM(I16+I60)</f>
        <v>1869830.642</v>
      </c>
      <c r="J10" s="8">
        <f>SUM(J16+J60)</f>
        <v>26256</v>
      </c>
      <c r="K10" s="37"/>
      <c r="L10" s="37"/>
      <c r="M10" s="37"/>
    </row>
    <row r="11" spans="1:13" x14ac:dyDescent="0.25">
      <c r="A11" s="35"/>
      <c r="B11" s="7"/>
      <c r="C11" s="7"/>
      <c r="D11" s="7"/>
      <c r="E11" s="7"/>
      <c r="F11" s="7"/>
      <c r="G11" s="8"/>
      <c r="H11" s="8"/>
      <c r="I11" s="8"/>
      <c r="J11" s="8"/>
      <c r="K11" s="37"/>
      <c r="L11" s="37"/>
      <c r="M11" s="37"/>
    </row>
    <row r="12" spans="1:13" x14ac:dyDescent="0.25">
      <c r="A12" s="38"/>
      <c r="B12" s="9"/>
      <c r="C12" s="9"/>
      <c r="D12" s="9"/>
      <c r="E12" s="9"/>
      <c r="F12" s="9"/>
      <c r="G12" s="10"/>
      <c r="H12" s="10"/>
      <c r="I12" s="10"/>
      <c r="J12" s="10"/>
      <c r="K12" s="39"/>
      <c r="L12" s="39"/>
      <c r="M12" s="39"/>
    </row>
    <row r="13" spans="1:13" x14ac:dyDescent="0.25">
      <c r="A13" s="40"/>
      <c r="B13" s="9"/>
      <c r="C13" s="9"/>
      <c r="D13" s="9"/>
      <c r="E13" s="9"/>
      <c r="F13" s="9"/>
      <c r="G13" s="10"/>
      <c r="H13" s="10"/>
      <c r="I13" s="10"/>
      <c r="J13" s="10"/>
      <c r="K13" s="39"/>
      <c r="L13" s="39"/>
      <c r="M13" s="39"/>
    </row>
    <row r="14" spans="1:13" x14ac:dyDescent="0.25">
      <c r="A14" s="40"/>
      <c r="B14" s="9"/>
      <c r="C14" s="9"/>
      <c r="D14" s="9"/>
      <c r="E14" s="9"/>
      <c r="F14" s="9"/>
      <c r="G14" s="10"/>
      <c r="H14" s="10"/>
      <c r="I14" s="10"/>
      <c r="J14" s="10"/>
      <c r="K14" s="39"/>
      <c r="L14" s="39"/>
      <c r="M14" s="39"/>
    </row>
    <row r="15" spans="1:13" x14ac:dyDescent="0.25">
      <c r="A15" s="40"/>
      <c r="B15" s="9"/>
      <c r="C15" s="9"/>
      <c r="D15" s="9"/>
      <c r="E15" s="9"/>
      <c r="F15" s="9"/>
      <c r="G15" s="10"/>
      <c r="H15" s="10"/>
      <c r="I15" s="10"/>
      <c r="J15" s="10"/>
      <c r="K15" s="39"/>
      <c r="L15" s="39"/>
      <c r="M15" s="39"/>
    </row>
    <row r="16" spans="1:13" ht="60.75" customHeight="1" x14ac:dyDescent="0.25">
      <c r="A16" s="204" t="s">
        <v>21</v>
      </c>
      <c r="B16" s="24" t="s">
        <v>18</v>
      </c>
      <c r="C16" s="24" t="s">
        <v>22</v>
      </c>
      <c r="D16" s="24" t="s">
        <v>20</v>
      </c>
      <c r="E16" s="24"/>
      <c r="F16" s="24"/>
      <c r="G16" s="25">
        <f>SUM(G17)</f>
        <v>2047851</v>
      </c>
      <c r="H16" s="25">
        <f>SUM(H17)</f>
        <v>1869330.642</v>
      </c>
      <c r="I16" s="25">
        <f>SUM(I17)</f>
        <v>1869330.642</v>
      </c>
      <c r="J16" s="25">
        <f>SUM(J17)</f>
        <v>0</v>
      </c>
      <c r="K16" s="37"/>
      <c r="L16" s="37"/>
      <c r="M16" s="37"/>
    </row>
    <row r="17" spans="1:13" ht="47.25" customHeight="1" x14ac:dyDescent="0.25">
      <c r="A17" s="205" t="s">
        <v>23</v>
      </c>
      <c r="B17" s="23" t="s">
        <v>18</v>
      </c>
      <c r="C17" s="23" t="s">
        <v>22</v>
      </c>
      <c r="D17" s="23" t="s">
        <v>24</v>
      </c>
      <c r="E17" s="23"/>
      <c r="F17" s="23"/>
      <c r="G17" s="22">
        <f>SUM(G18+G54)</f>
        <v>2047851</v>
      </c>
      <c r="H17" s="22">
        <f>SUM(H18+H54)</f>
        <v>1869330.642</v>
      </c>
      <c r="I17" s="22">
        <f>SUM(I18+I54)</f>
        <v>1869330.642</v>
      </c>
      <c r="J17" s="22">
        <f>SUM(J18+J54)</f>
        <v>0</v>
      </c>
      <c r="K17" s="39"/>
      <c r="L17" s="39"/>
      <c r="M17" s="39"/>
    </row>
    <row r="18" spans="1:13" ht="21.75" customHeight="1" x14ac:dyDescent="0.25">
      <c r="A18" s="205" t="s">
        <v>300</v>
      </c>
      <c r="B18" s="23" t="s">
        <v>18</v>
      </c>
      <c r="C18" s="23" t="s">
        <v>22</v>
      </c>
      <c r="D18" s="23" t="s">
        <v>26</v>
      </c>
      <c r="E18" s="23"/>
      <c r="F18" s="23"/>
      <c r="G18" s="22">
        <f>SUM(G19)</f>
        <v>1470427</v>
      </c>
      <c r="H18" s="22">
        <f>SUM(H19)</f>
        <v>1349665.4652</v>
      </c>
      <c r="I18" s="22">
        <f>SUM(I19)</f>
        <v>1349665.4652</v>
      </c>
      <c r="J18" s="22">
        <f>SUM(J19)</f>
        <v>0</v>
      </c>
      <c r="K18" s="39"/>
      <c r="L18" s="39"/>
      <c r="M18" s="39"/>
    </row>
    <row r="19" spans="1:13" ht="27.75" customHeight="1" x14ac:dyDescent="0.25">
      <c r="A19" s="205" t="s">
        <v>300</v>
      </c>
      <c r="B19" s="23" t="s">
        <v>18</v>
      </c>
      <c r="C19" s="23" t="s">
        <v>22</v>
      </c>
      <c r="D19" s="23" t="s">
        <v>26</v>
      </c>
      <c r="E19" s="23"/>
      <c r="F19" s="23"/>
      <c r="G19" s="22">
        <f>SUM(G20+G26+G51)</f>
        <v>1470427</v>
      </c>
      <c r="H19" s="22">
        <f>SUM(H20+H26+H51)</f>
        <v>1349665.4652</v>
      </c>
      <c r="I19" s="22">
        <f>SUM(I20+I26+I51)</f>
        <v>1349665.4652</v>
      </c>
      <c r="J19" s="22">
        <f>SUM(J20+J26+J51)</f>
        <v>0</v>
      </c>
      <c r="K19" s="41"/>
      <c r="L19" s="41"/>
      <c r="M19" s="41"/>
    </row>
    <row r="20" spans="1:13" ht="78.75" x14ac:dyDescent="0.25">
      <c r="A20" s="205" t="s">
        <v>301</v>
      </c>
      <c r="B20" s="23" t="s">
        <v>18</v>
      </c>
      <c r="C20" s="23" t="s">
        <v>22</v>
      </c>
      <c r="D20" s="23" t="s">
        <v>26</v>
      </c>
      <c r="E20" s="23" t="s">
        <v>29</v>
      </c>
      <c r="F20" s="23"/>
      <c r="G20" s="22">
        <f t="shared" ref="G20:J21" si="0">SUM(G21)</f>
        <v>1216879</v>
      </c>
      <c r="H20" s="22">
        <f t="shared" si="0"/>
        <v>1095297.8651999999</v>
      </c>
      <c r="I20" s="22">
        <f t="shared" si="0"/>
        <v>1095297.8651999999</v>
      </c>
      <c r="J20" s="22">
        <f t="shared" si="0"/>
        <v>0</v>
      </c>
      <c r="K20" s="41"/>
      <c r="L20" s="41"/>
      <c r="M20" s="41"/>
    </row>
    <row r="21" spans="1:13" ht="33.75" x14ac:dyDescent="0.25">
      <c r="A21" s="205" t="s">
        <v>302</v>
      </c>
      <c r="B21" s="23" t="s">
        <v>18</v>
      </c>
      <c r="C21" s="23" t="s">
        <v>22</v>
      </c>
      <c r="D21" s="23" t="s">
        <v>26</v>
      </c>
      <c r="E21" s="23" t="s">
        <v>31</v>
      </c>
      <c r="F21" s="23"/>
      <c r="G21" s="22">
        <f t="shared" si="0"/>
        <v>1216879</v>
      </c>
      <c r="H21" s="22">
        <f t="shared" si="0"/>
        <v>1095297.8651999999</v>
      </c>
      <c r="I21" s="22">
        <f t="shared" si="0"/>
        <v>1095297.8651999999</v>
      </c>
      <c r="J21" s="22">
        <f t="shared" si="0"/>
        <v>0</v>
      </c>
      <c r="K21" s="41"/>
      <c r="L21" s="41"/>
      <c r="M21" s="41"/>
    </row>
    <row r="22" spans="1:13" ht="45" x14ac:dyDescent="0.25">
      <c r="A22" s="206" t="s">
        <v>224</v>
      </c>
      <c r="B22" s="23" t="s">
        <v>18</v>
      </c>
      <c r="C22" s="23" t="s">
        <v>22</v>
      </c>
      <c r="D22" s="23" t="s">
        <v>26</v>
      </c>
      <c r="E22" s="26" t="s">
        <v>33</v>
      </c>
      <c r="F22" s="23"/>
      <c r="G22" s="22">
        <f>SUM(G23:G25)</f>
        <v>1216879</v>
      </c>
      <c r="H22" s="22">
        <f>SUM(H23:H25)</f>
        <v>1095297.8651999999</v>
      </c>
      <c r="I22" s="22">
        <f>SUM(I23:I25)</f>
        <v>1095297.8651999999</v>
      </c>
      <c r="J22" s="22">
        <f>SUM(J23:J25)</f>
        <v>0</v>
      </c>
      <c r="K22" s="41"/>
      <c r="L22" s="41"/>
      <c r="M22" s="41"/>
    </row>
    <row r="23" spans="1:13" x14ac:dyDescent="0.25">
      <c r="A23" s="292" t="s">
        <v>224</v>
      </c>
      <c r="B23" s="260" t="s">
        <v>18</v>
      </c>
      <c r="C23" s="260" t="s">
        <v>22</v>
      </c>
      <c r="D23" s="260" t="s">
        <v>26</v>
      </c>
      <c r="E23" s="260" t="s">
        <v>33</v>
      </c>
      <c r="F23" s="23" t="s">
        <v>34</v>
      </c>
      <c r="G23" s="22">
        <v>934714</v>
      </c>
      <c r="H23" s="22">
        <f>I23+J23</f>
        <v>841242.6</v>
      </c>
      <c r="I23" s="22">
        <f>G23-(G23*10%)</f>
        <v>841242.6</v>
      </c>
      <c r="J23" s="22">
        <v>0</v>
      </c>
      <c r="K23" s="41"/>
      <c r="L23" s="39"/>
      <c r="M23" s="39"/>
    </row>
    <row r="24" spans="1:13" x14ac:dyDescent="0.25">
      <c r="A24" s="293"/>
      <c r="B24" s="261"/>
      <c r="C24" s="261"/>
      <c r="D24" s="261"/>
      <c r="E24" s="261"/>
      <c r="F24" s="23" t="s">
        <v>183</v>
      </c>
      <c r="G24" s="22">
        <v>0</v>
      </c>
      <c r="H24" s="22">
        <f>I24+J24</f>
        <v>0</v>
      </c>
      <c r="I24" s="22">
        <f>SUM((G24-Q24)*107.5/100+Q24)</f>
        <v>0</v>
      </c>
      <c r="J24" s="22">
        <v>0</v>
      </c>
      <c r="K24" s="41"/>
      <c r="L24" s="41"/>
      <c r="M24" s="41"/>
    </row>
    <row r="25" spans="1:13" x14ac:dyDescent="0.25">
      <c r="A25" s="294"/>
      <c r="B25" s="262"/>
      <c r="C25" s="262"/>
      <c r="D25" s="262"/>
      <c r="E25" s="262"/>
      <c r="F25" s="23" t="s">
        <v>35</v>
      </c>
      <c r="G25" s="22">
        <v>282165</v>
      </c>
      <c r="H25" s="22">
        <f>I25+J25</f>
        <v>254055.26519999999</v>
      </c>
      <c r="I25" s="22">
        <f>SUM(I23*30.2/100)</f>
        <v>254055.26519999999</v>
      </c>
      <c r="J25" s="22">
        <f>SUM(J23*30.2/100)</f>
        <v>0</v>
      </c>
      <c r="K25" s="41"/>
      <c r="L25" s="41"/>
      <c r="M25" s="41"/>
    </row>
    <row r="26" spans="1:13" ht="22.5" x14ac:dyDescent="0.25">
      <c r="A26" s="207" t="s">
        <v>303</v>
      </c>
      <c r="B26" s="23" t="s">
        <v>18</v>
      </c>
      <c r="C26" s="23" t="s">
        <v>22</v>
      </c>
      <c r="D26" s="23" t="s">
        <v>26</v>
      </c>
      <c r="E26" s="136">
        <v>200</v>
      </c>
      <c r="F26" s="76"/>
      <c r="G26" s="77">
        <f>SUM(G27)</f>
        <v>251548</v>
      </c>
      <c r="H26" s="77">
        <f>SUM(H27)</f>
        <v>251607.6</v>
      </c>
      <c r="I26" s="77">
        <f>SUM(I27)</f>
        <v>251607.6</v>
      </c>
      <c r="J26" s="77">
        <f>SUM(J27)</f>
        <v>0</v>
      </c>
      <c r="K26" s="42"/>
      <c r="L26" s="42"/>
      <c r="M26" s="42"/>
    </row>
    <row r="27" spans="1:13" ht="33.75" x14ac:dyDescent="0.25">
      <c r="A27" s="205" t="s">
        <v>304</v>
      </c>
      <c r="B27" s="23" t="s">
        <v>18</v>
      </c>
      <c r="C27" s="23" t="s">
        <v>22</v>
      </c>
      <c r="D27" s="23" t="s">
        <v>26</v>
      </c>
      <c r="E27" s="78">
        <v>240</v>
      </c>
      <c r="F27" s="23"/>
      <c r="G27" s="79">
        <f>SUM(G28+G31)</f>
        <v>251548</v>
      </c>
      <c r="H27" s="79">
        <f>SUM(H28+H31)</f>
        <v>251607.6</v>
      </c>
      <c r="I27" s="79">
        <f>SUM(I28+I31)</f>
        <v>251607.6</v>
      </c>
      <c r="J27" s="79">
        <f>SUM(J28+J31)</f>
        <v>0</v>
      </c>
      <c r="K27" s="42"/>
      <c r="L27" s="42"/>
      <c r="M27" s="42"/>
    </row>
    <row r="28" spans="1:13" x14ac:dyDescent="0.25">
      <c r="A28" s="292" t="s">
        <v>40</v>
      </c>
      <c r="B28" s="297" t="s">
        <v>18</v>
      </c>
      <c r="C28" s="297" t="s">
        <v>22</v>
      </c>
      <c r="D28" s="297" t="s">
        <v>26</v>
      </c>
      <c r="E28" s="300">
        <v>242</v>
      </c>
      <c r="F28" s="23"/>
      <c r="G28" s="79">
        <f>SUM(G29:G30)</f>
        <v>39000</v>
      </c>
      <c r="H28" s="79">
        <f>SUM(H29:H30)</f>
        <v>37050</v>
      </c>
      <c r="I28" s="79">
        <f>SUM(I29:I30)</f>
        <v>37050</v>
      </c>
      <c r="J28" s="79">
        <f>SUM(J29:J30)</f>
        <v>0</v>
      </c>
      <c r="K28" s="42"/>
      <c r="L28" s="42"/>
      <c r="M28" s="42"/>
    </row>
    <row r="29" spans="1:13" x14ac:dyDescent="0.25">
      <c r="A29" s="293"/>
      <c r="B29" s="298"/>
      <c r="C29" s="298"/>
      <c r="D29" s="298"/>
      <c r="E29" s="301"/>
      <c r="F29" s="23" t="s">
        <v>41</v>
      </c>
      <c r="G29" s="79">
        <v>33000</v>
      </c>
      <c r="H29" s="79">
        <f>SUM(I29:J29)</f>
        <v>31350</v>
      </c>
      <c r="I29" s="79">
        <f>SUM(G29)-G29*5%</f>
        <v>31350</v>
      </c>
      <c r="J29" s="79">
        <v>0</v>
      </c>
      <c r="K29" s="42"/>
      <c r="L29" s="42"/>
      <c r="M29" s="42"/>
    </row>
    <row r="30" spans="1:13" x14ac:dyDescent="0.25">
      <c r="A30" s="294"/>
      <c r="B30" s="299"/>
      <c r="C30" s="299"/>
      <c r="D30" s="299"/>
      <c r="E30" s="302"/>
      <c r="F30" s="23" t="s">
        <v>101</v>
      </c>
      <c r="G30" s="79">
        <v>6000</v>
      </c>
      <c r="H30" s="79">
        <f>SUM(I30:J30)</f>
        <v>5700</v>
      </c>
      <c r="I30" s="79">
        <f>SUM(G30)-G30*5%</f>
        <v>5700</v>
      </c>
      <c r="J30" s="79">
        <v>0</v>
      </c>
      <c r="K30" s="42"/>
      <c r="L30" s="42"/>
      <c r="M30" s="42"/>
    </row>
    <row r="31" spans="1:13" ht="33.75" x14ac:dyDescent="0.25">
      <c r="A31" s="205" t="s">
        <v>305</v>
      </c>
      <c r="B31" s="23" t="s">
        <v>18</v>
      </c>
      <c r="C31" s="23" t="s">
        <v>22</v>
      </c>
      <c r="D31" s="23" t="s">
        <v>26</v>
      </c>
      <c r="E31" s="23" t="s">
        <v>43</v>
      </c>
      <c r="F31" s="23"/>
      <c r="G31" s="79">
        <f>SUM(G32+G33+G34+G39+G43+G46++G47)</f>
        <v>212548</v>
      </c>
      <c r="H31" s="79">
        <f>SUM(H32+H33+H34+H39+H43+H46++H47)</f>
        <v>214557.6</v>
      </c>
      <c r="I31" s="79">
        <f>SUM(I32+I33+I34+I39+I43+I46++I47)</f>
        <v>214557.6</v>
      </c>
      <c r="J31" s="79">
        <f>SUM(J32+J33+J34+J39+J43+J46++J47)</f>
        <v>0</v>
      </c>
      <c r="K31" s="42"/>
      <c r="L31" s="42"/>
      <c r="M31" s="42"/>
    </row>
    <row r="32" spans="1:13" x14ac:dyDescent="0.25">
      <c r="A32" s="292"/>
      <c r="B32" s="260" t="s">
        <v>18</v>
      </c>
      <c r="C32" s="260" t="s">
        <v>22</v>
      </c>
      <c r="D32" s="260" t="s">
        <v>26</v>
      </c>
      <c r="E32" s="260" t="s">
        <v>43</v>
      </c>
      <c r="F32" s="23" t="s">
        <v>41</v>
      </c>
      <c r="G32" s="22">
        <v>0</v>
      </c>
      <c r="H32" s="22">
        <v>0</v>
      </c>
      <c r="I32" s="22"/>
      <c r="J32" s="22"/>
      <c r="K32" s="41"/>
      <c r="L32" s="41"/>
      <c r="M32" s="41"/>
    </row>
    <row r="33" spans="1:13" x14ac:dyDescent="0.25">
      <c r="A33" s="293"/>
      <c r="B33" s="261"/>
      <c r="C33" s="261"/>
      <c r="D33" s="261"/>
      <c r="E33" s="261"/>
      <c r="F33" s="23" t="s">
        <v>44</v>
      </c>
      <c r="G33" s="69">
        <v>1000</v>
      </c>
      <c r="H33" s="69">
        <f>SUM(I33:J33)</f>
        <v>0</v>
      </c>
      <c r="I33" s="69"/>
      <c r="J33" s="69"/>
      <c r="K33" s="41"/>
      <c r="L33" s="41"/>
      <c r="M33" s="41"/>
    </row>
    <row r="34" spans="1:13" x14ac:dyDescent="0.25">
      <c r="A34" s="293"/>
      <c r="B34" s="261"/>
      <c r="C34" s="261"/>
      <c r="D34" s="261"/>
      <c r="E34" s="261"/>
      <c r="F34" s="23" t="s">
        <v>45</v>
      </c>
      <c r="G34" s="22">
        <f>SUM(G35:G38)</f>
        <v>101100</v>
      </c>
      <c r="H34" s="22">
        <f>SUM(H35:H38)</f>
        <v>103122</v>
      </c>
      <c r="I34" s="22">
        <f>SUM(I35:I38)</f>
        <v>103122</v>
      </c>
      <c r="J34" s="22">
        <f>SUM(J35:J38)</f>
        <v>0</v>
      </c>
      <c r="K34" s="41"/>
      <c r="L34" s="41"/>
      <c r="M34" s="41"/>
    </row>
    <row r="35" spans="1:13" x14ac:dyDescent="0.25">
      <c r="A35" s="293"/>
      <c r="B35" s="261"/>
      <c r="C35" s="261"/>
      <c r="D35" s="261"/>
      <c r="E35" s="261"/>
      <c r="F35" s="23" t="s">
        <v>46</v>
      </c>
      <c r="G35" s="22">
        <v>30000</v>
      </c>
      <c r="H35" s="22">
        <f>I35+J35</f>
        <v>30600</v>
      </c>
      <c r="I35" s="22">
        <f>G35+(G35*2%)</f>
        <v>30600</v>
      </c>
      <c r="J35" s="22">
        <v>0</v>
      </c>
      <c r="K35" s="41"/>
      <c r="L35" s="41"/>
      <c r="M35" s="41"/>
    </row>
    <row r="36" spans="1:13" x14ac:dyDescent="0.25">
      <c r="A36" s="293"/>
      <c r="B36" s="261"/>
      <c r="C36" s="261"/>
      <c r="D36" s="261"/>
      <c r="E36" s="261"/>
      <c r="F36" s="23" t="s">
        <v>47</v>
      </c>
      <c r="G36" s="22">
        <v>68800</v>
      </c>
      <c r="H36" s="22">
        <f>I36+J36</f>
        <v>70176</v>
      </c>
      <c r="I36" s="22">
        <f>G36+(G36*2%)</f>
        <v>70176</v>
      </c>
      <c r="J36" s="22">
        <v>0</v>
      </c>
      <c r="K36" s="41"/>
      <c r="L36" s="41"/>
      <c r="M36" s="41"/>
    </row>
    <row r="37" spans="1:13" x14ac:dyDescent="0.25">
      <c r="A37" s="293"/>
      <c r="B37" s="261"/>
      <c r="C37" s="261"/>
      <c r="D37" s="261"/>
      <c r="E37" s="261"/>
      <c r="F37" s="23" t="s">
        <v>48</v>
      </c>
      <c r="G37" s="22">
        <v>1300</v>
      </c>
      <c r="H37" s="22">
        <f>I37+J37</f>
        <v>1326</v>
      </c>
      <c r="I37" s="22">
        <f>G37+(G37*2%)</f>
        <v>1326</v>
      </c>
      <c r="J37" s="22">
        <v>0</v>
      </c>
      <c r="K37" s="41"/>
      <c r="L37" s="41"/>
      <c r="M37" s="41"/>
    </row>
    <row r="38" spans="1:13" x14ac:dyDescent="0.25">
      <c r="A38" s="293"/>
      <c r="B38" s="261"/>
      <c r="C38" s="261"/>
      <c r="D38" s="261"/>
      <c r="E38" s="261"/>
      <c r="F38" s="23" t="s">
        <v>49</v>
      </c>
      <c r="G38" s="22">
        <v>1000</v>
      </c>
      <c r="H38" s="22">
        <f>I38+J38</f>
        <v>1020</v>
      </c>
      <c r="I38" s="22">
        <f>G38+(G38*2%)</f>
        <v>1020</v>
      </c>
      <c r="J38" s="22">
        <v>0</v>
      </c>
      <c r="K38" s="41"/>
      <c r="L38" s="41"/>
      <c r="M38" s="41"/>
    </row>
    <row r="39" spans="1:13" x14ac:dyDescent="0.25">
      <c r="A39" s="293"/>
      <c r="B39" s="261"/>
      <c r="C39" s="261"/>
      <c r="D39" s="261"/>
      <c r="E39" s="261"/>
      <c r="F39" s="23" t="s">
        <v>50</v>
      </c>
      <c r="G39" s="22">
        <f>SUM(G40:G42)</f>
        <v>4248</v>
      </c>
      <c r="H39" s="22">
        <f>SUM(H40:H42)</f>
        <v>4035.6</v>
      </c>
      <c r="I39" s="22">
        <f>SUM(I40:I42)</f>
        <v>4035.6</v>
      </c>
      <c r="J39" s="22">
        <f>SUM(J40:J42)</f>
        <v>0</v>
      </c>
      <c r="K39" s="41"/>
      <c r="L39" s="41"/>
      <c r="M39" s="41"/>
    </row>
    <row r="40" spans="1:13" x14ac:dyDescent="0.25">
      <c r="A40" s="293"/>
      <c r="B40" s="261"/>
      <c r="C40" s="261"/>
      <c r="D40" s="261"/>
      <c r="E40" s="261"/>
      <c r="F40" s="23" t="s">
        <v>51</v>
      </c>
      <c r="G40" s="22">
        <v>4248</v>
      </c>
      <c r="H40" s="22">
        <f>I40+J40</f>
        <v>4035.6</v>
      </c>
      <c r="I40" s="22">
        <f>G40-G40*5%</f>
        <v>4035.6</v>
      </c>
      <c r="J40" s="22">
        <v>0</v>
      </c>
      <c r="K40" s="41"/>
      <c r="L40" s="41"/>
      <c r="M40" s="41"/>
    </row>
    <row r="41" spans="1:13" x14ac:dyDescent="0.25">
      <c r="A41" s="293"/>
      <c r="B41" s="261"/>
      <c r="C41" s="261"/>
      <c r="D41" s="261"/>
      <c r="E41" s="261"/>
      <c r="F41" s="23" t="s">
        <v>52</v>
      </c>
      <c r="G41" s="22"/>
      <c r="H41" s="22">
        <f>I41+J41</f>
        <v>0</v>
      </c>
      <c r="I41" s="22">
        <f>G41-G41*5%</f>
        <v>0</v>
      </c>
      <c r="J41" s="22">
        <v>0</v>
      </c>
      <c r="K41" s="41"/>
      <c r="L41" s="41"/>
      <c r="M41" s="41"/>
    </row>
    <row r="42" spans="1:13" x14ac:dyDescent="0.25">
      <c r="A42" s="293"/>
      <c r="B42" s="261"/>
      <c r="C42" s="261"/>
      <c r="D42" s="261"/>
      <c r="E42" s="261"/>
      <c r="F42" s="23" t="s">
        <v>98</v>
      </c>
      <c r="G42" s="22"/>
      <c r="H42" s="22">
        <f>I42+J42</f>
        <v>0</v>
      </c>
      <c r="I42" s="22">
        <f>G42-G42*5%</f>
        <v>0</v>
      </c>
      <c r="J42" s="22">
        <v>0</v>
      </c>
      <c r="K42" s="41"/>
      <c r="L42" s="41"/>
      <c r="M42" s="41"/>
    </row>
    <row r="43" spans="1:13" x14ac:dyDescent="0.25">
      <c r="A43" s="293"/>
      <c r="B43" s="261"/>
      <c r="C43" s="261"/>
      <c r="D43" s="261"/>
      <c r="E43" s="261"/>
      <c r="F43" s="23" t="s">
        <v>54</v>
      </c>
      <c r="G43" s="22">
        <f>SUM(G44:G45)</f>
        <v>6000</v>
      </c>
      <c r="H43" s="22">
        <f>SUM(H44:H45)</f>
        <v>5700</v>
      </c>
      <c r="I43" s="22">
        <f>SUM(I44:I45)</f>
        <v>5700</v>
      </c>
      <c r="J43" s="22">
        <f>SUM(J44:J45)</f>
        <v>0</v>
      </c>
      <c r="K43" s="41"/>
      <c r="L43" s="41"/>
      <c r="M43" s="41"/>
    </row>
    <row r="44" spans="1:13" x14ac:dyDescent="0.25">
      <c r="A44" s="293"/>
      <c r="B44" s="261"/>
      <c r="C44" s="261"/>
      <c r="D44" s="261"/>
      <c r="E44" s="261"/>
      <c r="F44" s="23" t="s">
        <v>55</v>
      </c>
      <c r="G44" s="22"/>
      <c r="H44" s="22"/>
      <c r="I44" s="22"/>
      <c r="J44" s="22"/>
      <c r="K44" s="41"/>
      <c r="L44" s="41"/>
      <c r="M44" s="41"/>
    </row>
    <row r="45" spans="1:13" x14ac:dyDescent="0.25">
      <c r="A45" s="293"/>
      <c r="B45" s="261"/>
      <c r="C45" s="261"/>
      <c r="D45" s="261"/>
      <c r="E45" s="261"/>
      <c r="F45" s="23" t="s">
        <v>56</v>
      </c>
      <c r="G45" s="22">
        <v>6000</v>
      </c>
      <c r="H45" s="22">
        <f>I45+J45</f>
        <v>5700</v>
      </c>
      <c r="I45" s="22">
        <f>G45-G45*5%</f>
        <v>5700</v>
      </c>
      <c r="J45" s="22">
        <v>0</v>
      </c>
      <c r="K45" s="41"/>
      <c r="L45" s="41"/>
      <c r="M45" s="41"/>
    </row>
    <row r="46" spans="1:13" x14ac:dyDescent="0.25">
      <c r="A46" s="293"/>
      <c r="B46" s="261"/>
      <c r="C46" s="261"/>
      <c r="D46" s="261"/>
      <c r="E46" s="261"/>
      <c r="F46" s="23" t="s">
        <v>57</v>
      </c>
      <c r="G46" s="22">
        <v>0</v>
      </c>
      <c r="H46" s="22">
        <f>I46+J46</f>
        <v>0</v>
      </c>
      <c r="I46" s="22"/>
      <c r="J46" s="22">
        <v>0</v>
      </c>
      <c r="K46" s="41"/>
      <c r="L46" s="41"/>
      <c r="M46" s="41"/>
    </row>
    <row r="47" spans="1:13" x14ac:dyDescent="0.25">
      <c r="A47" s="293"/>
      <c r="B47" s="261"/>
      <c r="C47" s="261"/>
      <c r="D47" s="261"/>
      <c r="E47" s="261"/>
      <c r="F47" s="23" t="s">
        <v>58</v>
      </c>
      <c r="G47" s="22">
        <f>SUM(G48:G50)</f>
        <v>100200</v>
      </c>
      <c r="H47" s="22">
        <f>SUM(H48:H50)</f>
        <v>101700</v>
      </c>
      <c r="I47" s="22">
        <f>I48+I49</f>
        <v>101700</v>
      </c>
      <c r="J47" s="22">
        <f>SUM(J48:J50)</f>
        <v>0</v>
      </c>
      <c r="K47" s="41"/>
      <c r="L47" s="41"/>
      <c r="M47" s="41"/>
    </row>
    <row r="48" spans="1:13" x14ac:dyDescent="0.25">
      <c r="A48" s="293"/>
      <c r="B48" s="261"/>
      <c r="C48" s="261"/>
      <c r="D48" s="261"/>
      <c r="E48" s="261"/>
      <c r="F48" s="23" t="s">
        <v>59</v>
      </c>
      <c r="G48" s="22">
        <v>7200</v>
      </c>
      <c r="H48" s="22">
        <f>I48+J48</f>
        <v>6840</v>
      </c>
      <c r="I48" s="22">
        <f>G48-G48*5%</f>
        <v>6840</v>
      </c>
      <c r="J48" s="22">
        <v>0</v>
      </c>
      <c r="K48" s="41"/>
      <c r="L48" s="41"/>
      <c r="M48" s="41"/>
    </row>
    <row r="49" spans="1:13" x14ac:dyDescent="0.25">
      <c r="A49" s="293"/>
      <c r="B49" s="261"/>
      <c r="C49" s="261"/>
      <c r="D49" s="261"/>
      <c r="E49" s="261"/>
      <c r="F49" s="23" t="s">
        <v>60</v>
      </c>
      <c r="G49" s="22">
        <v>93000</v>
      </c>
      <c r="H49" s="22">
        <f>I49+J49</f>
        <v>94860</v>
      </c>
      <c r="I49" s="22">
        <f>G49+G49*2%</f>
        <v>94860</v>
      </c>
      <c r="J49" s="22">
        <v>0</v>
      </c>
      <c r="K49" s="41"/>
      <c r="L49" s="41"/>
      <c r="M49" s="41"/>
    </row>
    <row r="50" spans="1:13" x14ac:dyDescent="0.25">
      <c r="A50" s="294"/>
      <c r="B50" s="262"/>
      <c r="C50" s="262"/>
      <c r="D50" s="262"/>
      <c r="E50" s="262"/>
      <c r="F50" s="23" t="s">
        <v>61</v>
      </c>
      <c r="G50" s="22">
        <v>0</v>
      </c>
      <c r="H50" s="22">
        <f>I50+J50</f>
        <v>0</v>
      </c>
      <c r="I50" s="22">
        <f>G50+G50*2%</f>
        <v>0</v>
      </c>
      <c r="J50" s="22">
        <v>0</v>
      </c>
      <c r="K50" s="41"/>
      <c r="L50" s="41"/>
      <c r="M50" s="41"/>
    </row>
    <row r="51" spans="1:13" x14ac:dyDescent="0.25">
      <c r="A51" s="205" t="s">
        <v>62</v>
      </c>
      <c r="B51" s="23" t="s">
        <v>18</v>
      </c>
      <c r="C51" s="23" t="s">
        <v>22</v>
      </c>
      <c r="D51" s="23" t="s">
        <v>26</v>
      </c>
      <c r="E51" s="23" t="s">
        <v>63</v>
      </c>
      <c r="F51" s="23"/>
      <c r="G51" s="22">
        <f t="shared" ref="G51:J52" si="1">SUM(G52)</f>
        <v>2000</v>
      </c>
      <c r="H51" s="22">
        <f t="shared" si="1"/>
        <v>2760</v>
      </c>
      <c r="I51" s="22">
        <f t="shared" si="1"/>
        <v>2760</v>
      </c>
      <c r="J51" s="22">
        <f t="shared" si="1"/>
        <v>0</v>
      </c>
      <c r="K51" s="41"/>
      <c r="L51" s="41"/>
      <c r="M51" s="41"/>
    </row>
    <row r="52" spans="1:13" x14ac:dyDescent="0.25">
      <c r="A52" s="205" t="s">
        <v>64</v>
      </c>
      <c r="B52" s="23" t="s">
        <v>18</v>
      </c>
      <c r="C52" s="23" t="s">
        <v>22</v>
      </c>
      <c r="D52" s="23" t="s">
        <v>26</v>
      </c>
      <c r="E52" s="23" t="s">
        <v>65</v>
      </c>
      <c r="F52" s="23"/>
      <c r="G52" s="22">
        <f t="shared" si="1"/>
        <v>2000</v>
      </c>
      <c r="H52" s="22">
        <f t="shared" si="1"/>
        <v>2760</v>
      </c>
      <c r="I52" s="22">
        <f t="shared" si="1"/>
        <v>2760</v>
      </c>
      <c r="J52" s="22">
        <f t="shared" si="1"/>
        <v>0</v>
      </c>
      <c r="K52" s="41"/>
      <c r="L52" s="41"/>
      <c r="M52" s="41"/>
    </row>
    <row r="53" spans="1:13" ht="22.5" x14ac:dyDescent="0.25">
      <c r="A53" s="205" t="s">
        <v>66</v>
      </c>
      <c r="B53" s="23" t="s">
        <v>18</v>
      </c>
      <c r="C53" s="23" t="s">
        <v>22</v>
      </c>
      <c r="D53" s="23" t="s">
        <v>26</v>
      </c>
      <c r="E53" s="23" t="s">
        <v>67</v>
      </c>
      <c r="F53" s="23" t="s">
        <v>68</v>
      </c>
      <c r="G53" s="22">
        <v>2000</v>
      </c>
      <c r="H53" s="22">
        <f>SUM(I53:J53)</f>
        <v>2760</v>
      </c>
      <c r="I53" s="22">
        <v>2760</v>
      </c>
      <c r="J53" s="22">
        <v>0</v>
      </c>
      <c r="K53" s="41"/>
      <c r="L53" s="41"/>
      <c r="M53" s="41"/>
    </row>
    <row r="54" spans="1:13" ht="33.75" x14ac:dyDescent="0.25">
      <c r="A54" s="205" t="s">
        <v>306</v>
      </c>
      <c r="B54" s="23" t="s">
        <v>18</v>
      </c>
      <c r="C54" s="23" t="s">
        <v>22</v>
      </c>
      <c r="D54" s="23" t="s">
        <v>70</v>
      </c>
      <c r="E54" s="23"/>
      <c r="F54" s="23"/>
      <c r="G54" s="22">
        <f>G58+G59</f>
        <v>577424</v>
      </c>
      <c r="H54" s="22">
        <f>H58+H59</f>
        <v>519665.17680000002</v>
      </c>
      <c r="I54" s="22">
        <f>I58+I59</f>
        <v>519665.17680000002</v>
      </c>
      <c r="J54" s="22">
        <f>J58+J59</f>
        <v>0</v>
      </c>
      <c r="K54" s="41"/>
      <c r="L54" s="41"/>
      <c r="M54" s="41"/>
    </row>
    <row r="55" spans="1:13" ht="67.5" x14ac:dyDescent="0.25">
      <c r="A55" s="205" t="s">
        <v>307</v>
      </c>
      <c r="B55" s="23" t="s">
        <v>18</v>
      </c>
      <c r="C55" s="23" t="s">
        <v>22</v>
      </c>
      <c r="D55" s="23" t="s">
        <v>70</v>
      </c>
      <c r="E55" s="23" t="s">
        <v>29</v>
      </c>
      <c r="F55" s="23"/>
      <c r="G55" s="22">
        <f t="shared" ref="G55:J56" si="2">SUM(G56)</f>
        <v>577424</v>
      </c>
      <c r="H55" s="22">
        <f t="shared" si="2"/>
        <v>519665.17680000002</v>
      </c>
      <c r="I55" s="22">
        <f t="shared" si="2"/>
        <v>519665.17680000002</v>
      </c>
      <c r="J55" s="22">
        <f t="shared" si="2"/>
        <v>0</v>
      </c>
      <c r="K55" s="41"/>
      <c r="L55" s="41"/>
      <c r="M55" s="41"/>
    </row>
    <row r="56" spans="1:13" ht="33.75" x14ac:dyDescent="0.25">
      <c r="A56" s="205" t="s">
        <v>308</v>
      </c>
      <c r="B56" s="23" t="s">
        <v>18</v>
      </c>
      <c r="C56" s="23" t="s">
        <v>22</v>
      </c>
      <c r="D56" s="23" t="s">
        <v>70</v>
      </c>
      <c r="E56" s="23" t="s">
        <v>31</v>
      </c>
      <c r="F56" s="23"/>
      <c r="G56" s="22">
        <f t="shared" si="2"/>
        <v>577424</v>
      </c>
      <c r="H56" s="22">
        <f t="shared" si="2"/>
        <v>519665.17680000002</v>
      </c>
      <c r="I56" s="22">
        <f t="shared" si="2"/>
        <v>519665.17680000002</v>
      </c>
      <c r="J56" s="22">
        <f t="shared" si="2"/>
        <v>0</v>
      </c>
      <c r="K56" s="41"/>
      <c r="L56" s="41"/>
      <c r="M56" s="41"/>
    </row>
    <row r="57" spans="1:13" ht="45" x14ac:dyDescent="0.25">
      <c r="A57" s="205" t="s">
        <v>224</v>
      </c>
      <c r="B57" s="23" t="s">
        <v>18</v>
      </c>
      <c r="C57" s="23" t="s">
        <v>22</v>
      </c>
      <c r="D57" s="23" t="s">
        <v>70</v>
      </c>
      <c r="E57" s="23" t="s">
        <v>33</v>
      </c>
      <c r="F57" s="23"/>
      <c r="G57" s="22">
        <f>SUM(G58:G59)</f>
        <v>577424</v>
      </c>
      <c r="H57" s="22">
        <f>SUM(H58:H59)</f>
        <v>519665.17680000002</v>
      </c>
      <c r="I57" s="22">
        <f>SUM(I58:I59)</f>
        <v>519665.17680000002</v>
      </c>
      <c r="J57" s="22">
        <f>SUM(J58:J59)</f>
        <v>0</v>
      </c>
      <c r="K57" s="41"/>
      <c r="L57" s="41"/>
      <c r="M57" s="41"/>
    </row>
    <row r="58" spans="1:13" x14ac:dyDescent="0.25">
      <c r="A58" s="303" t="s">
        <v>32</v>
      </c>
      <c r="B58" s="270" t="s">
        <v>18</v>
      </c>
      <c r="C58" s="270" t="s">
        <v>22</v>
      </c>
      <c r="D58" s="270" t="s">
        <v>70</v>
      </c>
      <c r="E58" s="271">
        <v>121</v>
      </c>
      <c r="F58" s="28" t="s">
        <v>34</v>
      </c>
      <c r="G58" s="29">
        <v>443476</v>
      </c>
      <c r="H58" s="29">
        <f>I58+J58</f>
        <v>399128.4</v>
      </c>
      <c r="I58" s="29">
        <f>G58-G58*10%</f>
        <v>399128.4</v>
      </c>
      <c r="J58" s="22">
        <v>0</v>
      </c>
      <c r="K58" s="41"/>
      <c r="L58" s="41"/>
      <c r="M58" s="41"/>
    </row>
    <row r="59" spans="1:13" x14ac:dyDescent="0.25">
      <c r="A59" s="304"/>
      <c r="B59" s="262"/>
      <c r="C59" s="262"/>
      <c r="D59" s="262"/>
      <c r="E59" s="272"/>
      <c r="F59" s="23" t="s">
        <v>35</v>
      </c>
      <c r="G59" s="22">
        <v>133948</v>
      </c>
      <c r="H59" s="22">
        <f>I59+J59</f>
        <v>120536.77679999999</v>
      </c>
      <c r="I59" s="22">
        <f>SUM(I58*30.2/100)</f>
        <v>120536.77679999999</v>
      </c>
      <c r="J59" s="22">
        <v>0</v>
      </c>
      <c r="K59" s="41"/>
      <c r="L59" s="41"/>
      <c r="M59" s="41"/>
    </row>
    <row r="60" spans="1:13" ht="22.5" x14ac:dyDescent="0.25">
      <c r="A60" s="208" t="s">
        <v>71</v>
      </c>
      <c r="B60" s="24" t="s">
        <v>18</v>
      </c>
      <c r="C60" s="24" t="s">
        <v>72</v>
      </c>
      <c r="D60" s="24" t="s">
        <v>20</v>
      </c>
      <c r="E60" s="24"/>
      <c r="F60" s="24"/>
      <c r="G60" s="25">
        <f t="shared" ref="G60:J64" si="3">SUM(G61)</f>
        <v>500</v>
      </c>
      <c r="H60" s="25">
        <f t="shared" si="3"/>
        <v>26756</v>
      </c>
      <c r="I60" s="25">
        <f t="shared" si="3"/>
        <v>500</v>
      </c>
      <c r="J60" s="25">
        <f t="shared" si="3"/>
        <v>26256</v>
      </c>
      <c r="K60" s="44"/>
      <c r="L60" s="44"/>
      <c r="M60" s="44"/>
    </row>
    <row r="61" spans="1:13" ht="33.75" x14ac:dyDescent="0.25">
      <c r="A61" s="205" t="s">
        <v>309</v>
      </c>
      <c r="B61" s="23" t="s">
        <v>18</v>
      </c>
      <c r="C61" s="23" t="s">
        <v>72</v>
      </c>
      <c r="D61" s="23" t="s">
        <v>74</v>
      </c>
      <c r="E61" s="23"/>
      <c r="F61" s="23"/>
      <c r="G61" s="22">
        <f t="shared" si="3"/>
        <v>500</v>
      </c>
      <c r="H61" s="22">
        <f t="shared" si="3"/>
        <v>26756</v>
      </c>
      <c r="I61" s="22">
        <f t="shared" si="3"/>
        <v>500</v>
      </c>
      <c r="J61" s="22">
        <f t="shared" si="3"/>
        <v>26256</v>
      </c>
      <c r="K61" s="41"/>
      <c r="L61" s="41"/>
      <c r="M61" s="41"/>
    </row>
    <row r="62" spans="1:13" ht="22.5" x14ac:dyDescent="0.25">
      <c r="A62" s="205" t="s">
        <v>235</v>
      </c>
      <c r="B62" s="23" t="s">
        <v>18</v>
      </c>
      <c r="C62" s="23" t="s">
        <v>72</v>
      </c>
      <c r="D62" s="23" t="s">
        <v>76</v>
      </c>
      <c r="E62" s="23"/>
      <c r="F62" s="23"/>
      <c r="G62" s="22">
        <f t="shared" si="3"/>
        <v>500</v>
      </c>
      <c r="H62" s="22">
        <f t="shared" si="3"/>
        <v>26756</v>
      </c>
      <c r="I62" s="22">
        <f t="shared" si="3"/>
        <v>500</v>
      </c>
      <c r="J62" s="22">
        <f t="shared" si="3"/>
        <v>26256</v>
      </c>
      <c r="K62" s="41"/>
      <c r="L62" s="41"/>
      <c r="M62" s="41"/>
    </row>
    <row r="63" spans="1:13" x14ac:dyDescent="0.25">
      <c r="A63" s="205" t="s">
        <v>62</v>
      </c>
      <c r="B63" s="23" t="s">
        <v>18</v>
      </c>
      <c r="C63" s="23" t="s">
        <v>72</v>
      </c>
      <c r="D63" s="23" t="s">
        <v>237</v>
      </c>
      <c r="E63" s="23" t="s">
        <v>63</v>
      </c>
      <c r="F63" s="23"/>
      <c r="G63" s="22">
        <f t="shared" si="3"/>
        <v>500</v>
      </c>
      <c r="H63" s="22">
        <f t="shared" si="3"/>
        <v>26756</v>
      </c>
      <c r="I63" s="22">
        <f t="shared" si="3"/>
        <v>500</v>
      </c>
      <c r="J63" s="22">
        <f t="shared" si="3"/>
        <v>26256</v>
      </c>
      <c r="K63" s="41"/>
      <c r="L63" s="41"/>
      <c r="M63" s="41"/>
    </row>
    <row r="64" spans="1:13" x14ac:dyDescent="0.25">
      <c r="A64" s="205" t="s">
        <v>64</v>
      </c>
      <c r="B64" s="23" t="s">
        <v>18</v>
      </c>
      <c r="C64" s="23" t="s">
        <v>72</v>
      </c>
      <c r="D64" s="23" t="s">
        <v>237</v>
      </c>
      <c r="E64" s="23" t="s">
        <v>65</v>
      </c>
      <c r="F64" s="23"/>
      <c r="G64" s="22">
        <f t="shared" si="3"/>
        <v>500</v>
      </c>
      <c r="H64" s="22">
        <f t="shared" si="3"/>
        <v>26756</v>
      </c>
      <c r="I64" s="22">
        <f t="shared" si="3"/>
        <v>500</v>
      </c>
      <c r="J64" s="22">
        <f t="shared" si="3"/>
        <v>26256</v>
      </c>
      <c r="K64" s="41"/>
      <c r="L64" s="41"/>
      <c r="M64" s="41"/>
    </row>
    <row r="65" spans="1:13" ht="22.5" x14ac:dyDescent="0.25">
      <c r="A65" s="205" t="s">
        <v>78</v>
      </c>
      <c r="B65" s="23" t="s">
        <v>18</v>
      </c>
      <c r="C65" s="23" t="s">
        <v>72</v>
      </c>
      <c r="D65" s="23" t="s">
        <v>237</v>
      </c>
      <c r="E65" s="23" t="s">
        <v>79</v>
      </c>
      <c r="F65" s="23" t="s">
        <v>68</v>
      </c>
      <c r="G65" s="22">
        <v>500</v>
      </c>
      <c r="H65" s="22">
        <f>SUM(I65:J65)</f>
        <v>26756</v>
      </c>
      <c r="I65" s="22">
        <v>500</v>
      </c>
      <c r="J65" s="22">
        <v>26256</v>
      </c>
      <c r="K65" s="41"/>
      <c r="L65" s="41"/>
      <c r="M65" s="41"/>
    </row>
    <row r="66" spans="1:13" x14ac:dyDescent="0.25">
      <c r="A66" s="208" t="s">
        <v>239</v>
      </c>
      <c r="B66" s="24" t="s">
        <v>145</v>
      </c>
      <c r="C66" s="24" t="s">
        <v>19</v>
      </c>
      <c r="D66" s="24" t="s">
        <v>20</v>
      </c>
      <c r="E66" s="24"/>
      <c r="F66" s="24"/>
      <c r="G66" s="25">
        <f t="shared" ref="G66:J68" si="4">SUM(G67)</f>
        <v>138960</v>
      </c>
      <c r="H66" s="25">
        <f t="shared" si="4"/>
        <v>138959.53864000001</v>
      </c>
      <c r="I66" s="25">
        <f t="shared" si="4"/>
        <v>138959.53864000001</v>
      </c>
      <c r="J66" s="25">
        <f t="shared" si="4"/>
        <v>0</v>
      </c>
      <c r="K66" s="44"/>
      <c r="L66" s="44"/>
      <c r="M66" s="44"/>
    </row>
    <row r="67" spans="1:13" ht="22.5" x14ac:dyDescent="0.25">
      <c r="A67" s="208" t="s">
        <v>240</v>
      </c>
      <c r="B67" s="24" t="s">
        <v>145</v>
      </c>
      <c r="C67" s="24" t="s">
        <v>81</v>
      </c>
      <c r="D67" s="24" t="s">
        <v>20</v>
      </c>
      <c r="E67" s="24"/>
      <c r="F67" s="24"/>
      <c r="G67" s="25">
        <f t="shared" si="4"/>
        <v>138960</v>
      </c>
      <c r="H67" s="25">
        <f t="shared" si="4"/>
        <v>138959.53864000001</v>
      </c>
      <c r="I67" s="25">
        <f t="shared" si="4"/>
        <v>138959.53864000001</v>
      </c>
      <c r="J67" s="25">
        <f t="shared" si="4"/>
        <v>0</v>
      </c>
      <c r="K67" s="44"/>
      <c r="L67" s="44"/>
      <c r="M67" s="44"/>
    </row>
    <row r="68" spans="1:13" ht="22.5" x14ac:dyDescent="0.25">
      <c r="A68" s="205" t="s">
        <v>310</v>
      </c>
      <c r="B68" s="23" t="s">
        <v>145</v>
      </c>
      <c r="C68" s="23" t="s">
        <v>81</v>
      </c>
      <c r="D68" s="23" t="s">
        <v>311</v>
      </c>
      <c r="E68" s="23"/>
      <c r="F68" s="23"/>
      <c r="G68" s="22">
        <f t="shared" si="4"/>
        <v>138960</v>
      </c>
      <c r="H68" s="22">
        <f t="shared" si="4"/>
        <v>138959.53864000001</v>
      </c>
      <c r="I68" s="22">
        <f t="shared" si="4"/>
        <v>138959.53864000001</v>
      </c>
      <c r="J68" s="22">
        <f t="shared" si="4"/>
        <v>0</v>
      </c>
      <c r="K68" s="41"/>
      <c r="L68" s="41"/>
      <c r="M68" s="41"/>
    </row>
    <row r="69" spans="1:13" ht="56.25" x14ac:dyDescent="0.25">
      <c r="A69" s="205" t="s">
        <v>312</v>
      </c>
      <c r="B69" s="23" t="s">
        <v>145</v>
      </c>
      <c r="C69" s="23" t="s">
        <v>81</v>
      </c>
      <c r="D69" s="23" t="s">
        <v>313</v>
      </c>
      <c r="E69" s="23"/>
      <c r="F69" s="23"/>
      <c r="G69" s="22">
        <f>SUM(G70+G75)</f>
        <v>138960</v>
      </c>
      <c r="H69" s="22">
        <f>SUM(H70+H75)</f>
        <v>138959.53864000001</v>
      </c>
      <c r="I69" s="22">
        <f>SUM(I70+I75)</f>
        <v>138959.53864000001</v>
      </c>
      <c r="J69" s="22">
        <f>SUM(J70+J75)</f>
        <v>0</v>
      </c>
      <c r="K69" s="41"/>
      <c r="L69" s="41"/>
      <c r="M69" s="41"/>
    </row>
    <row r="70" spans="1:13" ht="67.5" x14ac:dyDescent="0.25">
      <c r="A70" s="205" t="s">
        <v>307</v>
      </c>
      <c r="B70" s="23" t="s">
        <v>145</v>
      </c>
      <c r="C70" s="23" t="s">
        <v>81</v>
      </c>
      <c r="D70" s="23" t="s">
        <v>313</v>
      </c>
      <c r="E70" s="23" t="s">
        <v>29</v>
      </c>
      <c r="F70" s="23"/>
      <c r="G70" s="22">
        <f t="shared" ref="G70:J71" si="5">SUM(G71)</f>
        <v>131387</v>
      </c>
      <c r="H70" s="22">
        <f t="shared" si="5"/>
        <v>131386.53864000001</v>
      </c>
      <c r="I70" s="22">
        <f t="shared" si="5"/>
        <v>131386.53864000001</v>
      </c>
      <c r="J70" s="22">
        <f t="shared" si="5"/>
        <v>0</v>
      </c>
      <c r="K70" s="41"/>
      <c r="L70" s="41"/>
      <c r="M70" s="41"/>
    </row>
    <row r="71" spans="1:13" ht="33.75" x14ac:dyDescent="0.25">
      <c r="A71" s="205" t="s">
        <v>308</v>
      </c>
      <c r="B71" s="23" t="s">
        <v>145</v>
      </c>
      <c r="C71" s="23" t="s">
        <v>81</v>
      </c>
      <c r="D71" s="23" t="s">
        <v>313</v>
      </c>
      <c r="E71" s="23" t="s">
        <v>31</v>
      </c>
      <c r="F71" s="23"/>
      <c r="G71" s="22">
        <f t="shared" si="5"/>
        <v>131387</v>
      </c>
      <c r="H71" s="22">
        <f t="shared" si="5"/>
        <v>131386.53864000001</v>
      </c>
      <c r="I71" s="22">
        <f t="shared" si="5"/>
        <v>131386.53864000001</v>
      </c>
      <c r="J71" s="22">
        <f t="shared" si="5"/>
        <v>0</v>
      </c>
      <c r="K71" s="41"/>
      <c r="L71" s="41"/>
      <c r="M71" s="41"/>
    </row>
    <row r="72" spans="1:13" ht="45" x14ac:dyDescent="0.25">
      <c r="A72" s="205" t="s">
        <v>224</v>
      </c>
      <c r="B72" s="26" t="s">
        <v>145</v>
      </c>
      <c r="C72" s="26" t="s">
        <v>81</v>
      </c>
      <c r="D72" s="23" t="s">
        <v>313</v>
      </c>
      <c r="E72" s="26" t="s">
        <v>33</v>
      </c>
      <c r="F72" s="23"/>
      <c r="G72" s="22">
        <f>SUM(G73:G74)</f>
        <v>131387</v>
      </c>
      <c r="H72" s="22">
        <f>SUM(H73:H74)</f>
        <v>131386.53864000001</v>
      </c>
      <c r="I72" s="22">
        <f>SUM(I73:I74)</f>
        <v>131386.53864000001</v>
      </c>
      <c r="J72" s="22">
        <f>SUM(J73:J74)</f>
        <v>0</v>
      </c>
      <c r="K72" s="41"/>
      <c r="L72" s="41"/>
      <c r="M72" s="41"/>
    </row>
    <row r="73" spans="1:13" x14ac:dyDescent="0.25">
      <c r="A73" s="303" t="s">
        <v>32</v>
      </c>
      <c r="B73" s="260" t="s">
        <v>145</v>
      </c>
      <c r="C73" s="260" t="s">
        <v>81</v>
      </c>
      <c r="D73" s="260" t="s">
        <v>313</v>
      </c>
      <c r="E73" s="260" t="s">
        <v>33</v>
      </c>
      <c r="F73" s="23" t="s">
        <v>34</v>
      </c>
      <c r="G73" s="156">
        <v>100911.32</v>
      </c>
      <c r="H73" s="22">
        <f>SUM(I73:J73)</f>
        <v>100911.32</v>
      </c>
      <c r="I73" s="22">
        <f>SUM(G73)</f>
        <v>100911.32</v>
      </c>
      <c r="J73" s="22">
        <v>0</v>
      </c>
      <c r="K73" s="41"/>
      <c r="L73" s="41"/>
      <c r="M73" s="41"/>
    </row>
    <row r="74" spans="1:13" x14ac:dyDescent="0.25">
      <c r="A74" s="304"/>
      <c r="B74" s="262"/>
      <c r="C74" s="262"/>
      <c r="D74" s="262"/>
      <c r="E74" s="262"/>
      <c r="F74" s="23" t="s">
        <v>35</v>
      </c>
      <c r="G74" s="156">
        <v>30475.68</v>
      </c>
      <c r="H74" s="22">
        <f>SUM(I74:J74)</f>
        <v>30475.218639999999</v>
      </c>
      <c r="I74" s="22">
        <f>SUM(I73*30.2/100)</f>
        <v>30475.218639999999</v>
      </c>
      <c r="J74" s="22">
        <v>0</v>
      </c>
      <c r="K74" s="41"/>
      <c r="L74" s="41"/>
      <c r="M74" s="41"/>
    </row>
    <row r="75" spans="1:13" ht="22.5" x14ac:dyDescent="0.25">
      <c r="A75" s="207" t="s">
        <v>228</v>
      </c>
      <c r="B75" s="23" t="s">
        <v>145</v>
      </c>
      <c r="C75" s="23" t="s">
        <v>81</v>
      </c>
      <c r="D75" s="23" t="s">
        <v>313</v>
      </c>
      <c r="E75" s="136">
        <v>200</v>
      </c>
      <c r="F75" s="23"/>
      <c r="G75" s="22">
        <f>SUM(G76)</f>
        <v>7573</v>
      </c>
      <c r="H75" s="22">
        <f>SUM(H76)</f>
        <v>7573</v>
      </c>
      <c r="I75" s="22">
        <f>SUM(I76)</f>
        <v>7573</v>
      </c>
      <c r="J75" s="22">
        <f>SUM(J76)</f>
        <v>0</v>
      </c>
      <c r="K75" s="41"/>
      <c r="L75" s="41"/>
      <c r="M75" s="41"/>
    </row>
    <row r="76" spans="1:13" ht="33.75" x14ac:dyDescent="0.25">
      <c r="A76" s="205" t="s">
        <v>229</v>
      </c>
      <c r="B76" s="23" t="s">
        <v>145</v>
      </c>
      <c r="C76" s="23" t="s">
        <v>81</v>
      </c>
      <c r="D76" s="23" t="s">
        <v>313</v>
      </c>
      <c r="E76" s="136">
        <v>240</v>
      </c>
      <c r="F76" s="23"/>
      <c r="G76" s="22">
        <f>SUM(G77+G80)</f>
        <v>7573</v>
      </c>
      <c r="H76" s="22">
        <f>SUM(H77+H80)</f>
        <v>7573</v>
      </c>
      <c r="I76" s="22">
        <f>SUM(I77+I80)</f>
        <v>7573</v>
      </c>
      <c r="J76" s="22">
        <f>SUM(J77+J80)</f>
        <v>0</v>
      </c>
      <c r="K76" s="41"/>
      <c r="L76" s="41"/>
      <c r="M76" s="41"/>
    </row>
    <row r="77" spans="1:13" x14ac:dyDescent="0.25">
      <c r="A77" s="292" t="s">
        <v>40</v>
      </c>
      <c r="B77" s="297" t="s">
        <v>145</v>
      </c>
      <c r="C77" s="297" t="s">
        <v>81</v>
      </c>
      <c r="D77" s="297" t="s">
        <v>313</v>
      </c>
      <c r="E77" s="305">
        <v>242</v>
      </c>
      <c r="F77" s="23"/>
      <c r="G77" s="22">
        <f>SUM(G78:G79)</f>
        <v>1577</v>
      </c>
      <c r="H77" s="22">
        <f>SUM(H78:H79)</f>
        <v>1577</v>
      </c>
      <c r="I77" s="22">
        <f>SUM(I78:I79)</f>
        <v>1577</v>
      </c>
      <c r="J77" s="22">
        <f>SUM(J78:J79)</f>
        <v>0</v>
      </c>
      <c r="K77" s="41"/>
      <c r="L77" s="41"/>
      <c r="M77" s="41"/>
    </row>
    <row r="78" spans="1:13" x14ac:dyDescent="0.25">
      <c r="A78" s="293"/>
      <c r="B78" s="298"/>
      <c r="C78" s="298"/>
      <c r="D78" s="298"/>
      <c r="E78" s="306"/>
      <c r="F78" s="23" t="s">
        <v>41</v>
      </c>
      <c r="G78" s="22">
        <v>1577</v>
      </c>
      <c r="H78" s="22">
        <f>SUM(I78:J78)</f>
        <v>1577</v>
      </c>
      <c r="I78" s="22">
        <f>SUM(G78)</f>
        <v>1577</v>
      </c>
      <c r="J78" s="22">
        <v>0</v>
      </c>
      <c r="K78" s="41"/>
      <c r="L78" s="41"/>
      <c r="M78" s="41"/>
    </row>
    <row r="79" spans="1:13" x14ac:dyDescent="0.25">
      <c r="A79" s="294"/>
      <c r="B79" s="299"/>
      <c r="C79" s="299"/>
      <c r="D79" s="299"/>
      <c r="E79" s="307"/>
      <c r="F79" s="23" t="s">
        <v>101</v>
      </c>
      <c r="G79" s="22">
        <v>0</v>
      </c>
      <c r="H79" s="22">
        <f>SUM(I79:J79)</f>
        <v>0</v>
      </c>
      <c r="I79" s="22">
        <f>SUM(G79)</f>
        <v>0</v>
      </c>
      <c r="J79" s="22">
        <v>0</v>
      </c>
      <c r="K79" s="41"/>
      <c r="L79" s="41"/>
      <c r="M79" s="41"/>
    </row>
    <row r="80" spans="1:13" ht="33.75" x14ac:dyDescent="0.25">
      <c r="A80" s="209" t="s">
        <v>305</v>
      </c>
      <c r="B80" s="157" t="s">
        <v>145</v>
      </c>
      <c r="C80" s="157" t="s">
        <v>81</v>
      </c>
      <c r="D80" s="23" t="s">
        <v>313</v>
      </c>
      <c r="E80" s="135">
        <v>244</v>
      </c>
      <c r="F80" s="28"/>
      <c r="G80" s="29">
        <f>SUM(G81+G82+G88+G89+G90+G83)</f>
        <v>5996</v>
      </c>
      <c r="H80" s="29">
        <f>SUM(H81+H82+H88+H89+H90+H83)</f>
        <v>5996</v>
      </c>
      <c r="I80" s="29">
        <f>SUM(I81+I82+I88+I89+I90+I83)</f>
        <v>5996</v>
      </c>
      <c r="J80" s="29">
        <f>SUM(J81+J82+J87+J88+J89+J90+J83)</f>
        <v>0</v>
      </c>
      <c r="K80" s="41"/>
      <c r="L80" s="41"/>
      <c r="M80" s="41"/>
    </row>
    <row r="81" spans="1:13" x14ac:dyDescent="0.25">
      <c r="A81" s="292" t="s">
        <v>305</v>
      </c>
      <c r="B81" s="260" t="s">
        <v>145</v>
      </c>
      <c r="C81" s="260" t="s">
        <v>81</v>
      </c>
      <c r="D81" s="260" t="s">
        <v>314</v>
      </c>
      <c r="E81" s="267">
        <v>244</v>
      </c>
      <c r="F81" s="23" t="s">
        <v>41</v>
      </c>
      <c r="G81" s="22">
        <v>0</v>
      </c>
      <c r="H81" s="22">
        <f>SUM(I81:J81)</f>
        <v>0</v>
      </c>
      <c r="I81" s="22"/>
      <c r="J81" s="22"/>
      <c r="K81" s="41"/>
      <c r="L81" s="41"/>
      <c r="M81" s="41"/>
    </row>
    <row r="82" spans="1:13" x14ac:dyDescent="0.25">
      <c r="A82" s="293"/>
      <c r="B82" s="261"/>
      <c r="C82" s="261"/>
      <c r="D82" s="261"/>
      <c r="E82" s="261"/>
      <c r="F82" s="23" t="s">
        <v>186</v>
      </c>
      <c r="G82" s="22">
        <v>1066</v>
      </c>
      <c r="H82" s="22">
        <f>SUM(I82:J82)</f>
        <v>1066</v>
      </c>
      <c r="I82" s="22">
        <f>SUM(G82)</f>
        <v>1066</v>
      </c>
      <c r="J82" s="22">
        <v>0</v>
      </c>
      <c r="K82" s="41"/>
      <c r="L82" s="41"/>
      <c r="M82" s="41"/>
    </row>
    <row r="83" spans="1:13" x14ac:dyDescent="0.25">
      <c r="A83" s="293"/>
      <c r="B83" s="261"/>
      <c r="C83" s="261"/>
      <c r="D83" s="261"/>
      <c r="E83" s="261"/>
      <c r="F83" s="23" t="s">
        <v>45</v>
      </c>
      <c r="G83" s="22">
        <f>SUM(G84:G87)</f>
        <v>4930</v>
      </c>
      <c r="H83" s="22">
        <f>SUM(H84:H87)</f>
        <v>4930</v>
      </c>
      <c r="I83" s="22">
        <f>SUM(I84+I85+I86+I87)</f>
        <v>4930</v>
      </c>
      <c r="J83" s="22">
        <f>SUM(J84:J86)</f>
        <v>0</v>
      </c>
      <c r="K83" s="41"/>
      <c r="L83" s="41"/>
      <c r="M83" s="41"/>
    </row>
    <row r="84" spans="1:13" x14ac:dyDescent="0.25">
      <c r="A84" s="293"/>
      <c r="B84" s="261"/>
      <c r="C84" s="261"/>
      <c r="D84" s="261"/>
      <c r="E84" s="261"/>
      <c r="F84" s="23" t="s">
        <v>46</v>
      </c>
      <c r="G84" s="22">
        <v>796</v>
      </c>
      <c r="H84" s="22">
        <f t="shared" ref="H84:H89" si="6">SUM(I84:J84)</f>
        <v>796</v>
      </c>
      <c r="I84" s="22">
        <f>G84</f>
        <v>796</v>
      </c>
      <c r="J84" s="22">
        <v>0</v>
      </c>
      <c r="K84" s="41"/>
      <c r="L84" s="41"/>
      <c r="M84" s="41"/>
    </row>
    <row r="85" spans="1:13" x14ac:dyDescent="0.25">
      <c r="A85" s="293"/>
      <c r="B85" s="261"/>
      <c r="C85" s="261"/>
      <c r="D85" s="261"/>
      <c r="E85" s="261"/>
      <c r="F85" s="23" t="s">
        <v>47</v>
      </c>
      <c r="G85" s="22">
        <v>3887</v>
      </c>
      <c r="H85" s="22">
        <f t="shared" si="6"/>
        <v>3887</v>
      </c>
      <c r="I85" s="22">
        <f>G85</f>
        <v>3887</v>
      </c>
      <c r="J85" s="22">
        <v>0</v>
      </c>
      <c r="K85" s="41"/>
      <c r="L85" s="41"/>
      <c r="M85" s="41"/>
    </row>
    <row r="86" spans="1:13" x14ac:dyDescent="0.25">
      <c r="A86" s="293"/>
      <c r="B86" s="261"/>
      <c r="C86" s="261"/>
      <c r="D86" s="261"/>
      <c r="E86" s="261"/>
      <c r="F86" s="23" t="s">
        <v>48</v>
      </c>
      <c r="G86" s="22">
        <v>138</v>
      </c>
      <c r="H86" s="22">
        <f t="shared" si="6"/>
        <v>138</v>
      </c>
      <c r="I86" s="22">
        <f>G86</f>
        <v>138</v>
      </c>
      <c r="J86" s="22">
        <v>0</v>
      </c>
      <c r="K86" s="41"/>
      <c r="L86" s="41"/>
      <c r="M86" s="41"/>
    </row>
    <row r="87" spans="1:13" x14ac:dyDescent="0.25">
      <c r="A87" s="293"/>
      <c r="B87" s="261"/>
      <c r="C87" s="261"/>
      <c r="D87" s="261"/>
      <c r="E87" s="261"/>
      <c r="F87" s="23" t="s">
        <v>49</v>
      </c>
      <c r="G87" s="22">
        <v>109</v>
      </c>
      <c r="H87" s="22">
        <f t="shared" si="6"/>
        <v>109</v>
      </c>
      <c r="I87" s="22">
        <f>G87</f>
        <v>109</v>
      </c>
      <c r="J87" s="22">
        <v>0</v>
      </c>
      <c r="K87" s="41"/>
      <c r="L87" s="41"/>
      <c r="M87" s="41"/>
    </row>
    <row r="88" spans="1:13" x14ac:dyDescent="0.25">
      <c r="A88" s="293"/>
      <c r="B88" s="261"/>
      <c r="C88" s="261"/>
      <c r="D88" s="261"/>
      <c r="E88" s="261"/>
      <c r="F88" s="23" t="s">
        <v>54</v>
      </c>
      <c r="G88" s="22">
        <v>0</v>
      </c>
      <c r="H88" s="22">
        <f t="shared" si="6"/>
        <v>0</v>
      </c>
      <c r="I88" s="22"/>
      <c r="J88" s="22"/>
      <c r="K88" s="41"/>
      <c r="L88" s="41"/>
      <c r="M88" s="41"/>
    </row>
    <row r="89" spans="1:13" x14ac:dyDescent="0.25">
      <c r="A89" s="293"/>
      <c r="B89" s="261"/>
      <c r="C89" s="261"/>
      <c r="D89" s="261"/>
      <c r="E89" s="261"/>
      <c r="F89" s="23" t="s">
        <v>99</v>
      </c>
      <c r="G89" s="22">
        <v>0</v>
      </c>
      <c r="H89" s="22">
        <f t="shared" si="6"/>
        <v>0</v>
      </c>
      <c r="I89" s="22">
        <f>SUM(G89*90/100)</f>
        <v>0</v>
      </c>
      <c r="J89" s="22">
        <v>0</v>
      </c>
      <c r="K89" s="41"/>
      <c r="L89" s="41"/>
      <c r="M89" s="41"/>
    </row>
    <row r="90" spans="1:13" x14ac:dyDescent="0.25">
      <c r="A90" s="293"/>
      <c r="B90" s="261"/>
      <c r="C90" s="261"/>
      <c r="D90" s="261"/>
      <c r="E90" s="261"/>
      <c r="F90" s="23" t="s">
        <v>58</v>
      </c>
      <c r="G90" s="22">
        <v>0</v>
      </c>
      <c r="H90" s="22">
        <f>SUM(H91)</f>
        <v>0</v>
      </c>
      <c r="I90" s="22">
        <f>SUM(I91)</f>
        <v>0</v>
      </c>
      <c r="J90" s="22">
        <f>SUM(J91)</f>
        <v>0</v>
      </c>
      <c r="K90" s="41"/>
      <c r="L90" s="41"/>
      <c r="M90" s="41"/>
    </row>
    <row r="91" spans="1:13" x14ac:dyDescent="0.25">
      <c r="A91" s="294"/>
      <c r="B91" s="262"/>
      <c r="C91" s="262"/>
      <c r="D91" s="262"/>
      <c r="E91" s="262"/>
      <c r="F91" s="23" t="s">
        <v>59</v>
      </c>
      <c r="G91" s="22">
        <v>0</v>
      </c>
      <c r="H91" s="22">
        <f>SUM(I91:J91)</f>
        <v>0</v>
      </c>
      <c r="I91" s="22">
        <f>SUM(G91)</f>
        <v>0</v>
      </c>
      <c r="J91" s="22">
        <v>0</v>
      </c>
      <c r="K91" s="41"/>
      <c r="L91" s="41"/>
      <c r="M91" s="41"/>
    </row>
    <row r="92" spans="1:13" ht="22.5" x14ac:dyDescent="0.25">
      <c r="A92" s="210" t="s">
        <v>80</v>
      </c>
      <c r="B92" s="24" t="s">
        <v>81</v>
      </c>
      <c r="C92" s="24" t="s">
        <v>19</v>
      </c>
      <c r="D92" s="24" t="s">
        <v>20</v>
      </c>
      <c r="E92" s="24"/>
      <c r="F92" s="24"/>
      <c r="G92" s="25">
        <f>G93+G99</f>
        <v>695940</v>
      </c>
      <c r="H92" s="25">
        <f>SUM(H99)</f>
        <v>639609.29705000005</v>
      </c>
      <c r="I92" s="25">
        <f>SUM(I99)</f>
        <v>639609.29705000005</v>
      </c>
      <c r="J92" s="25">
        <f>SUM(J99)</f>
        <v>0</v>
      </c>
      <c r="K92" s="44"/>
      <c r="L92" s="44"/>
      <c r="M92" s="44"/>
    </row>
    <row r="93" spans="1:13" ht="45.75" x14ac:dyDescent="0.25">
      <c r="A93" s="92" t="s">
        <v>82</v>
      </c>
      <c r="B93" s="113" t="s">
        <v>81</v>
      </c>
      <c r="C93" s="113" t="s">
        <v>83</v>
      </c>
      <c r="D93" s="113" t="s">
        <v>20</v>
      </c>
      <c r="E93" s="113"/>
      <c r="F93" s="113"/>
      <c r="G93" s="211">
        <f>G94</f>
        <v>10000</v>
      </c>
      <c r="H93" s="121">
        <v>0</v>
      </c>
      <c r="I93" s="121">
        <v>0</v>
      </c>
      <c r="J93" s="121">
        <v>0</v>
      </c>
      <c r="K93" s="44"/>
      <c r="L93" s="44"/>
      <c r="M93" s="44"/>
    </row>
    <row r="94" spans="1:13" ht="34.5" x14ac:dyDescent="0.25">
      <c r="A94" s="81" t="s">
        <v>84</v>
      </c>
      <c r="B94" s="115" t="s">
        <v>81</v>
      </c>
      <c r="C94" s="115" t="s">
        <v>83</v>
      </c>
      <c r="D94" s="115" t="s">
        <v>85</v>
      </c>
      <c r="E94" s="115"/>
      <c r="F94" s="115"/>
      <c r="G94" s="25">
        <f>G95</f>
        <v>10000</v>
      </c>
      <c r="H94" s="25">
        <v>0</v>
      </c>
      <c r="I94" s="25">
        <v>0</v>
      </c>
      <c r="J94" s="25">
        <v>0</v>
      </c>
      <c r="K94" s="44"/>
      <c r="L94" s="44"/>
      <c r="M94" s="44"/>
    </row>
    <row r="95" spans="1:13" ht="45.75" x14ac:dyDescent="0.25">
      <c r="A95" s="81" t="s">
        <v>86</v>
      </c>
      <c r="B95" s="115" t="s">
        <v>81</v>
      </c>
      <c r="C95" s="115" t="s">
        <v>83</v>
      </c>
      <c r="D95" s="115" t="s">
        <v>87</v>
      </c>
      <c r="E95" s="115"/>
      <c r="F95" s="115"/>
      <c r="G95" s="25">
        <f>G96</f>
        <v>10000</v>
      </c>
      <c r="H95" s="25">
        <v>0</v>
      </c>
      <c r="I95" s="25">
        <v>0</v>
      </c>
      <c r="J95" s="25">
        <v>0</v>
      </c>
      <c r="K95" s="44"/>
      <c r="L95" s="44"/>
      <c r="M95" s="44"/>
    </row>
    <row r="96" spans="1:13" ht="23.25" x14ac:dyDescent="0.25">
      <c r="A96" s="138" t="s">
        <v>38</v>
      </c>
      <c r="B96" s="115" t="s">
        <v>81</v>
      </c>
      <c r="C96" s="115" t="s">
        <v>83</v>
      </c>
      <c r="D96" s="115" t="s">
        <v>87</v>
      </c>
      <c r="E96" s="115" t="s">
        <v>88</v>
      </c>
      <c r="F96" s="115"/>
      <c r="G96" s="25">
        <f>G97</f>
        <v>10000</v>
      </c>
      <c r="H96" s="25">
        <v>0</v>
      </c>
      <c r="I96" s="25">
        <v>0</v>
      </c>
      <c r="J96" s="25">
        <v>0</v>
      </c>
      <c r="K96" s="44"/>
      <c r="L96" s="44"/>
      <c r="M96" s="44"/>
    </row>
    <row r="97" spans="1:13" ht="23.25" x14ac:dyDescent="0.25">
      <c r="A97" s="80" t="s">
        <v>39</v>
      </c>
      <c r="B97" s="115" t="s">
        <v>81</v>
      </c>
      <c r="C97" s="115" t="s">
        <v>83</v>
      </c>
      <c r="D97" s="115" t="s">
        <v>87</v>
      </c>
      <c r="E97" s="115" t="s">
        <v>89</v>
      </c>
      <c r="F97" s="115"/>
      <c r="G97" s="25">
        <f>G98</f>
        <v>10000</v>
      </c>
      <c r="H97" s="25">
        <v>0</v>
      </c>
      <c r="I97" s="25">
        <v>0</v>
      </c>
      <c r="J97" s="25">
        <v>0</v>
      </c>
      <c r="K97" s="44"/>
      <c r="L97" s="44"/>
      <c r="M97" s="44"/>
    </row>
    <row r="98" spans="1:13" ht="23.25" x14ac:dyDescent="0.25">
      <c r="A98" s="139" t="s">
        <v>42</v>
      </c>
      <c r="B98" s="115" t="s">
        <v>81</v>
      </c>
      <c r="C98" s="115" t="s">
        <v>83</v>
      </c>
      <c r="D98" s="115" t="s">
        <v>87</v>
      </c>
      <c r="E98" s="115" t="s">
        <v>43</v>
      </c>
      <c r="F98" s="115" t="s">
        <v>56</v>
      </c>
      <c r="G98" s="22">
        <v>10000</v>
      </c>
      <c r="H98" s="25">
        <v>0</v>
      </c>
      <c r="I98" s="25">
        <v>0</v>
      </c>
      <c r="J98" s="25">
        <v>0</v>
      </c>
      <c r="K98" s="44"/>
      <c r="L98" s="44"/>
      <c r="M98" s="44"/>
    </row>
    <row r="99" spans="1:13" x14ac:dyDescent="0.25">
      <c r="A99" s="210" t="s">
        <v>90</v>
      </c>
      <c r="B99" s="24" t="s">
        <v>81</v>
      </c>
      <c r="C99" s="24" t="s">
        <v>91</v>
      </c>
      <c r="D99" s="24" t="s">
        <v>20</v>
      </c>
      <c r="E99" s="24"/>
      <c r="F99" s="24"/>
      <c r="G99" s="25">
        <f>SUM(G100)</f>
        <v>685940</v>
      </c>
      <c r="H99" s="25">
        <f>SUM(H100)</f>
        <v>639609.29705000005</v>
      </c>
      <c r="I99" s="25">
        <f>SUM(I100)</f>
        <v>639609.29705000005</v>
      </c>
      <c r="J99" s="25">
        <f>SUM(J100)</f>
        <v>0</v>
      </c>
      <c r="K99" s="44"/>
      <c r="L99" s="44"/>
      <c r="M99" s="44"/>
    </row>
    <row r="100" spans="1:13" ht="45" x14ac:dyDescent="0.25">
      <c r="A100" s="204" t="s">
        <v>92</v>
      </c>
      <c r="B100" s="23" t="s">
        <v>81</v>
      </c>
      <c r="C100" s="23" t="s">
        <v>91</v>
      </c>
      <c r="D100" s="23" t="s">
        <v>93</v>
      </c>
      <c r="E100" s="23"/>
      <c r="F100" s="23"/>
      <c r="G100" s="22">
        <f t="shared" ref="G100:J100" si="7">SUM(G101)</f>
        <v>685940</v>
      </c>
      <c r="H100" s="22">
        <f t="shared" si="7"/>
        <v>639609.29705000005</v>
      </c>
      <c r="I100" s="22">
        <f t="shared" si="7"/>
        <v>639609.29705000005</v>
      </c>
      <c r="J100" s="22">
        <f t="shared" si="7"/>
        <v>0</v>
      </c>
      <c r="K100" s="41"/>
      <c r="L100" s="41"/>
      <c r="M100" s="41"/>
    </row>
    <row r="101" spans="1:13" ht="22.5" x14ac:dyDescent="0.25">
      <c r="A101" s="204" t="s">
        <v>315</v>
      </c>
      <c r="B101" s="23" t="s">
        <v>81</v>
      </c>
      <c r="C101" s="23" t="s">
        <v>91</v>
      </c>
      <c r="D101" s="23" t="s">
        <v>97</v>
      </c>
      <c r="E101" s="23"/>
      <c r="F101" s="23"/>
      <c r="G101" s="22">
        <f>SUM(G102+G107+G127)</f>
        <v>685940</v>
      </c>
      <c r="H101" s="22">
        <f>SUM(H102+H107+H127)</f>
        <v>639609.29705000005</v>
      </c>
      <c r="I101" s="22">
        <f>SUM(I102+I107+I127)</f>
        <v>639609.29705000005</v>
      </c>
      <c r="J101" s="22">
        <f>SUM(J102+J107+J127)</f>
        <v>0</v>
      </c>
      <c r="K101" s="41"/>
      <c r="L101" s="41"/>
      <c r="M101" s="41"/>
    </row>
    <row r="102" spans="1:13" ht="67.5" x14ac:dyDescent="0.25">
      <c r="A102" s="205" t="s">
        <v>307</v>
      </c>
      <c r="B102" s="23" t="s">
        <v>81</v>
      </c>
      <c r="C102" s="23" t="s">
        <v>91</v>
      </c>
      <c r="D102" s="23" t="s">
        <v>97</v>
      </c>
      <c r="E102" s="23" t="s">
        <v>29</v>
      </c>
      <c r="F102" s="23"/>
      <c r="G102" s="22">
        <f t="shared" ref="G102:J103" si="8">SUM(G103)</f>
        <v>591940</v>
      </c>
      <c r="H102" s="22">
        <f t="shared" si="8"/>
        <v>547549.29705000005</v>
      </c>
      <c r="I102" s="22">
        <f t="shared" si="8"/>
        <v>547549.29705000005</v>
      </c>
      <c r="J102" s="22">
        <f t="shared" si="8"/>
        <v>0</v>
      </c>
      <c r="K102" s="41"/>
      <c r="L102" s="41"/>
      <c r="M102" s="41"/>
    </row>
    <row r="103" spans="1:13" ht="33.75" x14ac:dyDescent="0.25">
      <c r="A103" s="205" t="s">
        <v>308</v>
      </c>
      <c r="B103" s="23" t="s">
        <v>81</v>
      </c>
      <c r="C103" s="23" t="s">
        <v>91</v>
      </c>
      <c r="D103" s="23" t="s">
        <v>97</v>
      </c>
      <c r="E103" s="23" t="s">
        <v>31</v>
      </c>
      <c r="F103" s="23"/>
      <c r="G103" s="22">
        <f t="shared" si="8"/>
        <v>591940</v>
      </c>
      <c r="H103" s="22">
        <f t="shared" si="8"/>
        <v>547549.29705000005</v>
      </c>
      <c r="I103" s="22">
        <f t="shared" si="8"/>
        <v>547549.29705000005</v>
      </c>
      <c r="J103" s="22">
        <f t="shared" si="8"/>
        <v>0</v>
      </c>
      <c r="K103" s="41"/>
      <c r="L103" s="41"/>
      <c r="M103" s="41"/>
    </row>
    <row r="104" spans="1:13" x14ac:dyDescent="0.25">
      <c r="A104" s="206"/>
      <c r="B104" s="260" t="s">
        <v>81</v>
      </c>
      <c r="C104" s="260" t="s">
        <v>91</v>
      </c>
      <c r="D104" s="23" t="s">
        <v>97</v>
      </c>
      <c r="E104" s="260" t="s">
        <v>33</v>
      </c>
      <c r="F104" s="23"/>
      <c r="G104" s="22">
        <f>SUM(G105:G106)</f>
        <v>591940</v>
      </c>
      <c r="H104" s="22">
        <f>SUM(H105:H106)</f>
        <v>547549.29705000005</v>
      </c>
      <c r="I104" s="22">
        <f>SUM(I105:I106)</f>
        <v>547549.29705000005</v>
      </c>
      <c r="J104" s="22">
        <f>SUM(J105:J106)</f>
        <v>0</v>
      </c>
      <c r="K104" s="41"/>
      <c r="L104" s="41"/>
      <c r="M104" s="41"/>
    </row>
    <row r="105" spans="1:13" x14ac:dyDescent="0.25">
      <c r="A105" s="209"/>
      <c r="B105" s="261"/>
      <c r="C105" s="261"/>
      <c r="D105" s="23" t="s">
        <v>97</v>
      </c>
      <c r="E105" s="261"/>
      <c r="F105" s="23" t="s">
        <v>34</v>
      </c>
      <c r="G105" s="22">
        <v>454643</v>
      </c>
      <c r="H105" s="22">
        <f>SUM(H136+H168)</f>
        <v>420544.77500000002</v>
      </c>
      <c r="I105" s="22">
        <f>G105-G105*7.5%</f>
        <v>420544.77500000002</v>
      </c>
      <c r="J105" s="22">
        <v>0</v>
      </c>
      <c r="K105" s="41"/>
      <c r="L105" s="41"/>
      <c r="M105" s="41"/>
    </row>
    <row r="106" spans="1:13" ht="45" x14ac:dyDescent="0.25">
      <c r="A106" s="207" t="s">
        <v>224</v>
      </c>
      <c r="B106" s="262"/>
      <c r="C106" s="262"/>
      <c r="D106" s="23" t="s">
        <v>97</v>
      </c>
      <c r="E106" s="262"/>
      <c r="F106" s="23" t="s">
        <v>35</v>
      </c>
      <c r="G106" s="22">
        <v>137297</v>
      </c>
      <c r="H106" s="22">
        <f>SUM(H137+H169)</f>
        <v>127004.52205</v>
      </c>
      <c r="I106" s="22">
        <f>I105*30.2%</f>
        <v>127004.52205</v>
      </c>
      <c r="J106" s="22">
        <v>0</v>
      </c>
      <c r="K106" s="41"/>
      <c r="L106" s="41"/>
      <c r="M106" s="41"/>
    </row>
    <row r="107" spans="1:13" ht="22.5" x14ac:dyDescent="0.25">
      <c r="A107" s="207" t="s">
        <v>228</v>
      </c>
      <c r="B107" s="23" t="s">
        <v>81</v>
      </c>
      <c r="C107" s="23" t="s">
        <v>91</v>
      </c>
      <c r="D107" s="23" t="s">
        <v>97</v>
      </c>
      <c r="E107" s="136">
        <v>200</v>
      </c>
      <c r="F107" s="23"/>
      <c r="G107" s="22">
        <f>SUM(G108)</f>
        <v>92000</v>
      </c>
      <c r="H107" s="22">
        <f>SUM(H108)</f>
        <v>90060</v>
      </c>
      <c r="I107" s="22">
        <f>SUM(I108)</f>
        <v>90060</v>
      </c>
      <c r="J107" s="22">
        <f>SUM(J108)</f>
        <v>0</v>
      </c>
      <c r="K107" s="41"/>
      <c r="L107" s="41"/>
      <c r="M107" s="41"/>
    </row>
    <row r="108" spans="1:13" ht="33.75" x14ac:dyDescent="0.25">
      <c r="A108" s="205" t="s">
        <v>229</v>
      </c>
      <c r="B108" s="23" t="s">
        <v>81</v>
      </c>
      <c r="C108" s="23" t="s">
        <v>91</v>
      </c>
      <c r="D108" s="23" t="s">
        <v>97</v>
      </c>
      <c r="E108" s="136">
        <v>240</v>
      </c>
      <c r="F108" s="23"/>
      <c r="G108" s="22">
        <f>SUM(G109:G110)</f>
        <v>92000</v>
      </c>
      <c r="H108" s="22">
        <f>SUM(H109:H110)</f>
        <v>90060</v>
      </c>
      <c r="I108" s="22">
        <f>SUM(I109:I110)</f>
        <v>90060</v>
      </c>
      <c r="J108" s="22">
        <f>SUM(J109:J110)</f>
        <v>0</v>
      </c>
      <c r="K108" s="41"/>
      <c r="L108" s="41"/>
      <c r="M108" s="41"/>
    </row>
    <row r="109" spans="1:13" ht="33.75" x14ac:dyDescent="0.25">
      <c r="A109" s="206" t="s">
        <v>40</v>
      </c>
      <c r="B109" s="23" t="s">
        <v>81</v>
      </c>
      <c r="C109" s="23" t="s">
        <v>91</v>
      </c>
      <c r="D109" s="23" t="s">
        <v>97</v>
      </c>
      <c r="E109" s="136">
        <v>242</v>
      </c>
      <c r="F109" s="23" t="s">
        <v>41</v>
      </c>
      <c r="G109" s="22">
        <v>5000</v>
      </c>
      <c r="H109" s="22">
        <f>SUM(H140+H172)</f>
        <v>4400</v>
      </c>
      <c r="I109" s="22">
        <f>SUM(I140+I172)</f>
        <v>4400</v>
      </c>
      <c r="J109" s="22">
        <f>SUM(J140+J172)</f>
        <v>0</v>
      </c>
      <c r="K109" s="41"/>
      <c r="L109" s="41"/>
      <c r="M109" s="41"/>
    </row>
    <row r="110" spans="1:13" ht="33.75" x14ac:dyDescent="0.25">
      <c r="A110" s="206" t="s">
        <v>305</v>
      </c>
      <c r="B110" s="23" t="s">
        <v>81</v>
      </c>
      <c r="C110" s="23" t="s">
        <v>91</v>
      </c>
      <c r="D110" s="23" t="s">
        <v>97</v>
      </c>
      <c r="E110" s="136">
        <v>244</v>
      </c>
      <c r="F110" s="23"/>
      <c r="G110" s="22">
        <f>SUM(G111+G112+G116+G119+G120+G121)</f>
        <v>87000</v>
      </c>
      <c r="H110" s="22">
        <f>SUM(H111+H112+H116+H119+H120+H121)</f>
        <v>85660</v>
      </c>
      <c r="I110" s="22">
        <f>SUM(I111+I112+I116+I119+I120+I121)</f>
        <v>85660</v>
      </c>
      <c r="J110" s="22">
        <f>SUM(J111+J112+J116+J119+J120+J121)</f>
        <v>0</v>
      </c>
      <c r="K110" s="41"/>
      <c r="L110" s="41"/>
      <c r="M110" s="41"/>
    </row>
    <row r="111" spans="1:13" x14ac:dyDescent="0.25">
      <c r="A111" s="205"/>
      <c r="B111" s="23"/>
      <c r="C111" s="23"/>
      <c r="D111" s="23"/>
      <c r="E111" s="23"/>
      <c r="F111" s="23" t="s">
        <v>41</v>
      </c>
      <c r="G111" s="22">
        <f>SUM(G142+G174)</f>
        <v>0</v>
      </c>
      <c r="H111" s="22">
        <f>SUM(H142+H174)</f>
        <v>0</v>
      </c>
      <c r="I111" s="22">
        <f>SUM(I142+I174)</f>
        <v>0</v>
      </c>
      <c r="J111" s="22">
        <f>SUM(J142+J174)</f>
        <v>0</v>
      </c>
      <c r="K111" s="41"/>
      <c r="L111" s="41"/>
      <c r="M111" s="41"/>
    </row>
    <row r="112" spans="1:13" x14ac:dyDescent="0.25">
      <c r="A112" s="205"/>
      <c r="B112" s="23"/>
      <c r="C112" s="23"/>
      <c r="D112" s="23"/>
      <c r="E112" s="23"/>
      <c r="F112" s="23" t="s">
        <v>45</v>
      </c>
      <c r="G112" s="22">
        <f>SUM(G113:G115)</f>
        <v>8000</v>
      </c>
      <c r="H112" s="22">
        <f>SUM(H113:H115)</f>
        <v>8160</v>
      </c>
      <c r="I112" s="22">
        <f>SUM(I113:I115)</f>
        <v>8160</v>
      </c>
      <c r="J112" s="22">
        <f>SUM(J113:J115)</f>
        <v>0</v>
      </c>
      <c r="K112" s="41"/>
      <c r="L112" s="41"/>
      <c r="M112" s="41"/>
    </row>
    <row r="113" spans="1:13" x14ac:dyDescent="0.25">
      <c r="A113" s="205"/>
      <c r="B113" s="23"/>
      <c r="C113" s="23"/>
      <c r="D113" s="23"/>
      <c r="E113" s="23"/>
      <c r="F113" s="23" t="s">
        <v>46</v>
      </c>
      <c r="G113" s="22">
        <v>8000</v>
      </c>
      <c r="H113" s="22">
        <f t="shared" ref="H113:J115" si="9">SUM(H144+H176)</f>
        <v>8160</v>
      </c>
      <c r="I113" s="22">
        <f t="shared" si="9"/>
        <v>8160</v>
      </c>
      <c r="J113" s="22">
        <f t="shared" si="9"/>
        <v>0</v>
      </c>
      <c r="K113" s="41"/>
      <c r="L113" s="41"/>
      <c r="M113" s="41"/>
    </row>
    <row r="114" spans="1:13" x14ac:dyDescent="0.25">
      <c r="A114" s="205"/>
      <c r="B114" s="23"/>
      <c r="C114" s="23"/>
      <c r="D114" s="23"/>
      <c r="E114" s="23"/>
      <c r="F114" s="23" t="s">
        <v>47</v>
      </c>
      <c r="G114" s="22">
        <f>SUM(G145+G177)</f>
        <v>0</v>
      </c>
      <c r="H114" s="22">
        <f t="shared" si="9"/>
        <v>0</v>
      </c>
      <c r="I114" s="22">
        <f t="shared" si="9"/>
        <v>0</v>
      </c>
      <c r="J114" s="22">
        <f t="shared" si="9"/>
        <v>0</v>
      </c>
      <c r="K114" s="41"/>
      <c r="L114" s="41"/>
      <c r="M114" s="41"/>
    </row>
    <row r="115" spans="1:13" x14ac:dyDescent="0.25">
      <c r="A115" s="205"/>
      <c r="B115" s="23"/>
      <c r="C115" s="23"/>
      <c r="D115" s="23"/>
      <c r="E115" s="23"/>
      <c r="F115" s="23" t="s">
        <v>48</v>
      </c>
      <c r="G115" s="22">
        <f>SUM(G146+G178)</f>
        <v>0</v>
      </c>
      <c r="H115" s="22">
        <f t="shared" si="9"/>
        <v>0</v>
      </c>
      <c r="I115" s="22">
        <f t="shared" si="9"/>
        <v>0</v>
      </c>
      <c r="J115" s="22">
        <f t="shared" si="9"/>
        <v>0</v>
      </c>
      <c r="K115" s="41"/>
      <c r="L115" s="41"/>
      <c r="M115" s="41"/>
    </row>
    <row r="116" spans="1:13" x14ac:dyDescent="0.25">
      <c r="A116" s="205"/>
      <c r="B116" s="23"/>
      <c r="C116" s="23"/>
      <c r="D116" s="23"/>
      <c r="E116" s="23"/>
      <c r="F116" s="23" t="s">
        <v>50</v>
      </c>
      <c r="G116" s="22">
        <f>SUM(G117:G118)</f>
        <v>0</v>
      </c>
      <c r="H116" s="22">
        <f>SUM(H117:H118)</f>
        <v>0</v>
      </c>
      <c r="I116" s="22">
        <f>SUM(I117:I118)</f>
        <v>0</v>
      </c>
      <c r="J116" s="22">
        <f>SUM(J117:J118)</f>
        <v>0</v>
      </c>
      <c r="K116" s="41"/>
      <c r="L116" s="41"/>
      <c r="M116" s="41"/>
    </row>
    <row r="117" spans="1:13" x14ac:dyDescent="0.25">
      <c r="A117" s="205"/>
      <c r="B117" s="23"/>
      <c r="C117" s="23"/>
      <c r="D117" s="23"/>
      <c r="E117" s="23"/>
      <c r="F117" s="23" t="s">
        <v>316</v>
      </c>
      <c r="G117" s="22">
        <f>SUM(G148+G180)</f>
        <v>0</v>
      </c>
      <c r="H117" s="22">
        <f>SUM(H148+H180)</f>
        <v>0</v>
      </c>
      <c r="I117" s="22">
        <f>SUM(I148+I180)</f>
        <v>0</v>
      </c>
      <c r="J117" s="22">
        <f>SUM(J148+J180)</f>
        <v>0</v>
      </c>
      <c r="K117" s="41"/>
      <c r="L117" s="41"/>
      <c r="M117" s="41"/>
    </row>
    <row r="118" spans="1:13" x14ac:dyDescent="0.25">
      <c r="A118" s="205"/>
      <c r="B118" s="23"/>
      <c r="C118" s="23"/>
      <c r="D118" s="23"/>
      <c r="E118" s="23"/>
      <c r="F118" s="23" t="s">
        <v>51</v>
      </c>
      <c r="G118" s="22">
        <v>0</v>
      </c>
      <c r="H118" s="22">
        <f t="shared" ref="H118:J120" si="10">SUM(H149+H181)</f>
        <v>0</v>
      </c>
      <c r="I118" s="22">
        <f t="shared" si="10"/>
        <v>0</v>
      </c>
      <c r="J118" s="22">
        <f t="shared" si="10"/>
        <v>0</v>
      </c>
      <c r="K118" s="41"/>
      <c r="L118" s="41"/>
      <c r="M118" s="41"/>
    </row>
    <row r="119" spans="1:13" x14ac:dyDescent="0.25">
      <c r="A119" s="205"/>
      <c r="B119" s="23"/>
      <c r="C119" s="23"/>
      <c r="D119" s="23"/>
      <c r="E119" s="23"/>
      <c r="F119" s="23" t="s">
        <v>56</v>
      </c>
      <c r="G119" s="22">
        <f>SUM(G150+G182)</f>
        <v>0</v>
      </c>
      <c r="H119" s="22">
        <f t="shared" si="10"/>
        <v>0</v>
      </c>
      <c r="I119" s="22">
        <f t="shared" si="10"/>
        <v>0</v>
      </c>
      <c r="J119" s="22">
        <f t="shared" si="10"/>
        <v>0</v>
      </c>
      <c r="K119" s="41"/>
      <c r="L119" s="41"/>
      <c r="M119" s="41"/>
    </row>
    <row r="120" spans="1:13" x14ac:dyDescent="0.25">
      <c r="A120" s="205"/>
      <c r="B120" s="23"/>
      <c r="C120" s="23"/>
      <c r="D120" s="23"/>
      <c r="E120" s="23"/>
      <c r="F120" s="23" t="s">
        <v>99</v>
      </c>
      <c r="G120" s="22">
        <f>SUM(G151+G183)</f>
        <v>0</v>
      </c>
      <c r="H120" s="22">
        <f t="shared" si="10"/>
        <v>0</v>
      </c>
      <c r="I120" s="22">
        <f t="shared" si="10"/>
        <v>0</v>
      </c>
      <c r="J120" s="22">
        <f t="shared" si="10"/>
        <v>0</v>
      </c>
      <c r="K120" s="41"/>
      <c r="L120" s="41"/>
      <c r="M120" s="41"/>
    </row>
    <row r="121" spans="1:13" x14ac:dyDescent="0.25">
      <c r="A121" s="205"/>
      <c r="B121" s="23"/>
      <c r="C121" s="23"/>
      <c r="D121" s="23"/>
      <c r="E121" s="23"/>
      <c r="F121" s="23" t="s">
        <v>58</v>
      </c>
      <c r="G121" s="22">
        <f>SUM(G122:G126)</f>
        <v>79000</v>
      </c>
      <c r="H121" s="22">
        <f>SUM(H122:H126)</f>
        <v>77500</v>
      </c>
      <c r="I121" s="22">
        <f>SUM(I122:I126)</f>
        <v>77500</v>
      </c>
      <c r="J121" s="22">
        <f>SUM(J122:J126)</f>
        <v>0</v>
      </c>
      <c r="K121" s="41"/>
      <c r="L121" s="41"/>
      <c r="M121" s="41"/>
    </row>
    <row r="122" spans="1:13" x14ac:dyDescent="0.25">
      <c r="A122" s="205"/>
      <c r="B122" s="23"/>
      <c r="C122" s="23"/>
      <c r="D122" s="23"/>
      <c r="E122" s="23"/>
      <c r="F122" s="23" t="s">
        <v>100</v>
      </c>
      <c r="G122" s="22">
        <v>15000</v>
      </c>
      <c r="H122" s="22">
        <f t="shared" ref="H122:J126" si="11">SUM(H153+H185)</f>
        <v>13200</v>
      </c>
      <c r="I122" s="22">
        <f>SUM(I153+I185)</f>
        <v>13200</v>
      </c>
      <c r="J122" s="22">
        <f t="shared" si="11"/>
        <v>0</v>
      </c>
      <c r="K122" s="41"/>
      <c r="L122" s="41"/>
      <c r="M122" s="41"/>
    </row>
    <row r="123" spans="1:13" x14ac:dyDescent="0.25">
      <c r="A123" s="205"/>
      <c r="B123" s="23"/>
      <c r="C123" s="23"/>
      <c r="D123" s="23"/>
      <c r="E123" s="23"/>
      <c r="F123" s="23" t="s">
        <v>101</v>
      </c>
      <c r="G123" s="22">
        <v>7000</v>
      </c>
      <c r="H123" s="22">
        <f t="shared" si="11"/>
        <v>6160</v>
      </c>
      <c r="I123" s="22">
        <f t="shared" si="11"/>
        <v>6160</v>
      </c>
      <c r="J123" s="22">
        <f t="shared" si="11"/>
        <v>0</v>
      </c>
      <c r="K123" s="41"/>
      <c r="L123" s="41"/>
      <c r="M123" s="41"/>
    </row>
    <row r="124" spans="1:13" x14ac:dyDescent="0.25">
      <c r="A124" s="205"/>
      <c r="B124" s="23"/>
      <c r="C124" s="23"/>
      <c r="D124" s="23"/>
      <c r="E124" s="23"/>
      <c r="F124" s="23" t="s">
        <v>102</v>
      </c>
      <c r="G124" s="22">
        <v>0</v>
      </c>
      <c r="H124" s="22">
        <f t="shared" si="11"/>
        <v>0</v>
      </c>
      <c r="I124" s="22">
        <f t="shared" si="11"/>
        <v>0</v>
      </c>
      <c r="J124" s="22">
        <f t="shared" si="11"/>
        <v>0</v>
      </c>
      <c r="K124" s="41"/>
      <c r="L124" s="41"/>
      <c r="M124" s="41"/>
    </row>
    <row r="125" spans="1:13" x14ac:dyDescent="0.25">
      <c r="A125" s="205"/>
      <c r="B125" s="23"/>
      <c r="C125" s="23"/>
      <c r="D125" s="23"/>
      <c r="E125" s="23"/>
      <c r="F125" s="23" t="s">
        <v>60</v>
      </c>
      <c r="G125" s="22">
        <v>57000</v>
      </c>
      <c r="H125" s="22">
        <f t="shared" si="11"/>
        <v>58140</v>
      </c>
      <c r="I125" s="22">
        <f t="shared" si="11"/>
        <v>58140</v>
      </c>
      <c r="J125" s="22">
        <f t="shared" si="11"/>
        <v>0</v>
      </c>
      <c r="K125" s="41"/>
      <c r="L125" s="41"/>
      <c r="M125" s="41"/>
    </row>
    <row r="126" spans="1:13" x14ac:dyDescent="0.25">
      <c r="A126" s="205"/>
      <c r="B126" s="23"/>
      <c r="C126" s="23"/>
      <c r="D126" s="23"/>
      <c r="E126" s="23"/>
      <c r="F126" s="23" t="s">
        <v>61</v>
      </c>
      <c r="G126" s="22">
        <f>SUM(G157+G189)</f>
        <v>0</v>
      </c>
      <c r="H126" s="22">
        <f t="shared" si="11"/>
        <v>0</v>
      </c>
      <c r="I126" s="22">
        <f t="shared" si="11"/>
        <v>0</v>
      </c>
      <c r="J126" s="22">
        <f t="shared" si="11"/>
        <v>0</v>
      </c>
      <c r="K126" s="41"/>
      <c r="L126" s="41"/>
      <c r="M126" s="41"/>
    </row>
    <row r="127" spans="1:13" x14ac:dyDescent="0.25">
      <c r="A127" s="205" t="s">
        <v>62</v>
      </c>
      <c r="B127" s="23" t="s">
        <v>81</v>
      </c>
      <c r="C127" s="23" t="s">
        <v>91</v>
      </c>
      <c r="D127" s="23" t="s">
        <v>97</v>
      </c>
      <c r="E127" s="23" t="s">
        <v>63</v>
      </c>
      <c r="F127" s="23"/>
      <c r="G127" s="22">
        <f t="shared" ref="G127:J128" si="12">SUM(G128)</f>
        <v>2000</v>
      </c>
      <c r="H127" s="22">
        <f t="shared" si="12"/>
        <v>2000</v>
      </c>
      <c r="I127" s="22">
        <f t="shared" si="12"/>
        <v>2000</v>
      </c>
      <c r="J127" s="22">
        <f t="shared" si="12"/>
        <v>0</v>
      </c>
      <c r="K127" s="41"/>
      <c r="L127" s="41"/>
      <c r="M127" s="41"/>
    </row>
    <row r="128" spans="1:13" x14ac:dyDescent="0.25">
      <c r="A128" s="205" t="s">
        <v>64</v>
      </c>
      <c r="B128" s="23" t="s">
        <v>81</v>
      </c>
      <c r="C128" s="23" t="s">
        <v>91</v>
      </c>
      <c r="D128" s="23" t="s">
        <v>97</v>
      </c>
      <c r="E128" s="23" t="s">
        <v>65</v>
      </c>
      <c r="F128" s="23"/>
      <c r="G128" s="22">
        <f t="shared" si="12"/>
        <v>2000</v>
      </c>
      <c r="H128" s="22">
        <f t="shared" si="12"/>
        <v>2000</v>
      </c>
      <c r="I128" s="22">
        <f t="shared" si="12"/>
        <v>2000</v>
      </c>
      <c r="J128" s="22">
        <f t="shared" si="12"/>
        <v>0</v>
      </c>
      <c r="K128" s="41"/>
      <c r="L128" s="41"/>
      <c r="M128" s="41"/>
    </row>
    <row r="129" spans="1:13" ht="22.5" x14ac:dyDescent="0.25">
      <c r="A129" s="205" t="s">
        <v>66</v>
      </c>
      <c r="B129" s="23" t="s">
        <v>81</v>
      </c>
      <c r="C129" s="23" t="s">
        <v>91</v>
      </c>
      <c r="D129" s="23" t="s">
        <v>97</v>
      </c>
      <c r="E129" s="23" t="s">
        <v>67</v>
      </c>
      <c r="F129" s="23" t="s">
        <v>68</v>
      </c>
      <c r="G129" s="22">
        <f>SUM(G160+G192)</f>
        <v>2000</v>
      </c>
      <c r="H129" s="22">
        <f>SUM(H160+H192)</f>
        <v>2000</v>
      </c>
      <c r="I129" s="22">
        <f>SUM(I160+I192)</f>
        <v>2000</v>
      </c>
      <c r="J129" s="22">
        <f>SUM(J160+J192)</f>
        <v>0</v>
      </c>
      <c r="K129" s="41"/>
      <c r="L129" s="41"/>
      <c r="M129" s="41"/>
    </row>
    <row r="130" spans="1:13" ht="22.5" x14ac:dyDescent="0.25">
      <c r="A130" s="205" t="s">
        <v>317</v>
      </c>
      <c r="B130" s="23"/>
      <c r="C130" s="23"/>
      <c r="D130" s="23"/>
      <c r="E130" s="23"/>
      <c r="F130" s="23"/>
      <c r="G130" s="22">
        <f>SUM(G131)</f>
        <v>685940</v>
      </c>
      <c r="H130" s="22">
        <f>SUM(H131)</f>
        <v>639609.29705000005</v>
      </c>
      <c r="I130" s="22">
        <f>SUM(I131)</f>
        <v>639609.29705000005</v>
      </c>
      <c r="J130" s="22">
        <f>SUM(J131)</f>
        <v>0</v>
      </c>
      <c r="K130" s="41"/>
      <c r="L130" s="41"/>
      <c r="M130" s="41"/>
    </row>
    <row r="131" spans="1:13" ht="45" x14ac:dyDescent="0.25">
      <c r="A131" s="204" t="s">
        <v>92</v>
      </c>
      <c r="B131" s="23" t="s">
        <v>81</v>
      </c>
      <c r="C131" s="23" t="s">
        <v>91</v>
      </c>
      <c r="D131" s="23" t="s">
        <v>93</v>
      </c>
      <c r="E131" s="23"/>
      <c r="F131" s="23"/>
      <c r="G131" s="22">
        <f>SUM(G133+G138+G158)</f>
        <v>685940</v>
      </c>
      <c r="H131" s="22">
        <f>SUM(H133+H138+H158)</f>
        <v>639609.29705000005</v>
      </c>
      <c r="I131" s="22">
        <f>SUM(I133+I138+I158)</f>
        <v>639609.29705000005</v>
      </c>
      <c r="J131" s="22">
        <f>SUM(J133+J138+J158)</f>
        <v>0</v>
      </c>
      <c r="K131" s="41"/>
      <c r="L131" s="41"/>
      <c r="M131" s="41"/>
    </row>
    <row r="132" spans="1:13" ht="22.5" x14ac:dyDescent="0.25">
      <c r="A132" s="204" t="s">
        <v>315</v>
      </c>
      <c r="B132" s="23" t="s">
        <v>81</v>
      </c>
      <c r="C132" s="23" t="s">
        <v>91</v>
      </c>
      <c r="D132" s="23" t="s">
        <v>97</v>
      </c>
      <c r="E132" s="23"/>
      <c r="F132" s="23"/>
      <c r="G132" s="22"/>
      <c r="H132" s="22"/>
      <c r="I132" s="22"/>
      <c r="J132" s="22"/>
      <c r="K132" s="41"/>
      <c r="L132" s="41"/>
      <c r="M132" s="41"/>
    </row>
    <row r="133" spans="1:13" ht="67.5" x14ac:dyDescent="0.25">
      <c r="A133" s="205" t="s">
        <v>307</v>
      </c>
      <c r="B133" s="23" t="s">
        <v>81</v>
      </c>
      <c r="C133" s="23" t="s">
        <v>91</v>
      </c>
      <c r="D133" s="23" t="s">
        <v>97</v>
      </c>
      <c r="E133" s="23" t="s">
        <v>29</v>
      </c>
      <c r="F133" s="23"/>
      <c r="G133" s="22">
        <f t="shared" ref="G133:J134" si="13">SUM(G134)</f>
        <v>591940</v>
      </c>
      <c r="H133" s="22">
        <f t="shared" si="13"/>
        <v>547549.29705000005</v>
      </c>
      <c r="I133" s="22">
        <f t="shared" si="13"/>
        <v>547549.29705000005</v>
      </c>
      <c r="J133" s="22">
        <f t="shared" si="13"/>
        <v>0</v>
      </c>
      <c r="K133" s="41"/>
      <c r="L133" s="41"/>
      <c r="M133" s="41"/>
    </row>
    <row r="134" spans="1:13" ht="22.5" x14ac:dyDescent="0.25">
      <c r="A134" s="205" t="s">
        <v>30</v>
      </c>
      <c r="B134" s="23"/>
      <c r="C134" s="23"/>
      <c r="D134" s="23"/>
      <c r="E134" s="23" t="s">
        <v>31</v>
      </c>
      <c r="F134" s="23"/>
      <c r="G134" s="22">
        <f t="shared" si="13"/>
        <v>591940</v>
      </c>
      <c r="H134" s="22">
        <f t="shared" si="13"/>
        <v>547549.29705000005</v>
      </c>
      <c r="I134" s="22">
        <f t="shared" si="13"/>
        <v>547549.29705000005</v>
      </c>
      <c r="J134" s="22">
        <f t="shared" si="13"/>
        <v>0</v>
      </c>
      <c r="K134" s="41"/>
      <c r="L134" s="41"/>
      <c r="M134" s="41"/>
    </row>
    <row r="135" spans="1:13" x14ac:dyDescent="0.25">
      <c r="A135" s="292" t="s">
        <v>308</v>
      </c>
      <c r="B135" s="260" t="s">
        <v>81</v>
      </c>
      <c r="C135" s="260" t="s">
        <v>91</v>
      </c>
      <c r="D135" s="23" t="s">
        <v>97</v>
      </c>
      <c r="E135" s="260" t="s">
        <v>33</v>
      </c>
      <c r="F135" s="23"/>
      <c r="G135" s="22">
        <f>SUM(G136:G137)</f>
        <v>591940</v>
      </c>
      <c r="H135" s="22">
        <f>SUM(H136:H137)</f>
        <v>547549.29705000005</v>
      </c>
      <c r="I135" s="22">
        <f>SUM(I136:I137)</f>
        <v>547549.29705000005</v>
      </c>
      <c r="J135" s="22">
        <f>SUM(J136:J137)</f>
        <v>0</v>
      </c>
      <c r="K135" s="41"/>
      <c r="L135" s="41"/>
      <c r="M135" s="41"/>
    </row>
    <row r="136" spans="1:13" x14ac:dyDescent="0.25">
      <c r="A136" s="293"/>
      <c r="B136" s="261"/>
      <c r="C136" s="261"/>
      <c r="D136" s="23" t="s">
        <v>97</v>
      </c>
      <c r="E136" s="261"/>
      <c r="F136" s="23" t="s">
        <v>34</v>
      </c>
      <c r="G136" s="22">
        <v>454643</v>
      </c>
      <c r="H136" s="22">
        <f>SUM(I136:J136)</f>
        <v>420544.77500000002</v>
      </c>
      <c r="I136" s="22">
        <f>G136-G136*7.5%</f>
        <v>420544.77500000002</v>
      </c>
      <c r="J136" s="22">
        <v>0</v>
      </c>
      <c r="K136" s="41"/>
      <c r="L136" s="41"/>
      <c r="M136" s="41"/>
    </row>
    <row r="137" spans="1:13" x14ac:dyDescent="0.25">
      <c r="A137" s="294"/>
      <c r="B137" s="262"/>
      <c r="C137" s="262"/>
      <c r="D137" s="23" t="s">
        <v>97</v>
      </c>
      <c r="E137" s="262"/>
      <c r="F137" s="23" t="s">
        <v>35</v>
      </c>
      <c r="G137" s="22">
        <v>137297</v>
      </c>
      <c r="H137" s="22">
        <f>SUM(I137:J137)</f>
        <v>127004.52205</v>
      </c>
      <c r="I137" s="22">
        <f>SUM(I136*30.2/100)</f>
        <v>127004.52205</v>
      </c>
      <c r="J137" s="22">
        <v>0</v>
      </c>
      <c r="K137" s="41"/>
      <c r="L137" s="41"/>
      <c r="M137" s="41"/>
    </row>
    <row r="138" spans="1:13" ht="22.5" x14ac:dyDescent="0.25">
      <c r="A138" s="207" t="s">
        <v>228</v>
      </c>
      <c r="B138" s="23" t="s">
        <v>81</v>
      </c>
      <c r="C138" s="23" t="s">
        <v>91</v>
      </c>
      <c r="D138" s="23" t="s">
        <v>97</v>
      </c>
      <c r="E138" s="136">
        <v>200</v>
      </c>
      <c r="F138" s="23"/>
      <c r="G138" s="22">
        <f>SUM(G139)</f>
        <v>92000</v>
      </c>
      <c r="H138" s="22">
        <f>SUM(H139)</f>
        <v>90060</v>
      </c>
      <c r="I138" s="22">
        <f>SUM(I139)</f>
        <v>90060</v>
      </c>
      <c r="J138" s="22">
        <f>SUM(J139)</f>
        <v>0</v>
      </c>
      <c r="K138" s="41"/>
      <c r="L138" s="41"/>
      <c r="M138" s="41"/>
    </row>
    <row r="139" spans="1:13" ht="33.75" x14ac:dyDescent="0.25">
      <c r="A139" s="205" t="s">
        <v>229</v>
      </c>
      <c r="B139" s="23" t="s">
        <v>81</v>
      </c>
      <c r="C139" s="23" t="s">
        <v>91</v>
      </c>
      <c r="D139" s="23" t="s">
        <v>97</v>
      </c>
      <c r="E139" s="136">
        <v>240</v>
      </c>
      <c r="F139" s="23"/>
      <c r="G139" s="22">
        <f>SUM(G140:G141)</f>
        <v>92000</v>
      </c>
      <c r="H139" s="22">
        <f>SUM(H140:H141)</f>
        <v>90060</v>
      </c>
      <c r="I139" s="22">
        <f>SUM(I140:I141)</f>
        <v>90060</v>
      </c>
      <c r="J139" s="22">
        <f>SUM(J140:J141)</f>
        <v>0</v>
      </c>
      <c r="K139" s="41"/>
      <c r="L139" s="41"/>
      <c r="M139" s="41"/>
    </row>
    <row r="140" spans="1:13" ht="33.75" x14ac:dyDescent="0.25">
      <c r="A140" s="206" t="s">
        <v>104</v>
      </c>
      <c r="B140" s="23" t="s">
        <v>81</v>
      </c>
      <c r="C140" s="23" t="s">
        <v>91</v>
      </c>
      <c r="D140" s="23" t="s">
        <v>97</v>
      </c>
      <c r="E140" s="136">
        <v>242</v>
      </c>
      <c r="F140" s="23" t="s">
        <v>41</v>
      </c>
      <c r="G140" s="22">
        <v>5000</v>
      </c>
      <c r="H140" s="22">
        <f>SUM(I140:J140)</f>
        <v>4400</v>
      </c>
      <c r="I140" s="22">
        <f>SUM(G140)-G140*12%</f>
        <v>4400</v>
      </c>
      <c r="J140" s="22">
        <v>0</v>
      </c>
      <c r="K140" s="41"/>
      <c r="L140" s="41"/>
      <c r="M140" s="41"/>
    </row>
    <row r="141" spans="1:13" ht="33.75" x14ac:dyDescent="0.25">
      <c r="A141" s="206" t="s">
        <v>305</v>
      </c>
      <c r="B141" s="23" t="s">
        <v>81</v>
      </c>
      <c r="C141" s="23" t="s">
        <v>91</v>
      </c>
      <c r="D141" s="23" t="s">
        <v>97</v>
      </c>
      <c r="E141" s="136">
        <v>244</v>
      </c>
      <c r="F141" s="23"/>
      <c r="G141" s="22">
        <f>SUM(G142+G143+G147+G150+G151+G152)</f>
        <v>87000</v>
      </c>
      <c r="H141" s="22">
        <f>SUM(H142+H143+H147+H150+H151+H152)</f>
        <v>85660</v>
      </c>
      <c r="I141" s="22">
        <f>SUM(I142+I143+I147+I150+I151+I152)</f>
        <v>85660</v>
      </c>
      <c r="J141" s="22">
        <f>SUM(J142+J143+J147+J150+J151+J152)</f>
        <v>0</v>
      </c>
      <c r="K141" s="41"/>
      <c r="L141" s="41"/>
      <c r="M141" s="41"/>
    </row>
    <row r="142" spans="1:13" x14ac:dyDescent="0.25">
      <c r="A142" s="205"/>
      <c r="B142" s="23"/>
      <c r="C142" s="23"/>
      <c r="D142" s="23"/>
      <c r="E142" s="23"/>
      <c r="F142" s="23" t="s">
        <v>41</v>
      </c>
      <c r="G142" s="22">
        <v>0</v>
      </c>
      <c r="H142" s="22">
        <f>SUM(I142:J142)</f>
        <v>0</v>
      </c>
      <c r="I142" s="22"/>
      <c r="J142" s="22"/>
      <c r="K142" s="41"/>
      <c r="L142" s="41"/>
      <c r="M142" s="41"/>
    </row>
    <row r="143" spans="1:13" x14ac:dyDescent="0.25">
      <c r="A143" s="205"/>
      <c r="B143" s="23"/>
      <c r="C143" s="23"/>
      <c r="D143" s="23"/>
      <c r="E143" s="23"/>
      <c r="F143" s="23" t="s">
        <v>45</v>
      </c>
      <c r="G143" s="22">
        <f>SUM(G144:G146)</f>
        <v>8000</v>
      </c>
      <c r="H143" s="22">
        <f>SUM(H144:H146)</f>
        <v>8160</v>
      </c>
      <c r="I143" s="22">
        <f>SUM(I144:I146)</f>
        <v>8160</v>
      </c>
      <c r="J143" s="22">
        <f>SUM(J144:J146)</f>
        <v>0</v>
      </c>
      <c r="K143" s="41"/>
      <c r="L143" s="41"/>
      <c r="M143" s="41"/>
    </row>
    <row r="144" spans="1:13" x14ac:dyDescent="0.25">
      <c r="A144" s="205"/>
      <c r="B144" s="23"/>
      <c r="C144" s="23"/>
      <c r="D144" s="23"/>
      <c r="E144" s="23"/>
      <c r="F144" s="23" t="s">
        <v>46</v>
      </c>
      <c r="G144" s="22">
        <v>8000</v>
      </c>
      <c r="H144" s="22">
        <f>SUM(I144:J144)</f>
        <v>8160</v>
      </c>
      <c r="I144" s="22">
        <f>G144+G144*2%</f>
        <v>8160</v>
      </c>
      <c r="J144" s="22">
        <v>0</v>
      </c>
      <c r="K144" s="41"/>
      <c r="L144" s="41"/>
      <c r="M144" s="41"/>
    </row>
    <row r="145" spans="1:13" x14ac:dyDescent="0.25">
      <c r="A145" s="205"/>
      <c r="B145" s="23"/>
      <c r="C145" s="23"/>
      <c r="D145" s="23"/>
      <c r="E145" s="23"/>
      <c r="F145" s="23" t="s">
        <v>47</v>
      </c>
      <c r="G145" s="22">
        <v>0</v>
      </c>
      <c r="H145" s="22"/>
      <c r="I145" s="22"/>
      <c r="J145" s="22"/>
      <c r="K145" s="41"/>
      <c r="L145" s="41"/>
      <c r="M145" s="41"/>
    </row>
    <row r="146" spans="1:13" x14ac:dyDescent="0.25">
      <c r="A146" s="205"/>
      <c r="B146" s="23"/>
      <c r="C146" s="23"/>
      <c r="D146" s="23"/>
      <c r="E146" s="23"/>
      <c r="F146" s="23" t="s">
        <v>48</v>
      </c>
      <c r="G146" s="22">
        <v>0</v>
      </c>
      <c r="H146" s="22"/>
      <c r="I146" s="22"/>
      <c r="J146" s="22"/>
      <c r="K146" s="41"/>
      <c r="L146" s="41"/>
      <c r="M146" s="41"/>
    </row>
    <row r="147" spans="1:13" x14ac:dyDescent="0.25">
      <c r="A147" s="205"/>
      <c r="B147" s="23"/>
      <c r="C147" s="23"/>
      <c r="D147" s="23"/>
      <c r="E147" s="23"/>
      <c r="F147" s="23" t="s">
        <v>50</v>
      </c>
      <c r="G147" s="22">
        <f>SUM(G148:G149)</f>
        <v>0</v>
      </c>
      <c r="H147" s="22">
        <f>SUM(H148:H149)</f>
        <v>0</v>
      </c>
      <c r="I147" s="22">
        <f>SUM(I148:I149)</f>
        <v>0</v>
      </c>
      <c r="J147" s="22">
        <f>SUM(J148:J149)</f>
        <v>0</v>
      </c>
      <c r="K147" s="41"/>
      <c r="L147" s="41"/>
      <c r="M147" s="41"/>
    </row>
    <row r="148" spans="1:13" x14ac:dyDescent="0.25">
      <c r="A148" s="205"/>
      <c r="B148" s="23"/>
      <c r="C148" s="23"/>
      <c r="D148" s="23"/>
      <c r="E148" s="23"/>
      <c r="F148" s="23" t="s">
        <v>52</v>
      </c>
      <c r="G148" s="22">
        <v>0</v>
      </c>
      <c r="H148" s="22"/>
      <c r="I148" s="22"/>
      <c r="J148" s="22"/>
      <c r="K148" s="41"/>
      <c r="L148" s="41"/>
      <c r="M148" s="41"/>
    </row>
    <row r="149" spans="1:13" x14ac:dyDescent="0.25">
      <c r="A149" s="205"/>
      <c r="B149" s="23"/>
      <c r="C149" s="23"/>
      <c r="D149" s="23"/>
      <c r="E149" s="23"/>
      <c r="F149" s="23" t="s">
        <v>51</v>
      </c>
      <c r="G149" s="22">
        <v>0</v>
      </c>
      <c r="H149" s="22">
        <f>SUM(I149:J149)</f>
        <v>0</v>
      </c>
      <c r="I149" s="22">
        <f>SUM(G149*106.2/100)</f>
        <v>0</v>
      </c>
      <c r="J149" s="22">
        <v>0</v>
      </c>
      <c r="K149" s="41"/>
      <c r="L149" s="41"/>
      <c r="M149" s="41"/>
    </row>
    <row r="150" spans="1:13" x14ac:dyDescent="0.25">
      <c r="A150" s="205"/>
      <c r="B150" s="23"/>
      <c r="C150" s="23"/>
      <c r="D150" s="23"/>
      <c r="E150" s="23"/>
      <c r="F150" s="23" t="s">
        <v>56</v>
      </c>
      <c r="G150" s="22">
        <v>0</v>
      </c>
      <c r="H150" s="22">
        <f t="shared" ref="H150:H157" si="14">SUM(I150:J150)</f>
        <v>0</v>
      </c>
      <c r="I150" s="22"/>
      <c r="J150" s="22"/>
      <c r="K150" s="41"/>
      <c r="L150" s="41"/>
      <c r="M150" s="41"/>
    </row>
    <row r="151" spans="1:13" x14ac:dyDescent="0.25">
      <c r="A151" s="205"/>
      <c r="B151" s="23"/>
      <c r="C151" s="23"/>
      <c r="D151" s="23"/>
      <c r="E151" s="23"/>
      <c r="F151" s="23" t="s">
        <v>99</v>
      </c>
      <c r="G151" s="22">
        <v>0</v>
      </c>
      <c r="H151" s="22">
        <f t="shared" si="14"/>
        <v>0</v>
      </c>
      <c r="I151" s="22"/>
      <c r="J151" s="22"/>
      <c r="K151" s="41"/>
      <c r="L151" s="41"/>
      <c r="M151" s="41"/>
    </row>
    <row r="152" spans="1:13" x14ac:dyDescent="0.25">
      <c r="A152" s="205"/>
      <c r="B152" s="23"/>
      <c r="C152" s="23"/>
      <c r="D152" s="23"/>
      <c r="E152" s="23"/>
      <c r="F152" s="23" t="s">
        <v>58</v>
      </c>
      <c r="G152" s="22">
        <f>SUM(G153:G157)</f>
        <v>79000</v>
      </c>
      <c r="H152" s="22">
        <f>SUM(H153:H157)</f>
        <v>77500</v>
      </c>
      <c r="I152" s="22">
        <f>SUM(I153:I157)</f>
        <v>77500</v>
      </c>
      <c r="J152" s="22">
        <f>SUM(J153:J157)</f>
        <v>0</v>
      </c>
      <c r="K152" s="41"/>
      <c r="L152" s="41"/>
      <c r="M152" s="41"/>
    </row>
    <row r="153" spans="1:13" x14ac:dyDescent="0.25">
      <c r="A153" s="205"/>
      <c r="B153" s="23"/>
      <c r="C153" s="23"/>
      <c r="D153" s="23"/>
      <c r="E153" s="23"/>
      <c r="F153" s="23" t="s">
        <v>100</v>
      </c>
      <c r="G153" s="22">
        <v>15000</v>
      </c>
      <c r="H153" s="22">
        <f t="shared" si="14"/>
        <v>13200</v>
      </c>
      <c r="I153" s="22">
        <f>SUM(G153)-G153*12%</f>
        <v>13200</v>
      </c>
      <c r="J153" s="22">
        <v>0</v>
      </c>
      <c r="K153" s="41"/>
      <c r="L153" s="41"/>
      <c r="M153" s="41"/>
    </row>
    <row r="154" spans="1:13" x14ac:dyDescent="0.25">
      <c r="A154" s="205"/>
      <c r="B154" s="23"/>
      <c r="C154" s="23"/>
      <c r="D154" s="23"/>
      <c r="E154" s="23"/>
      <c r="F154" s="23" t="s">
        <v>101</v>
      </c>
      <c r="G154" s="22">
        <v>7000</v>
      </c>
      <c r="H154" s="22">
        <f t="shared" si="14"/>
        <v>6160</v>
      </c>
      <c r="I154" s="22">
        <f>SUM(G154)-G154*12%</f>
        <v>6160</v>
      </c>
      <c r="J154" s="22">
        <v>0</v>
      </c>
      <c r="K154" s="41"/>
      <c r="L154" s="41"/>
      <c r="M154" s="41"/>
    </row>
    <row r="155" spans="1:13" x14ac:dyDescent="0.25">
      <c r="A155" s="205"/>
      <c r="B155" s="23"/>
      <c r="C155" s="23"/>
      <c r="D155" s="23"/>
      <c r="E155" s="23"/>
      <c r="F155" s="23" t="s">
        <v>102</v>
      </c>
      <c r="G155" s="22"/>
      <c r="H155" s="22">
        <f t="shared" si="14"/>
        <v>0</v>
      </c>
      <c r="I155" s="22">
        <f>SUM(G155)</f>
        <v>0</v>
      </c>
      <c r="J155" s="22">
        <v>0</v>
      </c>
      <c r="K155" s="41"/>
      <c r="L155" s="41"/>
      <c r="M155" s="41"/>
    </row>
    <row r="156" spans="1:13" x14ac:dyDescent="0.25">
      <c r="A156" s="205"/>
      <c r="B156" s="23"/>
      <c r="C156" s="23"/>
      <c r="D156" s="23"/>
      <c r="E156" s="23"/>
      <c r="F156" s="23" t="s">
        <v>60</v>
      </c>
      <c r="G156" s="22">
        <v>57000</v>
      </c>
      <c r="H156" s="22">
        <f t="shared" si="14"/>
        <v>58140</v>
      </c>
      <c r="I156" s="22">
        <f>G156+G156*2%</f>
        <v>58140</v>
      </c>
      <c r="J156" s="22">
        <v>0</v>
      </c>
      <c r="K156" s="41"/>
      <c r="L156" s="41"/>
      <c r="M156" s="41"/>
    </row>
    <row r="157" spans="1:13" x14ac:dyDescent="0.25">
      <c r="A157" s="205"/>
      <c r="B157" s="23"/>
      <c r="C157" s="23"/>
      <c r="D157" s="23"/>
      <c r="E157" s="23"/>
      <c r="F157" s="23" t="s">
        <v>61</v>
      </c>
      <c r="G157" s="22">
        <v>0</v>
      </c>
      <c r="H157" s="22">
        <f t="shared" si="14"/>
        <v>0</v>
      </c>
      <c r="I157" s="22">
        <f>G157-G157*12%</f>
        <v>0</v>
      </c>
      <c r="J157" s="22">
        <v>0</v>
      </c>
      <c r="K157" s="41"/>
      <c r="L157" s="41"/>
      <c r="M157" s="41"/>
    </row>
    <row r="158" spans="1:13" x14ac:dyDescent="0.25">
      <c r="A158" s="205" t="s">
        <v>62</v>
      </c>
      <c r="B158" s="23" t="s">
        <v>81</v>
      </c>
      <c r="C158" s="23" t="s">
        <v>91</v>
      </c>
      <c r="D158" s="23" t="s">
        <v>318</v>
      </c>
      <c r="E158" s="23" t="s">
        <v>63</v>
      </c>
      <c r="F158" s="23"/>
      <c r="G158" s="22">
        <f t="shared" ref="G158:J159" si="15">SUM(G159)</f>
        <v>2000</v>
      </c>
      <c r="H158" s="22">
        <f t="shared" si="15"/>
        <v>2000</v>
      </c>
      <c r="I158" s="22">
        <f t="shared" si="15"/>
        <v>2000</v>
      </c>
      <c r="J158" s="22">
        <f t="shared" si="15"/>
        <v>0</v>
      </c>
      <c r="K158" s="41"/>
      <c r="L158" s="41"/>
      <c r="M158" s="41"/>
    </row>
    <row r="159" spans="1:13" x14ac:dyDescent="0.25">
      <c r="A159" s="205" t="s">
        <v>64</v>
      </c>
      <c r="B159" s="23" t="s">
        <v>81</v>
      </c>
      <c r="C159" s="23" t="s">
        <v>91</v>
      </c>
      <c r="D159" s="23" t="s">
        <v>318</v>
      </c>
      <c r="E159" s="23" t="s">
        <v>65</v>
      </c>
      <c r="F159" s="23"/>
      <c r="G159" s="22">
        <f t="shared" si="15"/>
        <v>2000</v>
      </c>
      <c r="H159" s="22">
        <f t="shared" si="15"/>
        <v>2000</v>
      </c>
      <c r="I159" s="22">
        <f t="shared" si="15"/>
        <v>2000</v>
      </c>
      <c r="J159" s="22">
        <f t="shared" si="15"/>
        <v>0</v>
      </c>
      <c r="K159" s="41"/>
      <c r="L159" s="41"/>
      <c r="M159" s="41"/>
    </row>
    <row r="160" spans="1:13" ht="22.5" x14ac:dyDescent="0.25">
      <c r="A160" s="205" t="s">
        <v>66</v>
      </c>
      <c r="B160" s="23" t="s">
        <v>81</v>
      </c>
      <c r="C160" s="23" t="s">
        <v>91</v>
      </c>
      <c r="D160" s="23" t="s">
        <v>318</v>
      </c>
      <c r="E160" s="23" t="s">
        <v>67</v>
      </c>
      <c r="F160" s="23" t="s">
        <v>68</v>
      </c>
      <c r="G160" s="22">
        <v>2000</v>
      </c>
      <c r="H160" s="22">
        <f>SUM(I160:J160)</f>
        <v>2000</v>
      </c>
      <c r="I160" s="22">
        <f>SUM(G160)</f>
        <v>2000</v>
      </c>
      <c r="J160" s="22">
        <v>0</v>
      </c>
      <c r="K160" s="41"/>
      <c r="L160" s="41"/>
      <c r="M160" s="41"/>
    </row>
    <row r="161" spans="1:13" x14ac:dyDescent="0.25">
      <c r="A161" s="205" t="s">
        <v>319</v>
      </c>
      <c r="B161" s="23"/>
      <c r="C161" s="23"/>
      <c r="D161" s="23"/>
      <c r="E161" s="23"/>
      <c r="F161" s="23"/>
      <c r="G161" s="22">
        <f>SUM(G162)</f>
        <v>0</v>
      </c>
      <c r="H161" s="22">
        <f>SUM(H162)</f>
        <v>0</v>
      </c>
      <c r="I161" s="22">
        <f>SUM(I162)</f>
        <v>0</v>
      </c>
      <c r="J161" s="22">
        <f>SUM(J162)</f>
        <v>0</v>
      </c>
      <c r="K161" s="41"/>
      <c r="L161" s="41"/>
      <c r="M161" s="41"/>
    </row>
    <row r="162" spans="1:13" ht="45" x14ac:dyDescent="0.25">
      <c r="A162" s="204" t="s">
        <v>92</v>
      </c>
      <c r="B162" s="23" t="s">
        <v>81</v>
      </c>
      <c r="C162" s="23" t="s">
        <v>91</v>
      </c>
      <c r="D162" s="23" t="s">
        <v>93</v>
      </c>
      <c r="E162" s="23"/>
      <c r="F162" s="23"/>
      <c r="G162" s="22">
        <f>SUM(G165+G170+G190)</f>
        <v>0</v>
      </c>
      <c r="H162" s="22">
        <f>SUM(H165+H170+H190)</f>
        <v>0</v>
      </c>
      <c r="I162" s="22">
        <f>SUM(I165+I170+I190)</f>
        <v>0</v>
      </c>
      <c r="J162" s="22">
        <f>SUM(J165+J170+J190)</f>
        <v>0</v>
      </c>
      <c r="K162" s="41"/>
      <c r="L162" s="41"/>
      <c r="M162" s="41"/>
    </row>
    <row r="163" spans="1:13" ht="22.5" x14ac:dyDescent="0.25">
      <c r="A163" s="204" t="s">
        <v>94</v>
      </c>
      <c r="B163" s="23" t="s">
        <v>81</v>
      </c>
      <c r="C163" s="23" t="s">
        <v>91</v>
      </c>
      <c r="D163" s="23" t="s">
        <v>95</v>
      </c>
      <c r="E163" s="23"/>
      <c r="F163" s="23"/>
      <c r="G163" s="22"/>
      <c r="H163" s="22"/>
      <c r="I163" s="22"/>
      <c r="J163" s="22"/>
      <c r="K163" s="41"/>
      <c r="L163" s="41"/>
      <c r="M163" s="41"/>
    </row>
    <row r="164" spans="1:13" ht="33.75" x14ac:dyDescent="0.25">
      <c r="A164" s="204" t="s">
        <v>96</v>
      </c>
      <c r="B164" s="23" t="s">
        <v>81</v>
      </c>
      <c r="C164" s="23" t="s">
        <v>91</v>
      </c>
      <c r="D164" s="23" t="s">
        <v>318</v>
      </c>
      <c r="E164" s="23"/>
      <c r="F164" s="23"/>
      <c r="G164" s="22"/>
      <c r="H164" s="22"/>
      <c r="I164" s="22"/>
      <c r="J164" s="22"/>
      <c r="K164" s="41"/>
      <c r="L164" s="41"/>
      <c r="M164" s="41"/>
    </row>
    <row r="165" spans="1:13" ht="45" x14ac:dyDescent="0.25">
      <c r="A165" s="205" t="s">
        <v>28</v>
      </c>
      <c r="B165" s="23" t="s">
        <v>81</v>
      </c>
      <c r="C165" s="23" t="s">
        <v>91</v>
      </c>
      <c r="D165" s="23" t="s">
        <v>318</v>
      </c>
      <c r="E165" s="23" t="s">
        <v>29</v>
      </c>
      <c r="F165" s="23"/>
      <c r="G165" s="22">
        <f t="shared" ref="G165:J166" si="16">SUM(G166)</f>
        <v>0</v>
      </c>
      <c r="H165" s="22">
        <f t="shared" si="16"/>
        <v>0</v>
      </c>
      <c r="I165" s="22">
        <f t="shared" si="16"/>
        <v>0</v>
      </c>
      <c r="J165" s="22">
        <f t="shared" si="16"/>
        <v>0</v>
      </c>
      <c r="K165" s="41"/>
      <c r="L165" s="41"/>
      <c r="M165" s="41"/>
    </row>
    <row r="166" spans="1:13" ht="33.75" x14ac:dyDescent="0.25">
      <c r="A166" s="205" t="s">
        <v>308</v>
      </c>
      <c r="B166" s="23"/>
      <c r="C166" s="23"/>
      <c r="D166" s="23"/>
      <c r="E166" s="23" t="s">
        <v>31</v>
      </c>
      <c r="F166" s="23"/>
      <c r="G166" s="22">
        <f t="shared" si="16"/>
        <v>0</v>
      </c>
      <c r="H166" s="22">
        <f t="shared" si="16"/>
        <v>0</v>
      </c>
      <c r="I166" s="22">
        <f t="shared" si="16"/>
        <v>0</v>
      </c>
      <c r="J166" s="22">
        <f t="shared" si="16"/>
        <v>0</v>
      </c>
      <c r="K166" s="41"/>
      <c r="L166" s="41"/>
      <c r="M166" s="41"/>
    </row>
    <row r="167" spans="1:13" x14ac:dyDescent="0.25">
      <c r="A167" s="292" t="s">
        <v>224</v>
      </c>
      <c r="B167" s="260" t="s">
        <v>81</v>
      </c>
      <c r="C167" s="260" t="s">
        <v>91</v>
      </c>
      <c r="D167" s="23" t="s">
        <v>318</v>
      </c>
      <c r="E167" s="260" t="s">
        <v>33</v>
      </c>
      <c r="F167" s="23"/>
      <c r="G167" s="22">
        <f>SUM(G168:G169)</f>
        <v>0</v>
      </c>
      <c r="H167" s="22">
        <f>SUM(H168:H169)</f>
        <v>0</v>
      </c>
      <c r="I167" s="22">
        <f>SUM(I168:I169)</f>
        <v>0</v>
      </c>
      <c r="J167" s="22">
        <f>SUM(J168:J169)</f>
        <v>0</v>
      </c>
      <c r="K167" s="41"/>
      <c r="L167" s="41"/>
      <c r="M167" s="41"/>
    </row>
    <row r="168" spans="1:13" x14ac:dyDescent="0.25">
      <c r="A168" s="303"/>
      <c r="B168" s="261"/>
      <c r="C168" s="261"/>
      <c r="D168" s="23" t="s">
        <v>318</v>
      </c>
      <c r="E168" s="261"/>
      <c r="F168" s="23" t="s">
        <v>34</v>
      </c>
      <c r="G168" s="22"/>
      <c r="H168" s="22">
        <f>SUM(I168:J168)</f>
        <v>0</v>
      </c>
      <c r="I168" s="22"/>
      <c r="J168" s="22">
        <v>0</v>
      </c>
      <c r="K168" s="41"/>
      <c r="L168" s="41"/>
      <c r="M168" s="41"/>
    </row>
    <row r="169" spans="1:13" x14ac:dyDescent="0.25">
      <c r="A169" s="304"/>
      <c r="B169" s="262"/>
      <c r="C169" s="262"/>
      <c r="D169" s="23" t="s">
        <v>318</v>
      </c>
      <c r="E169" s="262"/>
      <c r="F169" s="23" t="s">
        <v>35</v>
      </c>
      <c r="G169" s="22"/>
      <c r="H169" s="22">
        <f>SUM(I169:J169)</f>
        <v>0</v>
      </c>
      <c r="I169" s="22"/>
      <c r="J169" s="22">
        <v>0</v>
      </c>
      <c r="K169" s="41"/>
      <c r="L169" s="41"/>
      <c r="M169" s="41"/>
    </row>
    <row r="170" spans="1:13" ht="22.5" x14ac:dyDescent="0.25">
      <c r="A170" s="207" t="s">
        <v>38</v>
      </c>
      <c r="B170" s="23" t="s">
        <v>81</v>
      </c>
      <c r="C170" s="23" t="s">
        <v>91</v>
      </c>
      <c r="D170" s="23" t="s">
        <v>318</v>
      </c>
      <c r="E170" s="136">
        <v>200</v>
      </c>
      <c r="F170" s="23"/>
      <c r="G170" s="22">
        <f>SUM(G171)</f>
        <v>0</v>
      </c>
      <c r="H170" s="22">
        <f>SUM(H171)</f>
        <v>0</v>
      </c>
      <c r="I170" s="22">
        <f>SUM(I171)</f>
        <v>0</v>
      </c>
      <c r="J170" s="22">
        <f>SUM(J171)</f>
        <v>0</v>
      </c>
      <c r="K170" s="41"/>
      <c r="L170" s="41"/>
      <c r="M170" s="41"/>
    </row>
    <row r="171" spans="1:13" ht="22.5" x14ac:dyDescent="0.25">
      <c r="A171" s="205" t="s">
        <v>39</v>
      </c>
      <c r="B171" s="23" t="s">
        <v>81</v>
      </c>
      <c r="C171" s="23" t="s">
        <v>91</v>
      </c>
      <c r="D171" s="23" t="s">
        <v>318</v>
      </c>
      <c r="E171" s="136">
        <v>240</v>
      </c>
      <c r="F171" s="23"/>
      <c r="G171" s="22">
        <f>SUM(G172:G173)</f>
        <v>0</v>
      </c>
      <c r="H171" s="22">
        <f>SUM(H172:H173)</f>
        <v>0</v>
      </c>
      <c r="I171" s="22">
        <f>SUM(I172:I173)</f>
        <v>0</v>
      </c>
      <c r="J171" s="22">
        <f>SUM(J172:J173)</f>
        <v>0</v>
      </c>
      <c r="K171" s="41"/>
      <c r="L171" s="41"/>
      <c r="M171" s="41"/>
    </row>
    <row r="172" spans="1:13" ht="33.75" x14ac:dyDescent="0.25">
      <c r="A172" s="206" t="s">
        <v>40</v>
      </c>
      <c r="B172" s="23" t="s">
        <v>81</v>
      </c>
      <c r="C172" s="23" t="s">
        <v>91</v>
      </c>
      <c r="D172" s="23" t="s">
        <v>318</v>
      </c>
      <c r="E172" s="136">
        <v>242</v>
      </c>
      <c r="F172" s="23" t="s">
        <v>41</v>
      </c>
      <c r="G172" s="22"/>
      <c r="H172" s="22">
        <f>SUM(I172:J172)</f>
        <v>0</v>
      </c>
      <c r="I172" s="22">
        <v>0</v>
      </c>
      <c r="J172" s="22">
        <v>0</v>
      </c>
      <c r="K172" s="41"/>
      <c r="L172" s="41"/>
      <c r="M172" s="41"/>
    </row>
    <row r="173" spans="1:13" ht="22.5" x14ac:dyDescent="0.25">
      <c r="A173" s="206" t="s">
        <v>42</v>
      </c>
      <c r="B173" s="23" t="s">
        <v>81</v>
      </c>
      <c r="C173" s="23" t="s">
        <v>91</v>
      </c>
      <c r="D173" s="23" t="s">
        <v>318</v>
      </c>
      <c r="E173" s="136">
        <v>244</v>
      </c>
      <c r="F173" s="23"/>
      <c r="G173" s="22">
        <f>SUM(G174+G175+G179+G182+G183+G184)</f>
        <v>0</v>
      </c>
      <c r="H173" s="22">
        <f>SUM(H174+H175+H179+H182+H183+H184)</f>
        <v>0</v>
      </c>
      <c r="I173" s="22">
        <f>SUM(I174+I175+I179+I182+I183+I184)</f>
        <v>0</v>
      </c>
      <c r="J173" s="22">
        <f>SUM(J174+J175+J179+J182+J183+J184)</f>
        <v>0</v>
      </c>
      <c r="K173" s="41"/>
      <c r="L173" s="41"/>
      <c r="M173" s="41"/>
    </row>
    <row r="174" spans="1:13" x14ac:dyDescent="0.25">
      <c r="A174" s="205"/>
      <c r="B174" s="23"/>
      <c r="C174" s="23"/>
      <c r="D174" s="23"/>
      <c r="E174" s="23"/>
      <c r="F174" s="23" t="s">
        <v>41</v>
      </c>
      <c r="G174" s="22">
        <v>0</v>
      </c>
      <c r="H174" s="22">
        <f>SUM(I174:J174)</f>
        <v>0</v>
      </c>
      <c r="I174" s="22"/>
      <c r="J174" s="22"/>
      <c r="K174" s="41"/>
      <c r="L174" s="41"/>
      <c r="M174" s="41"/>
    </row>
    <row r="175" spans="1:13" x14ac:dyDescent="0.25">
      <c r="A175" s="205"/>
      <c r="B175" s="23"/>
      <c r="C175" s="23"/>
      <c r="D175" s="23"/>
      <c r="E175" s="23"/>
      <c r="F175" s="23" t="s">
        <v>45</v>
      </c>
      <c r="G175" s="22">
        <f>SUM(G176:G178)</f>
        <v>0</v>
      </c>
      <c r="H175" s="22">
        <f>SUM(H176:H178)</f>
        <v>0</v>
      </c>
      <c r="I175" s="22">
        <f>SUM(I176:I178)</f>
        <v>0</v>
      </c>
      <c r="J175" s="22">
        <f>SUM(J176:J178)</f>
        <v>0</v>
      </c>
      <c r="K175" s="41"/>
      <c r="L175" s="41"/>
      <c r="M175" s="41"/>
    </row>
    <row r="176" spans="1:13" x14ac:dyDescent="0.25">
      <c r="A176" s="205"/>
      <c r="B176" s="23"/>
      <c r="C176" s="23"/>
      <c r="D176" s="23"/>
      <c r="E176" s="23"/>
      <c r="F176" s="23" t="s">
        <v>46</v>
      </c>
      <c r="G176" s="22"/>
      <c r="H176" s="22">
        <f>SUM(I176:J176)</f>
        <v>0</v>
      </c>
      <c r="I176" s="22">
        <f>SUM(G176*107.4/100)</f>
        <v>0</v>
      </c>
      <c r="J176" s="22">
        <v>0</v>
      </c>
      <c r="K176" s="41"/>
      <c r="L176" s="41"/>
      <c r="M176" s="41"/>
    </row>
    <row r="177" spans="1:13" x14ac:dyDescent="0.25">
      <c r="A177" s="205"/>
      <c r="B177" s="23"/>
      <c r="C177" s="23"/>
      <c r="D177" s="23"/>
      <c r="E177" s="23"/>
      <c r="F177" s="23" t="s">
        <v>47</v>
      </c>
      <c r="G177" s="22">
        <v>0</v>
      </c>
      <c r="H177" s="22">
        <f>SUM(I177:J177)</f>
        <v>0</v>
      </c>
      <c r="I177" s="22">
        <f>SUM(G177*107.4/100)</f>
        <v>0</v>
      </c>
      <c r="J177" s="22">
        <v>0</v>
      </c>
      <c r="K177" s="41"/>
      <c r="L177" s="41"/>
      <c r="M177" s="41"/>
    </row>
    <row r="178" spans="1:13" x14ac:dyDescent="0.25">
      <c r="A178" s="205"/>
      <c r="B178" s="23"/>
      <c r="C178" s="23"/>
      <c r="D178" s="23"/>
      <c r="E178" s="23"/>
      <c r="F178" s="23" t="s">
        <v>48</v>
      </c>
      <c r="G178" s="22">
        <v>0</v>
      </c>
      <c r="H178" s="22">
        <f>SUM(I178:J178)</f>
        <v>0</v>
      </c>
      <c r="I178" s="22">
        <f>SUM(G178*107.4/100)</f>
        <v>0</v>
      </c>
      <c r="J178" s="22">
        <v>0</v>
      </c>
      <c r="K178" s="41"/>
      <c r="L178" s="41"/>
      <c r="M178" s="41"/>
    </row>
    <row r="179" spans="1:13" x14ac:dyDescent="0.25">
      <c r="A179" s="205"/>
      <c r="B179" s="23"/>
      <c r="C179" s="23"/>
      <c r="D179" s="23"/>
      <c r="E179" s="23"/>
      <c r="F179" s="23" t="s">
        <v>50</v>
      </c>
      <c r="G179" s="22">
        <f>SUM(G180:G181)</f>
        <v>0</v>
      </c>
      <c r="H179" s="22">
        <f>SUM(H180:H181)</f>
        <v>0</v>
      </c>
      <c r="I179" s="22">
        <f>SUM(I180:I181)</f>
        <v>0</v>
      </c>
      <c r="J179" s="22">
        <f>SUM(J180:J181)</f>
        <v>0</v>
      </c>
      <c r="K179" s="41"/>
      <c r="L179" s="41"/>
      <c r="M179" s="41"/>
    </row>
    <row r="180" spans="1:13" x14ac:dyDescent="0.25">
      <c r="A180" s="205"/>
      <c r="B180" s="23"/>
      <c r="C180" s="23"/>
      <c r="D180" s="23"/>
      <c r="E180" s="23"/>
      <c r="F180" s="23" t="s">
        <v>52</v>
      </c>
      <c r="G180" s="22">
        <v>0</v>
      </c>
      <c r="H180" s="22"/>
      <c r="I180" s="22"/>
      <c r="J180" s="22"/>
      <c r="K180" s="41"/>
      <c r="L180" s="41"/>
      <c r="M180" s="41"/>
    </row>
    <row r="181" spans="1:13" x14ac:dyDescent="0.25">
      <c r="A181" s="205"/>
      <c r="B181" s="23"/>
      <c r="C181" s="23"/>
      <c r="D181" s="23"/>
      <c r="E181" s="23"/>
      <c r="F181" s="23" t="s">
        <v>98</v>
      </c>
      <c r="G181" s="22">
        <v>0</v>
      </c>
      <c r="H181" s="22"/>
      <c r="I181" s="22"/>
      <c r="J181" s="22"/>
      <c r="K181" s="41"/>
      <c r="L181" s="41"/>
      <c r="M181" s="41"/>
    </row>
    <row r="182" spans="1:13" x14ac:dyDescent="0.25">
      <c r="A182" s="205"/>
      <c r="B182" s="23"/>
      <c r="C182" s="23"/>
      <c r="D182" s="23"/>
      <c r="E182" s="23"/>
      <c r="F182" s="23" t="s">
        <v>56</v>
      </c>
      <c r="G182" s="22">
        <v>0</v>
      </c>
      <c r="H182" s="22"/>
      <c r="I182" s="22"/>
      <c r="J182" s="22"/>
      <c r="K182" s="41"/>
      <c r="L182" s="41"/>
      <c r="M182" s="41"/>
    </row>
    <row r="183" spans="1:13" x14ac:dyDescent="0.25">
      <c r="A183" s="205"/>
      <c r="B183" s="23"/>
      <c r="C183" s="23"/>
      <c r="D183" s="23"/>
      <c r="E183" s="23"/>
      <c r="F183" s="23" t="s">
        <v>99</v>
      </c>
      <c r="G183" s="22">
        <v>0</v>
      </c>
      <c r="H183" s="22"/>
      <c r="I183" s="22"/>
      <c r="J183" s="22"/>
      <c r="K183" s="41"/>
      <c r="L183" s="41"/>
      <c r="M183" s="41"/>
    </row>
    <row r="184" spans="1:13" x14ac:dyDescent="0.25">
      <c r="A184" s="205"/>
      <c r="B184" s="23"/>
      <c r="C184" s="23"/>
      <c r="D184" s="23"/>
      <c r="E184" s="23"/>
      <c r="F184" s="23" t="s">
        <v>58</v>
      </c>
      <c r="G184" s="22">
        <f>SUM(G185:G189)</f>
        <v>0</v>
      </c>
      <c r="H184" s="22">
        <f>SUM(H185:H189)</f>
        <v>0</v>
      </c>
      <c r="I184" s="22">
        <f>SUM(I185:I189)</f>
        <v>0</v>
      </c>
      <c r="J184" s="22">
        <f>SUM(J185:J189)</f>
        <v>0</v>
      </c>
      <c r="K184" s="41"/>
      <c r="L184" s="41"/>
      <c r="M184" s="41"/>
    </row>
    <row r="185" spans="1:13" x14ac:dyDescent="0.25">
      <c r="A185" s="205"/>
      <c r="B185" s="23"/>
      <c r="C185" s="23"/>
      <c r="D185" s="23"/>
      <c r="E185" s="23"/>
      <c r="F185" s="23" t="s">
        <v>100</v>
      </c>
      <c r="G185" s="22"/>
      <c r="H185" s="22">
        <f>SUM(I185:J185)</f>
        <v>0</v>
      </c>
      <c r="I185" s="22">
        <f>SUM(G185*90/100)</f>
        <v>0</v>
      </c>
      <c r="J185" s="22">
        <v>0</v>
      </c>
      <c r="K185" s="41"/>
      <c r="L185" s="41"/>
      <c r="M185" s="41"/>
    </row>
    <row r="186" spans="1:13" x14ac:dyDescent="0.25">
      <c r="A186" s="205"/>
      <c r="B186" s="23"/>
      <c r="C186" s="23"/>
      <c r="D186" s="23"/>
      <c r="E186" s="23"/>
      <c r="F186" s="23" t="s">
        <v>101</v>
      </c>
      <c r="G186" s="22"/>
      <c r="H186" s="22">
        <f>SUM(I186:J186)</f>
        <v>0</v>
      </c>
      <c r="I186" s="22">
        <f>SUM(G186*90/100)</f>
        <v>0</v>
      </c>
      <c r="J186" s="22">
        <v>0</v>
      </c>
      <c r="K186" s="41"/>
      <c r="L186" s="41"/>
      <c r="M186" s="41"/>
    </row>
    <row r="187" spans="1:13" x14ac:dyDescent="0.25">
      <c r="A187" s="205"/>
      <c r="B187" s="23"/>
      <c r="C187" s="23"/>
      <c r="D187" s="23"/>
      <c r="E187" s="23"/>
      <c r="F187" s="23" t="s">
        <v>102</v>
      </c>
      <c r="G187" s="22"/>
      <c r="H187" s="22">
        <f>SUM(I187:J187)</f>
        <v>0</v>
      </c>
      <c r="I187" s="22">
        <f>SUM(G187*90/100)</f>
        <v>0</v>
      </c>
      <c r="J187" s="22"/>
      <c r="K187" s="41"/>
      <c r="L187" s="41"/>
      <c r="M187" s="41"/>
    </row>
    <row r="188" spans="1:13" x14ac:dyDescent="0.25">
      <c r="A188" s="205"/>
      <c r="B188" s="23"/>
      <c r="C188" s="23"/>
      <c r="D188" s="23"/>
      <c r="E188" s="23"/>
      <c r="F188" s="23" t="s">
        <v>60</v>
      </c>
      <c r="G188" s="22"/>
      <c r="H188" s="22">
        <f>SUM(I188:J188)</f>
        <v>0</v>
      </c>
      <c r="I188" s="22">
        <f>SUM(G188*90/100)</f>
        <v>0</v>
      </c>
      <c r="J188" s="22"/>
      <c r="K188" s="41"/>
      <c r="L188" s="41"/>
      <c r="M188" s="41"/>
    </row>
    <row r="189" spans="1:13" x14ac:dyDescent="0.25">
      <c r="A189" s="205"/>
      <c r="B189" s="23"/>
      <c r="C189" s="23"/>
      <c r="D189" s="23"/>
      <c r="E189" s="23"/>
      <c r="F189" s="23" t="s">
        <v>61</v>
      </c>
      <c r="G189" s="22"/>
      <c r="H189" s="22">
        <f>SUM(I189:J189)</f>
        <v>0</v>
      </c>
      <c r="I189" s="22">
        <f>SUM(G189*107.4/100)</f>
        <v>0</v>
      </c>
      <c r="J189" s="22">
        <v>0</v>
      </c>
      <c r="K189" s="41"/>
      <c r="L189" s="41"/>
      <c r="M189" s="41"/>
    </row>
    <row r="190" spans="1:13" x14ac:dyDescent="0.25">
      <c r="A190" s="205" t="s">
        <v>62</v>
      </c>
      <c r="B190" s="23" t="s">
        <v>81</v>
      </c>
      <c r="C190" s="23" t="s">
        <v>91</v>
      </c>
      <c r="D190" s="23" t="s">
        <v>318</v>
      </c>
      <c r="E190" s="23" t="s">
        <v>63</v>
      </c>
      <c r="F190" s="23"/>
      <c r="G190" s="22">
        <f t="shared" ref="G190:J191" si="17">SUM(G191)</f>
        <v>0</v>
      </c>
      <c r="H190" s="22">
        <f t="shared" si="17"/>
        <v>0</v>
      </c>
      <c r="I190" s="22">
        <f t="shared" si="17"/>
        <v>0</v>
      </c>
      <c r="J190" s="22">
        <f t="shared" si="17"/>
        <v>0</v>
      </c>
      <c r="K190" s="41"/>
      <c r="L190" s="41"/>
      <c r="M190" s="41"/>
    </row>
    <row r="191" spans="1:13" x14ac:dyDescent="0.25">
      <c r="A191" s="205" t="s">
        <v>64</v>
      </c>
      <c r="B191" s="23" t="s">
        <v>81</v>
      </c>
      <c r="C191" s="23" t="s">
        <v>91</v>
      </c>
      <c r="D191" s="23" t="s">
        <v>318</v>
      </c>
      <c r="E191" s="23" t="s">
        <v>65</v>
      </c>
      <c r="F191" s="23"/>
      <c r="G191" s="22">
        <f t="shared" si="17"/>
        <v>0</v>
      </c>
      <c r="H191" s="22">
        <f t="shared" si="17"/>
        <v>0</v>
      </c>
      <c r="I191" s="22">
        <f t="shared" si="17"/>
        <v>0</v>
      </c>
      <c r="J191" s="22">
        <f t="shared" si="17"/>
        <v>0</v>
      </c>
      <c r="K191" s="41"/>
      <c r="L191" s="41"/>
      <c r="M191" s="41"/>
    </row>
    <row r="192" spans="1:13" ht="22.5" x14ac:dyDescent="0.25">
      <c r="A192" s="205" t="s">
        <v>66</v>
      </c>
      <c r="B192" s="23" t="s">
        <v>81</v>
      </c>
      <c r="C192" s="23" t="s">
        <v>91</v>
      </c>
      <c r="D192" s="23" t="s">
        <v>320</v>
      </c>
      <c r="E192" s="23" t="s">
        <v>67</v>
      </c>
      <c r="F192" s="23" t="s">
        <v>68</v>
      </c>
      <c r="G192" s="22"/>
      <c r="H192" s="22">
        <f>SUM(I192:J192)</f>
        <v>0</v>
      </c>
      <c r="I192" s="22"/>
      <c r="J192" s="22">
        <v>0</v>
      </c>
      <c r="K192" s="41"/>
      <c r="L192" s="41"/>
      <c r="M192" s="41"/>
    </row>
    <row r="193" spans="1:13" x14ac:dyDescent="0.25">
      <c r="A193" s="208" t="s">
        <v>105</v>
      </c>
      <c r="B193" s="24" t="s">
        <v>22</v>
      </c>
      <c r="C193" s="24" t="s">
        <v>19</v>
      </c>
      <c r="D193" s="24" t="s">
        <v>20</v>
      </c>
      <c r="E193" s="24"/>
      <c r="F193" s="24"/>
      <c r="G193" s="25">
        <f>SUM(G194+G203+G215)</f>
        <v>1136300</v>
      </c>
      <c r="H193" s="25">
        <f>SUM(H194+H203+H215)</f>
        <v>999944</v>
      </c>
      <c r="I193" s="25">
        <f>SUM(I194+I203+I215)</f>
        <v>999944</v>
      </c>
      <c r="J193" s="25">
        <f>SUM(J194+J203+J215)</f>
        <v>0</v>
      </c>
      <c r="K193" s="44"/>
      <c r="L193" s="44"/>
      <c r="M193" s="44"/>
    </row>
    <row r="194" spans="1:13" x14ac:dyDescent="0.25">
      <c r="A194" s="212" t="s">
        <v>106</v>
      </c>
      <c r="B194" s="24" t="s">
        <v>22</v>
      </c>
      <c r="C194" s="24" t="s">
        <v>107</v>
      </c>
      <c r="D194" s="24" t="s">
        <v>20</v>
      </c>
      <c r="E194" s="24"/>
      <c r="F194" s="24"/>
      <c r="G194" s="25">
        <f>SUM(G195+G199)</f>
        <v>0</v>
      </c>
      <c r="H194" s="25"/>
      <c r="I194" s="25"/>
      <c r="J194" s="25"/>
      <c r="K194" s="44"/>
      <c r="L194" s="44"/>
      <c r="M194" s="44"/>
    </row>
    <row r="195" spans="1:13" x14ac:dyDescent="0.25">
      <c r="A195" s="206" t="s">
        <v>108</v>
      </c>
      <c r="B195" s="23" t="s">
        <v>22</v>
      </c>
      <c r="C195" s="23" t="s">
        <v>107</v>
      </c>
      <c r="D195" s="23" t="s">
        <v>109</v>
      </c>
      <c r="E195" s="23"/>
      <c r="F195" s="23"/>
      <c r="G195" s="22">
        <f>SUM(G196)</f>
        <v>0</v>
      </c>
      <c r="H195" s="22"/>
      <c r="I195" s="22"/>
      <c r="J195" s="22"/>
      <c r="K195" s="41"/>
      <c r="L195" s="41"/>
      <c r="M195" s="41"/>
    </row>
    <row r="196" spans="1:13" ht="22.5" x14ac:dyDescent="0.25">
      <c r="A196" s="206" t="s">
        <v>110</v>
      </c>
      <c r="B196" s="23" t="s">
        <v>22</v>
      </c>
      <c r="C196" s="23" t="s">
        <v>107</v>
      </c>
      <c r="D196" s="23" t="s">
        <v>263</v>
      </c>
      <c r="E196" s="23"/>
      <c r="F196" s="23"/>
      <c r="G196" s="22">
        <f>SUM(G197)</f>
        <v>0</v>
      </c>
      <c r="H196" s="22"/>
      <c r="I196" s="22"/>
      <c r="J196" s="22"/>
      <c r="K196" s="41"/>
      <c r="L196" s="41"/>
      <c r="M196" s="41"/>
    </row>
    <row r="197" spans="1:13" x14ac:dyDescent="0.25">
      <c r="A197" s="206" t="s">
        <v>62</v>
      </c>
      <c r="B197" s="23" t="s">
        <v>22</v>
      </c>
      <c r="C197" s="23" t="s">
        <v>107</v>
      </c>
      <c r="D197" s="23" t="s">
        <v>263</v>
      </c>
      <c r="E197" s="23" t="s">
        <v>63</v>
      </c>
      <c r="F197" s="23"/>
      <c r="G197" s="22">
        <f>SUM(G198)</f>
        <v>0</v>
      </c>
      <c r="H197" s="22"/>
      <c r="I197" s="22"/>
      <c r="J197" s="22"/>
      <c r="K197" s="41"/>
      <c r="L197" s="41"/>
      <c r="M197" s="41"/>
    </row>
    <row r="198" spans="1:13" ht="45" x14ac:dyDescent="0.25">
      <c r="A198" s="206" t="s">
        <v>112</v>
      </c>
      <c r="B198" s="23" t="s">
        <v>22</v>
      </c>
      <c r="C198" s="23" t="s">
        <v>107</v>
      </c>
      <c r="D198" s="23" t="s">
        <v>263</v>
      </c>
      <c r="E198" s="23" t="s">
        <v>113</v>
      </c>
      <c r="F198" s="23" t="s">
        <v>114</v>
      </c>
      <c r="G198" s="22">
        <v>0</v>
      </c>
      <c r="H198" s="22"/>
      <c r="I198" s="22"/>
      <c r="J198" s="22"/>
      <c r="K198" s="41"/>
      <c r="L198" s="41"/>
      <c r="M198" s="41"/>
    </row>
    <row r="199" spans="1:13" x14ac:dyDescent="0.25">
      <c r="A199" s="206" t="s">
        <v>115</v>
      </c>
      <c r="B199" s="23" t="s">
        <v>22</v>
      </c>
      <c r="C199" s="23" t="s">
        <v>107</v>
      </c>
      <c r="D199" s="23" t="s">
        <v>116</v>
      </c>
      <c r="E199" s="23"/>
      <c r="F199" s="23"/>
      <c r="G199" s="22">
        <f>SUM(G200)</f>
        <v>0</v>
      </c>
      <c r="H199" s="22"/>
      <c r="I199" s="22"/>
      <c r="J199" s="22"/>
      <c r="K199" s="41"/>
      <c r="L199" s="41"/>
      <c r="M199" s="41"/>
    </row>
    <row r="200" spans="1:13" ht="22.5" x14ac:dyDescent="0.25">
      <c r="A200" s="206" t="s">
        <v>117</v>
      </c>
      <c r="B200" s="23" t="s">
        <v>22</v>
      </c>
      <c r="C200" s="23" t="s">
        <v>107</v>
      </c>
      <c r="D200" s="23" t="s">
        <v>264</v>
      </c>
      <c r="E200" s="23"/>
      <c r="F200" s="23"/>
      <c r="G200" s="22">
        <f>SUM(G201)</f>
        <v>0</v>
      </c>
      <c r="H200" s="22"/>
      <c r="I200" s="22"/>
      <c r="J200" s="22"/>
      <c r="K200" s="41"/>
      <c r="L200" s="41"/>
      <c r="M200" s="41"/>
    </row>
    <row r="201" spans="1:13" x14ac:dyDescent="0.25">
      <c r="A201" s="206" t="s">
        <v>62</v>
      </c>
      <c r="B201" s="23" t="s">
        <v>22</v>
      </c>
      <c r="C201" s="23" t="s">
        <v>107</v>
      </c>
      <c r="D201" s="23" t="s">
        <v>264</v>
      </c>
      <c r="E201" s="23" t="s">
        <v>63</v>
      </c>
      <c r="F201" s="23" t="s">
        <v>114</v>
      </c>
      <c r="G201" s="22">
        <f>SUM(G202)</f>
        <v>0</v>
      </c>
      <c r="H201" s="22"/>
      <c r="I201" s="22"/>
      <c r="J201" s="22"/>
      <c r="K201" s="41"/>
      <c r="L201" s="41"/>
      <c r="M201" s="41"/>
    </row>
    <row r="202" spans="1:13" ht="45" x14ac:dyDescent="0.25">
      <c r="A202" s="206" t="s">
        <v>112</v>
      </c>
      <c r="B202" s="23" t="s">
        <v>22</v>
      </c>
      <c r="C202" s="23" t="s">
        <v>107</v>
      </c>
      <c r="D202" s="23" t="s">
        <v>264</v>
      </c>
      <c r="E202" s="23" t="s">
        <v>113</v>
      </c>
      <c r="F202" s="23" t="s">
        <v>114</v>
      </c>
      <c r="G202" s="22">
        <v>0</v>
      </c>
      <c r="H202" s="22"/>
      <c r="I202" s="22"/>
      <c r="J202" s="22"/>
      <c r="K202" s="41"/>
      <c r="L202" s="41"/>
      <c r="M202" s="41"/>
    </row>
    <row r="203" spans="1:13" ht="22.5" x14ac:dyDescent="0.25">
      <c r="A203" s="208" t="s">
        <v>119</v>
      </c>
      <c r="B203" s="24" t="s">
        <v>22</v>
      </c>
      <c r="C203" s="24" t="s">
        <v>83</v>
      </c>
      <c r="D203" s="24" t="s">
        <v>20</v>
      </c>
      <c r="E203" s="24"/>
      <c r="F203" s="24"/>
      <c r="G203" s="25">
        <f t="shared" ref="G203:J207" si="18">SUM(G204)</f>
        <v>1136300</v>
      </c>
      <c r="H203" s="25">
        <f t="shared" si="18"/>
        <v>999944</v>
      </c>
      <c r="I203" s="25">
        <f t="shared" si="18"/>
        <v>999944</v>
      </c>
      <c r="J203" s="25">
        <f t="shared" si="18"/>
        <v>0</v>
      </c>
      <c r="K203" s="44"/>
      <c r="L203" s="44"/>
      <c r="M203" s="44"/>
    </row>
    <row r="204" spans="1:13" x14ac:dyDescent="0.25">
      <c r="A204" s="205" t="s">
        <v>120</v>
      </c>
      <c r="B204" s="23" t="s">
        <v>22</v>
      </c>
      <c r="C204" s="23" t="s">
        <v>83</v>
      </c>
      <c r="D204" s="23" t="s">
        <v>121</v>
      </c>
      <c r="E204" s="23"/>
      <c r="F204" s="23"/>
      <c r="G204" s="22">
        <f t="shared" si="18"/>
        <v>1136300</v>
      </c>
      <c r="H204" s="22">
        <f t="shared" si="18"/>
        <v>999944</v>
      </c>
      <c r="I204" s="22">
        <f t="shared" si="18"/>
        <v>999944</v>
      </c>
      <c r="J204" s="22">
        <f t="shared" si="18"/>
        <v>0</v>
      </c>
      <c r="K204" s="41"/>
      <c r="L204" s="41"/>
      <c r="M204" s="41"/>
    </row>
    <row r="205" spans="1:13" ht="45" x14ac:dyDescent="0.25">
      <c r="A205" s="205" t="s">
        <v>124</v>
      </c>
      <c r="B205" s="23" t="s">
        <v>22</v>
      </c>
      <c r="C205" s="23" t="s">
        <v>83</v>
      </c>
      <c r="D205" s="23" t="s">
        <v>125</v>
      </c>
      <c r="E205" s="23"/>
      <c r="F205" s="23"/>
      <c r="G205" s="22">
        <f t="shared" si="18"/>
        <v>1136300</v>
      </c>
      <c r="H205" s="22">
        <f t="shared" si="18"/>
        <v>999944</v>
      </c>
      <c r="I205" s="22">
        <f t="shared" si="18"/>
        <v>999944</v>
      </c>
      <c r="J205" s="22">
        <f t="shared" si="18"/>
        <v>0</v>
      </c>
      <c r="K205" s="41"/>
      <c r="L205" s="41"/>
      <c r="M205" s="41"/>
    </row>
    <row r="206" spans="1:13" ht="45" x14ac:dyDescent="0.25">
      <c r="A206" s="205" t="s">
        <v>124</v>
      </c>
      <c r="B206" s="23" t="s">
        <v>22</v>
      </c>
      <c r="C206" s="23" t="s">
        <v>83</v>
      </c>
      <c r="D206" s="23" t="s">
        <v>125</v>
      </c>
      <c r="E206" s="23"/>
      <c r="F206" s="23"/>
      <c r="G206" s="22">
        <f t="shared" si="18"/>
        <v>1136300</v>
      </c>
      <c r="H206" s="22">
        <f t="shared" si="18"/>
        <v>999944</v>
      </c>
      <c r="I206" s="22">
        <f t="shared" si="18"/>
        <v>999944</v>
      </c>
      <c r="J206" s="22">
        <f t="shared" si="18"/>
        <v>0</v>
      </c>
      <c r="K206" s="41"/>
      <c r="L206" s="41"/>
      <c r="M206" s="41"/>
    </row>
    <row r="207" spans="1:13" ht="22.5" x14ac:dyDescent="0.25">
      <c r="A207" s="207" t="s">
        <v>228</v>
      </c>
      <c r="B207" s="23" t="s">
        <v>22</v>
      </c>
      <c r="C207" s="23" t="s">
        <v>83</v>
      </c>
      <c r="D207" s="23" t="s">
        <v>125</v>
      </c>
      <c r="E207" s="23" t="s">
        <v>88</v>
      </c>
      <c r="F207" s="23"/>
      <c r="G207" s="22">
        <f t="shared" si="18"/>
        <v>1136300</v>
      </c>
      <c r="H207" s="22">
        <f t="shared" si="18"/>
        <v>999944</v>
      </c>
      <c r="I207" s="22">
        <f t="shared" si="18"/>
        <v>999944</v>
      </c>
      <c r="J207" s="22">
        <f t="shared" si="18"/>
        <v>0</v>
      </c>
      <c r="K207" s="41"/>
      <c r="L207" s="41"/>
      <c r="M207" s="41"/>
    </row>
    <row r="208" spans="1:13" ht="33.75" x14ac:dyDescent="0.25">
      <c r="A208" s="205" t="s">
        <v>229</v>
      </c>
      <c r="B208" s="23" t="s">
        <v>22</v>
      </c>
      <c r="C208" s="23" t="s">
        <v>83</v>
      </c>
      <c r="D208" s="23" t="s">
        <v>125</v>
      </c>
      <c r="E208" s="23" t="s">
        <v>89</v>
      </c>
      <c r="F208" s="23"/>
      <c r="G208" s="22">
        <f>SUM(G209+G212)</f>
        <v>1136300</v>
      </c>
      <c r="H208" s="22">
        <f>SUM(H209+H212)</f>
        <v>999944</v>
      </c>
      <c r="I208" s="22">
        <f>SUM(I209+I212)</f>
        <v>999944</v>
      </c>
      <c r="J208" s="22">
        <f>SUM(J209+J212)</f>
        <v>0</v>
      </c>
      <c r="K208" s="41"/>
      <c r="L208" s="41"/>
      <c r="M208" s="41"/>
    </row>
    <row r="209" spans="1:13" x14ac:dyDescent="0.25">
      <c r="A209" s="292" t="s">
        <v>321</v>
      </c>
      <c r="B209" s="260" t="s">
        <v>22</v>
      </c>
      <c r="C209" s="260" t="s">
        <v>83</v>
      </c>
      <c r="D209" s="260" t="s">
        <v>125</v>
      </c>
      <c r="E209" s="260" t="s">
        <v>151</v>
      </c>
      <c r="F209" s="23"/>
      <c r="G209" s="22">
        <f>SUM(G210:G211)</f>
        <v>0</v>
      </c>
      <c r="H209" s="22">
        <f>SUM(H210:H211)</f>
        <v>0</v>
      </c>
      <c r="I209" s="22">
        <f>SUM(I210:I211)</f>
        <v>0</v>
      </c>
      <c r="J209" s="22">
        <f>SUM(J210:J211)</f>
        <v>0</v>
      </c>
      <c r="K209" s="41"/>
      <c r="L209" s="41"/>
      <c r="M209" s="41"/>
    </row>
    <row r="210" spans="1:13" x14ac:dyDescent="0.25">
      <c r="A210" s="293"/>
      <c r="B210" s="261"/>
      <c r="C210" s="261"/>
      <c r="D210" s="261"/>
      <c r="E210" s="261"/>
      <c r="F210" s="23" t="s">
        <v>126</v>
      </c>
      <c r="G210" s="22">
        <v>0</v>
      </c>
      <c r="H210" s="22"/>
      <c r="I210" s="22"/>
      <c r="J210" s="22"/>
      <c r="K210" s="41"/>
      <c r="L210" s="41"/>
      <c r="M210" s="41"/>
    </row>
    <row r="211" spans="1:13" x14ac:dyDescent="0.25">
      <c r="A211" s="294"/>
      <c r="B211" s="262"/>
      <c r="C211" s="262"/>
      <c r="D211" s="262"/>
      <c r="E211" s="262"/>
      <c r="F211" s="23" t="s">
        <v>152</v>
      </c>
      <c r="G211" s="22">
        <v>0</v>
      </c>
      <c r="H211" s="22">
        <f>SUM(I211:J211)</f>
        <v>0</v>
      </c>
      <c r="I211" s="22">
        <f>SUM(G211)</f>
        <v>0</v>
      </c>
      <c r="J211" s="22">
        <v>0</v>
      </c>
      <c r="K211" s="41"/>
      <c r="L211" s="41"/>
      <c r="M211" s="41"/>
    </row>
    <row r="212" spans="1:13" ht="33.75" x14ac:dyDescent="0.25">
      <c r="A212" s="207" t="s">
        <v>305</v>
      </c>
      <c r="B212" s="23" t="s">
        <v>22</v>
      </c>
      <c r="C212" s="23" t="s">
        <v>83</v>
      </c>
      <c r="D212" s="23" t="s">
        <v>125</v>
      </c>
      <c r="E212" s="23" t="s">
        <v>43</v>
      </c>
      <c r="F212" s="23" t="s">
        <v>126</v>
      </c>
      <c r="G212" s="22">
        <f>SUM(G214+G213)</f>
        <v>1136300</v>
      </c>
      <c r="H212" s="22">
        <f>SUM(I212:J212)</f>
        <v>999944</v>
      </c>
      <c r="I212" s="22">
        <f>SUM(I214+I213)</f>
        <v>999944</v>
      </c>
      <c r="J212" s="22">
        <f>SUM(J214)</f>
        <v>0</v>
      </c>
      <c r="K212" s="41"/>
      <c r="L212" s="41"/>
      <c r="M212" s="41"/>
    </row>
    <row r="213" spans="1:13" x14ac:dyDescent="0.25">
      <c r="A213" s="205" t="s">
        <v>128</v>
      </c>
      <c r="B213" s="23" t="s">
        <v>22</v>
      </c>
      <c r="C213" s="23" t="s">
        <v>83</v>
      </c>
      <c r="D213" s="23" t="s">
        <v>125</v>
      </c>
      <c r="E213" s="23" t="s">
        <v>43</v>
      </c>
      <c r="F213" s="23" t="s">
        <v>126</v>
      </c>
      <c r="G213" s="22">
        <v>200000</v>
      </c>
      <c r="H213" s="22">
        <f>SUM(I213:J213)</f>
        <v>176000</v>
      </c>
      <c r="I213" s="22">
        <f>G213-G213*12%</f>
        <v>176000</v>
      </c>
      <c r="J213" s="22">
        <v>0</v>
      </c>
      <c r="K213" s="41"/>
      <c r="L213" s="41"/>
      <c r="M213" s="41"/>
    </row>
    <row r="214" spans="1:13" x14ac:dyDescent="0.25">
      <c r="A214" s="205" t="s">
        <v>322</v>
      </c>
      <c r="B214" s="23" t="s">
        <v>22</v>
      </c>
      <c r="C214" s="23" t="s">
        <v>83</v>
      </c>
      <c r="D214" s="23" t="s">
        <v>125</v>
      </c>
      <c r="E214" s="23" t="s">
        <v>43</v>
      </c>
      <c r="F214" s="23" t="s">
        <v>126</v>
      </c>
      <c r="G214" s="22">
        <v>936300</v>
      </c>
      <c r="H214" s="22">
        <f>SUM(I214:J214)</f>
        <v>823944</v>
      </c>
      <c r="I214" s="22">
        <f>G214-G214*12%</f>
        <v>823944</v>
      </c>
      <c r="J214" s="22">
        <v>0</v>
      </c>
      <c r="K214" s="41"/>
      <c r="L214" s="41"/>
      <c r="M214" s="41"/>
    </row>
    <row r="215" spans="1:13" ht="22.5" x14ac:dyDescent="0.25">
      <c r="A215" s="208" t="s">
        <v>129</v>
      </c>
      <c r="B215" s="24" t="s">
        <v>22</v>
      </c>
      <c r="C215" s="24" t="s">
        <v>130</v>
      </c>
      <c r="D215" s="24" t="s">
        <v>20</v>
      </c>
      <c r="E215" s="24"/>
      <c r="F215" s="24"/>
      <c r="G215" s="25">
        <f t="shared" ref="G215:J219" si="19">SUM(G216)</f>
        <v>0</v>
      </c>
      <c r="H215" s="25">
        <f t="shared" si="19"/>
        <v>0</v>
      </c>
      <c r="I215" s="25">
        <f t="shared" si="19"/>
        <v>0</v>
      </c>
      <c r="J215" s="25">
        <f t="shared" si="19"/>
        <v>0</v>
      </c>
      <c r="K215" s="44"/>
      <c r="L215" s="44"/>
      <c r="M215" s="44"/>
    </row>
    <row r="216" spans="1:13" ht="22.5" x14ac:dyDescent="0.25">
      <c r="A216" s="205" t="s">
        <v>131</v>
      </c>
      <c r="B216" s="23" t="s">
        <v>22</v>
      </c>
      <c r="C216" s="23" t="s">
        <v>130</v>
      </c>
      <c r="D216" s="23" t="s">
        <v>132</v>
      </c>
      <c r="E216" s="23"/>
      <c r="F216" s="23"/>
      <c r="G216" s="22">
        <f t="shared" si="19"/>
        <v>0</v>
      </c>
      <c r="H216" s="22">
        <f t="shared" si="19"/>
        <v>0</v>
      </c>
      <c r="I216" s="22">
        <f t="shared" si="19"/>
        <v>0</v>
      </c>
      <c r="J216" s="22">
        <f t="shared" si="19"/>
        <v>0</v>
      </c>
      <c r="K216" s="41"/>
      <c r="L216" s="41"/>
      <c r="M216" s="41"/>
    </row>
    <row r="217" spans="1:13" ht="22.5" x14ac:dyDescent="0.25">
      <c r="A217" s="205" t="s">
        <v>133</v>
      </c>
      <c r="B217" s="23" t="s">
        <v>22</v>
      </c>
      <c r="C217" s="23" t="s">
        <v>130</v>
      </c>
      <c r="D217" s="23" t="s">
        <v>267</v>
      </c>
      <c r="E217" s="23"/>
      <c r="F217" s="23"/>
      <c r="G217" s="22">
        <f t="shared" si="19"/>
        <v>0</v>
      </c>
      <c r="H217" s="22">
        <f t="shared" si="19"/>
        <v>0</v>
      </c>
      <c r="I217" s="22">
        <f t="shared" si="19"/>
        <v>0</v>
      </c>
      <c r="J217" s="22">
        <f t="shared" si="19"/>
        <v>0</v>
      </c>
      <c r="K217" s="41"/>
      <c r="L217" s="41"/>
      <c r="M217" s="41"/>
    </row>
    <row r="218" spans="1:13" ht="22.5" x14ac:dyDescent="0.25">
      <c r="A218" s="207" t="s">
        <v>38</v>
      </c>
      <c r="B218" s="23" t="s">
        <v>22</v>
      </c>
      <c r="C218" s="23" t="s">
        <v>130</v>
      </c>
      <c r="D218" s="23" t="s">
        <v>267</v>
      </c>
      <c r="E218" s="23" t="s">
        <v>88</v>
      </c>
      <c r="F218" s="23"/>
      <c r="G218" s="22">
        <f t="shared" si="19"/>
        <v>0</v>
      </c>
      <c r="H218" s="22">
        <f t="shared" si="19"/>
        <v>0</v>
      </c>
      <c r="I218" s="22">
        <f t="shared" si="19"/>
        <v>0</v>
      </c>
      <c r="J218" s="22">
        <f t="shared" si="19"/>
        <v>0</v>
      </c>
      <c r="K218" s="41"/>
      <c r="L218" s="41"/>
      <c r="M218" s="41"/>
    </row>
    <row r="219" spans="1:13" ht="22.5" x14ac:dyDescent="0.25">
      <c r="A219" s="205" t="s">
        <v>39</v>
      </c>
      <c r="B219" s="23" t="s">
        <v>22</v>
      </c>
      <c r="C219" s="23" t="s">
        <v>130</v>
      </c>
      <c r="D219" s="23" t="s">
        <v>267</v>
      </c>
      <c r="E219" s="23" t="s">
        <v>89</v>
      </c>
      <c r="F219" s="23"/>
      <c r="G219" s="22">
        <f t="shared" si="19"/>
        <v>0</v>
      </c>
      <c r="H219" s="22">
        <f t="shared" si="19"/>
        <v>0</v>
      </c>
      <c r="I219" s="22">
        <f t="shared" si="19"/>
        <v>0</v>
      </c>
      <c r="J219" s="22">
        <f t="shared" si="19"/>
        <v>0</v>
      </c>
      <c r="K219" s="41"/>
      <c r="L219" s="41"/>
      <c r="M219" s="41"/>
    </row>
    <row r="220" spans="1:13" ht="22.5" x14ac:dyDescent="0.25">
      <c r="A220" s="206" t="s">
        <v>42</v>
      </c>
      <c r="B220" s="23" t="s">
        <v>22</v>
      </c>
      <c r="C220" s="23" t="s">
        <v>130</v>
      </c>
      <c r="D220" s="23" t="s">
        <v>267</v>
      </c>
      <c r="E220" s="23" t="s">
        <v>43</v>
      </c>
      <c r="F220" s="23" t="s">
        <v>56</v>
      </c>
      <c r="G220" s="22">
        <v>0</v>
      </c>
      <c r="H220" s="22">
        <f>SUM(I220:J220)</f>
        <v>0</v>
      </c>
      <c r="I220" s="22"/>
      <c r="J220" s="22"/>
      <c r="K220" s="41"/>
      <c r="L220" s="41"/>
      <c r="M220" s="41"/>
    </row>
    <row r="221" spans="1:13" x14ac:dyDescent="0.25">
      <c r="A221" s="208" t="s">
        <v>135</v>
      </c>
      <c r="B221" s="24" t="s">
        <v>136</v>
      </c>
      <c r="C221" s="24" t="s">
        <v>19</v>
      </c>
      <c r="D221" s="24" t="s">
        <v>20</v>
      </c>
      <c r="E221" s="24"/>
      <c r="F221" s="24"/>
      <c r="G221" s="25">
        <f>SUM(G222+G228+G235)</f>
        <v>814952</v>
      </c>
      <c r="H221" s="25">
        <f>SUM(H222+H228+H235)</f>
        <v>784357.76</v>
      </c>
      <c r="I221" s="25">
        <f>SUM(I222+I228+I235)</f>
        <v>784357.76</v>
      </c>
      <c r="J221" s="25">
        <f>SUM(J222+J228+J235)</f>
        <v>0</v>
      </c>
      <c r="K221" s="44"/>
      <c r="L221" s="44"/>
      <c r="M221" s="44"/>
    </row>
    <row r="222" spans="1:13" x14ac:dyDescent="0.25">
      <c r="A222" s="208" t="s">
        <v>137</v>
      </c>
      <c r="B222" s="24" t="s">
        <v>136</v>
      </c>
      <c r="C222" s="24" t="s">
        <v>18</v>
      </c>
      <c r="D222" s="24" t="s">
        <v>20</v>
      </c>
      <c r="E222" s="24"/>
      <c r="F222" s="24"/>
      <c r="G222" s="25">
        <f t="shared" ref="G222:J226" si="20">SUM(G223)</f>
        <v>0</v>
      </c>
      <c r="H222" s="25">
        <f t="shared" si="20"/>
        <v>0</v>
      </c>
      <c r="I222" s="25">
        <f t="shared" si="20"/>
        <v>0</v>
      </c>
      <c r="J222" s="25">
        <f t="shared" si="20"/>
        <v>0</v>
      </c>
      <c r="K222" s="44"/>
      <c r="L222" s="44"/>
      <c r="M222" s="44"/>
    </row>
    <row r="223" spans="1:13" ht="22.5" x14ac:dyDescent="0.25">
      <c r="A223" s="205" t="s">
        <v>138</v>
      </c>
      <c r="B223" s="23" t="s">
        <v>136</v>
      </c>
      <c r="C223" s="23" t="s">
        <v>18</v>
      </c>
      <c r="D223" s="23" t="s">
        <v>139</v>
      </c>
      <c r="E223" s="23"/>
      <c r="F223" s="23"/>
      <c r="G223" s="22">
        <f t="shared" si="20"/>
        <v>0</v>
      </c>
      <c r="H223" s="22">
        <f t="shared" si="20"/>
        <v>0</v>
      </c>
      <c r="I223" s="22">
        <f t="shared" si="20"/>
        <v>0</v>
      </c>
      <c r="J223" s="22">
        <f t="shared" si="20"/>
        <v>0</v>
      </c>
      <c r="K223" s="41"/>
      <c r="L223" s="41"/>
      <c r="M223" s="41"/>
    </row>
    <row r="224" spans="1:13" ht="45" x14ac:dyDescent="0.25">
      <c r="A224" s="205" t="s">
        <v>140</v>
      </c>
      <c r="B224" s="23" t="s">
        <v>136</v>
      </c>
      <c r="C224" s="23" t="s">
        <v>18</v>
      </c>
      <c r="D224" s="23" t="s">
        <v>268</v>
      </c>
      <c r="E224" s="23"/>
      <c r="F224" s="23"/>
      <c r="G224" s="22">
        <f t="shared" si="20"/>
        <v>0</v>
      </c>
      <c r="H224" s="22">
        <f t="shared" si="20"/>
        <v>0</v>
      </c>
      <c r="I224" s="22">
        <f t="shared" si="20"/>
        <v>0</v>
      </c>
      <c r="J224" s="22">
        <f t="shared" si="20"/>
        <v>0</v>
      </c>
      <c r="K224" s="41"/>
      <c r="L224" s="41"/>
      <c r="M224" s="41"/>
    </row>
    <row r="225" spans="1:13" ht="45" x14ac:dyDescent="0.25">
      <c r="A225" s="205" t="s">
        <v>142</v>
      </c>
      <c r="B225" s="23" t="s">
        <v>136</v>
      </c>
      <c r="C225" s="23" t="s">
        <v>18</v>
      </c>
      <c r="D225" s="23" t="s">
        <v>269</v>
      </c>
      <c r="E225" s="23"/>
      <c r="F225" s="23"/>
      <c r="G225" s="22">
        <f t="shared" si="20"/>
        <v>0</v>
      </c>
      <c r="H225" s="22">
        <f t="shared" si="20"/>
        <v>0</v>
      </c>
      <c r="I225" s="22">
        <f t="shared" si="20"/>
        <v>0</v>
      </c>
      <c r="J225" s="22">
        <f t="shared" si="20"/>
        <v>0</v>
      </c>
      <c r="K225" s="41"/>
      <c r="L225" s="41"/>
      <c r="M225" s="41"/>
    </row>
    <row r="226" spans="1:13" x14ac:dyDescent="0.25">
      <c r="A226" s="206" t="s">
        <v>62</v>
      </c>
      <c r="B226" s="23" t="s">
        <v>136</v>
      </c>
      <c r="C226" s="23" t="s">
        <v>18</v>
      </c>
      <c r="D226" s="23" t="s">
        <v>269</v>
      </c>
      <c r="E226" s="23" t="s">
        <v>63</v>
      </c>
      <c r="F226" s="23"/>
      <c r="G226" s="22">
        <f t="shared" si="20"/>
        <v>0</v>
      </c>
      <c r="H226" s="22">
        <f t="shared" si="20"/>
        <v>0</v>
      </c>
      <c r="I226" s="22">
        <f t="shared" si="20"/>
        <v>0</v>
      </c>
      <c r="J226" s="22">
        <f t="shared" si="20"/>
        <v>0</v>
      </c>
      <c r="K226" s="41"/>
      <c r="L226" s="41"/>
      <c r="M226" s="41"/>
    </row>
    <row r="227" spans="1:13" ht="45" x14ac:dyDescent="0.25">
      <c r="A227" s="206" t="s">
        <v>112</v>
      </c>
      <c r="B227" s="23" t="s">
        <v>136</v>
      </c>
      <c r="C227" s="23" t="s">
        <v>18</v>
      </c>
      <c r="D227" s="23" t="s">
        <v>269</v>
      </c>
      <c r="E227" s="23" t="s">
        <v>113</v>
      </c>
      <c r="F227" s="23" t="s">
        <v>143</v>
      </c>
      <c r="G227" s="22">
        <v>0</v>
      </c>
      <c r="H227" s="22">
        <f>SUM(I227:J227)</f>
        <v>0</v>
      </c>
      <c r="I227" s="22"/>
      <c r="J227" s="22"/>
      <c r="K227" s="41"/>
      <c r="L227" s="41"/>
      <c r="M227" s="41"/>
    </row>
    <row r="228" spans="1:13" x14ac:dyDescent="0.25">
      <c r="A228" s="208" t="s">
        <v>144</v>
      </c>
      <c r="B228" s="24" t="s">
        <v>136</v>
      </c>
      <c r="C228" s="24" t="s">
        <v>145</v>
      </c>
      <c r="D228" s="24" t="s">
        <v>20</v>
      </c>
      <c r="E228" s="24"/>
      <c r="F228" s="24"/>
      <c r="G228" s="25">
        <f t="shared" ref="G228:J229" si="21">SUM(G229)</f>
        <v>0</v>
      </c>
      <c r="H228" s="25">
        <f t="shared" si="21"/>
        <v>0</v>
      </c>
      <c r="I228" s="25">
        <f t="shared" si="21"/>
        <v>0</v>
      </c>
      <c r="J228" s="25">
        <f t="shared" si="21"/>
        <v>0</v>
      </c>
      <c r="K228" s="44"/>
      <c r="L228" s="44"/>
      <c r="M228" s="44"/>
    </row>
    <row r="229" spans="1:13" x14ac:dyDescent="0.25">
      <c r="A229" s="205" t="s">
        <v>146</v>
      </c>
      <c r="B229" s="23" t="s">
        <v>136</v>
      </c>
      <c r="C229" s="23" t="s">
        <v>145</v>
      </c>
      <c r="D229" s="23" t="s">
        <v>147</v>
      </c>
      <c r="E229" s="23"/>
      <c r="F229" s="23"/>
      <c r="G229" s="22">
        <f t="shared" si="21"/>
        <v>0</v>
      </c>
      <c r="H229" s="22">
        <f t="shared" si="21"/>
        <v>0</v>
      </c>
      <c r="I229" s="22">
        <f t="shared" si="21"/>
        <v>0</v>
      </c>
      <c r="J229" s="22">
        <f t="shared" si="21"/>
        <v>0</v>
      </c>
      <c r="K229" s="41"/>
      <c r="L229" s="41"/>
      <c r="M229" s="41"/>
    </row>
    <row r="230" spans="1:13" ht="22.5" x14ac:dyDescent="0.25">
      <c r="A230" s="205" t="s">
        <v>148</v>
      </c>
      <c r="B230" s="23" t="s">
        <v>136</v>
      </c>
      <c r="C230" s="23" t="s">
        <v>145</v>
      </c>
      <c r="D230" s="23" t="s">
        <v>323</v>
      </c>
      <c r="E230" s="23"/>
      <c r="F230" s="23"/>
      <c r="G230" s="22">
        <f t="shared" ref="G230:J231" si="22">SUM(G231)</f>
        <v>0</v>
      </c>
      <c r="H230" s="22">
        <f t="shared" si="22"/>
        <v>0</v>
      </c>
      <c r="I230" s="22">
        <f t="shared" si="22"/>
        <v>0</v>
      </c>
      <c r="J230" s="22">
        <f t="shared" si="22"/>
        <v>0</v>
      </c>
      <c r="K230" s="41"/>
      <c r="L230" s="41"/>
      <c r="M230" s="41"/>
    </row>
    <row r="231" spans="1:13" ht="22.5" x14ac:dyDescent="0.25">
      <c r="A231" s="207" t="s">
        <v>38</v>
      </c>
      <c r="B231" s="23" t="s">
        <v>136</v>
      </c>
      <c r="C231" s="23" t="s">
        <v>145</v>
      </c>
      <c r="D231" s="23" t="s">
        <v>323</v>
      </c>
      <c r="E231" s="23" t="s">
        <v>88</v>
      </c>
      <c r="F231" s="23"/>
      <c r="G231" s="22">
        <f t="shared" si="22"/>
        <v>0</v>
      </c>
      <c r="H231" s="22">
        <f t="shared" si="22"/>
        <v>0</v>
      </c>
      <c r="I231" s="22">
        <f t="shared" si="22"/>
        <v>0</v>
      </c>
      <c r="J231" s="22">
        <f t="shared" si="22"/>
        <v>0</v>
      </c>
      <c r="K231" s="41"/>
      <c r="L231" s="41"/>
      <c r="M231" s="41"/>
    </row>
    <row r="232" spans="1:13" ht="22.5" x14ac:dyDescent="0.25">
      <c r="A232" s="205" t="s">
        <v>39</v>
      </c>
      <c r="B232" s="23" t="s">
        <v>136</v>
      </c>
      <c r="C232" s="23" t="s">
        <v>145</v>
      </c>
      <c r="D232" s="23" t="s">
        <v>323</v>
      </c>
      <c r="E232" s="23" t="s">
        <v>89</v>
      </c>
      <c r="F232" s="23"/>
      <c r="G232" s="22">
        <f>SUM(G233:G234)</f>
        <v>0</v>
      </c>
      <c r="H232" s="22">
        <f>SUM(H233:H234)</f>
        <v>0</v>
      </c>
      <c r="I232" s="22">
        <f>SUM(I233:I234)</f>
        <v>0</v>
      </c>
      <c r="J232" s="22">
        <f>SUM(J233:J234)</f>
        <v>0</v>
      </c>
      <c r="K232" s="41"/>
      <c r="L232" s="41"/>
      <c r="M232" s="41"/>
    </row>
    <row r="233" spans="1:13" ht="33.75" x14ac:dyDescent="0.25">
      <c r="A233" s="206" t="s">
        <v>150</v>
      </c>
      <c r="B233" s="23" t="s">
        <v>136</v>
      </c>
      <c r="C233" s="23" t="s">
        <v>145</v>
      </c>
      <c r="D233" s="23" t="s">
        <v>323</v>
      </c>
      <c r="E233" s="23" t="s">
        <v>151</v>
      </c>
      <c r="F233" s="23" t="s">
        <v>152</v>
      </c>
      <c r="G233" s="22">
        <v>0</v>
      </c>
      <c r="H233" s="22">
        <v>0</v>
      </c>
      <c r="I233" s="22">
        <v>0</v>
      </c>
      <c r="J233" s="22">
        <v>0</v>
      </c>
      <c r="K233" s="41"/>
      <c r="L233" s="41"/>
      <c r="M233" s="41"/>
    </row>
    <row r="234" spans="1:13" ht="22.5" x14ac:dyDescent="0.25">
      <c r="A234" s="206" t="s">
        <v>42</v>
      </c>
      <c r="B234" s="23" t="s">
        <v>136</v>
      </c>
      <c r="C234" s="23" t="s">
        <v>145</v>
      </c>
      <c r="D234" s="23" t="s">
        <v>323</v>
      </c>
      <c r="E234" s="23" t="s">
        <v>43</v>
      </c>
      <c r="F234" s="23" t="s">
        <v>56</v>
      </c>
      <c r="G234" s="22"/>
      <c r="H234" s="22">
        <f>SUM(I234:J234)</f>
        <v>0</v>
      </c>
      <c r="I234" s="22">
        <f>SUM(G234)</f>
        <v>0</v>
      </c>
      <c r="J234" s="22">
        <v>0</v>
      </c>
      <c r="K234" s="41"/>
      <c r="L234" s="41"/>
      <c r="M234" s="41"/>
    </row>
    <row r="235" spans="1:13" x14ac:dyDescent="0.25">
      <c r="A235" s="208" t="s">
        <v>153</v>
      </c>
      <c r="B235" s="24" t="s">
        <v>136</v>
      </c>
      <c r="C235" s="24" t="s">
        <v>81</v>
      </c>
      <c r="D235" s="24" t="s">
        <v>20</v>
      </c>
      <c r="E235" s="24"/>
      <c r="F235" s="24"/>
      <c r="G235" s="25">
        <f>SUM(G236)</f>
        <v>814952</v>
      </c>
      <c r="H235" s="25">
        <f>SUM(H236)</f>
        <v>784357.76</v>
      </c>
      <c r="I235" s="25">
        <f>SUM(I236)</f>
        <v>784357.76</v>
      </c>
      <c r="J235" s="25">
        <f>SUM(J236)</f>
        <v>0</v>
      </c>
      <c r="K235" s="44"/>
      <c r="L235" s="44"/>
      <c r="M235" s="44"/>
    </row>
    <row r="236" spans="1:13" x14ac:dyDescent="0.25">
      <c r="A236" s="205" t="s">
        <v>153</v>
      </c>
      <c r="B236" s="23" t="s">
        <v>136</v>
      </c>
      <c r="C236" s="23" t="s">
        <v>81</v>
      </c>
      <c r="D236" s="23" t="s">
        <v>154</v>
      </c>
      <c r="E236" s="23"/>
      <c r="F236" s="23"/>
      <c r="G236" s="22">
        <f>SUM(G237+G245+G249+G253)</f>
        <v>814952</v>
      </c>
      <c r="H236" s="22">
        <f>SUM(H237+H245+H249+H253)</f>
        <v>784357.76</v>
      </c>
      <c r="I236" s="22">
        <f>SUM(I237+I245+I249+I253)</f>
        <v>784357.76</v>
      </c>
      <c r="J236" s="22">
        <f>SUM(J237+J244+J248+J252)</f>
        <v>0</v>
      </c>
      <c r="K236" s="41"/>
      <c r="L236" s="41"/>
      <c r="M236" s="41"/>
    </row>
    <row r="237" spans="1:13" x14ac:dyDescent="0.25">
      <c r="A237" s="205" t="s">
        <v>155</v>
      </c>
      <c r="B237" s="23" t="s">
        <v>136</v>
      </c>
      <c r="C237" s="23" t="s">
        <v>81</v>
      </c>
      <c r="D237" s="23" t="s">
        <v>156</v>
      </c>
      <c r="E237" s="23"/>
      <c r="F237" s="23"/>
      <c r="G237" s="22">
        <f t="shared" ref="G237:J238" si="23">SUM(G238)</f>
        <v>500000</v>
      </c>
      <c r="H237" s="22">
        <f t="shared" si="23"/>
        <v>507200</v>
      </c>
      <c r="I237" s="22">
        <f>SUM(I238)</f>
        <v>507200</v>
      </c>
      <c r="J237" s="22">
        <f t="shared" si="23"/>
        <v>0</v>
      </c>
      <c r="K237" s="41"/>
      <c r="L237" s="41"/>
      <c r="M237" s="41"/>
    </row>
    <row r="238" spans="1:13" ht="22.5" x14ac:dyDescent="0.25">
      <c r="A238" s="207" t="s">
        <v>228</v>
      </c>
      <c r="B238" s="23" t="s">
        <v>136</v>
      </c>
      <c r="C238" s="23" t="s">
        <v>81</v>
      </c>
      <c r="D238" s="23" t="s">
        <v>156</v>
      </c>
      <c r="E238" s="23" t="s">
        <v>88</v>
      </c>
      <c r="F238" s="23"/>
      <c r="G238" s="22">
        <f t="shared" si="23"/>
        <v>500000</v>
      </c>
      <c r="H238" s="22">
        <f t="shared" si="23"/>
        <v>507200</v>
      </c>
      <c r="I238" s="22">
        <f>SUM(I239)</f>
        <v>507200</v>
      </c>
      <c r="J238" s="22">
        <f t="shared" si="23"/>
        <v>0</v>
      </c>
      <c r="K238" s="41"/>
      <c r="L238" s="41"/>
      <c r="M238" s="41"/>
    </row>
    <row r="239" spans="1:13" ht="33.75" x14ac:dyDescent="0.25">
      <c r="A239" s="205" t="s">
        <v>229</v>
      </c>
      <c r="B239" s="23" t="s">
        <v>136</v>
      </c>
      <c r="C239" s="23" t="s">
        <v>81</v>
      </c>
      <c r="D239" s="23" t="s">
        <v>156</v>
      </c>
      <c r="E239" s="23" t="s">
        <v>89</v>
      </c>
      <c r="F239" s="23"/>
      <c r="G239" s="22">
        <f>SUM(G240+G242)</f>
        <v>500000</v>
      </c>
      <c r="H239" s="22">
        <f>SUM(H240+H242)</f>
        <v>507200</v>
      </c>
      <c r="I239" s="22">
        <f>SUM(I240+I242)</f>
        <v>507200</v>
      </c>
      <c r="J239" s="22">
        <f>SUM(J240+J242)</f>
        <v>0</v>
      </c>
      <c r="K239" s="41"/>
      <c r="L239" s="41"/>
      <c r="M239" s="41"/>
    </row>
    <row r="240" spans="1:13" ht="33.75" x14ac:dyDescent="0.25">
      <c r="A240" s="206" t="s">
        <v>150</v>
      </c>
      <c r="B240" s="23" t="s">
        <v>136</v>
      </c>
      <c r="C240" s="23" t="s">
        <v>81</v>
      </c>
      <c r="D240" s="23" t="s">
        <v>156</v>
      </c>
      <c r="E240" s="23" t="s">
        <v>151</v>
      </c>
      <c r="F240" s="128" t="s">
        <v>152</v>
      </c>
      <c r="G240" s="22">
        <f>SUM(G241)</f>
        <v>0</v>
      </c>
      <c r="H240" s="22">
        <f>SUM(I240:J240)</f>
        <v>0</v>
      </c>
      <c r="I240" s="22">
        <f>SUM(I241)</f>
        <v>0</v>
      </c>
      <c r="J240" s="22">
        <f>SUM(J241)</f>
        <v>0</v>
      </c>
      <c r="K240" s="41"/>
      <c r="L240" s="41"/>
      <c r="M240" s="41"/>
    </row>
    <row r="241" spans="1:13" x14ac:dyDescent="0.25">
      <c r="A241" s="206" t="s">
        <v>157</v>
      </c>
      <c r="B241" s="23" t="s">
        <v>136</v>
      </c>
      <c r="C241" s="23" t="s">
        <v>81</v>
      </c>
      <c r="D241" s="23" t="s">
        <v>156</v>
      </c>
      <c r="E241" s="23" t="s">
        <v>151</v>
      </c>
      <c r="F241" s="128" t="s">
        <v>152</v>
      </c>
      <c r="G241" s="22">
        <v>0</v>
      </c>
      <c r="H241" s="22">
        <v>0</v>
      </c>
      <c r="I241" s="22">
        <f>SUM(G241)</f>
        <v>0</v>
      </c>
      <c r="J241" s="22">
        <v>0</v>
      </c>
      <c r="K241" s="41"/>
      <c r="L241" s="41"/>
      <c r="M241" s="41"/>
    </row>
    <row r="242" spans="1:13" ht="33.75" x14ac:dyDescent="0.25">
      <c r="A242" s="206" t="s">
        <v>305</v>
      </c>
      <c r="B242" s="23" t="s">
        <v>136</v>
      </c>
      <c r="C242" s="23" t="s">
        <v>81</v>
      </c>
      <c r="D242" s="23" t="s">
        <v>156</v>
      </c>
      <c r="E242" s="23" t="s">
        <v>43</v>
      </c>
      <c r="F242" s="128" t="s">
        <v>46</v>
      </c>
      <c r="G242" s="22">
        <f>SUM(G244+G243)</f>
        <v>500000</v>
      </c>
      <c r="H242" s="22">
        <f>SUM(H244+H243)</f>
        <v>507200</v>
      </c>
      <c r="I242" s="22">
        <f>SUM(I244+I243)</f>
        <v>507200</v>
      </c>
      <c r="J242" s="22">
        <f>SUM(J243)</f>
        <v>0</v>
      </c>
      <c r="K242" s="41"/>
      <c r="L242" s="41"/>
      <c r="M242" s="41"/>
    </row>
    <row r="243" spans="1:13" x14ac:dyDescent="0.25">
      <c r="A243" s="206" t="s">
        <v>158</v>
      </c>
      <c r="B243" s="23" t="s">
        <v>136</v>
      </c>
      <c r="C243" s="23" t="s">
        <v>81</v>
      </c>
      <c r="D243" s="23" t="s">
        <v>156</v>
      </c>
      <c r="E243" s="23" t="s">
        <v>43</v>
      </c>
      <c r="F243" s="128" t="s">
        <v>46</v>
      </c>
      <c r="G243" s="22">
        <v>480000</v>
      </c>
      <c r="H243" s="22">
        <f>SUM(I243:J243)</f>
        <v>489600</v>
      </c>
      <c r="I243" s="22">
        <f>G243+G243*2%</f>
        <v>489600</v>
      </c>
      <c r="J243" s="22">
        <v>0</v>
      </c>
      <c r="K243" s="41"/>
      <c r="L243" s="41"/>
      <c r="M243" s="41"/>
    </row>
    <row r="244" spans="1:13" x14ac:dyDescent="0.25">
      <c r="A244" s="206" t="s">
        <v>157</v>
      </c>
      <c r="B244" s="23" t="s">
        <v>136</v>
      </c>
      <c r="C244" s="23" t="s">
        <v>81</v>
      </c>
      <c r="D244" s="23" t="s">
        <v>156</v>
      </c>
      <c r="E244" s="23" t="s">
        <v>43</v>
      </c>
      <c r="F244" s="128" t="s">
        <v>126</v>
      </c>
      <c r="G244" s="22">
        <v>20000</v>
      </c>
      <c r="H244" s="22">
        <f>SUM(I244:J244)</f>
        <v>17600</v>
      </c>
      <c r="I244" s="22">
        <f>G244-G244*12%</f>
        <v>17600</v>
      </c>
      <c r="J244" s="22"/>
      <c r="K244" s="41"/>
      <c r="L244" s="41"/>
      <c r="M244" s="41"/>
    </row>
    <row r="245" spans="1:13" x14ac:dyDescent="0.25">
      <c r="A245" s="205" t="s">
        <v>159</v>
      </c>
      <c r="B245" s="23" t="s">
        <v>136</v>
      </c>
      <c r="C245" s="23" t="s">
        <v>81</v>
      </c>
      <c r="D245" s="23" t="s">
        <v>160</v>
      </c>
      <c r="E245" s="23"/>
      <c r="F245" s="23"/>
      <c r="G245" s="22">
        <f t="shared" ref="G245:J247" si="24">SUM(G246)</f>
        <v>20000</v>
      </c>
      <c r="H245" s="22">
        <f t="shared" si="24"/>
        <v>17600</v>
      </c>
      <c r="I245" s="22">
        <f>SUM(I246)</f>
        <v>17600</v>
      </c>
      <c r="J245" s="22">
        <f t="shared" si="24"/>
        <v>0</v>
      </c>
      <c r="K245" s="41"/>
      <c r="L245" s="41"/>
      <c r="M245" s="41"/>
    </row>
    <row r="246" spans="1:13" ht="22.5" x14ac:dyDescent="0.25">
      <c r="A246" s="207" t="s">
        <v>228</v>
      </c>
      <c r="B246" s="23" t="s">
        <v>136</v>
      </c>
      <c r="C246" s="23" t="s">
        <v>81</v>
      </c>
      <c r="D246" s="23" t="s">
        <v>160</v>
      </c>
      <c r="E246" s="23" t="s">
        <v>88</v>
      </c>
      <c r="F246" s="23"/>
      <c r="G246" s="22">
        <f t="shared" si="24"/>
        <v>20000</v>
      </c>
      <c r="H246" s="22">
        <f t="shared" si="24"/>
        <v>17600</v>
      </c>
      <c r="I246" s="22">
        <f t="shared" si="24"/>
        <v>17600</v>
      </c>
      <c r="J246" s="22">
        <f t="shared" si="24"/>
        <v>0</v>
      </c>
      <c r="K246" s="41"/>
      <c r="L246" s="41"/>
      <c r="M246" s="41"/>
    </row>
    <row r="247" spans="1:13" ht="33.75" x14ac:dyDescent="0.25">
      <c r="A247" s="205" t="s">
        <v>229</v>
      </c>
      <c r="B247" s="23" t="s">
        <v>136</v>
      </c>
      <c r="C247" s="23" t="s">
        <v>81</v>
      </c>
      <c r="D247" s="23" t="s">
        <v>160</v>
      </c>
      <c r="E247" s="23" t="s">
        <v>89</v>
      </c>
      <c r="F247" s="23"/>
      <c r="G247" s="22">
        <f t="shared" si="24"/>
        <v>20000</v>
      </c>
      <c r="H247" s="22">
        <f t="shared" si="24"/>
        <v>17600</v>
      </c>
      <c r="I247" s="22">
        <f t="shared" si="24"/>
        <v>17600</v>
      </c>
      <c r="J247" s="22">
        <f t="shared" si="24"/>
        <v>0</v>
      </c>
      <c r="K247" s="41"/>
      <c r="L247" s="41"/>
      <c r="M247" s="41"/>
    </row>
    <row r="248" spans="1:13" ht="33.75" x14ac:dyDescent="0.25">
      <c r="A248" s="206" t="s">
        <v>305</v>
      </c>
      <c r="B248" s="23" t="s">
        <v>136</v>
      </c>
      <c r="C248" s="23" t="s">
        <v>81</v>
      </c>
      <c r="D248" s="23" t="s">
        <v>160</v>
      </c>
      <c r="E248" s="23" t="s">
        <v>43</v>
      </c>
      <c r="F248" s="23" t="s">
        <v>126</v>
      </c>
      <c r="G248" s="22">
        <v>20000</v>
      </c>
      <c r="H248" s="22">
        <f>SUM(I248:J248)</f>
        <v>17600</v>
      </c>
      <c r="I248" s="22">
        <f>SUM(G248)-G248*12%</f>
        <v>17600</v>
      </c>
      <c r="J248" s="22">
        <v>0</v>
      </c>
      <c r="K248" s="41"/>
      <c r="L248" s="41"/>
      <c r="M248" s="41"/>
    </row>
    <row r="249" spans="1:13" ht="22.5" x14ac:dyDescent="0.25">
      <c r="A249" s="205" t="s">
        <v>161</v>
      </c>
      <c r="B249" s="23" t="s">
        <v>136</v>
      </c>
      <c r="C249" s="23" t="s">
        <v>81</v>
      </c>
      <c r="D249" s="23" t="s">
        <v>162</v>
      </c>
      <c r="E249" s="23"/>
      <c r="F249" s="23"/>
      <c r="G249" s="22">
        <f>SUM(G250)</f>
        <v>8000</v>
      </c>
      <c r="H249" s="22">
        <f>SUM(H252)</f>
        <v>7040</v>
      </c>
      <c r="I249" s="22">
        <f>SUM(I252)</f>
        <v>7040</v>
      </c>
      <c r="J249" s="22">
        <f>SUM(J252)</f>
        <v>0</v>
      </c>
      <c r="K249" s="41"/>
      <c r="L249" s="41"/>
      <c r="M249" s="41"/>
    </row>
    <row r="250" spans="1:13" ht="22.5" x14ac:dyDescent="0.25">
      <c r="A250" s="207" t="s">
        <v>228</v>
      </c>
      <c r="B250" s="23" t="s">
        <v>136</v>
      </c>
      <c r="C250" s="23" t="s">
        <v>81</v>
      </c>
      <c r="D250" s="23" t="s">
        <v>162</v>
      </c>
      <c r="E250" s="23" t="s">
        <v>88</v>
      </c>
      <c r="F250" s="23"/>
      <c r="G250" s="22">
        <f>SUM(G251)</f>
        <v>8000</v>
      </c>
      <c r="H250" s="22">
        <f t="shared" ref="H250:J251" si="25">SUM(H251)</f>
        <v>7040</v>
      </c>
      <c r="I250" s="22">
        <f t="shared" si="25"/>
        <v>7040</v>
      </c>
      <c r="J250" s="22">
        <f t="shared" si="25"/>
        <v>0</v>
      </c>
      <c r="K250" s="41"/>
      <c r="L250" s="41"/>
      <c r="M250" s="41"/>
    </row>
    <row r="251" spans="1:13" ht="33.75" x14ac:dyDescent="0.25">
      <c r="A251" s="205" t="s">
        <v>229</v>
      </c>
      <c r="B251" s="23" t="s">
        <v>136</v>
      </c>
      <c r="C251" s="23" t="s">
        <v>81</v>
      </c>
      <c r="D251" s="23" t="s">
        <v>162</v>
      </c>
      <c r="E251" s="23" t="s">
        <v>89</v>
      </c>
      <c r="F251" s="23"/>
      <c r="G251" s="22">
        <f>SUM(G252)</f>
        <v>8000</v>
      </c>
      <c r="H251" s="22">
        <f t="shared" si="25"/>
        <v>7040</v>
      </c>
      <c r="I251" s="22">
        <f t="shared" si="25"/>
        <v>7040</v>
      </c>
      <c r="J251" s="22">
        <f t="shared" si="25"/>
        <v>0</v>
      </c>
      <c r="K251" s="41"/>
      <c r="L251" s="41"/>
      <c r="M251" s="41"/>
    </row>
    <row r="252" spans="1:13" ht="33.75" x14ac:dyDescent="0.25">
      <c r="A252" s="206" t="s">
        <v>305</v>
      </c>
      <c r="B252" s="23" t="s">
        <v>136</v>
      </c>
      <c r="C252" s="23" t="s">
        <v>81</v>
      </c>
      <c r="D252" s="23" t="s">
        <v>162</v>
      </c>
      <c r="E252" s="23" t="s">
        <v>43</v>
      </c>
      <c r="F252" s="23" t="s">
        <v>126</v>
      </c>
      <c r="G252" s="22">
        <v>8000</v>
      </c>
      <c r="H252" s="22">
        <f>SUM(I252:J252)</f>
        <v>7040</v>
      </c>
      <c r="I252" s="22">
        <f>SUM(G252)-G252*12%</f>
        <v>7040</v>
      </c>
      <c r="J252" s="22">
        <v>0</v>
      </c>
      <c r="K252" s="41"/>
      <c r="L252" s="41"/>
      <c r="M252" s="41"/>
    </row>
    <row r="253" spans="1:13" x14ac:dyDescent="0.25">
      <c r="A253" s="205" t="s">
        <v>324</v>
      </c>
      <c r="B253" s="23" t="s">
        <v>136</v>
      </c>
      <c r="C253" s="23" t="s">
        <v>81</v>
      </c>
      <c r="D253" s="23" t="s">
        <v>164</v>
      </c>
      <c r="E253" s="23"/>
      <c r="F253" s="23"/>
      <c r="G253" s="22">
        <f t="shared" ref="G253:J254" si="26">SUM(G254)</f>
        <v>286952</v>
      </c>
      <c r="H253" s="22">
        <f t="shared" si="26"/>
        <v>252517.76000000001</v>
      </c>
      <c r="I253" s="22">
        <f>SUM(I254)</f>
        <v>252517.76000000001</v>
      </c>
      <c r="J253" s="22">
        <f t="shared" si="26"/>
        <v>0</v>
      </c>
      <c r="K253" s="41"/>
      <c r="L253" s="41"/>
      <c r="M253" s="41"/>
    </row>
    <row r="254" spans="1:13" ht="22.5" x14ac:dyDescent="0.25">
      <c r="A254" s="207" t="s">
        <v>228</v>
      </c>
      <c r="B254" s="23" t="s">
        <v>136</v>
      </c>
      <c r="C254" s="23" t="s">
        <v>81</v>
      </c>
      <c r="D254" s="23" t="s">
        <v>164</v>
      </c>
      <c r="E254" s="23" t="s">
        <v>88</v>
      </c>
      <c r="F254" s="23"/>
      <c r="G254" s="22">
        <f t="shared" si="26"/>
        <v>286952</v>
      </c>
      <c r="H254" s="22">
        <f t="shared" si="26"/>
        <v>252517.76000000001</v>
      </c>
      <c r="I254" s="22">
        <f>SUM(I255)</f>
        <v>252517.76000000001</v>
      </c>
      <c r="J254" s="22">
        <f t="shared" si="26"/>
        <v>0</v>
      </c>
      <c r="K254" s="41"/>
      <c r="L254" s="41"/>
      <c r="M254" s="41"/>
    </row>
    <row r="255" spans="1:13" ht="33.75" x14ac:dyDescent="0.25">
      <c r="A255" s="205" t="s">
        <v>229</v>
      </c>
      <c r="B255" s="23" t="s">
        <v>136</v>
      </c>
      <c r="C255" s="23" t="s">
        <v>81</v>
      </c>
      <c r="D255" s="23" t="s">
        <v>164</v>
      </c>
      <c r="E255" s="23" t="s">
        <v>89</v>
      </c>
      <c r="F255" s="23"/>
      <c r="G255" s="22">
        <f>SUM(G256+G259)</f>
        <v>286952</v>
      </c>
      <c r="H255" s="22">
        <f>SUM(H256+H259)</f>
        <v>252517.76000000001</v>
      </c>
      <c r="I255" s="22">
        <f>SUM(I256+I259)</f>
        <v>252517.76000000001</v>
      </c>
      <c r="J255" s="22">
        <f>SUM(J256+J259)</f>
        <v>0</v>
      </c>
      <c r="K255" s="41"/>
      <c r="L255" s="41"/>
      <c r="M255" s="41"/>
    </row>
    <row r="256" spans="1:13" ht="33.75" x14ac:dyDescent="0.25">
      <c r="A256" s="206" t="s">
        <v>305</v>
      </c>
      <c r="B256" s="23" t="s">
        <v>136</v>
      </c>
      <c r="C256" s="23" t="s">
        <v>81</v>
      </c>
      <c r="D256" s="23" t="s">
        <v>164</v>
      </c>
      <c r="E256" s="23" t="s">
        <v>43</v>
      </c>
      <c r="F256" s="23" t="s">
        <v>126</v>
      </c>
      <c r="G256" s="22">
        <f>SUM(G257:G258)</f>
        <v>8000</v>
      </c>
      <c r="H256" s="22">
        <f>SUM(H257:H258)</f>
        <v>7040</v>
      </c>
      <c r="I256" s="22">
        <f>SUM(I257:I258)</f>
        <v>7040</v>
      </c>
      <c r="J256" s="22">
        <f>SUM(J257:J258)</f>
        <v>0</v>
      </c>
      <c r="K256" s="41"/>
      <c r="L256" s="41"/>
      <c r="M256" s="41"/>
    </row>
    <row r="257" spans="1:13" x14ac:dyDescent="0.25">
      <c r="A257" s="206" t="s">
        <v>166</v>
      </c>
      <c r="B257" s="23" t="s">
        <v>136</v>
      </c>
      <c r="C257" s="23" t="s">
        <v>81</v>
      </c>
      <c r="D257" s="23" t="s">
        <v>164</v>
      </c>
      <c r="E257" s="23"/>
      <c r="F257" s="23"/>
      <c r="G257" s="22">
        <v>0</v>
      </c>
      <c r="H257" s="22">
        <f t="shared" ref="H257:H262" si="27">SUM(I257:J257)</f>
        <v>0</v>
      </c>
      <c r="I257" s="22">
        <f>SUM(G257)</f>
        <v>0</v>
      </c>
      <c r="J257" s="22">
        <v>0</v>
      </c>
      <c r="K257" s="41"/>
      <c r="L257" s="41"/>
      <c r="M257" s="41"/>
    </row>
    <row r="258" spans="1:13" x14ac:dyDescent="0.25">
      <c r="A258" s="206" t="s">
        <v>167</v>
      </c>
      <c r="B258" s="23" t="s">
        <v>136</v>
      </c>
      <c r="C258" s="23" t="s">
        <v>81</v>
      </c>
      <c r="D258" s="23" t="s">
        <v>164</v>
      </c>
      <c r="E258" s="23"/>
      <c r="F258" s="23"/>
      <c r="G258" s="22">
        <v>8000</v>
      </c>
      <c r="H258" s="22">
        <f t="shared" si="27"/>
        <v>7040</v>
      </c>
      <c r="I258" s="22">
        <f>SUM(G258)-G258*12%</f>
        <v>7040</v>
      </c>
      <c r="J258" s="22">
        <v>0</v>
      </c>
      <c r="K258" s="41"/>
      <c r="L258" s="41"/>
      <c r="M258" s="41"/>
    </row>
    <row r="259" spans="1:13" ht="33.75" x14ac:dyDescent="0.25">
      <c r="A259" s="206" t="s">
        <v>305</v>
      </c>
      <c r="B259" s="23" t="s">
        <v>136</v>
      </c>
      <c r="C259" s="23" t="s">
        <v>81</v>
      </c>
      <c r="D259" s="23" t="s">
        <v>164</v>
      </c>
      <c r="E259" s="23" t="s">
        <v>43</v>
      </c>
      <c r="F259" s="23" t="s">
        <v>126</v>
      </c>
      <c r="G259" s="22">
        <f>SUM(G260:G263)</f>
        <v>278952</v>
      </c>
      <c r="H259" s="22">
        <f t="shared" si="27"/>
        <v>245477.76000000001</v>
      </c>
      <c r="I259" s="22">
        <f>SUM(I260:I262)</f>
        <v>245477.76000000001</v>
      </c>
      <c r="J259" s="22">
        <f>SUM(J260:J262)</f>
        <v>0</v>
      </c>
      <c r="K259" s="41"/>
      <c r="L259" s="41"/>
      <c r="M259" s="41"/>
    </row>
    <row r="260" spans="1:13" x14ac:dyDescent="0.25">
      <c r="A260" s="205" t="s">
        <v>168</v>
      </c>
      <c r="B260" s="23" t="s">
        <v>136</v>
      </c>
      <c r="C260" s="23" t="s">
        <v>81</v>
      </c>
      <c r="D260" s="23" t="s">
        <v>164</v>
      </c>
      <c r="E260" s="23"/>
      <c r="F260" s="23"/>
      <c r="G260" s="22">
        <v>248952</v>
      </c>
      <c r="H260" s="22">
        <f t="shared" si="27"/>
        <v>219077.76000000001</v>
      </c>
      <c r="I260" s="22">
        <f>G260-G260*12%</f>
        <v>219077.76000000001</v>
      </c>
      <c r="J260" s="22">
        <v>0</v>
      </c>
      <c r="K260" s="41"/>
      <c r="L260" s="41"/>
      <c r="M260" s="41"/>
    </row>
    <row r="261" spans="1:13" x14ac:dyDescent="0.25">
      <c r="A261" s="205" t="s">
        <v>169</v>
      </c>
      <c r="B261" s="23" t="s">
        <v>136</v>
      </c>
      <c r="C261" s="23" t="s">
        <v>81</v>
      </c>
      <c r="D261" s="23" t="s">
        <v>164</v>
      </c>
      <c r="E261" s="23"/>
      <c r="F261" s="23"/>
      <c r="G261" s="22">
        <v>30000</v>
      </c>
      <c r="H261" s="22">
        <f t="shared" si="27"/>
        <v>26400</v>
      </c>
      <c r="I261" s="22">
        <f>G261-G261*12%</f>
        <v>26400</v>
      </c>
      <c r="J261" s="22">
        <v>0</v>
      </c>
      <c r="K261" s="41"/>
      <c r="L261" s="41"/>
      <c r="M261" s="41"/>
    </row>
    <row r="262" spans="1:13" x14ac:dyDescent="0.25">
      <c r="A262" s="205" t="s">
        <v>170</v>
      </c>
      <c r="B262" s="23" t="s">
        <v>136</v>
      </c>
      <c r="C262" s="23" t="s">
        <v>81</v>
      </c>
      <c r="D262" s="23" t="s">
        <v>164</v>
      </c>
      <c r="E262" s="23"/>
      <c r="F262" s="23"/>
      <c r="G262" s="22">
        <v>0</v>
      </c>
      <c r="H262" s="22">
        <f t="shared" si="27"/>
        <v>0</v>
      </c>
      <c r="I262" s="22">
        <f>G262-G262*12%</f>
        <v>0</v>
      </c>
      <c r="J262" s="22">
        <v>0</v>
      </c>
      <c r="K262" s="41"/>
      <c r="L262" s="41"/>
      <c r="M262" s="41"/>
    </row>
    <row r="263" spans="1:13" x14ac:dyDescent="0.25">
      <c r="A263" s="205" t="s">
        <v>276</v>
      </c>
      <c r="B263" s="23"/>
      <c r="C263" s="23"/>
      <c r="D263" s="23"/>
      <c r="E263" s="23"/>
      <c r="F263" s="23"/>
      <c r="G263" s="22"/>
      <c r="H263" s="22"/>
      <c r="I263" s="22"/>
      <c r="J263" s="22"/>
      <c r="K263" s="41"/>
      <c r="L263" s="41"/>
      <c r="M263" s="41"/>
    </row>
    <row r="264" spans="1:13" x14ac:dyDescent="0.25">
      <c r="A264" s="208" t="s">
        <v>277</v>
      </c>
      <c r="B264" s="24" t="s">
        <v>107</v>
      </c>
      <c r="C264" s="24" t="s">
        <v>19</v>
      </c>
      <c r="D264" s="24" t="s">
        <v>20</v>
      </c>
      <c r="E264" s="24"/>
      <c r="F264" s="24"/>
      <c r="G264" s="25">
        <f>SUM(G265)</f>
        <v>2865561</v>
      </c>
      <c r="H264" s="25">
        <f>SUM(H265)</f>
        <v>2718018.0132999998</v>
      </c>
      <c r="I264" s="25">
        <f>SUM(I265)</f>
        <v>2718018.0132999998</v>
      </c>
      <c r="J264" s="25">
        <f>SUM(J265)</f>
        <v>0</v>
      </c>
      <c r="K264" s="44"/>
      <c r="L264" s="44"/>
      <c r="M264" s="44"/>
    </row>
    <row r="265" spans="1:13" x14ac:dyDescent="0.25">
      <c r="A265" s="208" t="s">
        <v>173</v>
      </c>
      <c r="B265" s="24" t="s">
        <v>107</v>
      </c>
      <c r="C265" s="24" t="s">
        <v>18</v>
      </c>
      <c r="D265" s="24" t="s">
        <v>20</v>
      </c>
      <c r="E265" s="24"/>
      <c r="F265" s="24"/>
      <c r="G265" s="25">
        <f>SUM(G266+G466)</f>
        <v>2865561</v>
      </c>
      <c r="H265" s="25">
        <f>SUM(H266+H466)</f>
        <v>2718018.0132999998</v>
      </c>
      <c r="I265" s="25">
        <f>SUM(I266+I466)</f>
        <v>2718018.0132999998</v>
      </c>
      <c r="J265" s="25">
        <f>SUM(J266+J466)</f>
        <v>0</v>
      </c>
      <c r="K265" s="44"/>
      <c r="L265" s="44"/>
      <c r="M265" s="44"/>
    </row>
    <row r="266" spans="1:13" ht="22.5" x14ac:dyDescent="0.25">
      <c r="A266" s="205" t="s">
        <v>174</v>
      </c>
      <c r="B266" s="23" t="s">
        <v>107</v>
      </c>
      <c r="C266" s="23" t="s">
        <v>18</v>
      </c>
      <c r="D266" s="23" t="s">
        <v>175</v>
      </c>
      <c r="E266" s="23"/>
      <c r="F266" s="23"/>
      <c r="G266" s="22">
        <f>SUM(G267)</f>
        <v>2865561</v>
      </c>
      <c r="H266" s="22">
        <f>SUM(H267)</f>
        <v>2718018.0132999998</v>
      </c>
      <c r="I266" s="22">
        <f>SUM(I267)</f>
        <v>2718018.0132999998</v>
      </c>
      <c r="J266" s="22">
        <f>SUM(J267)</f>
        <v>0</v>
      </c>
      <c r="K266" s="41"/>
      <c r="L266" s="41"/>
      <c r="M266" s="41"/>
    </row>
    <row r="267" spans="1:13" ht="22.5" x14ac:dyDescent="0.25">
      <c r="A267" s="205" t="s">
        <v>315</v>
      </c>
      <c r="B267" s="23" t="s">
        <v>107</v>
      </c>
      <c r="C267" s="23" t="s">
        <v>18</v>
      </c>
      <c r="D267" s="23" t="s">
        <v>176</v>
      </c>
      <c r="E267" s="23"/>
      <c r="F267" s="23"/>
      <c r="G267" s="22">
        <f>SUM(G310+G349+G388)</f>
        <v>2865561</v>
      </c>
      <c r="H267" s="22">
        <f>SUM(H268+H276+H305)</f>
        <v>2718018.0132999998</v>
      </c>
      <c r="I267" s="22">
        <f>SUM(I268+I276+I305)</f>
        <v>2718018.0132999998</v>
      </c>
      <c r="J267" s="22">
        <f>SUM(J268+J276+J305)</f>
        <v>0</v>
      </c>
      <c r="K267" s="41"/>
      <c r="L267" s="41"/>
      <c r="M267" s="41"/>
    </row>
    <row r="268" spans="1:13" ht="67.5" x14ac:dyDescent="0.25">
      <c r="A268" s="205" t="s">
        <v>307</v>
      </c>
      <c r="B268" s="23" t="s">
        <v>107</v>
      </c>
      <c r="C268" s="23" t="s">
        <v>18</v>
      </c>
      <c r="D268" s="23" t="s">
        <v>176</v>
      </c>
      <c r="E268" s="23" t="s">
        <v>29</v>
      </c>
      <c r="F268" s="23"/>
      <c r="G268" s="22">
        <f>SUM(G269)</f>
        <v>2179661</v>
      </c>
      <c r="H268" s="22">
        <f>SUM(H269)</f>
        <v>2016224.0132999998</v>
      </c>
      <c r="I268" s="22">
        <f>SUM(I269)</f>
        <v>2016224.0132999998</v>
      </c>
      <c r="J268" s="22">
        <f>SUM(J269)</f>
        <v>0</v>
      </c>
      <c r="K268" s="41"/>
      <c r="L268" s="41"/>
      <c r="M268" s="41"/>
    </row>
    <row r="269" spans="1:13" ht="22.5" x14ac:dyDescent="0.25">
      <c r="A269" s="205" t="s">
        <v>325</v>
      </c>
      <c r="B269" s="23" t="s">
        <v>107</v>
      </c>
      <c r="C269" s="23" t="s">
        <v>18</v>
      </c>
      <c r="D269" s="23" t="s">
        <v>176</v>
      </c>
      <c r="E269" s="23" t="s">
        <v>178</v>
      </c>
      <c r="F269" s="23"/>
      <c r="G269" s="22">
        <f>SUM(G270+G275)</f>
        <v>2179661</v>
      </c>
      <c r="H269" s="22">
        <f>SUM(H270+H275)</f>
        <v>2016224.0132999998</v>
      </c>
      <c r="I269" s="22">
        <f>SUM(I270+I275)</f>
        <v>2016224.0132999998</v>
      </c>
      <c r="J269" s="22">
        <f>SUM(J270+J275)</f>
        <v>0</v>
      </c>
      <c r="K269" s="41"/>
      <c r="L269" s="41"/>
      <c r="M269" s="41"/>
    </row>
    <row r="270" spans="1:13" x14ac:dyDescent="0.25">
      <c r="A270" s="292" t="s">
        <v>279</v>
      </c>
      <c r="B270" s="260" t="s">
        <v>107</v>
      </c>
      <c r="C270" s="260" t="s">
        <v>18</v>
      </c>
      <c r="D270" s="260" t="s">
        <v>176</v>
      </c>
      <c r="E270" s="260" t="s">
        <v>179</v>
      </c>
      <c r="F270" s="23"/>
      <c r="G270" s="22">
        <f>SUM(G271:G274)</f>
        <v>2179661</v>
      </c>
      <c r="H270" s="22">
        <f>SUM(H271:H274)</f>
        <v>2016224.0132999998</v>
      </c>
      <c r="I270" s="22">
        <f>SUM(I271:I274)</f>
        <v>2016224.0132999998</v>
      </c>
      <c r="J270" s="22">
        <f>SUM(J271:J274)</f>
        <v>0</v>
      </c>
      <c r="K270" s="41"/>
      <c r="L270" s="41"/>
      <c r="M270" s="41"/>
    </row>
    <row r="271" spans="1:13" x14ac:dyDescent="0.25">
      <c r="A271" s="293"/>
      <c r="B271" s="261"/>
      <c r="C271" s="261"/>
      <c r="D271" s="270"/>
      <c r="E271" s="261"/>
      <c r="F271" s="23" t="s">
        <v>34</v>
      </c>
      <c r="G271" s="22">
        <f>SUM(G314+G353+G392+G432)</f>
        <v>1674118</v>
      </c>
      <c r="H271" s="22">
        <f>SUM(H314+H353+H392+H432)</f>
        <v>1548559.15</v>
      </c>
      <c r="I271" s="22">
        <f>SUM(I314+I353+I392+I432)</f>
        <v>1548559.15</v>
      </c>
      <c r="J271" s="22">
        <f>SUM(J314+J353+J392+J432)</f>
        <v>0</v>
      </c>
      <c r="K271" s="41"/>
      <c r="L271" s="41"/>
      <c r="M271" s="41"/>
    </row>
    <row r="272" spans="1:13" ht="23.25" x14ac:dyDescent="0.25">
      <c r="A272" s="293"/>
      <c r="B272" s="261"/>
      <c r="C272" s="261"/>
      <c r="D272" s="270"/>
      <c r="E272" s="261"/>
      <c r="F272" s="81" t="s">
        <v>280</v>
      </c>
      <c r="G272" s="22"/>
      <c r="H272" s="22"/>
      <c r="I272" s="22"/>
      <c r="J272" s="22"/>
      <c r="K272" s="41"/>
      <c r="L272" s="41"/>
      <c r="M272" s="41"/>
    </row>
    <row r="273" spans="1:13" x14ac:dyDescent="0.25">
      <c r="A273" s="293"/>
      <c r="B273" s="261"/>
      <c r="C273" s="261"/>
      <c r="D273" s="270"/>
      <c r="E273" s="261"/>
      <c r="F273" s="81" t="s">
        <v>35</v>
      </c>
      <c r="G273" s="22">
        <f>SUM(G315+G354+G393+G433)</f>
        <v>505543</v>
      </c>
      <c r="H273" s="22">
        <f>SUM(H315+H354+H393+H433)</f>
        <v>467664.86329999997</v>
      </c>
      <c r="I273" s="22">
        <f>SUM(I315+I354+I393+I433)</f>
        <v>467664.86329999997</v>
      </c>
      <c r="J273" s="22">
        <f>SUM(J315+J354+J393+J433)</f>
        <v>0</v>
      </c>
      <c r="K273" s="41"/>
      <c r="L273" s="41"/>
      <c r="M273" s="41"/>
    </row>
    <row r="274" spans="1:13" ht="23.25" x14ac:dyDescent="0.25">
      <c r="A274" s="294"/>
      <c r="B274" s="262"/>
      <c r="C274" s="262"/>
      <c r="D274" s="308"/>
      <c r="E274" s="262"/>
      <c r="F274" s="81" t="s">
        <v>195</v>
      </c>
      <c r="G274" s="22"/>
      <c r="H274" s="22"/>
      <c r="I274" s="22"/>
      <c r="J274" s="22"/>
      <c r="K274" s="41"/>
      <c r="L274" s="41"/>
      <c r="M274" s="41"/>
    </row>
    <row r="275" spans="1:13" ht="33.75" x14ac:dyDescent="0.25">
      <c r="A275" s="207" t="s">
        <v>326</v>
      </c>
      <c r="B275" s="23" t="s">
        <v>107</v>
      </c>
      <c r="C275" s="23" t="s">
        <v>18</v>
      </c>
      <c r="D275" s="23" t="s">
        <v>176</v>
      </c>
      <c r="E275" s="23" t="s">
        <v>182</v>
      </c>
      <c r="F275" s="23" t="s">
        <v>183</v>
      </c>
      <c r="G275" s="22">
        <f>SUM(G316+G355+G394)</f>
        <v>0</v>
      </c>
      <c r="H275" s="22">
        <f>SUM(H316+H355+H394)</f>
        <v>0</v>
      </c>
      <c r="I275" s="22">
        <f>SUM(I316+I355+I394)</f>
        <v>0</v>
      </c>
      <c r="J275" s="22">
        <f>SUM(J316+J355+J394)</f>
        <v>0</v>
      </c>
      <c r="K275" s="41"/>
      <c r="L275" s="41"/>
      <c r="M275" s="41"/>
    </row>
    <row r="276" spans="1:13" ht="22.5" x14ac:dyDescent="0.25">
      <c r="A276" s="207" t="s">
        <v>228</v>
      </c>
      <c r="B276" s="23" t="s">
        <v>107</v>
      </c>
      <c r="C276" s="23" t="s">
        <v>18</v>
      </c>
      <c r="D276" s="23" t="s">
        <v>176</v>
      </c>
      <c r="E276" s="23" t="s">
        <v>88</v>
      </c>
      <c r="F276" s="23"/>
      <c r="G276" s="22">
        <f>SUM(G277)</f>
        <v>679700</v>
      </c>
      <c r="H276" s="22">
        <f>SUM(H277)</f>
        <v>693994</v>
      </c>
      <c r="I276" s="22">
        <f>SUM(I277)</f>
        <v>693994</v>
      </c>
      <c r="J276" s="22">
        <f>SUM(J277)</f>
        <v>0</v>
      </c>
      <c r="K276" s="41"/>
      <c r="L276" s="41"/>
      <c r="M276" s="41"/>
    </row>
    <row r="277" spans="1:13" ht="33.75" x14ac:dyDescent="0.25">
      <c r="A277" s="205" t="s">
        <v>229</v>
      </c>
      <c r="B277" s="23" t="s">
        <v>107</v>
      </c>
      <c r="C277" s="23" t="s">
        <v>18</v>
      </c>
      <c r="D277" s="23" t="s">
        <v>176</v>
      </c>
      <c r="E277" s="23" t="s">
        <v>89</v>
      </c>
      <c r="F277" s="23"/>
      <c r="G277" s="22">
        <f>SUM(G318+G357+G396)</f>
        <v>679700</v>
      </c>
      <c r="H277" s="22">
        <f>SUM(H279+H280)</f>
        <v>693994</v>
      </c>
      <c r="I277" s="22">
        <f>SUM(I279+I280)</f>
        <v>693994</v>
      </c>
      <c r="J277" s="22">
        <f>SUM(J279+J280)</f>
        <v>0</v>
      </c>
      <c r="K277" s="41"/>
      <c r="L277" s="41"/>
      <c r="M277" s="41"/>
    </row>
    <row r="278" spans="1:13" ht="33.75" x14ac:dyDescent="0.25">
      <c r="A278" s="206" t="s">
        <v>327</v>
      </c>
      <c r="B278" s="23" t="s">
        <v>107</v>
      </c>
      <c r="C278" s="23" t="s">
        <v>18</v>
      </c>
      <c r="D278" s="23" t="s">
        <v>176</v>
      </c>
      <c r="E278" s="23" t="s">
        <v>151</v>
      </c>
      <c r="F278" s="23"/>
      <c r="G278" s="22">
        <f>SUM(G397)</f>
        <v>0</v>
      </c>
      <c r="H278" s="22"/>
      <c r="I278" s="22"/>
      <c r="J278" s="22"/>
      <c r="K278" s="41"/>
      <c r="L278" s="41"/>
      <c r="M278" s="41"/>
    </row>
    <row r="279" spans="1:13" ht="33.75" x14ac:dyDescent="0.25">
      <c r="A279" s="206" t="s">
        <v>305</v>
      </c>
      <c r="B279" s="23" t="s">
        <v>107</v>
      </c>
      <c r="C279" s="23" t="s">
        <v>18</v>
      </c>
      <c r="D279" s="23" t="s">
        <v>176</v>
      </c>
      <c r="E279" s="23" t="s">
        <v>185</v>
      </c>
      <c r="F279" s="23" t="s">
        <v>41</v>
      </c>
      <c r="G279" s="22">
        <f>SUM(G319+G358+G398+G437)</f>
        <v>5000</v>
      </c>
      <c r="H279" s="22">
        <f>SUM(H319+H358+H398+H437)</f>
        <v>4400</v>
      </c>
      <c r="I279" s="22">
        <f>SUM(I319+I358+I398+I437)</f>
        <v>4400</v>
      </c>
      <c r="J279" s="22">
        <f>SUM(J319+J358+J398+J437)</f>
        <v>0</v>
      </c>
      <c r="K279" s="41"/>
      <c r="L279" s="41"/>
      <c r="M279" s="41"/>
    </row>
    <row r="280" spans="1:13" x14ac:dyDescent="0.25">
      <c r="A280" s="206"/>
      <c r="B280" s="260" t="s">
        <v>107</v>
      </c>
      <c r="C280" s="260" t="s">
        <v>18</v>
      </c>
      <c r="D280" s="260" t="s">
        <v>176</v>
      </c>
      <c r="E280" s="260" t="s">
        <v>43</v>
      </c>
      <c r="F280" s="81"/>
      <c r="G280" s="22">
        <f>SUM(G281+G282+G283+G287+G293+G295+G297+G294+G296)</f>
        <v>674700</v>
      </c>
      <c r="H280" s="22">
        <f>SUM(H281+H282+H283+H287+H293+H295+H297+H294+H296)</f>
        <v>689594</v>
      </c>
      <c r="I280" s="22">
        <f>SUM(I281+I282+I283+I287+I293+I295+I297+I294+I296)</f>
        <v>689594</v>
      </c>
      <c r="J280" s="22">
        <f>SUM(J281+J282+J283+J287+J293+J295+J297+J294+J296)</f>
        <v>0</v>
      </c>
      <c r="K280" s="41"/>
      <c r="L280" s="41"/>
      <c r="M280" s="41"/>
    </row>
    <row r="281" spans="1:13" x14ac:dyDescent="0.25">
      <c r="A281" s="293"/>
      <c r="B281" s="261"/>
      <c r="C281" s="261"/>
      <c r="D281" s="261"/>
      <c r="E281" s="261"/>
      <c r="F281" s="81" t="s">
        <v>41</v>
      </c>
      <c r="G281" s="22">
        <f t="shared" ref="G281:J282" si="28">SUM(G321+G360+G400+G439)</f>
        <v>0</v>
      </c>
      <c r="H281" s="22">
        <f t="shared" si="28"/>
        <v>0</v>
      </c>
      <c r="I281" s="22">
        <f t="shared" si="28"/>
        <v>0</v>
      </c>
      <c r="J281" s="22">
        <f t="shared" si="28"/>
        <v>0</v>
      </c>
      <c r="K281" s="41"/>
      <c r="L281" s="41"/>
      <c r="M281" s="41"/>
    </row>
    <row r="282" spans="1:13" x14ac:dyDescent="0.25">
      <c r="A282" s="293"/>
      <c r="B282" s="261"/>
      <c r="C282" s="261"/>
      <c r="D282" s="261"/>
      <c r="E282" s="261"/>
      <c r="F282" s="81" t="s">
        <v>186</v>
      </c>
      <c r="G282" s="22">
        <f t="shared" si="28"/>
        <v>0</v>
      </c>
      <c r="H282" s="22">
        <f t="shared" si="28"/>
        <v>0</v>
      </c>
      <c r="I282" s="22">
        <f t="shared" si="28"/>
        <v>0</v>
      </c>
      <c r="J282" s="22">
        <f t="shared" si="28"/>
        <v>0</v>
      </c>
      <c r="K282" s="41"/>
      <c r="L282" s="41"/>
      <c r="M282" s="41"/>
    </row>
    <row r="283" spans="1:13" x14ac:dyDescent="0.25">
      <c r="A283" s="293"/>
      <c r="B283" s="261"/>
      <c r="C283" s="261"/>
      <c r="D283" s="261"/>
      <c r="E283" s="261"/>
      <c r="F283" s="81" t="s">
        <v>45</v>
      </c>
      <c r="G283" s="22">
        <f>SUM(G284:G286)</f>
        <v>433300</v>
      </c>
      <c r="H283" s="22">
        <f>SUM(H284:H286)</f>
        <v>441966</v>
      </c>
      <c r="I283" s="22">
        <f>SUM(I284:I286)</f>
        <v>441966</v>
      </c>
      <c r="J283" s="22">
        <f>SUM(J284:J286)</f>
        <v>0</v>
      </c>
      <c r="K283" s="41"/>
      <c r="L283" s="41"/>
      <c r="M283" s="41"/>
    </row>
    <row r="284" spans="1:13" x14ac:dyDescent="0.25">
      <c r="A284" s="293"/>
      <c r="B284" s="261"/>
      <c r="C284" s="261"/>
      <c r="D284" s="261"/>
      <c r="E284" s="261"/>
      <c r="F284" s="81" t="s">
        <v>46</v>
      </c>
      <c r="G284" s="22">
        <f t="shared" ref="G284:J286" si="29">SUM(G324+G363+G403+G442)</f>
        <v>36000</v>
      </c>
      <c r="H284" s="22">
        <f t="shared" si="29"/>
        <v>36720</v>
      </c>
      <c r="I284" s="22">
        <f t="shared" si="29"/>
        <v>36720</v>
      </c>
      <c r="J284" s="22">
        <f t="shared" si="29"/>
        <v>0</v>
      </c>
      <c r="K284" s="41"/>
      <c r="L284" s="41"/>
      <c r="M284" s="41"/>
    </row>
    <row r="285" spans="1:13" x14ac:dyDescent="0.25">
      <c r="A285" s="293"/>
      <c r="B285" s="261"/>
      <c r="C285" s="261"/>
      <c r="D285" s="261"/>
      <c r="E285" s="261"/>
      <c r="F285" s="81" t="s">
        <v>47</v>
      </c>
      <c r="G285" s="22">
        <f t="shared" si="29"/>
        <v>396500</v>
      </c>
      <c r="H285" s="22">
        <f t="shared" si="29"/>
        <v>404430</v>
      </c>
      <c r="I285" s="22">
        <f>SUM(I325+I364+I404+I443)</f>
        <v>404430</v>
      </c>
      <c r="J285" s="22">
        <f t="shared" si="29"/>
        <v>0</v>
      </c>
      <c r="K285" s="41"/>
      <c r="L285" s="41"/>
      <c r="M285" s="41"/>
    </row>
    <row r="286" spans="1:13" x14ac:dyDescent="0.25">
      <c r="A286" s="293"/>
      <c r="B286" s="261"/>
      <c r="C286" s="261"/>
      <c r="D286" s="261"/>
      <c r="E286" s="261"/>
      <c r="F286" s="81" t="s">
        <v>48</v>
      </c>
      <c r="G286" s="22">
        <f t="shared" si="29"/>
        <v>800</v>
      </c>
      <c r="H286" s="22">
        <f t="shared" si="29"/>
        <v>816</v>
      </c>
      <c r="I286" s="22">
        <f t="shared" si="29"/>
        <v>816</v>
      </c>
      <c r="J286" s="22">
        <f t="shared" si="29"/>
        <v>0</v>
      </c>
      <c r="K286" s="41"/>
      <c r="L286" s="41"/>
      <c r="M286" s="41"/>
    </row>
    <row r="287" spans="1:13" x14ac:dyDescent="0.25">
      <c r="A287" s="293"/>
      <c r="B287" s="261"/>
      <c r="C287" s="261"/>
      <c r="D287" s="261"/>
      <c r="E287" s="261"/>
      <c r="F287" s="81" t="s">
        <v>50</v>
      </c>
      <c r="G287" s="22">
        <f>SUM(G288:G292)</f>
        <v>0</v>
      </c>
      <c r="H287" s="22">
        <f>SUM(H288:H292)</f>
        <v>0</v>
      </c>
      <c r="I287" s="22">
        <f>SUM(I288:I292)</f>
        <v>0</v>
      </c>
      <c r="J287" s="22">
        <f>SUM(J288:J292)</f>
        <v>0</v>
      </c>
      <c r="K287" s="41"/>
      <c r="L287" s="41"/>
      <c r="M287" s="41"/>
    </row>
    <row r="288" spans="1:13" x14ac:dyDescent="0.25">
      <c r="A288" s="293"/>
      <c r="B288" s="261"/>
      <c r="C288" s="261"/>
      <c r="D288" s="261"/>
      <c r="E288" s="261"/>
      <c r="F288" s="81" t="s">
        <v>51</v>
      </c>
      <c r="G288" s="22">
        <f t="shared" ref="G288:J291" si="30">SUM(G328+G367+G407+G446)</f>
        <v>0</v>
      </c>
      <c r="H288" s="22">
        <f t="shared" si="30"/>
        <v>0</v>
      </c>
      <c r="I288" s="22">
        <f t="shared" si="30"/>
        <v>0</v>
      </c>
      <c r="J288" s="22">
        <f t="shared" si="30"/>
        <v>0</v>
      </c>
      <c r="K288" s="41"/>
      <c r="L288" s="41"/>
      <c r="M288" s="41"/>
    </row>
    <row r="289" spans="1:13" x14ac:dyDescent="0.25">
      <c r="A289" s="293"/>
      <c r="B289" s="261"/>
      <c r="C289" s="261"/>
      <c r="D289" s="261"/>
      <c r="E289" s="261"/>
      <c r="F289" s="81" t="s">
        <v>52</v>
      </c>
      <c r="G289" s="22">
        <f t="shared" si="30"/>
        <v>0</v>
      </c>
      <c r="H289" s="22">
        <f t="shared" si="30"/>
        <v>0</v>
      </c>
      <c r="I289" s="22">
        <f t="shared" si="30"/>
        <v>0</v>
      </c>
      <c r="J289" s="22">
        <f t="shared" si="30"/>
        <v>0</v>
      </c>
      <c r="K289" s="41"/>
      <c r="L289" s="41"/>
      <c r="M289" s="41"/>
    </row>
    <row r="290" spans="1:13" ht="23.25" x14ac:dyDescent="0.25">
      <c r="A290" s="293"/>
      <c r="B290" s="261"/>
      <c r="C290" s="261"/>
      <c r="D290" s="261"/>
      <c r="E290" s="261"/>
      <c r="F290" s="81" t="s">
        <v>187</v>
      </c>
      <c r="G290" s="22">
        <f t="shared" si="30"/>
        <v>0</v>
      </c>
      <c r="H290" s="22">
        <f t="shared" si="30"/>
        <v>0</v>
      </c>
      <c r="I290" s="22">
        <f t="shared" si="30"/>
        <v>0</v>
      </c>
      <c r="J290" s="22">
        <f t="shared" si="30"/>
        <v>0</v>
      </c>
      <c r="K290" s="41"/>
      <c r="L290" s="41"/>
      <c r="M290" s="41"/>
    </row>
    <row r="291" spans="1:13" x14ac:dyDescent="0.25">
      <c r="A291" s="293"/>
      <c r="B291" s="261"/>
      <c r="C291" s="261"/>
      <c r="D291" s="261"/>
      <c r="E291" s="261"/>
      <c r="F291" s="81" t="s">
        <v>98</v>
      </c>
      <c r="G291" s="22">
        <f t="shared" si="30"/>
        <v>0</v>
      </c>
      <c r="H291" s="22">
        <f t="shared" si="30"/>
        <v>0</v>
      </c>
      <c r="I291" s="22">
        <f t="shared" si="30"/>
        <v>0</v>
      </c>
      <c r="J291" s="22">
        <f t="shared" si="30"/>
        <v>0</v>
      </c>
      <c r="K291" s="41"/>
      <c r="L291" s="41"/>
      <c r="M291" s="41"/>
    </row>
    <row r="292" spans="1:13" ht="23.25" x14ac:dyDescent="0.25">
      <c r="A292" s="293"/>
      <c r="B292" s="261"/>
      <c r="C292" s="261"/>
      <c r="D292" s="261"/>
      <c r="E292" s="261"/>
      <c r="F292" s="81" t="s">
        <v>188</v>
      </c>
      <c r="G292" s="22"/>
      <c r="H292" s="22"/>
      <c r="I292" s="22"/>
      <c r="J292" s="22"/>
      <c r="K292" s="41"/>
      <c r="L292" s="41"/>
      <c r="M292" s="41"/>
    </row>
    <row r="293" spans="1:13" x14ac:dyDescent="0.25">
      <c r="A293" s="293"/>
      <c r="B293" s="261"/>
      <c r="C293" s="261"/>
      <c r="D293" s="261"/>
      <c r="E293" s="261"/>
      <c r="F293" s="81" t="s">
        <v>56</v>
      </c>
      <c r="G293" s="22">
        <f t="shared" ref="G293:J296" si="31">SUM(G332+G371+G411+G450)</f>
        <v>0</v>
      </c>
      <c r="H293" s="22">
        <f t="shared" si="31"/>
        <v>0</v>
      </c>
      <c r="I293" s="22">
        <f t="shared" si="31"/>
        <v>0</v>
      </c>
      <c r="J293" s="22">
        <f t="shared" si="31"/>
        <v>0</v>
      </c>
      <c r="K293" s="41"/>
      <c r="L293" s="41"/>
      <c r="M293" s="41"/>
    </row>
    <row r="294" spans="1:13" ht="23.25" x14ac:dyDescent="0.25">
      <c r="A294" s="293"/>
      <c r="B294" s="261"/>
      <c r="C294" s="261"/>
      <c r="D294" s="261"/>
      <c r="E294" s="261"/>
      <c r="F294" s="81" t="s">
        <v>189</v>
      </c>
      <c r="G294" s="22">
        <f t="shared" si="31"/>
        <v>25000</v>
      </c>
      <c r="H294" s="22">
        <f t="shared" si="31"/>
        <v>25000</v>
      </c>
      <c r="I294" s="22">
        <f t="shared" si="31"/>
        <v>25000</v>
      </c>
      <c r="J294" s="22">
        <f t="shared" si="31"/>
        <v>0</v>
      </c>
      <c r="K294" s="41"/>
      <c r="L294" s="41"/>
      <c r="M294" s="41"/>
    </row>
    <row r="295" spans="1:13" x14ac:dyDescent="0.25">
      <c r="A295" s="293"/>
      <c r="B295" s="261"/>
      <c r="C295" s="261"/>
      <c r="D295" s="261"/>
      <c r="E295" s="261"/>
      <c r="F295" s="81" t="s">
        <v>99</v>
      </c>
      <c r="G295" s="22">
        <f t="shared" si="31"/>
        <v>0</v>
      </c>
      <c r="H295" s="22">
        <f t="shared" si="31"/>
        <v>0</v>
      </c>
      <c r="I295" s="22">
        <f t="shared" si="31"/>
        <v>0</v>
      </c>
      <c r="J295" s="22">
        <f t="shared" si="31"/>
        <v>0</v>
      </c>
      <c r="K295" s="41"/>
      <c r="L295" s="41"/>
      <c r="M295" s="41"/>
    </row>
    <row r="296" spans="1:13" ht="23.25" x14ac:dyDescent="0.25">
      <c r="A296" s="293"/>
      <c r="B296" s="261"/>
      <c r="C296" s="261"/>
      <c r="D296" s="261"/>
      <c r="E296" s="261"/>
      <c r="F296" s="81" t="s">
        <v>190</v>
      </c>
      <c r="G296" s="22">
        <f t="shared" si="31"/>
        <v>0</v>
      </c>
      <c r="H296" s="22">
        <f t="shared" si="31"/>
        <v>0</v>
      </c>
      <c r="I296" s="22">
        <f t="shared" si="31"/>
        <v>0</v>
      </c>
      <c r="J296" s="22">
        <f t="shared" si="31"/>
        <v>0</v>
      </c>
      <c r="K296" s="41"/>
      <c r="L296" s="41"/>
      <c r="M296" s="41"/>
    </row>
    <row r="297" spans="1:13" x14ac:dyDescent="0.25">
      <c r="A297" s="293"/>
      <c r="B297" s="261"/>
      <c r="C297" s="261"/>
      <c r="D297" s="261"/>
      <c r="E297" s="261"/>
      <c r="F297" s="81" t="s">
        <v>58</v>
      </c>
      <c r="G297" s="22">
        <f>SUM(G298:G304)</f>
        <v>216400</v>
      </c>
      <c r="H297" s="22">
        <f>SUM(H298:H304)</f>
        <v>222628</v>
      </c>
      <c r="I297" s="22">
        <f>SUM(I298:I304)</f>
        <v>222628</v>
      </c>
      <c r="J297" s="22">
        <f>SUM(J298:J304)</f>
        <v>0</v>
      </c>
      <c r="K297" s="41"/>
      <c r="L297" s="41"/>
      <c r="M297" s="41"/>
    </row>
    <row r="298" spans="1:13" x14ac:dyDescent="0.25">
      <c r="A298" s="293"/>
      <c r="B298" s="261"/>
      <c r="C298" s="261"/>
      <c r="D298" s="261"/>
      <c r="E298" s="261"/>
      <c r="F298" s="81" t="s">
        <v>101</v>
      </c>
      <c r="G298" s="22">
        <f t="shared" ref="G298:J304" si="32">SUM(G337+G376+G416+G455)</f>
        <v>0</v>
      </c>
      <c r="H298" s="22">
        <f t="shared" si="32"/>
        <v>2000</v>
      </c>
      <c r="I298" s="22">
        <f t="shared" si="32"/>
        <v>2000</v>
      </c>
      <c r="J298" s="22">
        <f t="shared" si="32"/>
        <v>0</v>
      </c>
      <c r="K298" s="41"/>
      <c r="L298" s="41"/>
      <c r="M298" s="41"/>
    </row>
    <row r="299" spans="1:13" ht="23.25" x14ac:dyDescent="0.25">
      <c r="A299" s="293"/>
      <c r="B299" s="261"/>
      <c r="C299" s="261"/>
      <c r="D299" s="261"/>
      <c r="E299" s="261"/>
      <c r="F299" s="81" t="s">
        <v>191</v>
      </c>
      <c r="G299" s="22">
        <f t="shared" si="32"/>
        <v>5000</v>
      </c>
      <c r="H299" s="22">
        <f t="shared" si="32"/>
        <v>5000</v>
      </c>
      <c r="I299" s="22">
        <f t="shared" si="32"/>
        <v>5000</v>
      </c>
      <c r="J299" s="22">
        <f t="shared" si="32"/>
        <v>0</v>
      </c>
      <c r="K299" s="41"/>
      <c r="L299" s="41"/>
      <c r="M299" s="41"/>
    </row>
    <row r="300" spans="1:13" x14ac:dyDescent="0.25">
      <c r="A300" s="293"/>
      <c r="B300" s="261"/>
      <c r="C300" s="261"/>
      <c r="D300" s="261"/>
      <c r="E300" s="261"/>
      <c r="F300" s="81" t="s">
        <v>102</v>
      </c>
      <c r="G300" s="22">
        <f t="shared" si="32"/>
        <v>0</v>
      </c>
      <c r="H300" s="22">
        <f t="shared" si="32"/>
        <v>0</v>
      </c>
      <c r="I300" s="22">
        <f t="shared" si="32"/>
        <v>0</v>
      </c>
      <c r="J300" s="22">
        <f t="shared" si="32"/>
        <v>0</v>
      </c>
      <c r="K300" s="41"/>
      <c r="L300" s="41"/>
      <c r="M300" s="41"/>
    </row>
    <row r="301" spans="1:13" ht="23.25" x14ac:dyDescent="0.25">
      <c r="A301" s="293"/>
      <c r="B301" s="261"/>
      <c r="C301" s="261"/>
      <c r="D301" s="261"/>
      <c r="E301" s="261"/>
      <c r="F301" s="81" t="s">
        <v>192</v>
      </c>
      <c r="G301" s="22">
        <f t="shared" si="32"/>
        <v>0</v>
      </c>
      <c r="H301" s="22">
        <f t="shared" si="32"/>
        <v>0</v>
      </c>
      <c r="I301" s="22">
        <f t="shared" si="32"/>
        <v>0</v>
      </c>
      <c r="J301" s="22">
        <f t="shared" si="32"/>
        <v>0</v>
      </c>
      <c r="K301" s="41"/>
      <c r="L301" s="41"/>
      <c r="M301" s="41"/>
    </row>
    <row r="302" spans="1:13" x14ac:dyDescent="0.25">
      <c r="A302" s="293"/>
      <c r="B302" s="261"/>
      <c r="C302" s="261"/>
      <c r="D302" s="261"/>
      <c r="E302" s="261"/>
      <c r="F302" s="81" t="s">
        <v>60</v>
      </c>
      <c r="G302" s="22">
        <f t="shared" si="32"/>
        <v>207500</v>
      </c>
      <c r="H302" s="22">
        <f t="shared" si="32"/>
        <v>211650</v>
      </c>
      <c r="I302" s="22">
        <f t="shared" si="32"/>
        <v>211650</v>
      </c>
      <c r="J302" s="22">
        <f t="shared" si="32"/>
        <v>0</v>
      </c>
      <c r="K302" s="41"/>
      <c r="L302" s="41"/>
      <c r="M302" s="41"/>
    </row>
    <row r="303" spans="1:13" x14ac:dyDescent="0.25">
      <c r="A303" s="293"/>
      <c r="B303" s="261"/>
      <c r="C303" s="261"/>
      <c r="D303" s="261"/>
      <c r="E303" s="261"/>
      <c r="F303" s="81" t="s">
        <v>61</v>
      </c>
      <c r="G303" s="22">
        <f t="shared" si="32"/>
        <v>3900</v>
      </c>
      <c r="H303" s="22">
        <f t="shared" si="32"/>
        <v>3978</v>
      </c>
      <c r="I303" s="22">
        <f t="shared" si="32"/>
        <v>3978</v>
      </c>
      <c r="J303" s="22">
        <f t="shared" si="32"/>
        <v>0</v>
      </c>
      <c r="K303" s="41"/>
      <c r="L303" s="41"/>
      <c r="M303" s="41"/>
    </row>
    <row r="304" spans="1:13" x14ac:dyDescent="0.25">
      <c r="A304" s="294"/>
      <c r="B304" s="262"/>
      <c r="C304" s="262"/>
      <c r="D304" s="262"/>
      <c r="E304" s="262"/>
      <c r="F304" s="81" t="s">
        <v>193</v>
      </c>
      <c r="G304" s="22">
        <f t="shared" si="32"/>
        <v>0</v>
      </c>
      <c r="H304" s="22">
        <f t="shared" si="32"/>
        <v>0</v>
      </c>
      <c r="I304" s="22">
        <f t="shared" si="32"/>
        <v>0</v>
      </c>
      <c r="J304" s="22">
        <f t="shared" si="32"/>
        <v>0</v>
      </c>
      <c r="K304" s="41"/>
      <c r="L304" s="41"/>
      <c r="M304" s="41"/>
    </row>
    <row r="305" spans="1:13" x14ac:dyDescent="0.25">
      <c r="A305" s="207" t="s">
        <v>62</v>
      </c>
      <c r="B305" s="23" t="s">
        <v>107</v>
      </c>
      <c r="C305" s="23" t="s">
        <v>18</v>
      </c>
      <c r="D305" s="23" t="s">
        <v>176</v>
      </c>
      <c r="E305" s="136">
        <v>800</v>
      </c>
      <c r="F305" s="23"/>
      <c r="G305" s="22">
        <f>SUM(G306)</f>
        <v>6200</v>
      </c>
      <c r="H305" s="22">
        <f>SUM(H306)</f>
        <v>7800</v>
      </c>
      <c r="I305" s="22">
        <f>SUM(I306)</f>
        <v>7800</v>
      </c>
      <c r="J305" s="22">
        <f>SUM(J306)</f>
        <v>0</v>
      </c>
      <c r="K305" s="41"/>
      <c r="L305" s="41"/>
      <c r="M305" s="41"/>
    </row>
    <row r="306" spans="1:13" x14ac:dyDescent="0.25">
      <c r="A306" s="205" t="s">
        <v>64</v>
      </c>
      <c r="B306" s="23" t="s">
        <v>107</v>
      </c>
      <c r="C306" s="23" t="s">
        <v>18</v>
      </c>
      <c r="D306" s="23" t="s">
        <v>176</v>
      </c>
      <c r="E306" s="136">
        <v>850</v>
      </c>
      <c r="F306" s="23"/>
      <c r="G306" s="22">
        <f>SUM(G307:G308)</f>
        <v>6200</v>
      </c>
      <c r="H306" s="22">
        <f>SUM(H307:H308)</f>
        <v>7800</v>
      </c>
      <c r="I306" s="22">
        <f>SUM(I307:I308)</f>
        <v>7800</v>
      </c>
      <c r="J306" s="22">
        <f>SUM(J307:J308)</f>
        <v>0</v>
      </c>
      <c r="K306" s="41"/>
      <c r="L306" s="41"/>
      <c r="M306" s="41"/>
    </row>
    <row r="307" spans="1:13" ht="22.5" x14ac:dyDescent="0.25">
      <c r="A307" s="205" t="s">
        <v>78</v>
      </c>
      <c r="B307" s="23" t="s">
        <v>107</v>
      </c>
      <c r="C307" s="23" t="s">
        <v>18</v>
      </c>
      <c r="D307" s="23" t="s">
        <v>176</v>
      </c>
      <c r="E307" s="136">
        <v>851</v>
      </c>
      <c r="F307" s="23" t="s">
        <v>68</v>
      </c>
      <c r="G307" s="22">
        <f t="shared" ref="G307:J308" si="33">SUM(G346+G385+G425+G464)</f>
        <v>0</v>
      </c>
      <c r="H307" s="22">
        <f t="shared" si="33"/>
        <v>0</v>
      </c>
      <c r="I307" s="22">
        <f t="shared" si="33"/>
        <v>0</v>
      </c>
      <c r="J307" s="22">
        <f t="shared" si="33"/>
        <v>0</v>
      </c>
      <c r="K307" s="41"/>
      <c r="L307" s="41"/>
      <c r="M307" s="41"/>
    </row>
    <row r="308" spans="1:13" ht="22.5" x14ac:dyDescent="0.25">
      <c r="A308" s="205" t="s">
        <v>66</v>
      </c>
      <c r="B308" s="23" t="s">
        <v>107</v>
      </c>
      <c r="C308" s="23" t="s">
        <v>18</v>
      </c>
      <c r="D308" s="23" t="s">
        <v>176</v>
      </c>
      <c r="E308" s="136">
        <v>852</v>
      </c>
      <c r="F308" s="23" t="s">
        <v>68</v>
      </c>
      <c r="G308" s="22">
        <f t="shared" si="33"/>
        <v>6200</v>
      </c>
      <c r="H308" s="22">
        <f t="shared" si="33"/>
        <v>7800</v>
      </c>
      <c r="I308" s="22">
        <f t="shared" si="33"/>
        <v>7800</v>
      </c>
      <c r="J308" s="22">
        <f t="shared" si="33"/>
        <v>0</v>
      </c>
      <c r="K308" s="41"/>
      <c r="L308" s="41"/>
      <c r="M308" s="41"/>
    </row>
    <row r="309" spans="1:13" x14ac:dyDescent="0.25">
      <c r="A309" s="205" t="s">
        <v>328</v>
      </c>
      <c r="B309" s="23"/>
      <c r="C309" s="23"/>
      <c r="D309" s="23"/>
      <c r="E309" s="23"/>
      <c r="F309" s="23"/>
      <c r="G309" s="22">
        <f>SUM(G310)</f>
        <v>1254944</v>
      </c>
      <c r="H309" s="22">
        <f>SUM(H310)</f>
        <v>1201912.23765</v>
      </c>
      <c r="I309" s="22">
        <f>SUM(I310)</f>
        <v>1201912.23765</v>
      </c>
      <c r="J309" s="22">
        <f>SUM(J310)</f>
        <v>0</v>
      </c>
      <c r="K309" s="41"/>
      <c r="L309" s="41"/>
      <c r="M309" s="41"/>
    </row>
    <row r="310" spans="1:13" ht="22.5" x14ac:dyDescent="0.25">
      <c r="A310" s="205" t="s">
        <v>315</v>
      </c>
      <c r="B310" s="23" t="s">
        <v>107</v>
      </c>
      <c r="C310" s="23" t="s">
        <v>18</v>
      </c>
      <c r="D310" s="23" t="s">
        <v>176</v>
      </c>
      <c r="E310" s="23"/>
      <c r="F310" s="23"/>
      <c r="G310" s="22">
        <f>SUM(G311+G317+G344)</f>
        <v>1254944</v>
      </c>
      <c r="H310" s="22">
        <f>SUM(H311+H317+H344)</f>
        <v>1201912.23765</v>
      </c>
      <c r="I310" s="22">
        <f>SUM(I311+I317+I344)</f>
        <v>1201912.23765</v>
      </c>
      <c r="J310" s="22">
        <f>SUM(J311+J317+J344)</f>
        <v>0</v>
      </c>
      <c r="K310" s="41"/>
      <c r="L310" s="41"/>
      <c r="M310" s="41"/>
    </row>
    <row r="311" spans="1:13" ht="67.5" x14ac:dyDescent="0.25">
      <c r="A311" s="205" t="s">
        <v>307</v>
      </c>
      <c r="B311" s="23" t="s">
        <v>107</v>
      </c>
      <c r="C311" s="23" t="s">
        <v>18</v>
      </c>
      <c r="D311" s="23" t="s">
        <v>176</v>
      </c>
      <c r="E311" s="23" t="s">
        <v>29</v>
      </c>
      <c r="F311" s="23"/>
      <c r="G311" s="22">
        <f>SUM(G312)</f>
        <v>811544</v>
      </c>
      <c r="H311" s="22">
        <f>SUM(H312)</f>
        <v>750694.23764999991</v>
      </c>
      <c r="I311" s="22">
        <f>SUM(I312)</f>
        <v>750694.23764999991</v>
      </c>
      <c r="J311" s="22">
        <f>SUM(J312)</f>
        <v>0</v>
      </c>
      <c r="K311" s="41"/>
      <c r="L311" s="41"/>
      <c r="M311" s="41"/>
    </row>
    <row r="312" spans="1:13" ht="22.5" x14ac:dyDescent="0.25">
      <c r="A312" s="205" t="s">
        <v>325</v>
      </c>
      <c r="B312" s="23" t="s">
        <v>107</v>
      </c>
      <c r="C312" s="23" t="s">
        <v>18</v>
      </c>
      <c r="D312" s="23" t="s">
        <v>176</v>
      </c>
      <c r="E312" s="23" t="s">
        <v>178</v>
      </c>
      <c r="F312" s="23"/>
      <c r="G312" s="22">
        <f>SUM(G313+G316)</f>
        <v>811544</v>
      </c>
      <c r="H312" s="22">
        <f>SUM(H313+H316)</f>
        <v>750694.23764999991</v>
      </c>
      <c r="I312" s="22">
        <f>SUM(I313+I316)</f>
        <v>750694.23764999991</v>
      </c>
      <c r="J312" s="22">
        <f>SUM(J313+J316)</f>
        <v>0</v>
      </c>
      <c r="K312" s="41"/>
      <c r="L312" s="41"/>
      <c r="M312" s="41"/>
    </row>
    <row r="313" spans="1:13" x14ac:dyDescent="0.25">
      <c r="A313" s="292" t="s">
        <v>279</v>
      </c>
      <c r="B313" s="260" t="s">
        <v>107</v>
      </c>
      <c r="C313" s="260" t="s">
        <v>18</v>
      </c>
      <c r="D313" s="260" t="s">
        <v>176</v>
      </c>
      <c r="E313" s="260" t="s">
        <v>179</v>
      </c>
      <c r="F313" s="23"/>
      <c r="G313" s="22">
        <f>SUM(G314:G315)</f>
        <v>811544</v>
      </c>
      <c r="H313" s="22">
        <f>SUM(H314:H315)</f>
        <v>750694.23764999991</v>
      </c>
      <c r="I313" s="22">
        <f>SUM(I314:I315)</f>
        <v>750694.23764999991</v>
      </c>
      <c r="J313" s="22">
        <f>SUM(J314:J315)</f>
        <v>0</v>
      </c>
      <c r="K313" s="41"/>
      <c r="L313" s="41"/>
      <c r="M313" s="41"/>
    </row>
    <row r="314" spans="1:13" x14ac:dyDescent="0.25">
      <c r="A314" s="293"/>
      <c r="B314" s="261"/>
      <c r="C314" s="261"/>
      <c r="D314" s="270"/>
      <c r="E314" s="261"/>
      <c r="F314" s="23" t="s">
        <v>34</v>
      </c>
      <c r="G314" s="22">
        <v>623319</v>
      </c>
      <c r="H314" s="22">
        <f>SUM(I314:J314)</f>
        <v>576570.07499999995</v>
      </c>
      <c r="I314" s="22">
        <f>SUM(      G314-   G314*7.5/100)</f>
        <v>576570.07499999995</v>
      </c>
      <c r="J314" s="22">
        <v>0</v>
      </c>
      <c r="K314" s="41"/>
      <c r="L314" s="41"/>
      <c r="M314" s="41"/>
    </row>
    <row r="315" spans="1:13" x14ac:dyDescent="0.25">
      <c r="A315" s="294"/>
      <c r="B315" s="262"/>
      <c r="C315" s="262"/>
      <c r="D315" s="308"/>
      <c r="E315" s="262"/>
      <c r="F315" s="23" t="s">
        <v>35</v>
      </c>
      <c r="G315" s="22">
        <v>188225</v>
      </c>
      <c r="H315" s="22">
        <f>SUM(I315:J315)</f>
        <v>174124.16264999995</v>
      </c>
      <c r="I315" s="22">
        <f>SUM(I314*30.2/100)</f>
        <v>174124.16264999995</v>
      </c>
      <c r="J315" s="22">
        <v>0</v>
      </c>
      <c r="K315" s="41"/>
      <c r="L315" s="41"/>
      <c r="M315" s="41"/>
    </row>
    <row r="316" spans="1:13" ht="33.75" x14ac:dyDescent="0.25">
      <c r="A316" s="207" t="s">
        <v>326</v>
      </c>
      <c r="B316" s="23" t="s">
        <v>107</v>
      </c>
      <c r="C316" s="23" t="s">
        <v>18</v>
      </c>
      <c r="D316" s="23" t="s">
        <v>176</v>
      </c>
      <c r="E316" s="23" t="s">
        <v>182</v>
      </c>
      <c r="F316" s="23" t="s">
        <v>183</v>
      </c>
      <c r="G316" s="22">
        <v>0</v>
      </c>
      <c r="H316" s="22"/>
      <c r="I316" s="22"/>
      <c r="J316" s="22"/>
      <c r="K316" s="41"/>
      <c r="L316" s="41"/>
      <c r="M316" s="41"/>
    </row>
    <row r="317" spans="1:13" ht="22.5" x14ac:dyDescent="0.25">
      <c r="A317" s="207" t="s">
        <v>228</v>
      </c>
      <c r="B317" s="23" t="s">
        <v>107</v>
      </c>
      <c r="C317" s="23" t="s">
        <v>18</v>
      </c>
      <c r="D317" s="23" t="s">
        <v>176</v>
      </c>
      <c r="E317" s="23" t="s">
        <v>88</v>
      </c>
      <c r="F317" s="23"/>
      <c r="G317" s="22">
        <f>SUM(G318)</f>
        <v>440900</v>
      </c>
      <c r="H317" s="22">
        <f>SUM(H318)</f>
        <v>448718</v>
      </c>
      <c r="I317" s="22">
        <f>SUM(I318)</f>
        <v>448718</v>
      </c>
      <c r="J317" s="22">
        <f>SUM(J318)</f>
        <v>0</v>
      </c>
      <c r="K317" s="41"/>
      <c r="L317" s="41"/>
      <c r="M317" s="41"/>
    </row>
    <row r="318" spans="1:13" ht="33.75" x14ac:dyDescent="0.25">
      <c r="A318" s="205" t="s">
        <v>229</v>
      </c>
      <c r="B318" s="23" t="s">
        <v>107</v>
      </c>
      <c r="C318" s="23" t="s">
        <v>18</v>
      </c>
      <c r="D318" s="23" t="s">
        <v>176</v>
      </c>
      <c r="E318" s="23" t="s">
        <v>89</v>
      </c>
      <c r="F318" s="23"/>
      <c r="G318" s="22">
        <f>SUM(G320+G319)</f>
        <v>440900</v>
      </c>
      <c r="H318" s="22">
        <f>SUM(H320+H319)</f>
        <v>448718</v>
      </c>
      <c r="I318" s="22">
        <f>SUM(I320+I319)</f>
        <v>448718</v>
      </c>
      <c r="J318" s="22">
        <f>SUM(J320+J319)</f>
        <v>0</v>
      </c>
      <c r="K318" s="41"/>
      <c r="L318" s="41"/>
      <c r="M318" s="41"/>
    </row>
    <row r="319" spans="1:13" ht="33.75" x14ac:dyDescent="0.25">
      <c r="A319" s="206" t="s">
        <v>305</v>
      </c>
      <c r="B319" s="23" t="s">
        <v>107</v>
      </c>
      <c r="C319" s="23" t="s">
        <v>18</v>
      </c>
      <c r="D319" s="23" t="s">
        <v>176</v>
      </c>
      <c r="E319" s="23" t="s">
        <v>185</v>
      </c>
      <c r="F319" s="23" t="s">
        <v>41</v>
      </c>
      <c r="G319" s="22">
        <v>5000</v>
      </c>
      <c r="H319" s="22">
        <f>SUM(I319:J319)</f>
        <v>4400</v>
      </c>
      <c r="I319" s="22">
        <f>SUM(G319)-G319*12%</f>
        <v>4400</v>
      </c>
      <c r="J319" s="22">
        <v>0</v>
      </c>
      <c r="K319" s="41"/>
      <c r="L319" s="41"/>
      <c r="M319" s="41"/>
    </row>
    <row r="320" spans="1:13" x14ac:dyDescent="0.25">
      <c r="A320" s="292" t="s">
        <v>42</v>
      </c>
      <c r="B320" s="260" t="s">
        <v>107</v>
      </c>
      <c r="C320" s="260" t="s">
        <v>18</v>
      </c>
      <c r="D320" s="260" t="s">
        <v>176</v>
      </c>
      <c r="E320" s="260" t="s">
        <v>43</v>
      </c>
      <c r="F320" s="23"/>
      <c r="G320" s="22">
        <f>SUM(G321+G322+G323+G327+G332+G334+G336+G333)</f>
        <v>435900</v>
      </c>
      <c r="H320" s="22">
        <f>SUM(H321+H322+H323+H327+H332+H334+H336+H333)</f>
        <v>444318</v>
      </c>
      <c r="I320" s="22">
        <f>SUM(I321+I322+I323+I327+I332+I334+I336+I333)</f>
        <v>444318</v>
      </c>
      <c r="J320" s="22">
        <f>SUM(J321+J322+J323+J327+J332+J334+J336+J333)</f>
        <v>0</v>
      </c>
      <c r="K320" s="41"/>
      <c r="L320" s="41"/>
      <c r="M320" s="41"/>
    </row>
    <row r="321" spans="1:13" x14ac:dyDescent="0.25">
      <c r="A321" s="293"/>
      <c r="B321" s="261"/>
      <c r="C321" s="261"/>
      <c r="D321" s="261"/>
      <c r="E321" s="261"/>
      <c r="F321" s="23" t="s">
        <v>41</v>
      </c>
      <c r="G321" s="22">
        <v>0</v>
      </c>
      <c r="H321" s="22">
        <f t="shared" ref="H321:H343" si="34">SUM(I321+J321)</f>
        <v>0</v>
      </c>
      <c r="I321" s="22"/>
      <c r="J321" s="22"/>
      <c r="K321" s="41"/>
      <c r="L321" s="41"/>
      <c r="M321" s="41"/>
    </row>
    <row r="322" spans="1:13" x14ac:dyDescent="0.25">
      <c r="A322" s="293"/>
      <c r="B322" s="261"/>
      <c r="C322" s="261"/>
      <c r="D322" s="261"/>
      <c r="E322" s="261"/>
      <c r="F322" s="23" t="s">
        <v>186</v>
      </c>
      <c r="G322" s="22">
        <v>0</v>
      </c>
      <c r="H322" s="22">
        <f t="shared" si="34"/>
        <v>0</v>
      </c>
      <c r="I322" s="22"/>
      <c r="J322" s="22"/>
      <c r="K322" s="41"/>
      <c r="L322" s="41"/>
      <c r="M322" s="41"/>
    </row>
    <row r="323" spans="1:13" x14ac:dyDescent="0.25">
      <c r="A323" s="293"/>
      <c r="B323" s="261"/>
      <c r="C323" s="261"/>
      <c r="D323" s="261"/>
      <c r="E323" s="261"/>
      <c r="F323" s="23" t="s">
        <v>45</v>
      </c>
      <c r="G323" s="22">
        <f>SUM(G324:G326)</f>
        <v>420900</v>
      </c>
      <c r="H323" s="22">
        <f>SUM(H324:H326)</f>
        <v>429318</v>
      </c>
      <c r="I323" s="22">
        <f>SUM(I324:I326)</f>
        <v>429318</v>
      </c>
      <c r="J323" s="22">
        <f>SUM(J324:J326)</f>
        <v>0</v>
      </c>
      <c r="K323" s="41"/>
      <c r="L323" s="41"/>
      <c r="M323" s="41"/>
    </row>
    <row r="324" spans="1:13" x14ac:dyDescent="0.25">
      <c r="A324" s="293"/>
      <c r="B324" s="261"/>
      <c r="C324" s="261"/>
      <c r="D324" s="261"/>
      <c r="E324" s="261"/>
      <c r="F324" s="23" t="s">
        <v>46</v>
      </c>
      <c r="G324" s="22">
        <v>24000</v>
      </c>
      <c r="H324" s="22">
        <f t="shared" si="34"/>
        <v>24480</v>
      </c>
      <c r="I324" s="22">
        <f>G324+G324*2%</f>
        <v>24480</v>
      </c>
      <c r="J324" s="22">
        <v>0</v>
      </c>
      <c r="K324" s="41"/>
      <c r="L324" s="41"/>
      <c r="M324" s="41"/>
    </row>
    <row r="325" spans="1:13" x14ac:dyDescent="0.25">
      <c r="A325" s="293"/>
      <c r="B325" s="261"/>
      <c r="C325" s="261"/>
      <c r="D325" s="261"/>
      <c r="E325" s="261"/>
      <c r="F325" s="23" t="s">
        <v>47</v>
      </c>
      <c r="G325" s="22">
        <v>396500</v>
      </c>
      <c r="H325" s="22">
        <f t="shared" si="34"/>
        <v>404430</v>
      </c>
      <c r="I325" s="22">
        <f>G325+G325*2%</f>
        <v>404430</v>
      </c>
      <c r="J325" s="22">
        <v>0</v>
      </c>
      <c r="K325" s="41"/>
      <c r="L325" s="41"/>
      <c r="M325" s="41"/>
    </row>
    <row r="326" spans="1:13" x14ac:dyDescent="0.25">
      <c r="A326" s="293"/>
      <c r="B326" s="261"/>
      <c r="C326" s="261"/>
      <c r="D326" s="261"/>
      <c r="E326" s="261"/>
      <c r="F326" s="23" t="s">
        <v>48</v>
      </c>
      <c r="G326" s="22">
        <v>400</v>
      </c>
      <c r="H326" s="22">
        <f t="shared" si="34"/>
        <v>408</v>
      </c>
      <c r="I326" s="22">
        <f>G326+G326*2%</f>
        <v>408</v>
      </c>
      <c r="J326" s="22">
        <v>0</v>
      </c>
      <c r="K326" s="41"/>
      <c r="L326" s="41"/>
      <c r="M326" s="41"/>
    </row>
    <row r="327" spans="1:13" x14ac:dyDescent="0.25">
      <c r="A327" s="293"/>
      <c r="B327" s="261"/>
      <c r="C327" s="261"/>
      <c r="D327" s="261"/>
      <c r="E327" s="261"/>
      <c r="F327" s="23" t="s">
        <v>50</v>
      </c>
      <c r="G327" s="22">
        <f>SUM(G328:G331)</f>
        <v>0</v>
      </c>
      <c r="H327" s="22">
        <f>SUM(H328:H331)</f>
        <v>0</v>
      </c>
      <c r="I327" s="22">
        <f>SUM(I328:I331)</f>
        <v>0</v>
      </c>
      <c r="J327" s="22">
        <f>SUM(J328:J331)</f>
        <v>0</v>
      </c>
      <c r="K327" s="41"/>
      <c r="L327" s="41"/>
      <c r="M327" s="41"/>
    </row>
    <row r="328" spans="1:13" x14ac:dyDescent="0.25">
      <c r="A328" s="293"/>
      <c r="B328" s="261"/>
      <c r="C328" s="261"/>
      <c r="D328" s="261"/>
      <c r="E328" s="261"/>
      <c r="F328" s="23" t="s">
        <v>51</v>
      </c>
      <c r="G328" s="22">
        <v>0</v>
      </c>
      <c r="H328" s="22">
        <f t="shared" si="34"/>
        <v>0</v>
      </c>
      <c r="I328" s="22">
        <f>SUM(G328*106.2/100)</f>
        <v>0</v>
      </c>
      <c r="J328" s="22"/>
      <c r="K328" s="41"/>
      <c r="L328" s="41"/>
      <c r="M328" s="41"/>
    </row>
    <row r="329" spans="1:13" x14ac:dyDescent="0.25">
      <c r="A329" s="293"/>
      <c r="B329" s="261"/>
      <c r="C329" s="261"/>
      <c r="D329" s="261"/>
      <c r="E329" s="261"/>
      <c r="F329" s="23" t="s">
        <v>52</v>
      </c>
      <c r="G329" s="22">
        <v>0</v>
      </c>
      <c r="H329" s="22">
        <f t="shared" si="34"/>
        <v>0</v>
      </c>
      <c r="I329" s="22"/>
      <c r="J329" s="22"/>
      <c r="K329" s="41"/>
      <c r="L329" s="41"/>
      <c r="M329" s="41"/>
    </row>
    <row r="330" spans="1:13" ht="23.25" x14ac:dyDescent="0.25">
      <c r="A330" s="293"/>
      <c r="B330" s="261"/>
      <c r="C330" s="261"/>
      <c r="D330" s="261"/>
      <c r="E330" s="261"/>
      <c r="F330" s="81" t="s">
        <v>187</v>
      </c>
      <c r="G330" s="22"/>
      <c r="H330" s="22"/>
      <c r="I330" s="22"/>
      <c r="J330" s="22"/>
      <c r="K330" s="41"/>
      <c r="L330" s="41"/>
      <c r="M330" s="41"/>
    </row>
    <row r="331" spans="1:13" x14ac:dyDescent="0.25">
      <c r="A331" s="293"/>
      <c r="B331" s="261"/>
      <c r="C331" s="261"/>
      <c r="D331" s="261"/>
      <c r="E331" s="261"/>
      <c r="F331" s="23" t="s">
        <v>98</v>
      </c>
      <c r="G331" s="22">
        <v>0</v>
      </c>
      <c r="H331" s="22">
        <f t="shared" si="34"/>
        <v>0</v>
      </c>
      <c r="I331" s="22"/>
      <c r="J331" s="22"/>
      <c r="K331" s="41"/>
      <c r="L331" s="41"/>
      <c r="M331" s="41"/>
    </row>
    <row r="332" spans="1:13" x14ac:dyDescent="0.25">
      <c r="A332" s="293"/>
      <c r="B332" s="261"/>
      <c r="C332" s="261"/>
      <c r="D332" s="261"/>
      <c r="E332" s="261"/>
      <c r="F332" s="23" t="s">
        <v>56</v>
      </c>
      <c r="G332" s="22">
        <v>0</v>
      </c>
      <c r="H332" s="22">
        <f t="shared" si="34"/>
        <v>0</v>
      </c>
      <c r="I332" s="22">
        <f>SUM(G332)</f>
        <v>0</v>
      </c>
      <c r="J332" s="22">
        <v>0</v>
      </c>
      <c r="K332" s="41"/>
      <c r="L332" s="41"/>
      <c r="M332" s="41"/>
    </row>
    <row r="333" spans="1:13" ht="23.25" x14ac:dyDescent="0.25">
      <c r="A333" s="293"/>
      <c r="B333" s="261"/>
      <c r="C333" s="261"/>
      <c r="D333" s="261"/>
      <c r="E333" s="261"/>
      <c r="F333" s="81" t="s">
        <v>189</v>
      </c>
      <c r="G333" s="22">
        <v>12000</v>
      </c>
      <c r="H333" s="22">
        <f t="shared" si="34"/>
        <v>12000</v>
      </c>
      <c r="I333" s="22">
        <v>12000</v>
      </c>
      <c r="J333" s="22">
        <v>0</v>
      </c>
      <c r="K333" s="41"/>
      <c r="L333" s="41"/>
      <c r="M333" s="41"/>
    </row>
    <row r="334" spans="1:13" x14ac:dyDescent="0.25">
      <c r="A334" s="293"/>
      <c r="B334" s="261"/>
      <c r="C334" s="261"/>
      <c r="D334" s="261"/>
      <c r="E334" s="261"/>
      <c r="F334" s="23" t="s">
        <v>99</v>
      </c>
      <c r="G334" s="22">
        <v>0</v>
      </c>
      <c r="H334" s="22">
        <f t="shared" si="34"/>
        <v>0</v>
      </c>
      <c r="I334" s="22"/>
      <c r="J334" s="22"/>
      <c r="K334" s="41"/>
      <c r="L334" s="41"/>
      <c r="M334" s="41"/>
    </row>
    <row r="335" spans="1:13" ht="23.25" x14ac:dyDescent="0.25">
      <c r="A335" s="293"/>
      <c r="B335" s="261"/>
      <c r="C335" s="261"/>
      <c r="D335" s="261"/>
      <c r="E335" s="261"/>
      <c r="F335" s="158" t="s">
        <v>190</v>
      </c>
      <c r="G335" s="22"/>
      <c r="H335" s="22"/>
      <c r="I335" s="22"/>
      <c r="J335" s="22"/>
      <c r="K335" s="41"/>
      <c r="L335" s="41"/>
      <c r="M335" s="41"/>
    </row>
    <row r="336" spans="1:13" x14ac:dyDescent="0.25">
      <c r="A336" s="293"/>
      <c r="B336" s="261"/>
      <c r="C336" s="261"/>
      <c r="D336" s="261"/>
      <c r="E336" s="261"/>
      <c r="F336" s="23" t="s">
        <v>58</v>
      </c>
      <c r="G336" s="22">
        <f>SUM(G337:G343)</f>
        <v>3000</v>
      </c>
      <c r="H336" s="22">
        <f>SUM(H337:H343)</f>
        <v>3000</v>
      </c>
      <c r="I336" s="22">
        <f>SUM(I337:I343)</f>
        <v>3000</v>
      </c>
      <c r="J336" s="22">
        <f>SUM(J337:J343)</f>
        <v>0</v>
      </c>
      <c r="K336" s="41"/>
      <c r="L336" s="41"/>
      <c r="M336" s="41"/>
    </row>
    <row r="337" spans="1:13" x14ac:dyDescent="0.25">
      <c r="A337" s="293"/>
      <c r="B337" s="261"/>
      <c r="C337" s="261"/>
      <c r="D337" s="261"/>
      <c r="E337" s="261"/>
      <c r="F337" s="23" t="s">
        <v>101</v>
      </c>
      <c r="G337" s="22">
        <v>0</v>
      </c>
      <c r="H337" s="22">
        <f t="shared" si="34"/>
        <v>0</v>
      </c>
      <c r="I337" s="22">
        <f>SUM(G337*90/100)</f>
        <v>0</v>
      </c>
      <c r="J337" s="22">
        <v>0</v>
      </c>
      <c r="K337" s="41"/>
      <c r="L337" s="41"/>
      <c r="M337" s="41"/>
    </row>
    <row r="338" spans="1:13" ht="23.25" x14ac:dyDescent="0.25">
      <c r="A338" s="293"/>
      <c r="B338" s="261"/>
      <c r="C338" s="261"/>
      <c r="D338" s="261"/>
      <c r="E338" s="261"/>
      <c r="F338" s="81" t="s">
        <v>191</v>
      </c>
      <c r="G338" s="22">
        <v>3000</v>
      </c>
      <c r="H338" s="22">
        <f t="shared" si="34"/>
        <v>3000</v>
      </c>
      <c r="I338" s="22">
        <f>SUM(G338)</f>
        <v>3000</v>
      </c>
      <c r="J338" s="22">
        <v>0</v>
      </c>
      <c r="K338" s="41"/>
      <c r="L338" s="41"/>
      <c r="M338" s="41"/>
    </row>
    <row r="339" spans="1:13" x14ac:dyDescent="0.25">
      <c r="A339" s="293"/>
      <c r="B339" s="261"/>
      <c r="C339" s="261"/>
      <c r="D339" s="261"/>
      <c r="E339" s="261"/>
      <c r="F339" s="23" t="s">
        <v>102</v>
      </c>
      <c r="G339" s="22">
        <v>0</v>
      </c>
      <c r="H339" s="22">
        <f t="shared" si="34"/>
        <v>0</v>
      </c>
      <c r="I339" s="22"/>
      <c r="J339" s="22"/>
      <c r="K339" s="41"/>
      <c r="L339" s="41"/>
      <c r="M339" s="41"/>
    </row>
    <row r="340" spans="1:13" ht="23.25" x14ac:dyDescent="0.25">
      <c r="A340" s="293"/>
      <c r="B340" s="261"/>
      <c r="C340" s="261"/>
      <c r="D340" s="261"/>
      <c r="E340" s="261"/>
      <c r="F340" s="81" t="s">
        <v>192</v>
      </c>
      <c r="G340" s="22"/>
      <c r="H340" s="22"/>
      <c r="I340" s="22"/>
      <c r="J340" s="22"/>
      <c r="K340" s="41"/>
      <c r="L340" s="41"/>
      <c r="M340" s="41"/>
    </row>
    <row r="341" spans="1:13" x14ac:dyDescent="0.25">
      <c r="A341" s="293"/>
      <c r="B341" s="261"/>
      <c r="C341" s="261"/>
      <c r="D341" s="261"/>
      <c r="E341" s="261"/>
      <c r="F341" s="23" t="s">
        <v>60</v>
      </c>
      <c r="G341" s="22">
        <v>0</v>
      </c>
      <c r="H341" s="22">
        <f t="shared" si="34"/>
        <v>0</v>
      </c>
      <c r="I341" s="22"/>
      <c r="J341" s="22"/>
      <c r="K341" s="41"/>
      <c r="L341" s="41"/>
      <c r="M341" s="41"/>
    </row>
    <row r="342" spans="1:13" x14ac:dyDescent="0.25">
      <c r="A342" s="293"/>
      <c r="B342" s="261"/>
      <c r="C342" s="261"/>
      <c r="D342" s="261"/>
      <c r="E342" s="261"/>
      <c r="F342" s="23" t="s">
        <v>61</v>
      </c>
      <c r="G342" s="22">
        <v>0</v>
      </c>
      <c r="H342" s="22">
        <f t="shared" si="34"/>
        <v>0</v>
      </c>
      <c r="I342" s="22"/>
      <c r="J342" s="22"/>
      <c r="K342" s="41"/>
      <c r="L342" s="41"/>
      <c r="M342" s="41"/>
    </row>
    <row r="343" spans="1:13" x14ac:dyDescent="0.25">
      <c r="A343" s="294"/>
      <c r="B343" s="262"/>
      <c r="C343" s="262"/>
      <c r="D343" s="262"/>
      <c r="E343" s="262"/>
      <c r="F343" s="23" t="s">
        <v>193</v>
      </c>
      <c r="G343" s="22">
        <v>0</v>
      </c>
      <c r="H343" s="22">
        <f t="shared" si="34"/>
        <v>0</v>
      </c>
      <c r="I343" s="22"/>
      <c r="J343" s="22"/>
      <c r="K343" s="41"/>
      <c r="L343" s="41"/>
      <c r="M343" s="41"/>
    </row>
    <row r="344" spans="1:13" x14ac:dyDescent="0.25">
      <c r="A344" s="207" t="s">
        <v>62</v>
      </c>
      <c r="B344" s="23" t="s">
        <v>107</v>
      </c>
      <c r="C344" s="23" t="s">
        <v>18</v>
      </c>
      <c r="D344" s="23" t="s">
        <v>176</v>
      </c>
      <c r="E344" s="136">
        <v>800</v>
      </c>
      <c r="F344" s="23"/>
      <c r="G344" s="22">
        <f>SUM(G345)</f>
        <v>2500</v>
      </c>
      <c r="H344" s="22">
        <f>SUM(H345)</f>
        <v>2500</v>
      </c>
      <c r="I344" s="22">
        <f>SUM(I345)</f>
        <v>2500</v>
      </c>
      <c r="J344" s="22">
        <f>SUM(J345)</f>
        <v>0</v>
      </c>
      <c r="K344" s="41"/>
      <c r="L344" s="41"/>
      <c r="M344" s="41"/>
    </row>
    <row r="345" spans="1:13" x14ac:dyDescent="0.25">
      <c r="A345" s="205" t="s">
        <v>64</v>
      </c>
      <c r="B345" s="23" t="s">
        <v>107</v>
      </c>
      <c r="C345" s="23" t="s">
        <v>18</v>
      </c>
      <c r="D345" s="23" t="s">
        <v>176</v>
      </c>
      <c r="E345" s="136">
        <v>850</v>
      </c>
      <c r="F345" s="23"/>
      <c r="G345" s="22">
        <f>SUM(G346:G347)</f>
        <v>2500</v>
      </c>
      <c r="H345" s="22">
        <f>SUM(H346:H347)</f>
        <v>2500</v>
      </c>
      <c r="I345" s="22">
        <f>SUM(I346:I347)</f>
        <v>2500</v>
      </c>
      <c r="J345" s="22">
        <f>SUM(J346:J347)</f>
        <v>0</v>
      </c>
      <c r="K345" s="41"/>
      <c r="L345" s="41"/>
      <c r="M345" s="41"/>
    </row>
    <row r="346" spans="1:13" ht="22.5" x14ac:dyDescent="0.25">
      <c r="A346" s="205" t="s">
        <v>78</v>
      </c>
      <c r="B346" s="23" t="s">
        <v>107</v>
      </c>
      <c r="C346" s="23" t="s">
        <v>18</v>
      </c>
      <c r="D346" s="23" t="s">
        <v>176</v>
      </c>
      <c r="E346" s="136">
        <v>851</v>
      </c>
      <c r="F346" s="23" t="s">
        <v>68</v>
      </c>
      <c r="G346" s="22">
        <v>0</v>
      </c>
      <c r="H346" s="22"/>
      <c r="I346" s="22"/>
      <c r="J346" s="22"/>
      <c r="K346" s="41"/>
      <c r="L346" s="41"/>
      <c r="M346" s="41"/>
    </row>
    <row r="347" spans="1:13" ht="22.5" x14ac:dyDescent="0.25">
      <c r="A347" s="205" t="s">
        <v>66</v>
      </c>
      <c r="B347" s="23" t="s">
        <v>107</v>
      </c>
      <c r="C347" s="23" t="s">
        <v>18</v>
      </c>
      <c r="D347" s="23" t="s">
        <v>176</v>
      </c>
      <c r="E347" s="136">
        <v>852</v>
      </c>
      <c r="F347" s="23" t="s">
        <v>68</v>
      </c>
      <c r="G347" s="22">
        <v>2500</v>
      </c>
      <c r="H347" s="22">
        <f>SUM(I347:J347)</f>
        <v>2500</v>
      </c>
      <c r="I347" s="22">
        <f>SUM(G347)</f>
        <v>2500</v>
      </c>
      <c r="J347" s="22">
        <v>0</v>
      </c>
      <c r="K347" s="41"/>
      <c r="L347" s="41"/>
      <c r="M347" s="41"/>
    </row>
    <row r="348" spans="1:13" x14ac:dyDescent="0.25">
      <c r="A348" s="205" t="s">
        <v>329</v>
      </c>
      <c r="B348" s="23"/>
      <c r="C348" s="23"/>
      <c r="D348" s="23"/>
      <c r="E348" s="23"/>
      <c r="F348" s="23"/>
      <c r="G348" s="22">
        <f>SUM(G349)</f>
        <v>673685</v>
      </c>
      <c r="H348" s="25">
        <f>SUM(H349)</f>
        <v>633404.84129999997</v>
      </c>
      <c r="I348" s="25">
        <f>SUM(I349)</f>
        <v>633404.84129999997</v>
      </c>
      <c r="J348" s="25">
        <f>SUM(J349)</f>
        <v>0</v>
      </c>
      <c r="K348" s="44"/>
      <c r="L348" s="44"/>
      <c r="M348" s="44"/>
    </row>
    <row r="349" spans="1:13" ht="22.5" x14ac:dyDescent="0.25">
      <c r="A349" s="205" t="s">
        <v>315</v>
      </c>
      <c r="B349" s="23" t="s">
        <v>107</v>
      </c>
      <c r="C349" s="23" t="s">
        <v>18</v>
      </c>
      <c r="D349" s="23" t="s">
        <v>176</v>
      </c>
      <c r="E349" s="23"/>
      <c r="F349" s="23"/>
      <c r="G349" s="22">
        <f>SUM(G350+G356+G383)</f>
        <v>673685</v>
      </c>
      <c r="H349" s="22">
        <f>SUM(H350+H356+H383)</f>
        <v>633404.84129999997</v>
      </c>
      <c r="I349" s="22">
        <f>SUM(I350+I356+I383)</f>
        <v>633404.84129999997</v>
      </c>
      <c r="J349" s="22">
        <f>SUM(J350+J356+J383)</f>
        <v>0</v>
      </c>
      <c r="K349" s="41"/>
      <c r="L349" s="41"/>
      <c r="M349" s="41"/>
    </row>
    <row r="350" spans="1:13" ht="67.5" x14ac:dyDescent="0.25">
      <c r="A350" s="205" t="s">
        <v>307</v>
      </c>
      <c r="B350" s="23" t="s">
        <v>107</v>
      </c>
      <c r="C350" s="23" t="s">
        <v>18</v>
      </c>
      <c r="D350" s="23" t="s">
        <v>176</v>
      </c>
      <c r="E350" s="23" t="s">
        <v>29</v>
      </c>
      <c r="F350" s="23"/>
      <c r="G350" s="22">
        <f>SUM(G351)</f>
        <v>592385</v>
      </c>
      <c r="H350" s="22">
        <f>SUM(H351)</f>
        <v>547976.84129999997</v>
      </c>
      <c r="I350" s="22">
        <f>SUM(I351)</f>
        <v>547976.84129999997</v>
      </c>
      <c r="J350" s="22">
        <f>SUM(J351)</f>
        <v>0</v>
      </c>
      <c r="K350" s="41"/>
      <c r="L350" s="41"/>
      <c r="M350" s="41"/>
    </row>
    <row r="351" spans="1:13" ht="22.5" x14ac:dyDescent="0.25">
      <c r="A351" s="205" t="s">
        <v>325</v>
      </c>
      <c r="B351" s="23" t="s">
        <v>107</v>
      </c>
      <c r="C351" s="23" t="s">
        <v>18</v>
      </c>
      <c r="D351" s="23" t="s">
        <v>176</v>
      </c>
      <c r="E351" s="23" t="s">
        <v>178</v>
      </c>
      <c r="F351" s="23"/>
      <c r="G351" s="22">
        <f>SUM(G352+G355)</f>
        <v>592385</v>
      </c>
      <c r="H351" s="22">
        <f>SUM(H352+H355)</f>
        <v>547976.84129999997</v>
      </c>
      <c r="I351" s="22">
        <f>SUM(I352+I355)</f>
        <v>547976.84129999997</v>
      </c>
      <c r="J351" s="22">
        <f>SUM(J352+J355)</f>
        <v>0</v>
      </c>
      <c r="K351" s="41"/>
      <c r="L351" s="41"/>
      <c r="M351" s="41"/>
    </row>
    <row r="352" spans="1:13" x14ac:dyDescent="0.25">
      <c r="A352" s="292" t="s">
        <v>279</v>
      </c>
      <c r="B352" s="260" t="s">
        <v>107</v>
      </c>
      <c r="C352" s="260" t="s">
        <v>18</v>
      </c>
      <c r="D352" s="260" t="s">
        <v>176</v>
      </c>
      <c r="E352" s="260" t="s">
        <v>179</v>
      </c>
      <c r="F352" s="23"/>
      <c r="G352" s="22">
        <f>SUM(G353:G354)</f>
        <v>592385</v>
      </c>
      <c r="H352" s="22">
        <f>SUM(H353:H354)</f>
        <v>547976.84129999997</v>
      </c>
      <c r="I352" s="22">
        <f>SUM(I353:I354)</f>
        <v>547976.84129999997</v>
      </c>
      <c r="J352" s="22">
        <f>SUM(J353:J354)</f>
        <v>0</v>
      </c>
      <c r="K352" s="41"/>
      <c r="L352" s="41"/>
      <c r="M352" s="41"/>
    </row>
    <row r="353" spans="1:13" x14ac:dyDescent="0.25">
      <c r="A353" s="293"/>
      <c r="B353" s="261"/>
      <c r="C353" s="261"/>
      <c r="D353" s="261"/>
      <c r="E353" s="261"/>
      <c r="F353" s="23" t="s">
        <v>34</v>
      </c>
      <c r="G353" s="22">
        <v>454998</v>
      </c>
      <c r="H353" s="22">
        <f>SUM(I353:J353)</f>
        <v>420873.15</v>
      </c>
      <c r="I353" s="22">
        <f>SUM(      G353-   G353*7.5/100)</f>
        <v>420873.15</v>
      </c>
      <c r="J353" s="22">
        <v>0</v>
      </c>
      <c r="K353" s="41"/>
      <c r="L353" s="41"/>
      <c r="M353" s="41"/>
    </row>
    <row r="354" spans="1:13" x14ac:dyDescent="0.25">
      <c r="A354" s="294"/>
      <c r="B354" s="262"/>
      <c r="C354" s="262"/>
      <c r="D354" s="262"/>
      <c r="E354" s="262"/>
      <c r="F354" s="23" t="s">
        <v>35</v>
      </c>
      <c r="G354" s="22">
        <v>137387</v>
      </c>
      <c r="H354" s="22">
        <f>SUM(I354:J354)</f>
        <v>127103.69130000001</v>
      </c>
      <c r="I354" s="22">
        <f>SUM(I353*30.2/100)</f>
        <v>127103.69130000001</v>
      </c>
      <c r="J354" s="22">
        <f>SUM(J353*30.2/100)</f>
        <v>0</v>
      </c>
      <c r="K354" s="41"/>
      <c r="L354" s="41"/>
      <c r="M354" s="41"/>
    </row>
    <row r="355" spans="1:13" ht="33.75" x14ac:dyDescent="0.25">
      <c r="A355" s="207" t="s">
        <v>326</v>
      </c>
      <c r="B355" s="23" t="s">
        <v>107</v>
      </c>
      <c r="C355" s="23" t="s">
        <v>18</v>
      </c>
      <c r="D355" s="23" t="s">
        <v>176</v>
      </c>
      <c r="E355" s="23" t="s">
        <v>182</v>
      </c>
      <c r="F355" s="23" t="s">
        <v>183</v>
      </c>
      <c r="G355" s="22">
        <v>0</v>
      </c>
      <c r="H355" s="22">
        <f>SUM(I355:J355)</f>
        <v>0</v>
      </c>
      <c r="I355" s="22"/>
      <c r="J355" s="22"/>
      <c r="K355" s="41"/>
      <c r="L355" s="41"/>
      <c r="M355" s="41"/>
    </row>
    <row r="356" spans="1:13" ht="22.5" x14ac:dyDescent="0.25">
      <c r="A356" s="207" t="s">
        <v>228</v>
      </c>
      <c r="B356" s="23" t="s">
        <v>107</v>
      </c>
      <c r="C356" s="23" t="s">
        <v>18</v>
      </c>
      <c r="D356" s="23" t="s">
        <v>176</v>
      </c>
      <c r="E356" s="23" t="s">
        <v>88</v>
      </c>
      <c r="F356" s="23"/>
      <c r="G356" s="22">
        <f>SUM(G357)</f>
        <v>79400</v>
      </c>
      <c r="H356" s="22">
        <f>SUM(H357)</f>
        <v>82928</v>
      </c>
      <c r="I356" s="22">
        <f>SUM(I357)</f>
        <v>82928</v>
      </c>
      <c r="J356" s="22">
        <f>SUM(J357)</f>
        <v>0</v>
      </c>
      <c r="K356" s="41"/>
      <c r="L356" s="41"/>
      <c r="M356" s="41"/>
    </row>
    <row r="357" spans="1:13" ht="33.75" x14ac:dyDescent="0.25">
      <c r="A357" s="205" t="s">
        <v>229</v>
      </c>
      <c r="B357" s="23" t="s">
        <v>107</v>
      </c>
      <c r="C357" s="23" t="s">
        <v>18</v>
      </c>
      <c r="D357" s="23" t="s">
        <v>176</v>
      </c>
      <c r="E357" s="23" t="s">
        <v>89</v>
      </c>
      <c r="F357" s="23"/>
      <c r="G357" s="22">
        <f>SUM(G359)</f>
        <v>79400</v>
      </c>
      <c r="H357" s="22">
        <f>SUM(H359)</f>
        <v>82928</v>
      </c>
      <c r="I357" s="22">
        <f>SUM(I359)</f>
        <v>82928</v>
      </c>
      <c r="J357" s="22">
        <f>SUM(J359)</f>
        <v>0</v>
      </c>
      <c r="K357" s="41"/>
      <c r="L357" s="41"/>
      <c r="M357" s="41"/>
    </row>
    <row r="358" spans="1:13" ht="33.75" x14ac:dyDescent="0.25">
      <c r="A358" s="206" t="s">
        <v>305</v>
      </c>
      <c r="B358" s="23" t="s">
        <v>107</v>
      </c>
      <c r="C358" s="23" t="s">
        <v>18</v>
      </c>
      <c r="D358" s="23" t="s">
        <v>176</v>
      </c>
      <c r="E358" s="23" t="s">
        <v>43</v>
      </c>
      <c r="F358" s="23"/>
      <c r="G358" s="22"/>
      <c r="H358" s="22"/>
      <c r="I358" s="22"/>
      <c r="J358" s="22"/>
      <c r="K358" s="41"/>
      <c r="L358" s="41"/>
      <c r="M358" s="41"/>
    </row>
    <row r="359" spans="1:13" x14ac:dyDescent="0.25">
      <c r="A359" s="292" t="s">
        <v>42</v>
      </c>
      <c r="B359" s="260" t="s">
        <v>107</v>
      </c>
      <c r="C359" s="260" t="s">
        <v>18</v>
      </c>
      <c r="D359" s="23"/>
      <c r="E359" s="260" t="s">
        <v>43</v>
      </c>
      <c r="F359" s="23"/>
      <c r="G359" s="22">
        <f>SUM(G360+G361+G362+G366+G371+G373+G375+G372+G374)</f>
        <v>79400</v>
      </c>
      <c r="H359" s="22">
        <f>SUM(H360+H361+H362+H366+H371+H373+H375+H372+H374)</f>
        <v>82928</v>
      </c>
      <c r="I359" s="22">
        <f>SUM(I360+I361+I362+I366+I371+I373+I375+I372+I374)</f>
        <v>82928</v>
      </c>
      <c r="J359" s="22">
        <f>SUM(J360+J361+J362+J366+J371+J373+J375+J372+J374)</f>
        <v>0</v>
      </c>
      <c r="K359" s="41"/>
      <c r="L359" s="41"/>
      <c r="M359" s="41"/>
    </row>
    <row r="360" spans="1:13" x14ac:dyDescent="0.25">
      <c r="A360" s="293"/>
      <c r="B360" s="261"/>
      <c r="C360" s="261"/>
      <c r="D360" s="23"/>
      <c r="E360" s="261"/>
      <c r="F360" s="23" t="s">
        <v>41</v>
      </c>
      <c r="G360" s="22">
        <v>0</v>
      </c>
      <c r="H360" s="22">
        <f>SUM(I360:J360)</f>
        <v>0</v>
      </c>
      <c r="I360" s="22"/>
      <c r="J360" s="22"/>
      <c r="K360" s="41"/>
      <c r="L360" s="41"/>
      <c r="M360" s="41"/>
    </row>
    <row r="361" spans="1:13" x14ac:dyDescent="0.25">
      <c r="A361" s="293"/>
      <c r="B361" s="261"/>
      <c r="C361" s="261"/>
      <c r="D361" s="23"/>
      <c r="E361" s="261"/>
      <c r="F361" s="23" t="s">
        <v>186</v>
      </c>
      <c r="G361" s="22">
        <v>0</v>
      </c>
      <c r="H361" s="22">
        <f t="shared" ref="H361:H382" si="35">SUM(I361:J361)</f>
        <v>0</v>
      </c>
      <c r="I361" s="22"/>
      <c r="J361" s="22"/>
      <c r="K361" s="41"/>
      <c r="L361" s="41"/>
      <c r="M361" s="41"/>
    </row>
    <row r="362" spans="1:13" x14ac:dyDescent="0.25">
      <c r="A362" s="293"/>
      <c r="B362" s="261"/>
      <c r="C362" s="261"/>
      <c r="D362" s="23"/>
      <c r="E362" s="261"/>
      <c r="F362" s="23" t="s">
        <v>45</v>
      </c>
      <c r="G362" s="22">
        <f>SUM(G363:G365)</f>
        <v>8000</v>
      </c>
      <c r="H362" s="22">
        <f>SUM(H363:H365)</f>
        <v>8160</v>
      </c>
      <c r="I362" s="22">
        <f>SUM(I363:I365)</f>
        <v>8160</v>
      </c>
      <c r="J362" s="22">
        <f>SUM(J363:J365)</f>
        <v>0</v>
      </c>
      <c r="K362" s="41"/>
      <c r="L362" s="41"/>
      <c r="M362" s="41"/>
    </row>
    <row r="363" spans="1:13" x14ac:dyDescent="0.25">
      <c r="A363" s="293"/>
      <c r="B363" s="261"/>
      <c r="C363" s="261"/>
      <c r="D363" s="23"/>
      <c r="E363" s="261"/>
      <c r="F363" s="23" t="s">
        <v>46</v>
      </c>
      <c r="G363" s="22">
        <v>7800</v>
      </c>
      <c r="H363" s="22">
        <f t="shared" si="35"/>
        <v>7956</v>
      </c>
      <c r="I363" s="22">
        <f>G363+G363*2%</f>
        <v>7956</v>
      </c>
      <c r="J363" s="22">
        <v>0</v>
      </c>
      <c r="K363" s="41"/>
      <c r="L363" s="41"/>
      <c r="M363" s="41"/>
    </row>
    <row r="364" spans="1:13" x14ac:dyDescent="0.25">
      <c r="A364" s="293"/>
      <c r="B364" s="261"/>
      <c r="C364" s="261"/>
      <c r="D364" s="23"/>
      <c r="E364" s="261"/>
      <c r="F364" s="23" t="s">
        <v>47</v>
      </c>
      <c r="G364" s="22">
        <v>0</v>
      </c>
      <c r="H364" s="22">
        <f t="shared" si="35"/>
        <v>0</v>
      </c>
      <c r="I364" s="22">
        <f>G364+G364*2%</f>
        <v>0</v>
      </c>
      <c r="J364" s="22"/>
      <c r="K364" s="41"/>
      <c r="L364" s="41"/>
      <c r="M364" s="41"/>
    </row>
    <row r="365" spans="1:13" x14ac:dyDescent="0.25">
      <c r="A365" s="293"/>
      <c r="B365" s="261"/>
      <c r="C365" s="261"/>
      <c r="D365" s="23"/>
      <c r="E365" s="261"/>
      <c r="F365" s="23" t="s">
        <v>48</v>
      </c>
      <c r="G365" s="22">
        <v>200</v>
      </c>
      <c r="H365" s="22">
        <f t="shared" si="35"/>
        <v>204</v>
      </c>
      <c r="I365" s="22">
        <f>G365+G365*2%</f>
        <v>204</v>
      </c>
      <c r="J365" s="22">
        <v>0</v>
      </c>
      <c r="K365" s="41"/>
      <c r="L365" s="41"/>
      <c r="M365" s="41"/>
    </row>
    <row r="366" spans="1:13" x14ac:dyDescent="0.25">
      <c r="A366" s="293"/>
      <c r="B366" s="261"/>
      <c r="C366" s="261"/>
      <c r="D366" s="23"/>
      <c r="E366" s="261"/>
      <c r="F366" s="23" t="s">
        <v>50</v>
      </c>
      <c r="G366" s="22">
        <f>SUM(G367:G370)</f>
        <v>0</v>
      </c>
      <c r="H366" s="22">
        <f>SUM(H367:H370)</f>
        <v>0</v>
      </c>
      <c r="I366" s="22">
        <f>SUM(I367:I370)</f>
        <v>0</v>
      </c>
      <c r="J366" s="22">
        <f>SUM(J367:J370)</f>
        <v>0</v>
      </c>
      <c r="K366" s="41"/>
      <c r="L366" s="41"/>
      <c r="M366" s="41"/>
    </row>
    <row r="367" spans="1:13" x14ac:dyDescent="0.25">
      <c r="A367" s="293"/>
      <c r="B367" s="261"/>
      <c r="C367" s="261"/>
      <c r="D367" s="23"/>
      <c r="E367" s="261"/>
      <c r="F367" s="23" t="s">
        <v>51</v>
      </c>
      <c r="G367" s="22">
        <v>0</v>
      </c>
      <c r="H367" s="22">
        <f t="shared" si="35"/>
        <v>0</v>
      </c>
      <c r="I367" s="22">
        <f>SUM(G367*106.2/100)</f>
        <v>0</v>
      </c>
      <c r="J367" s="22">
        <f>SUM(J368:J371)</f>
        <v>0</v>
      </c>
      <c r="K367" s="41"/>
      <c r="L367" s="41"/>
      <c r="M367" s="41"/>
    </row>
    <row r="368" spans="1:13" x14ac:dyDescent="0.25">
      <c r="A368" s="293"/>
      <c r="B368" s="261"/>
      <c r="C368" s="261"/>
      <c r="D368" s="23"/>
      <c r="E368" s="261"/>
      <c r="F368" s="23" t="s">
        <v>52</v>
      </c>
      <c r="G368" s="22">
        <v>0</v>
      </c>
      <c r="H368" s="22">
        <f t="shared" si="35"/>
        <v>0</v>
      </c>
      <c r="I368" s="22"/>
      <c r="J368" s="22"/>
      <c r="K368" s="41"/>
      <c r="L368" s="41"/>
      <c r="M368" s="41"/>
    </row>
    <row r="369" spans="1:13" ht="23.25" x14ac:dyDescent="0.25">
      <c r="A369" s="293"/>
      <c r="B369" s="261"/>
      <c r="C369" s="261"/>
      <c r="D369" s="23" t="s">
        <v>176</v>
      </c>
      <c r="E369" s="261"/>
      <c r="F369" s="81" t="s">
        <v>187</v>
      </c>
      <c r="G369" s="22">
        <v>0</v>
      </c>
      <c r="H369" s="22">
        <f t="shared" si="35"/>
        <v>0</v>
      </c>
      <c r="I369" s="22"/>
      <c r="J369" s="22"/>
      <c r="K369" s="41"/>
      <c r="L369" s="41"/>
      <c r="M369" s="41"/>
    </row>
    <row r="370" spans="1:13" x14ac:dyDescent="0.25">
      <c r="A370" s="293"/>
      <c r="B370" s="261"/>
      <c r="C370" s="261"/>
      <c r="D370" s="23" t="s">
        <v>176</v>
      </c>
      <c r="E370" s="261"/>
      <c r="F370" s="23" t="s">
        <v>98</v>
      </c>
      <c r="G370" s="22">
        <v>0</v>
      </c>
      <c r="H370" s="22">
        <f t="shared" si="35"/>
        <v>0</v>
      </c>
      <c r="I370" s="22"/>
      <c r="J370" s="22"/>
      <c r="K370" s="41"/>
      <c r="L370" s="41"/>
      <c r="M370" s="41"/>
    </row>
    <row r="371" spans="1:13" x14ac:dyDescent="0.25">
      <c r="A371" s="293"/>
      <c r="B371" s="261"/>
      <c r="C371" s="261"/>
      <c r="D371" s="23" t="s">
        <v>176</v>
      </c>
      <c r="E371" s="261"/>
      <c r="F371" s="23" t="s">
        <v>56</v>
      </c>
      <c r="G371" s="22">
        <v>0</v>
      </c>
      <c r="H371" s="22">
        <f t="shared" si="35"/>
        <v>0</v>
      </c>
      <c r="I371" s="22">
        <f>SUM(G371)</f>
        <v>0</v>
      </c>
      <c r="J371" s="22">
        <v>0</v>
      </c>
      <c r="K371" s="41"/>
      <c r="L371" s="41"/>
      <c r="M371" s="41"/>
    </row>
    <row r="372" spans="1:13" ht="23.25" x14ac:dyDescent="0.25">
      <c r="A372" s="293"/>
      <c r="B372" s="261"/>
      <c r="C372" s="261"/>
      <c r="D372" s="23" t="s">
        <v>176</v>
      </c>
      <c r="E372" s="261"/>
      <c r="F372" s="81" t="s">
        <v>189</v>
      </c>
      <c r="G372" s="22">
        <v>2000</v>
      </c>
      <c r="H372" s="22">
        <f t="shared" si="35"/>
        <v>2000</v>
      </c>
      <c r="I372" s="22">
        <f>SUM(G372)</f>
        <v>2000</v>
      </c>
      <c r="J372" s="22">
        <v>0</v>
      </c>
      <c r="K372" s="41"/>
      <c r="L372" s="41"/>
      <c r="M372" s="41"/>
    </row>
    <row r="373" spans="1:13" x14ac:dyDescent="0.25">
      <c r="A373" s="293"/>
      <c r="B373" s="261"/>
      <c r="C373" s="261"/>
      <c r="D373" s="23" t="s">
        <v>176</v>
      </c>
      <c r="E373" s="261"/>
      <c r="F373" s="23" t="s">
        <v>99</v>
      </c>
      <c r="G373" s="22">
        <v>0</v>
      </c>
      <c r="H373" s="22">
        <f t="shared" si="35"/>
        <v>0</v>
      </c>
      <c r="I373" s="22"/>
      <c r="J373" s="22"/>
      <c r="K373" s="41"/>
      <c r="L373" s="41"/>
      <c r="M373" s="41"/>
    </row>
    <row r="374" spans="1:13" ht="34.5" x14ac:dyDescent="0.25">
      <c r="A374" s="293"/>
      <c r="B374" s="261"/>
      <c r="C374" s="261"/>
      <c r="D374" s="23" t="s">
        <v>176</v>
      </c>
      <c r="E374" s="261"/>
      <c r="F374" s="81" t="s">
        <v>283</v>
      </c>
      <c r="G374" s="22"/>
      <c r="H374" s="22">
        <f t="shared" si="35"/>
        <v>0</v>
      </c>
      <c r="I374" s="22">
        <v>0</v>
      </c>
      <c r="J374" s="22">
        <v>0</v>
      </c>
      <c r="K374" s="41"/>
      <c r="L374" s="41"/>
      <c r="M374" s="41"/>
    </row>
    <row r="375" spans="1:13" x14ac:dyDescent="0.25">
      <c r="A375" s="293"/>
      <c r="B375" s="261"/>
      <c r="C375" s="261"/>
      <c r="D375" s="23" t="s">
        <v>176</v>
      </c>
      <c r="E375" s="261"/>
      <c r="F375" s="23" t="s">
        <v>58</v>
      </c>
      <c r="G375" s="22">
        <f>SUM(G376:G382)</f>
        <v>69400</v>
      </c>
      <c r="H375" s="22">
        <f>SUM(H376:H382)</f>
        <v>72768</v>
      </c>
      <c r="I375" s="22">
        <f>SUM(I376:I382)</f>
        <v>72768</v>
      </c>
      <c r="J375" s="22">
        <f>SUM(J376:J382)</f>
        <v>0</v>
      </c>
      <c r="K375" s="41"/>
      <c r="L375" s="41"/>
      <c r="M375" s="41"/>
    </row>
    <row r="376" spans="1:13" x14ac:dyDescent="0.25">
      <c r="A376" s="293"/>
      <c r="B376" s="261"/>
      <c r="C376" s="261"/>
      <c r="D376" s="23" t="s">
        <v>176</v>
      </c>
      <c r="E376" s="261"/>
      <c r="F376" s="23" t="s">
        <v>101</v>
      </c>
      <c r="G376" s="22">
        <v>0</v>
      </c>
      <c r="H376" s="22">
        <v>2000</v>
      </c>
      <c r="I376" s="22">
        <v>2000</v>
      </c>
      <c r="J376" s="22">
        <v>0</v>
      </c>
      <c r="K376" s="41"/>
      <c r="L376" s="41"/>
      <c r="M376" s="41"/>
    </row>
    <row r="377" spans="1:13" ht="23.25" x14ac:dyDescent="0.25">
      <c r="A377" s="293"/>
      <c r="B377" s="261"/>
      <c r="C377" s="261"/>
      <c r="D377" s="23" t="s">
        <v>176</v>
      </c>
      <c r="E377" s="261"/>
      <c r="F377" s="81" t="s">
        <v>191</v>
      </c>
      <c r="G377" s="22">
        <v>1000</v>
      </c>
      <c r="H377" s="22">
        <f t="shared" si="35"/>
        <v>1000</v>
      </c>
      <c r="I377" s="22">
        <f>SUM(G377)</f>
        <v>1000</v>
      </c>
      <c r="J377" s="22"/>
      <c r="K377" s="41"/>
      <c r="L377" s="41"/>
      <c r="M377" s="41"/>
    </row>
    <row r="378" spans="1:13" x14ac:dyDescent="0.25">
      <c r="A378" s="293"/>
      <c r="B378" s="261"/>
      <c r="C378" s="261"/>
      <c r="D378" s="23" t="s">
        <v>176</v>
      </c>
      <c r="E378" s="261"/>
      <c r="F378" s="23" t="s">
        <v>102</v>
      </c>
      <c r="G378" s="22">
        <v>0</v>
      </c>
      <c r="H378" s="22">
        <f t="shared" si="35"/>
        <v>0</v>
      </c>
      <c r="I378" s="22"/>
      <c r="J378" s="22"/>
      <c r="K378" s="41"/>
      <c r="L378" s="41"/>
      <c r="M378" s="41"/>
    </row>
    <row r="379" spans="1:13" ht="23.25" x14ac:dyDescent="0.25">
      <c r="A379" s="293"/>
      <c r="B379" s="261"/>
      <c r="C379" s="261"/>
      <c r="D379" s="23" t="s">
        <v>176</v>
      </c>
      <c r="E379" s="261"/>
      <c r="F379" s="81" t="s">
        <v>192</v>
      </c>
      <c r="G379" s="22"/>
      <c r="H379" s="22">
        <f t="shared" si="35"/>
        <v>0</v>
      </c>
      <c r="I379" s="22">
        <f>SUM(G379)</f>
        <v>0</v>
      </c>
      <c r="J379" s="22">
        <v>0</v>
      </c>
      <c r="K379" s="41"/>
      <c r="L379" s="41"/>
      <c r="M379" s="41"/>
    </row>
    <row r="380" spans="1:13" x14ac:dyDescent="0.25">
      <c r="A380" s="293"/>
      <c r="B380" s="261"/>
      <c r="C380" s="261"/>
      <c r="D380" s="23" t="s">
        <v>176</v>
      </c>
      <c r="E380" s="261"/>
      <c r="F380" s="23" t="s">
        <v>60</v>
      </c>
      <c r="G380" s="22">
        <v>64500</v>
      </c>
      <c r="H380" s="22">
        <f t="shared" si="35"/>
        <v>65790</v>
      </c>
      <c r="I380" s="22">
        <f>G380+G380*2%</f>
        <v>65790</v>
      </c>
      <c r="J380" s="22">
        <v>0</v>
      </c>
      <c r="K380" s="41"/>
      <c r="L380" s="41"/>
      <c r="M380" s="41"/>
    </row>
    <row r="381" spans="1:13" x14ac:dyDescent="0.25">
      <c r="A381" s="293"/>
      <c r="B381" s="261"/>
      <c r="C381" s="261"/>
      <c r="D381" s="23" t="s">
        <v>176</v>
      </c>
      <c r="E381" s="261"/>
      <c r="F381" s="23" t="s">
        <v>61</v>
      </c>
      <c r="G381" s="22">
        <v>3900</v>
      </c>
      <c r="H381" s="22">
        <f t="shared" si="35"/>
        <v>3978</v>
      </c>
      <c r="I381" s="22">
        <f>G381+G381*2%</f>
        <v>3978</v>
      </c>
      <c r="J381" s="22">
        <v>0</v>
      </c>
      <c r="K381" s="41"/>
      <c r="L381" s="41"/>
      <c r="M381" s="41"/>
    </row>
    <row r="382" spans="1:13" x14ac:dyDescent="0.25">
      <c r="A382" s="294"/>
      <c r="B382" s="262"/>
      <c r="C382" s="262"/>
      <c r="D382" s="23" t="s">
        <v>176</v>
      </c>
      <c r="E382" s="262"/>
      <c r="F382" s="23" t="s">
        <v>193</v>
      </c>
      <c r="G382" s="22">
        <v>0</v>
      </c>
      <c r="H382" s="22">
        <f t="shared" si="35"/>
        <v>0</v>
      </c>
      <c r="I382" s="22">
        <f>G382+G382*2%</f>
        <v>0</v>
      </c>
      <c r="J382" s="22">
        <v>0</v>
      </c>
      <c r="K382" s="41"/>
      <c r="L382" s="41"/>
      <c r="M382" s="41"/>
    </row>
    <row r="383" spans="1:13" x14ac:dyDescent="0.25">
      <c r="A383" s="207" t="s">
        <v>62</v>
      </c>
      <c r="B383" s="23" t="s">
        <v>107</v>
      </c>
      <c r="C383" s="23" t="s">
        <v>18</v>
      </c>
      <c r="D383" s="23" t="s">
        <v>176</v>
      </c>
      <c r="E383" s="136">
        <v>800</v>
      </c>
      <c r="F383" s="23"/>
      <c r="G383" s="22">
        <f>SUM(G384)</f>
        <v>1900</v>
      </c>
      <c r="H383" s="22">
        <f>SUM(H384)</f>
        <v>2500</v>
      </c>
      <c r="I383" s="22">
        <f>SUM(I384)</f>
        <v>2500</v>
      </c>
      <c r="J383" s="22">
        <f>SUM(J384)</f>
        <v>0</v>
      </c>
      <c r="K383" s="41"/>
      <c r="L383" s="41"/>
      <c r="M383" s="41"/>
    </row>
    <row r="384" spans="1:13" x14ac:dyDescent="0.25">
      <c r="A384" s="205" t="s">
        <v>64</v>
      </c>
      <c r="B384" s="23" t="s">
        <v>107</v>
      </c>
      <c r="C384" s="23" t="s">
        <v>18</v>
      </c>
      <c r="D384" s="23" t="s">
        <v>176</v>
      </c>
      <c r="E384" s="136">
        <v>850</v>
      </c>
      <c r="F384" s="23"/>
      <c r="G384" s="22">
        <f>SUM(G385:G386)</f>
        <v>1900</v>
      </c>
      <c r="H384" s="22">
        <f>SUM(H385:H386)</f>
        <v>2500</v>
      </c>
      <c r="I384" s="22">
        <f>SUM(I385:I386)</f>
        <v>2500</v>
      </c>
      <c r="J384" s="22">
        <f>SUM(J385:J386)</f>
        <v>0</v>
      </c>
      <c r="K384" s="41"/>
      <c r="L384" s="41"/>
      <c r="M384" s="41"/>
    </row>
    <row r="385" spans="1:13" ht="22.5" x14ac:dyDescent="0.25">
      <c r="A385" s="205" t="s">
        <v>78</v>
      </c>
      <c r="B385" s="23" t="s">
        <v>107</v>
      </c>
      <c r="C385" s="23" t="s">
        <v>18</v>
      </c>
      <c r="D385" s="23" t="s">
        <v>176</v>
      </c>
      <c r="E385" s="136">
        <v>851</v>
      </c>
      <c r="F385" s="23" t="s">
        <v>68</v>
      </c>
      <c r="G385" s="22">
        <v>0</v>
      </c>
      <c r="H385" s="22"/>
      <c r="I385" s="22"/>
      <c r="J385" s="22"/>
      <c r="K385" s="41"/>
      <c r="L385" s="41"/>
      <c r="M385" s="41"/>
    </row>
    <row r="386" spans="1:13" ht="22.5" x14ac:dyDescent="0.25">
      <c r="A386" s="205" t="s">
        <v>66</v>
      </c>
      <c r="B386" s="23" t="s">
        <v>107</v>
      </c>
      <c r="C386" s="23" t="s">
        <v>18</v>
      </c>
      <c r="D386" s="23" t="s">
        <v>176</v>
      </c>
      <c r="E386" s="136">
        <v>852</v>
      </c>
      <c r="F386" s="23" t="s">
        <v>68</v>
      </c>
      <c r="G386" s="22">
        <v>1900</v>
      </c>
      <c r="H386" s="22">
        <f>SUM(I386:J386)</f>
        <v>2500</v>
      </c>
      <c r="I386" s="22">
        <v>2500</v>
      </c>
      <c r="J386" s="22">
        <v>0</v>
      </c>
      <c r="K386" s="41"/>
      <c r="L386" s="41"/>
      <c r="M386" s="41"/>
    </row>
    <row r="387" spans="1:13" x14ac:dyDescent="0.25">
      <c r="A387" s="205" t="s">
        <v>330</v>
      </c>
      <c r="B387" s="23"/>
      <c r="C387" s="23"/>
      <c r="D387" s="23"/>
      <c r="E387" s="23"/>
      <c r="F387" s="23"/>
      <c r="G387" s="25">
        <f>SUM(G388)</f>
        <v>936932</v>
      </c>
      <c r="H387" s="25">
        <f>SUM(H388)</f>
        <v>882700.93435</v>
      </c>
      <c r="I387" s="25">
        <f>SUM(I388)</f>
        <v>882700.93435</v>
      </c>
      <c r="J387" s="22">
        <v>0</v>
      </c>
      <c r="K387" s="44"/>
      <c r="L387" s="44"/>
      <c r="M387" s="44"/>
    </row>
    <row r="388" spans="1:13" ht="22.5" x14ac:dyDescent="0.25">
      <c r="A388" s="205" t="s">
        <v>315</v>
      </c>
      <c r="B388" s="23" t="s">
        <v>107</v>
      </c>
      <c r="C388" s="23" t="s">
        <v>18</v>
      </c>
      <c r="D388" s="23" t="s">
        <v>176</v>
      </c>
      <c r="E388" s="23"/>
      <c r="F388" s="23"/>
      <c r="G388" s="22">
        <f>SUM(G389+G395+G423)</f>
        <v>936932</v>
      </c>
      <c r="H388" s="22">
        <f>SUM(H389+H395+H423)</f>
        <v>882700.93435</v>
      </c>
      <c r="I388" s="22">
        <f>SUM(I389+I395+I423)</f>
        <v>882700.93435</v>
      </c>
      <c r="J388" s="22">
        <v>0</v>
      </c>
      <c r="K388" s="41"/>
      <c r="L388" s="41"/>
      <c r="M388" s="41"/>
    </row>
    <row r="389" spans="1:13" ht="67.5" x14ac:dyDescent="0.25">
      <c r="A389" s="205" t="s">
        <v>307</v>
      </c>
      <c r="B389" s="23" t="s">
        <v>107</v>
      </c>
      <c r="C389" s="23" t="s">
        <v>18</v>
      </c>
      <c r="D389" s="23" t="s">
        <v>176</v>
      </c>
      <c r="E389" s="23" t="s">
        <v>29</v>
      </c>
      <c r="F389" s="23"/>
      <c r="G389" s="22">
        <f>SUM(G390)</f>
        <v>775732</v>
      </c>
      <c r="H389" s="22">
        <f>SUM(H390)</f>
        <v>717552.93435</v>
      </c>
      <c r="I389" s="22">
        <f>SUM(I390)</f>
        <v>717552.93435</v>
      </c>
      <c r="J389" s="22">
        <v>0</v>
      </c>
      <c r="K389" s="41"/>
      <c r="L389" s="41"/>
      <c r="M389" s="41"/>
    </row>
    <row r="390" spans="1:13" ht="22.5" x14ac:dyDescent="0.25">
      <c r="A390" s="205" t="s">
        <v>325</v>
      </c>
      <c r="B390" s="23" t="s">
        <v>107</v>
      </c>
      <c r="C390" s="23" t="s">
        <v>18</v>
      </c>
      <c r="D390" s="23" t="s">
        <v>176</v>
      </c>
      <c r="E390" s="23" t="s">
        <v>178</v>
      </c>
      <c r="F390" s="23"/>
      <c r="G390" s="22">
        <f>SUM(G391+G394)</f>
        <v>775732</v>
      </c>
      <c r="H390" s="22">
        <f>SUM(H391+H394)</f>
        <v>717552.93435</v>
      </c>
      <c r="I390" s="22">
        <f>SUM(I391+I394)</f>
        <v>717552.93435</v>
      </c>
      <c r="J390" s="22">
        <v>0</v>
      </c>
      <c r="K390" s="41"/>
      <c r="L390" s="41"/>
      <c r="M390" s="41"/>
    </row>
    <row r="391" spans="1:13" x14ac:dyDescent="0.25">
      <c r="A391" s="292" t="s">
        <v>279</v>
      </c>
      <c r="B391" s="260" t="s">
        <v>107</v>
      </c>
      <c r="C391" s="260" t="s">
        <v>18</v>
      </c>
      <c r="D391" s="260" t="s">
        <v>176</v>
      </c>
      <c r="E391" s="260" t="s">
        <v>179</v>
      </c>
      <c r="F391" s="23"/>
      <c r="G391" s="22">
        <f>SUM(G392:G393)</f>
        <v>775732</v>
      </c>
      <c r="H391" s="22">
        <f>SUM(H392:H393)</f>
        <v>717552.93435</v>
      </c>
      <c r="I391" s="22">
        <f>SUM(I392:I393)</f>
        <v>717552.93435</v>
      </c>
      <c r="J391" s="22">
        <v>0</v>
      </c>
      <c r="K391" s="41"/>
      <c r="L391" s="41"/>
      <c r="M391" s="41"/>
    </row>
    <row r="392" spans="1:13" x14ac:dyDescent="0.25">
      <c r="A392" s="293"/>
      <c r="B392" s="261"/>
      <c r="C392" s="261"/>
      <c r="D392" s="261"/>
      <c r="E392" s="261"/>
      <c r="F392" s="23" t="s">
        <v>34</v>
      </c>
      <c r="G392" s="22">
        <v>595801</v>
      </c>
      <c r="H392" s="22">
        <f>SUM(I392:J392)</f>
        <v>551115.92500000005</v>
      </c>
      <c r="I392" s="22">
        <f>SUM(      G392-   G392*7.5/100)</f>
        <v>551115.92500000005</v>
      </c>
      <c r="J392" s="22">
        <v>0</v>
      </c>
      <c r="K392" s="41"/>
      <c r="L392" s="41"/>
      <c r="M392" s="41"/>
    </row>
    <row r="393" spans="1:13" x14ac:dyDescent="0.25">
      <c r="A393" s="294"/>
      <c r="B393" s="262"/>
      <c r="C393" s="262"/>
      <c r="D393" s="262"/>
      <c r="E393" s="262"/>
      <c r="F393" s="23" t="s">
        <v>35</v>
      </c>
      <c r="G393" s="22">
        <v>179931</v>
      </c>
      <c r="H393" s="22">
        <f>SUM(I393:J393)</f>
        <v>166437.00935000001</v>
      </c>
      <c r="I393" s="22">
        <f>SUM(I392*30.2/100)</f>
        <v>166437.00935000001</v>
      </c>
      <c r="J393" s="22">
        <v>0</v>
      </c>
      <c r="K393" s="41"/>
      <c r="L393" s="41"/>
      <c r="M393" s="41"/>
    </row>
    <row r="394" spans="1:13" ht="33.75" x14ac:dyDescent="0.25">
      <c r="A394" s="207" t="s">
        <v>326</v>
      </c>
      <c r="B394" s="23" t="s">
        <v>107</v>
      </c>
      <c r="C394" s="23" t="s">
        <v>18</v>
      </c>
      <c r="D394" s="23" t="s">
        <v>176</v>
      </c>
      <c r="E394" s="23" t="s">
        <v>182</v>
      </c>
      <c r="F394" s="23" t="s">
        <v>183</v>
      </c>
      <c r="G394" s="22">
        <v>0</v>
      </c>
      <c r="H394" s="22">
        <f>SUM(I394:J394)</f>
        <v>0</v>
      </c>
      <c r="I394" s="213"/>
      <c r="J394" s="22"/>
      <c r="K394" s="41"/>
      <c r="L394" s="41"/>
      <c r="M394" s="41"/>
    </row>
    <row r="395" spans="1:13" ht="22.5" x14ac:dyDescent="0.25">
      <c r="A395" s="207" t="s">
        <v>228</v>
      </c>
      <c r="B395" s="23" t="s">
        <v>107</v>
      </c>
      <c r="C395" s="23" t="s">
        <v>18</v>
      </c>
      <c r="D395" s="23" t="s">
        <v>176</v>
      </c>
      <c r="E395" s="23" t="s">
        <v>88</v>
      </c>
      <c r="F395" s="23"/>
      <c r="G395" s="22">
        <f>SUM(G396)</f>
        <v>159400</v>
      </c>
      <c r="H395" s="22">
        <f>SUM(H396)</f>
        <v>162348</v>
      </c>
      <c r="I395" s="22">
        <f>SUM(I396)</f>
        <v>162348</v>
      </c>
      <c r="J395" s="22">
        <f>SUM(J396)</f>
        <v>0</v>
      </c>
      <c r="K395" s="41"/>
      <c r="L395" s="41"/>
      <c r="M395" s="41"/>
    </row>
    <row r="396" spans="1:13" ht="33.75" x14ac:dyDescent="0.25">
      <c r="A396" s="205" t="s">
        <v>229</v>
      </c>
      <c r="B396" s="23" t="s">
        <v>107</v>
      </c>
      <c r="C396" s="23" t="s">
        <v>18</v>
      </c>
      <c r="D396" s="23" t="s">
        <v>176</v>
      </c>
      <c r="E396" s="23" t="s">
        <v>89</v>
      </c>
      <c r="F396" s="23"/>
      <c r="G396" s="22">
        <f>SUM(G399+G397)</f>
        <v>159400</v>
      </c>
      <c r="H396" s="22">
        <f>SUM(H399)</f>
        <v>162348</v>
      </c>
      <c r="I396" s="22">
        <f>SUM(I399)</f>
        <v>162348</v>
      </c>
      <c r="J396" s="22">
        <f>SUM(J399)</f>
        <v>0</v>
      </c>
      <c r="K396" s="41"/>
      <c r="L396" s="41"/>
      <c r="M396" s="41"/>
    </row>
    <row r="397" spans="1:13" ht="33.75" x14ac:dyDescent="0.25">
      <c r="A397" s="206" t="s">
        <v>327</v>
      </c>
      <c r="B397" s="23" t="s">
        <v>107</v>
      </c>
      <c r="C397" s="23" t="s">
        <v>18</v>
      </c>
      <c r="D397" s="23" t="s">
        <v>176</v>
      </c>
      <c r="E397" s="23" t="s">
        <v>151</v>
      </c>
      <c r="F397" s="23" t="s">
        <v>52</v>
      </c>
      <c r="G397" s="22">
        <v>0</v>
      </c>
      <c r="H397" s="22"/>
      <c r="I397" s="22"/>
      <c r="J397" s="22"/>
      <c r="K397" s="41"/>
      <c r="L397" s="41"/>
      <c r="M397" s="41"/>
    </row>
    <row r="398" spans="1:13" ht="33.75" x14ac:dyDescent="0.25">
      <c r="A398" s="206" t="s">
        <v>305</v>
      </c>
      <c r="B398" s="23" t="s">
        <v>107</v>
      </c>
      <c r="C398" s="23" t="s">
        <v>18</v>
      </c>
      <c r="D398" s="23" t="s">
        <v>176</v>
      </c>
      <c r="E398" s="23" t="s">
        <v>43</v>
      </c>
      <c r="F398" s="23" t="s">
        <v>41</v>
      </c>
      <c r="G398" s="22"/>
      <c r="H398" s="22"/>
      <c r="I398" s="22"/>
      <c r="J398" s="22"/>
      <c r="K398" s="41"/>
      <c r="L398" s="41"/>
      <c r="M398" s="41"/>
    </row>
    <row r="399" spans="1:13" x14ac:dyDescent="0.25">
      <c r="A399" s="292" t="s">
        <v>42</v>
      </c>
      <c r="B399" s="260" t="s">
        <v>107</v>
      </c>
      <c r="C399" s="260" t="s">
        <v>18</v>
      </c>
      <c r="D399" s="260" t="s">
        <v>176</v>
      </c>
      <c r="E399" s="260" t="s">
        <v>43</v>
      </c>
      <c r="F399" s="23"/>
      <c r="G399" s="22">
        <f>SUM(G400+G401+G402+G406+G411+G413+G415+G412+G414)</f>
        <v>159400</v>
      </c>
      <c r="H399" s="22">
        <f>SUM(H400+H401+H402+H406+H411+H413+H415+H412+H414)</f>
        <v>162348</v>
      </c>
      <c r="I399" s="22">
        <f>SUM(I400+I401+I402+I406+I411+I413+I415+I412+I414)</f>
        <v>162348</v>
      </c>
      <c r="J399" s="22">
        <f>SUM(J400+J401+J402+J406+J411+J413+J415+J412+J414)</f>
        <v>0</v>
      </c>
      <c r="K399" s="41"/>
      <c r="L399" s="41"/>
      <c r="M399" s="41"/>
    </row>
    <row r="400" spans="1:13" x14ac:dyDescent="0.25">
      <c r="A400" s="293"/>
      <c r="B400" s="261"/>
      <c r="C400" s="261"/>
      <c r="D400" s="270"/>
      <c r="E400" s="261"/>
      <c r="F400" s="23" t="s">
        <v>41</v>
      </c>
      <c r="G400" s="22">
        <v>0</v>
      </c>
      <c r="H400" s="22">
        <f>SUM(I400:J400)</f>
        <v>0</v>
      </c>
      <c r="I400" s="22"/>
      <c r="J400" s="22"/>
      <c r="K400" s="41"/>
      <c r="L400" s="41"/>
      <c r="M400" s="41"/>
    </row>
    <row r="401" spans="1:13" x14ac:dyDescent="0.25">
      <c r="A401" s="293"/>
      <c r="B401" s="261"/>
      <c r="C401" s="261"/>
      <c r="D401" s="270"/>
      <c r="E401" s="261"/>
      <c r="F401" s="23" t="s">
        <v>186</v>
      </c>
      <c r="G401" s="22">
        <v>0</v>
      </c>
      <c r="H401" s="22">
        <f t="shared" ref="H401:H422" si="36">SUM(I401:J401)</f>
        <v>0</v>
      </c>
      <c r="I401" s="22"/>
      <c r="J401" s="22"/>
      <c r="K401" s="41"/>
      <c r="L401" s="41"/>
      <c r="M401" s="41"/>
    </row>
    <row r="402" spans="1:13" x14ac:dyDescent="0.25">
      <c r="A402" s="293"/>
      <c r="B402" s="261"/>
      <c r="C402" s="261"/>
      <c r="D402" s="270"/>
      <c r="E402" s="261"/>
      <c r="F402" s="23" t="s">
        <v>45</v>
      </c>
      <c r="G402" s="22">
        <f>SUM(G403:G405)</f>
        <v>4400</v>
      </c>
      <c r="H402" s="22">
        <f>SUM(H403:H405)</f>
        <v>4488</v>
      </c>
      <c r="I402" s="22">
        <f>SUM(I403:I405)</f>
        <v>4488</v>
      </c>
      <c r="J402" s="22">
        <f>SUM(J403:J405)</f>
        <v>0</v>
      </c>
      <c r="K402" s="41"/>
      <c r="L402" s="41"/>
      <c r="M402" s="41"/>
    </row>
    <row r="403" spans="1:13" x14ac:dyDescent="0.25">
      <c r="A403" s="293"/>
      <c r="B403" s="261"/>
      <c r="C403" s="261"/>
      <c r="D403" s="270"/>
      <c r="E403" s="261"/>
      <c r="F403" s="23" t="s">
        <v>46</v>
      </c>
      <c r="G403" s="22">
        <v>4200</v>
      </c>
      <c r="H403" s="22">
        <f t="shared" si="36"/>
        <v>4284</v>
      </c>
      <c r="I403" s="22">
        <f>G403+G403*2%</f>
        <v>4284</v>
      </c>
      <c r="J403" s="22">
        <v>0</v>
      </c>
      <c r="K403" s="41"/>
      <c r="L403" s="41"/>
      <c r="M403" s="41"/>
    </row>
    <row r="404" spans="1:13" x14ac:dyDescent="0.25">
      <c r="A404" s="293"/>
      <c r="B404" s="261"/>
      <c r="C404" s="261"/>
      <c r="D404" s="270"/>
      <c r="E404" s="261"/>
      <c r="F404" s="23" t="s">
        <v>47</v>
      </c>
      <c r="G404" s="22">
        <v>0</v>
      </c>
      <c r="H404" s="22">
        <f t="shared" si="36"/>
        <v>0</v>
      </c>
      <c r="I404" s="22">
        <f>G404+G404*2%</f>
        <v>0</v>
      </c>
      <c r="J404" s="22">
        <v>0</v>
      </c>
      <c r="K404" s="41"/>
      <c r="L404" s="41"/>
      <c r="M404" s="41"/>
    </row>
    <row r="405" spans="1:13" x14ac:dyDescent="0.25">
      <c r="A405" s="293"/>
      <c r="B405" s="261"/>
      <c r="C405" s="261"/>
      <c r="D405" s="270"/>
      <c r="E405" s="261"/>
      <c r="F405" s="23" t="s">
        <v>48</v>
      </c>
      <c r="G405" s="22">
        <v>200</v>
      </c>
      <c r="H405" s="22">
        <f t="shared" si="36"/>
        <v>204</v>
      </c>
      <c r="I405" s="22">
        <f>G405+G405*2%</f>
        <v>204</v>
      </c>
      <c r="J405" s="22">
        <v>0</v>
      </c>
      <c r="K405" s="41"/>
      <c r="L405" s="41"/>
      <c r="M405" s="41"/>
    </row>
    <row r="406" spans="1:13" x14ac:dyDescent="0.25">
      <c r="A406" s="293"/>
      <c r="B406" s="261"/>
      <c r="C406" s="261"/>
      <c r="D406" s="270"/>
      <c r="E406" s="261"/>
      <c r="F406" s="23" t="s">
        <v>50</v>
      </c>
      <c r="G406" s="22">
        <f>SUM(G407:G410)</f>
        <v>0</v>
      </c>
      <c r="H406" s="22">
        <f>SUM(H407:H410)</f>
        <v>0</v>
      </c>
      <c r="I406" s="22">
        <f>SUM(I407:I410)</f>
        <v>0</v>
      </c>
      <c r="J406" s="22">
        <f>SUM(J407:J410)</f>
        <v>0</v>
      </c>
      <c r="K406" s="41"/>
      <c r="L406" s="41"/>
      <c r="M406" s="41"/>
    </row>
    <row r="407" spans="1:13" x14ac:dyDescent="0.25">
      <c r="A407" s="293"/>
      <c r="B407" s="261"/>
      <c r="C407" s="261"/>
      <c r="D407" s="270"/>
      <c r="E407" s="261"/>
      <c r="F407" s="23" t="s">
        <v>51</v>
      </c>
      <c r="G407" s="22">
        <v>0</v>
      </c>
      <c r="H407" s="22">
        <f t="shared" si="36"/>
        <v>0</v>
      </c>
      <c r="I407" s="22">
        <f>SUM(G407*106.2/100)</f>
        <v>0</v>
      </c>
      <c r="J407" s="22"/>
      <c r="K407" s="41"/>
      <c r="L407" s="41"/>
      <c r="M407" s="41"/>
    </row>
    <row r="408" spans="1:13" x14ac:dyDescent="0.25">
      <c r="A408" s="293"/>
      <c r="B408" s="261"/>
      <c r="C408" s="261"/>
      <c r="D408" s="270"/>
      <c r="E408" s="261"/>
      <c r="F408" s="23" t="s">
        <v>52</v>
      </c>
      <c r="G408" s="22">
        <v>0</v>
      </c>
      <c r="H408" s="22">
        <f t="shared" si="36"/>
        <v>0</v>
      </c>
      <c r="I408" s="22"/>
      <c r="J408" s="22"/>
      <c r="K408" s="41"/>
      <c r="L408" s="41"/>
      <c r="M408" s="41"/>
    </row>
    <row r="409" spans="1:13" ht="23.25" x14ac:dyDescent="0.25">
      <c r="A409" s="293"/>
      <c r="B409" s="261"/>
      <c r="C409" s="261"/>
      <c r="D409" s="270"/>
      <c r="E409" s="261"/>
      <c r="F409" s="81" t="s">
        <v>187</v>
      </c>
      <c r="G409" s="22"/>
      <c r="H409" s="22">
        <f t="shared" si="36"/>
        <v>0</v>
      </c>
      <c r="I409" s="22">
        <v>0</v>
      </c>
      <c r="J409" s="22">
        <v>0</v>
      </c>
      <c r="K409" s="41"/>
      <c r="L409" s="41"/>
      <c r="M409" s="41"/>
    </row>
    <row r="410" spans="1:13" x14ac:dyDescent="0.25">
      <c r="A410" s="293"/>
      <c r="B410" s="261"/>
      <c r="C410" s="261"/>
      <c r="D410" s="270"/>
      <c r="E410" s="261"/>
      <c r="F410" s="23" t="s">
        <v>98</v>
      </c>
      <c r="G410" s="22">
        <v>0</v>
      </c>
      <c r="H410" s="22">
        <f t="shared" si="36"/>
        <v>0</v>
      </c>
      <c r="I410" s="22"/>
      <c r="J410" s="22"/>
      <c r="K410" s="41"/>
      <c r="L410" s="41"/>
      <c r="M410" s="41"/>
    </row>
    <row r="411" spans="1:13" x14ac:dyDescent="0.25">
      <c r="A411" s="293"/>
      <c r="B411" s="261"/>
      <c r="C411" s="261"/>
      <c r="D411" s="270"/>
      <c r="E411" s="261"/>
      <c r="F411" s="23" t="s">
        <v>56</v>
      </c>
      <c r="G411" s="22">
        <v>0</v>
      </c>
      <c r="H411" s="22">
        <f t="shared" si="36"/>
        <v>0</v>
      </c>
      <c r="I411" s="22">
        <f>SUM(G411)</f>
        <v>0</v>
      </c>
      <c r="J411" s="22">
        <v>0</v>
      </c>
      <c r="K411" s="41"/>
      <c r="L411" s="41"/>
      <c r="M411" s="41"/>
    </row>
    <row r="412" spans="1:13" ht="23.25" x14ac:dyDescent="0.25">
      <c r="A412" s="293"/>
      <c r="B412" s="261"/>
      <c r="C412" s="261"/>
      <c r="D412" s="270"/>
      <c r="E412" s="261"/>
      <c r="F412" s="81" t="s">
        <v>189</v>
      </c>
      <c r="G412" s="22">
        <v>11000</v>
      </c>
      <c r="H412" s="22">
        <f t="shared" si="36"/>
        <v>11000</v>
      </c>
      <c r="I412" s="22">
        <f>SUM(G412)</f>
        <v>11000</v>
      </c>
      <c r="J412" s="22">
        <v>0</v>
      </c>
      <c r="K412" s="41"/>
      <c r="L412" s="41"/>
      <c r="M412" s="41"/>
    </row>
    <row r="413" spans="1:13" x14ac:dyDescent="0.25">
      <c r="A413" s="293"/>
      <c r="B413" s="261"/>
      <c r="C413" s="261"/>
      <c r="D413" s="270"/>
      <c r="E413" s="261"/>
      <c r="F413" s="23" t="s">
        <v>99</v>
      </c>
      <c r="G413" s="22">
        <v>0</v>
      </c>
      <c r="H413" s="22">
        <f t="shared" si="36"/>
        <v>0</v>
      </c>
      <c r="I413" s="22"/>
      <c r="J413" s="22"/>
      <c r="K413" s="41"/>
      <c r="L413" s="41"/>
      <c r="M413" s="41"/>
    </row>
    <row r="414" spans="1:13" ht="23.25" x14ac:dyDescent="0.25">
      <c r="A414" s="293"/>
      <c r="B414" s="261"/>
      <c r="C414" s="261"/>
      <c r="D414" s="270"/>
      <c r="E414" s="261"/>
      <c r="F414" s="81" t="s">
        <v>190</v>
      </c>
      <c r="G414" s="22">
        <v>0</v>
      </c>
      <c r="H414" s="22">
        <f t="shared" si="36"/>
        <v>0</v>
      </c>
      <c r="I414" s="22">
        <v>0</v>
      </c>
      <c r="J414" s="22">
        <v>0</v>
      </c>
      <c r="K414" s="41"/>
      <c r="L414" s="41"/>
      <c r="M414" s="41"/>
    </row>
    <row r="415" spans="1:13" x14ac:dyDescent="0.25">
      <c r="A415" s="293"/>
      <c r="B415" s="261"/>
      <c r="C415" s="261"/>
      <c r="D415" s="270"/>
      <c r="E415" s="261"/>
      <c r="F415" s="23" t="s">
        <v>58</v>
      </c>
      <c r="G415" s="22">
        <f>SUM(G416:G422)</f>
        <v>144000</v>
      </c>
      <c r="H415" s="22">
        <f>SUM(H416:H422)</f>
        <v>146860</v>
      </c>
      <c r="I415" s="22">
        <f>SUM(I416:I422)</f>
        <v>146860</v>
      </c>
      <c r="J415" s="22">
        <f>SUM(J416:J422)</f>
        <v>0</v>
      </c>
      <c r="K415" s="41"/>
      <c r="L415" s="41"/>
      <c r="M415" s="41"/>
    </row>
    <row r="416" spans="1:13" x14ac:dyDescent="0.25">
      <c r="A416" s="293"/>
      <c r="B416" s="261"/>
      <c r="C416" s="261"/>
      <c r="D416" s="270"/>
      <c r="E416" s="261"/>
      <c r="F416" s="23" t="s">
        <v>101</v>
      </c>
      <c r="G416" s="22">
        <v>0</v>
      </c>
      <c r="H416" s="22">
        <f t="shared" si="36"/>
        <v>0</v>
      </c>
      <c r="I416" s="22">
        <f>SUM(G416*90/100)</f>
        <v>0</v>
      </c>
      <c r="J416" s="22">
        <v>0</v>
      </c>
      <c r="K416" s="41"/>
      <c r="L416" s="41"/>
      <c r="M416" s="41"/>
    </row>
    <row r="417" spans="1:13" ht="23.25" x14ac:dyDescent="0.25">
      <c r="A417" s="293"/>
      <c r="B417" s="261"/>
      <c r="C417" s="261"/>
      <c r="D417" s="270"/>
      <c r="E417" s="261"/>
      <c r="F417" s="81" t="s">
        <v>191</v>
      </c>
      <c r="G417" s="22">
        <v>1000</v>
      </c>
      <c r="H417" s="22">
        <f t="shared" si="36"/>
        <v>1000</v>
      </c>
      <c r="I417" s="22">
        <f>SUM(G417)</f>
        <v>1000</v>
      </c>
      <c r="J417" s="22">
        <v>0</v>
      </c>
      <c r="K417" s="41"/>
      <c r="L417" s="41"/>
      <c r="M417" s="41"/>
    </row>
    <row r="418" spans="1:13" x14ac:dyDescent="0.25">
      <c r="A418" s="293"/>
      <c r="B418" s="261"/>
      <c r="C418" s="261"/>
      <c r="D418" s="270"/>
      <c r="E418" s="261"/>
      <c r="F418" s="23" t="s">
        <v>102</v>
      </c>
      <c r="G418" s="22">
        <v>0</v>
      </c>
      <c r="H418" s="22">
        <f t="shared" si="36"/>
        <v>0</v>
      </c>
      <c r="I418" s="22"/>
      <c r="J418" s="22"/>
      <c r="K418" s="41"/>
      <c r="L418" s="41"/>
      <c r="M418" s="41"/>
    </row>
    <row r="419" spans="1:13" ht="23.25" x14ac:dyDescent="0.25">
      <c r="A419" s="293"/>
      <c r="B419" s="261"/>
      <c r="C419" s="261"/>
      <c r="D419" s="270"/>
      <c r="E419" s="261"/>
      <c r="F419" s="81" t="s">
        <v>192</v>
      </c>
      <c r="G419" s="22">
        <v>0</v>
      </c>
      <c r="H419" s="22">
        <f t="shared" si="36"/>
        <v>0</v>
      </c>
      <c r="I419" s="22">
        <v>0</v>
      </c>
      <c r="J419" s="22">
        <v>0</v>
      </c>
      <c r="K419" s="41"/>
      <c r="L419" s="41"/>
      <c r="M419" s="41"/>
    </row>
    <row r="420" spans="1:13" x14ac:dyDescent="0.25">
      <c r="A420" s="293"/>
      <c r="B420" s="261"/>
      <c r="C420" s="261"/>
      <c r="D420" s="270"/>
      <c r="E420" s="261"/>
      <c r="F420" s="23" t="s">
        <v>60</v>
      </c>
      <c r="G420" s="22">
        <v>143000</v>
      </c>
      <c r="H420" s="22">
        <f t="shared" si="36"/>
        <v>145860</v>
      </c>
      <c r="I420" s="22">
        <f>G420+G420*2%</f>
        <v>145860</v>
      </c>
      <c r="J420" s="22">
        <v>0</v>
      </c>
      <c r="K420" s="41"/>
      <c r="L420" s="41"/>
      <c r="M420" s="41"/>
    </row>
    <row r="421" spans="1:13" x14ac:dyDescent="0.25">
      <c r="A421" s="293"/>
      <c r="B421" s="261"/>
      <c r="C421" s="261"/>
      <c r="D421" s="270"/>
      <c r="E421" s="261"/>
      <c r="F421" s="23" t="s">
        <v>61</v>
      </c>
      <c r="G421" s="22"/>
      <c r="H421" s="22">
        <f t="shared" si="36"/>
        <v>0</v>
      </c>
      <c r="I421" s="22">
        <f>G421+G421*2%</f>
        <v>0</v>
      </c>
      <c r="J421" s="22">
        <v>0</v>
      </c>
      <c r="K421" s="41"/>
      <c r="L421" s="41"/>
      <c r="M421" s="41"/>
    </row>
    <row r="422" spans="1:13" x14ac:dyDescent="0.25">
      <c r="A422" s="294"/>
      <c r="B422" s="262"/>
      <c r="C422" s="262"/>
      <c r="D422" s="308"/>
      <c r="E422" s="262"/>
      <c r="F422" s="23" t="s">
        <v>193</v>
      </c>
      <c r="G422" s="22">
        <v>0</v>
      </c>
      <c r="H422" s="22">
        <f t="shared" si="36"/>
        <v>0</v>
      </c>
      <c r="I422" s="22">
        <f>G422+G422*2%</f>
        <v>0</v>
      </c>
      <c r="J422" s="22">
        <v>0</v>
      </c>
      <c r="K422" s="41"/>
      <c r="L422" s="41"/>
      <c r="M422" s="41"/>
    </row>
    <row r="423" spans="1:13" x14ac:dyDescent="0.25">
      <c r="A423" s="207" t="s">
        <v>62</v>
      </c>
      <c r="B423" s="23" t="s">
        <v>107</v>
      </c>
      <c r="C423" s="23" t="s">
        <v>18</v>
      </c>
      <c r="D423" s="23" t="s">
        <v>176</v>
      </c>
      <c r="E423" s="136">
        <v>800</v>
      </c>
      <c r="F423" s="23"/>
      <c r="G423" s="22">
        <f>SUM(G424)</f>
        <v>1800</v>
      </c>
      <c r="H423" s="22">
        <f>SUM(H424)</f>
        <v>2800</v>
      </c>
      <c r="I423" s="22">
        <f>SUM(I424)</f>
        <v>2800</v>
      </c>
      <c r="J423" s="22">
        <f>SUM(J424)</f>
        <v>0</v>
      </c>
      <c r="K423" s="41"/>
      <c r="L423" s="41"/>
      <c r="M423" s="41"/>
    </row>
    <row r="424" spans="1:13" x14ac:dyDescent="0.25">
      <c r="A424" s="205" t="s">
        <v>64</v>
      </c>
      <c r="B424" s="23" t="s">
        <v>107</v>
      </c>
      <c r="C424" s="23" t="s">
        <v>18</v>
      </c>
      <c r="D424" s="23" t="s">
        <v>176</v>
      </c>
      <c r="E424" s="136">
        <v>850</v>
      </c>
      <c r="F424" s="23"/>
      <c r="G424" s="22">
        <f>SUM(G425:G426)</f>
        <v>1800</v>
      </c>
      <c r="H424" s="22">
        <f>SUM(H425:H426)</f>
        <v>2800</v>
      </c>
      <c r="I424" s="22">
        <f>SUM(I425:I426)</f>
        <v>2800</v>
      </c>
      <c r="J424" s="22">
        <f>SUM(J425:J426)</f>
        <v>0</v>
      </c>
      <c r="K424" s="41"/>
      <c r="L424" s="41"/>
      <c r="M424" s="41"/>
    </row>
    <row r="425" spans="1:13" ht="22.5" x14ac:dyDescent="0.25">
      <c r="A425" s="205" t="s">
        <v>78</v>
      </c>
      <c r="B425" s="23" t="s">
        <v>107</v>
      </c>
      <c r="C425" s="23" t="s">
        <v>18</v>
      </c>
      <c r="D425" s="23" t="s">
        <v>176</v>
      </c>
      <c r="E425" s="136">
        <v>851</v>
      </c>
      <c r="F425" s="23" t="s">
        <v>68</v>
      </c>
      <c r="G425" s="22">
        <v>0</v>
      </c>
      <c r="H425" s="22"/>
      <c r="I425" s="22"/>
      <c r="J425" s="22"/>
      <c r="K425" s="41"/>
      <c r="L425" s="41"/>
      <c r="M425" s="41"/>
    </row>
    <row r="426" spans="1:13" ht="22.5" x14ac:dyDescent="0.25">
      <c r="A426" s="205" t="s">
        <v>66</v>
      </c>
      <c r="B426" s="23" t="s">
        <v>107</v>
      </c>
      <c r="C426" s="23" t="s">
        <v>18</v>
      </c>
      <c r="D426" s="23" t="s">
        <v>176</v>
      </c>
      <c r="E426" s="136">
        <v>852</v>
      </c>
      <c r="F426" s="23" t="s">
        <v>68</v>
      </c>
      <c r="G426" s="22">
        <v>1800</v>
      </c>
      <c r="H426" s="22">
        <f>SUM(I426:J426)</f>
        <v>2800</v>
      </c>
      <c r="I426" s="22">
        <v>2800</v>
      </c>
      <c r="J426" s="22">
        <v>0</v>
      </c>
      <c r="K426" s="41"/>
      <c r="L426" s="41"/>
      <c r="M426" s="41"/>
    </row>
    <row r="427" spans="1:13" x14ac:dyDescent="0.25">
      <c r="A427" s="205" t="s">
        <v>331</v>
      </c>
      <c r="B427" s="23"/>
      <c r="C427" s="23"/>
      <c r="D427" s="23"/>
      <c r="E427" s="23"/>
      <c r="F427" s="23"/>
      <c r="G427" s="22">
        <f>SUM(G428)</f>
        <v>0</v>
      </c>
      <c r="H427" s="22">
        <f>SUM(H428)</f>
        <v>0</v>
      </c>
      <c r="I427" s="22">
        <f>SUM(I428)</f>
        <v>0</v>
      </c>
      <c r="J427" s="22">
        <f>SUM(J428)</f>
        <v>0</v>
      </c>
      <c r="K427" s="41"/>
      <c r="L427" s="41"/>
      <c r="M427" s="41"/>
    </row>
    <row r="428" spans="1:13" ht="33.75" x14ac:dyDescent="0.25">
      <c r="A428" s="205" t="s">
        <v>96</v>
      </c>
      <c r="B428" s="23" t="s">
        <v>107</v>
      </c>
      <c r="C428" s="23" t="s">
        <v>18</v>
      </c>
      <c r="D428" s="23" t="s">
        <v>332</v>
      </c>
      <c r="E428" s="23"/>
      <c r="F428" s="23"/>
      <c r="G428" s="22">
        <f>SUM(G429+G435+G462)</f>
        <v>0</v>
      </c>
      <c r="H428" s="22">
        <f>SUM(H429+H435+H462)</f>
        <v>0</v>
      </c>
      <c r="I428" s="22">
        <f>SUM(I429+I435+I462)</f>
        <v>0</v>
      </c>
      <c r="J428" s="22">
        <f>SUM(J429+J435+J462)</f>
        <v>0</v>
      </c>
      <c r="K428" s="41"/>
      <c r="L428" s="41"/>
      <c r="M428" s="41"/>
    </row>
    <row r="429" spans="1:13" ht="45" x14ac:dyDescent="0.25">
      <c r="A429" s="205" t="s">
        <v>28</v>
      </c>
      <c r="B429" s="23" t="s">
        <v>107</v>
      </c>
      <c r="C429" s="23" t="s">
        <v>18</v>
      </c>
      <c r="D429" s="23" t="s">
        <v>332</v>
      </c>
      <c r="E429" s="23" t="s">
        <v>29</v>
      </c>
      <c r="F429" s="23"/>
      <c r="G429" s="22">
        <f>SUM(G430)</f>
        <v>0</v>
      </c>
      <c r="H429" s="22">
        <f>SUM(H430)</f>
        <v>0</v>
      </c>
      <c r="I429" s="22">
        <f>SUM(I430)</f>
        <v>0</v>
      </c>
      <c r="J429" s="22">
        <f>SUM(J430)</f>
        <v>0</v>
      </c>
      <c r="K429" s="41"/>
      <c r="L429" s="41"/>
      <c r="M429" s="41"/>
    </row>
    <row r="430" spans="1:13" ht="22.5" x14ac:dyDescent="0.25">
      <c r="A430" s="205" t="s">
        <v>177</v>
      </c>
      <c r="B430" s="23" t="s">
        <v>107</v>
      </c>
      <c r="C430" s="23" t="s">
        <v>18</v>
      </c>
      <c r="D430" s="23" t="s">
        <v>332</v>
      </c>
      <c r="E430" s="23" t="s">
        <v>178</v>
      </c>
      <c r="F430" s="23"/>
      <c r="G430" s="22">
        <f>SUM(G431+G434)</f>
        <v>0</v>
      </c>
      <c r="H430" s="22">
        <f>SUM(H431+H434)</f>
        <v>0</v>
      </c>
      <c r="I430" s="22">
        <f>SUM(I431+I434)</f>
        <v>0</v>
      </c>
      <c r="J430" s="22">
        <f>SUM(J431+J434)</f>
        <v>0</v>
      </c>
      <c r="K430" s="41"/>
      <c r="L430" s="41"/>
      <c r="M430" s="41"/>
    </row>
    <row r="431" spans="1:13" x14ac:dyDescent="0.25">
      <c r="A431" s="292" t="s">
        <v>32</v>
      </c>
      <c r="B431" s="260" t="s">
        <v>107</v>
      </c>
      <c r="C431" s="260" t="s">
        <v>18</v>
      </c>
      <c r="D431" s="260" t="s">
        <v>332</v>
      </c>
      <c r="E431" s="260" t="s">
        <v>179</v>
      </c>
      <c r="F431" s="23"/>
      <c r="G431" s="22">
        <f>SUM(G432:G433)</f>
        <v>0</v>
      </c>
      <c r="H431" s="22">
        <f>SUM(H432:H433)</f>
        <v>0</v>
      </c>
      <c r="I431" s="22">
        <f>SUM(I432:I433)</f>
        <v>0</v>
      </c>
      <c r="J431" s="22">
        <f>SUM(J432:J433)</f>
        <v>0</v>
      </c>
      <c r="K431" s="41"/>
      <c r="L431" s="41"/>
      <c r="M431" s="41"/>
    </row>
    <row r="432" spans="1:13" x14ac:dyDescent="0.25">
      <c r="A432" s="293"/>
      <c r="B432" s="261"/>
      <c r="C432" s="261"/>
      <c r="D432" s="261"/>
      <c r="E432" s="261"/>
      <c r="F432" s="23" t="s">
        <v>34</v>
      </c>
      <c r="G432" s="22">
        <v>0</v>
      </c>
      <c r="H432" s="22">
        <f>SUM(H433:H434)</f>
        <v>0</v>
      </c>
      <c r="I432" s="22">
        <f>SUM(I433:I434)</f>
        <v>0</v>
      </c>
      <c r="J432" s="22">
        <v>0</v>
      </c>
      <c r="K432" s="41"/>
      <c r="L432" s="41"/>
      <c r="M432" s="41"/>
    </row>
    <row r="433" spans="1:13" x14ac:dyDescent="0.25">
      <c r="A433" s="294"/>
      <c r="B433" s="262"/>
      <c r="C433" s="262"/>
      <c r="D433" s="262"/>
      <c r="E433" s="262"/>
      <c r="F433" s="23" t="s">
        <v>35</v>
      </c>
      <c r="G433" s="22">
        <v>0</v>
      </c>
      <c r="H433" s="22">
        <v>0</v>
      </c>
      <c r="I433" s="22">
        <v>0</v>
      </c>
      <c r="J433" s="22">
        <v>0</v>
      </c>
      <c r="K433" s="41"/>
      <c r="L433" s="41"/>
      <c r="M433" s="41"/>
    </row>
    <row r="434" spans="1:13" ht="22.5" x14ac:dyDescent="0.25">
      <c r="A434" s="207" t="s">
        <v>36</v>
      </c>
      <c r="B434" s="23" t="s">
        <v>107</v>
      </c>
      <c r="C434" s="23" t="s">
        <v>18</v>
      </c>
      <c r="D434" s="23" t="s">
        <v>332</v>
      </c>
      <c r="E434" s="23" t="s">
        <v>182</v>
      </c>
      <c r="F434" s="23" t="s">
        <v>183</v>
      </c>
      <c r="G434" s="22">
        <v>0</v>
      </c>
      <c r="H434" s="22">
        <v>0</v>
      </c>
      <c r="I434" s="22">
        <v>0</v>
      </c>
      <c r="J434" s="22">
        <v>0</v>
      </c>
      <c r="K434" s="41"/>
      <c r="L434" s="41"/>
      <c r="M434" s="41"/>
    </row>
    <row r="435" spans="1:13" ht="22.5" x14ac:dyDescent="0.25">
      <c r="A435" s="207" t="s">
        <v>38</v>
      </c>
      <c r="B435" s="23" t="s">
        <v>107</v>
      </c>
      <c r="C435" s="23" t="s">
        <v>18</v>
      </c>
      <c r="D435" s="23" t="s">
        <v>332</v>
      </c>
      <c r="E435" s="23" t="s">
        <v>88</v>
      </c>
      <c r="F435" s="23"/>
      <c r="G435" s="22">
        <f>SUM(G436)</f>
        <v>0</v>
      </c>
      <c r="H435" s="22">
        <v>0</v>
      </c>
      <c r="I435" s="22">
        <v>0</v>
      </c>
      <c r="J435" s="22">
        <v>0</v>
      </c>
      <c r="K435" s="41"/>
      <c r="L435" s="41"/>
      <c r="M435" s="41"/>
    </row>
    <row r="436" spans="1:13" ht="22.5" x14ac:dyDescent="0.25">
      <c r="A436" s="205" t="s">
        <v>39</v>
      </c>
      <c r="B436" s="23" t="s">
        <v>107</v>
      </c>
      <c r="C436" s="23" t="s">
        <v>18</v>
      </c>
      <c r="D436" s="23" t="s">
        <v>332</v>
      </c>
      <c r="E436" s="23" t="s">
        <v>89</v>
      </c>
      <c r="F436" s="23"/>
      <c r="G436" s="22">
        <f>SUM(G438)</f>
        <v>0</v>
      </c>
      <c r="H436" s="22">
        <v>0</v>
      </c>
      <c r="I436" s="22">
        <v>0</v>
      </c>
      <c r="J436" s="22">
        <v>0</v>
      </c>
      <c r="K436" s="41"/>
      <c r="L436" s="41"/>
      <c r="M436" s="41"/>
    </row>
    <row r="437" spans="1:13" ht="33.75" x14ac:dyDescent="0.25">
      <c r="A437" s="206" t="s">
        <v>150</v>
      </c>
      <c r="B437" s="23" t="s">
        <v>107</v>
      </c>
      <c r="C437" s="23" t="s">
        <v>18</v>
      </c>
      <c r="D437" s="23" t="s">
        <v>332</v>
      </c>
      <c r="E437" s="23" t="s">
        <v>151</v>
      </c>
      <c r="F437" s="23" t="s">
        <v>41</v>
      </c>
      <c r="G437" s="22"/>
      <c r="H437" s="22">
        <v>0</v>
      </c>
      <c r="I437" s="22">
        <v>0</v>
      </c>
      <c r="J437" s="22">
        <v>0</v>
      </c>
      <c r="K437" s="41"/>
      <c r="L437" s="41"/>
      <c r="M437" s="41"/>
    </row>
    <row r="438" spans="1:13" x14ac:dyDescent="0.25">
      <c r="A438" s="292" t="s">
        <v>42</v>
      </c>
      <c r="B438" s="260" t="s">
        <v>107</v>
      </c>
      <c r="C438" s="260" t="s">
        <v>18</v>
      </c>
      <c r="D438" s="260" t="s">
        <v>332</v>
      </c>
      <c r="E438" s="260" t="s">
        <v>43</v>
      </c>
      <c r="F438" s="23"/>
      <c r="G438" s="22">
        <f>SUM(G439+G440+G441+G445+G450+G452+G454+G451+G453)</f>
        <v>0</v>
      </c>
      <c r="H438" s="22">
        <v>0</v>
      </c>
      <c r="I438" s="22">
        <v>0</v>
      </c>
      <c r="J438" s="22">
        <v>0</v>
      </c>
      <c r="K438" s="41"/>
      <c r="L438" s="41"/>
      <c r="M438" s="41"/>
    </row>
    <row r="439" spans="1:13" x14ac:dyDescent="0.25">
      <c r="A439" s="293"/>
      <c r="B439" s="261"/>
      <c r="C439" s="261"/>
      <c r="D439" s="261"/>
      <c r="E439" s="261"/>
      <c r="F439" s="23" t="s">
        <v>41</v>
      </c>
      <c r="G439" s="22">
        <v>0</v>
      </c>
      <c r="H439" s="22">
        <v>0</v>
      </c>
      <c r="I439" s="22">
        <v>0</v>
      </c>
      <c r="J439" s="22">
        <v>0</v>
      </c>
      <c r="K439" s="41"/>
      <c r="L439" s="41"/>
      <c r="M439" s="41"/>
    </row>
    <row r="440" spans="1:13" x14ac:dyDescent="0.25">
      <c r="A440" s="293"/>
      <c r="B440" s="261"/>
      <c r="C440" s="261"/>
      <c r="D440" s="261"/>
      <c r="E440" s="261"/>
      <c r="F440" s="23" t="s">
        <v>186</v>
      </c>
      <c r="G440" s="22">
        <v>0</v>
      </c>
      <c r="H440" s="22">
        <v>0</v>
      </c>
      <c r="I440" s="22">
        <v>0</v>
      </c>
      <c r="J440" s="22">
        <v>0</v>
      </c>
      <c r="K440" s="41"/>
      <c r="L440" s="41"/>
      <c r="M440" s="41"/>
    </row>
    <row r="441" spans="1:13" x14ac:dyDescent="0.25">
      <c r="A441" s="293"/>
      <c r="B441" s="261"/>
      <c r="C441" s="261"/>
      <c r="D441" s="261"/>
      <c r="E441" s="261"/>
      <c r="F441" s="23" t="s">
        <v>45</v>
      </c>
      <c r="G441" s="22">
        <f>SUM(G442:G444)</f>
        <v>0</v>
      </c>
      <c r="H441" s="22">
        <v>0</v>
      </c>
      <c r="I441" s="22">
        <v>0</v>
      </c>
      <c r="J441" s="22">
        <v>0</v>
      </c>
      <c r="K441" s="41"/>
      <c r="L441" s="41"/>
      <c r="M441" s="41"/>
    </row>
    <row r="442" spans="1:13" x14ac:dyDescent="0.25">
      <c r="A442" s="293"/>
      <c r="B442" s="261"/>
      <c r="C442" s="261"/>
      <c r="D442" s="261"/>
      <c r="E442" s="261"/>
      <c r="F442" s="23" t="s">
        <v>46</v>
      </c>
      <c r="G442" s="22">
        <v>0</v>
      </c>
      <c r="H442" s="22">
        <v>0</v>
      </c>
      <c r="I442" s="22">
        <v>0</v>
      </c>
      <c r="J442" s="22">
        <v>0</v>
      </c>
      <c r="K442" s="41"/>
      <c r="L442" s="41"/>
      <c r="M442" s="41"/>
    </row>
    <row r="443" spans="1:13" x14ac:dyDescent="0.25">
      <c r="A443" s="293"/>
      <c r="B443" s="261"/>
      <c r="C443" s="261"/>
      <c r="D443" s="261"/>
      <c r="E443" s="261"/>
      <c r="F443" s="23" t="s">
        <v>47</v>
      </c>
      <c r="G443" s="22">
        <v>0</v>
      </c>
      <c r="H443" s="22">
        <v>0</v>
      </c>
      <c r="I443" s="22">
        <v>0</v>
      </c>
      <c r="J443" s="22">
        <v>0</v>
      </c>
      <c r="K443" s="41"/>
      <c r="L443" s="41"/>
      <c r="M443" s="41"/>
    </row>
    <row r="444" spans="1:13" x14ac:dyDescent="0.25">
      <c r="A444" s="293"/>
      <c r="B444" s="261"/>
      <c r="C444" s="261"/>
      <c r="D444" s="261"/>
      <c r="E444" s="261"/>
      <c r="F444" s="23" t="s">
        <v>48</v>
      </c>
      <c r="G444" s="22">
        <v>0</v>
      </c>
      <c r="H444" s="22">
        <v>0</v>
      </c>
      <c r="I444" s="22">
        <v>0</v>
      </c>
      <c r="J444" s="22">
        <v>0</v>
      </c>
      <c r="K444" s="41"/>
      <c r="L444" s="41"/>
      <c r="M444" s="41"/>
    </row>
    <row r="445" spans="1:13" x14ac:dyDescent="0.25">
      <c r="A445" s="293"/>
      <c r="B445" s="261"/>
      <c r="C445" s="261"/>
      <c r="D445" s="261"/>
      <c r="E445" s="261"/>
      <c r="F445" s="23" t="s">
        <v>50</v>
      </c>
      <c r="G445" s="22">
        <f>SUM(G446:G449)</f>
        <v>0</v>
      </c>
      <c r="H445" s="22">
        <v>0</v>
      </c>
      <c r="I445" s="22">
        <v>0</v>
      </c>
      <c r="J445" s="22">
        <v>0</v>
      </c>
      <c r="K445" s="41"/>
      <c r="L445" s="41"/>
      <c r="M445" s="41"/>
    </row>
    <row r="446" spans="1:13" x14ac:dyDescent="0.25">
      <c r="A446" s="293"/>
      <c r="B446" s="261"/>
      <c r="C446" s="261"/>
      <c r="D446" s="261"/>
      <c r="E446" s="261"/>
      <c r="F446" s="23" t="s">
        <v>51</v>
      </c>
      <c r="G446" s="22">
        <v>0</v>
      </c>
      <c r="H446" s="22">
        <v>0</v>
      </c>
      <c r="I446" s="22">
        <v>0</v>
      </c>
      <c r="J446" s="22">
        <v>0</v>
      </c>
      <c r="K446" s="41"/>
      <c r="L446" s="41"/>
      <c r="M446" s="41"/>
    </row>
    <row r="447" spans="1:13" x14ac:dyDescent="0.25">
      <c r="A447" s="293"/>
      <c r="B447" s="261"/>
      <c r="C447" s="261"/>
      <c r="D447" s="261"/>
      <c r="E447" s="261"/>
      <c r="F447" s="23" t="s">
        <v>52</v>
      </c>
      <c r="G447" s="22">
        <v>0</v>
      </c>
      <c r="H447" s="22">
        <v>0</v>
      </c>
      <c r="I447" s="22">
        <v>0</v>
      </c>
      <c r="J447" s="22">
        <v>0</v>
      </c>
      <c r="K447" s="41"/>
      <c r="L447" s="41"/>
      <c r="M447" s="41"/>
    </row>
    <row r="448" spans="1:13" ht="23.25" x14ac:dyDescent="0.25">
      <c r="A448" s="293"/>
      <c r="B448" s="261"/>
      <c r="C448" s="261"/>
      <c r="D448" s="261"/>
      <c r="E448" s="261"/>
      <c r="F448" s="81" t="s">
        <v>187</v>
      </c>
      <c r="G448" s="22"/>
      <c r="H448" s="22">
        <v>0</v>
      </c>
      <c r="I448" s="22">
        <v>0</v>
      </c>
      <c r="J448" s="22">
        <v>0</v>
      </c>
      <c r="K448" s="41"/>
      <c r="L448" s="41"/>
      <c r="M448" s="41"/>
    </row>
    <row r="449" spans="1:13" x14ac:dyDescent="0.25">
      <c r="A449" s="293"/>
      <c r="B449" s="261"/>
      <c r="C449" s="261"/>
      <c r="D449" s="261"/>
      <c r="E449" s="261"/>
      <c r="F449" s="23" t="s">
        <v>98</v>
      </c>
      <c r="G449" s="22">
        <v>0</v>
      </c>
      <c r="H449" s="22">
        <v>0</v>
      </c>
      <c r="I449" s="22">
        <v>0</v>
      </c>
      <c r="J449" s="22">
        <v>0</v>
      </c>
      <c r="K449" s="41"/>
      <c r="L449" s="41"/>
      <c r="M449" s="41"/>
    </row>
    <row r="450" spans="1:13" x14ac:dyDescent="0.25">
      <c r="A450" s="293"/>
      <c r="B450" s="261"/>
      <c r="C450" s="261"/>
      <c r="D450" s="261"/>
      <c r="E450" s="261"/>
      <c r="F450" s="23" t="s">
        <v>56</v>
      </c>
      <c r="G450" s="22">
        <v>0</v>
      </c>
      <c r="H450" s="22">
        <v>0</v>
      </c>
      <c r="I450" s="22">
        <v>0</v>
      </c>
      <c r="J450" s="22">
        <v>0</v>
      </c>
      <c r="K450" s="41"/>
      <c r="L450" s="41"/>
      <c r="M450" s="41"/>
    </row>
    <row r="451" spans="1:13" ht="23.25" x14ac:dyDescent="0.25">
      <c r="A451" s="293"/>
      <c r="B451" s="261"/>
      <c r="C451" s="261"/>
      <c r="D451" s="261"/>
      <c r="E451" s="261"/>
      <c r="F451" s="81" t="s">
        <v>189</v>
      </c>
      <c r="G451" s="22">
        <v>0</v>
      </c>
      <c r="H451" s="22">
        <v>0</v>
      </c>
      <c r="I451" s="22">
        <v>0</v>
      </c>
      <c r="J451" s="22">
        <v>0</v>
      </c>
      <c r="K451" s="41"/>
      <c r="L451" s="41"/>
      <c r="M451" s="41"/>
    </row>
    <row r="452" spans="1:13" x14ac:dyDescent="0.25">
      <c r="A452" s="293"/>
      <c r="B452" s="261"/>
      <c r="C452" s="261"/>
      <c r="D452" s="261"/>
      <c r="E452" s="261"/>
      <c r="F452" s="23" t="s">
        <v>99</v>
      </c>
      <c r="G452" s="22"/>
      <c r="H452" s="22">
        <v>0</v>
      </c>
      <c r="I452" s="22">
        <v>0</v>
      </c>
      <c r="J452" s="22">
        <v>0</v>
      </c>
      <c r="K452" s="41"/>
      <c r="L452" s="41"/>
      <c r="M452" s="41"/>
    </row>
    <row r="453" spans="1:13" ht="23.25" x14ac:dyDescent="0.25">
      <c r="A453" s="293"/>
      <c r="B453" s="261"/>
      <c r="C453" s="261"/>
      <c r="D453" s="261"/>
      <c r="E453" s="261"/>
      <c r="F453" s="81" t="s">
        <v>190</v>
      </c>
      <c r="G453" s="22">
        <v>0</v>
      </c>
      <c r="H453" s="22">
        <v>0</v>
      </c>
      <c r="I453" s="22">
        <v>0</v>
      </c>
      <c r="J453" s="22">
        <v>0</v>
      </c>
      <c r="K453" s="41"/>
      <c r="L453" s="41"/>
      <c r="M453" s="41"/>
    </row>
    <row r="454" spans="1:13" x14ac:dyDescent="0.25">
      <c r="A454" s="293"/>
      <c r="B454" s="261"/>
      <c r="C454" s="261"/>
      <c r="D454" s="261"/>
      <c r="E454" s="261"/>
      <c r="F454" s="23" t="s">
        <v>58</v>
      </c>
      <c r="G454" s="22">
        <f>SUM(G455:G461)</f>
        <v>0</v>
      </c>
      <c r="H454" s="22">
        <v>0</v>
      </c>
      <c r="I454" s="22">
        <v>0</v>
      </c>
      <c r="J454" s="22">
        <v>0</v>
      </c>
      <c r="K454" s="41"/>
      <c r="L454" s="41"/>
      <c r="M454" s="41"/>
    </row>
    <row r="455" spans="1:13" x14ac:dyDescent="0.25">
      <c r="A455" s="293"/>
      <c r="B455" s="261"/>
      <c r="C455" s="261"/>
      <c r="D455" s="261"/>
      <c r="E455" s="261"/>
      <c r="F455" s="23" t="s">
        <v>101</v>
      </c>
      <c r="G455" s="22">
        <v>0</v>
      </c>
      <c r="H455" s="22">
        <v>0</v>
      </c>
      <c r="I455" s="22">
        <v>0</v>
      </c>
      <c r="J455" s="22">
        <v>0</v>
      </c>
      <c r="K455" s="41"/>
      <c r="L455" s="41"/>
      <c r="M455" s="41"/>
    </row>
    <row r="456" spans="1:13" ht="23.25" x14ac:dyDescent="0.25">
      <c r="A456" s="293"/>
      <c r="B456" s="261"/>
      <c r="C456" s="261"/>
      <c r="D456" s="261"/>
      <c r="E456" s="261"/>
      <c r="F456" s="81" t="s">
        <v>191</v>
      </c>
      <c r="G456" s="22">
        <v>0</v>
      </c>
      <c r="H456" s="22">
        <v>0</v>
      </c>
      <c r="I456" s="22">
        <v>0</v>
      </c>
      <c r="J456" s="22">
        <v>0</v>
      </c>
      <c r="K456" s="41"/>
      <c r="L456" s="41"/>
      <c r="M456" s="41"/>
    </row>
    <row r="457" spans="1:13" x14ac:dyDescent="0.25">
      <c r="A457" s="293"/>
      <c r="B457" s="261"/>
      <c r="C457" s="261"/>
      <c r="D457" s="261"/>
      <c r="E457" s="261"/>
      <c r="F457" s="23" t="s">
        <v>102</v>
      </c>
      <c r="G457" s="22">
        <v>0</v>
      </c>
      <c r="H457" s="22">
        <v>0</v>
      </c>
      <c r="I457" s="22">
        <v>0</v>
      </c>
      <c r="J457" s="22">
        <v>0</v>
      </c>
      <c r="K457" s="41"/>
      <c r="L457" s="41"/>
      <c r="M457" s="41"/>
    </row>
    <row r="458" spans="1:13" ht="23.25" x14ac:dyDescent="0.25">
      <c r="A458" s="293"/>
      <c r="B458" s="261"/>
      <c r="C458" s="261"/>
      <c r="D458" s="261"/>
      <c r="E458" s="261"/>
      <c r="F458" s="81" t="s">
        <v>192</v>
      </c>
      <c r="G458" s="22"/>
      <c r="H458" s="22">
        <v>0</v>
      </c>
      <c r="I458" s="22">
        <v>0</v>
      </c>
      <c r="J458" s="22">
        <v>0</v>
      </c>
      <c r="K458" s="41"/>
      <c r="L458" s="41"/>
      <c r="M458" s="41"/>
    </row>
    <row r="459" spans="1:13" x14ac:dyDescent="0.25">
      <c r="A459" s="293"/>
      <c r="B459" s="261"/>
      <c r="C459" s="261"/>
      <c r="D459" s="261"/>
      <c r="E459" s="261"/>
      <c r="F459" s="23" t="s">
        <v>60</v>
      </c>
      <c r="G459" s="22"/>
      <c r="H459" s="22">
        <v>0</v>
      </c>
      <c r="I459" s="22">
        <v>0</v>
      </c>
      <c r="J459" s="22">
        <v>0</v>
      </c>
      <c r="K459" s="41"/>
      <c r="L459" s="41"/>
      <c r="M459" s="41"/>
    </row>
    <row r="460" spans="1:13" x14ac:dyDescent="0.25">
      <c r="A460" s="293"/>
      <c r="B460" s="261"/>
      <c r="C460" s="261"/>
      <c r="D460" s="261"/>
      <c r="E460" s="261"/>
      <c r="F460" s="23" t="s">
        <v>61</v>
      </c>
      <c r="G460" s="22">
        <v>0</v>
      </c>
      <c r="H460" s="22">
        <v>0</v>
      </c>
      <c r="I460" s="22">
        <v>0</v>
      </c>
      <c r="J460" s="22">
        <v>0</v>
      </c>
      <c r="K460" s="41"/>
      <c r="L460" s="41"/>
      <c r="M460" s="41"/>
    </row>
    <row r="461" spans="1:13" x14ac:dyDescent="0.25">
      <c r="A461" s="294"/>
      <c r="B461" s="262"/>
      <c r="C461" s="262"/>
      <c r="D461" s="262"/>
      <c r="E461" s="262"/>
      <c r="F461" s="23" t="s">
        <v>193</v>
      </c>
      <c r="G461" s="22">
        <v>0</v>
      </c>
      <c r="H461" s="22">
        <v>0</v>
      </c>
      <c r="I461" s="22">
        <v>0</v>
      </c>
      <c r="J461" s="22">
        <v>0</v>
      </c>
      <c r="K461" s="41"/>
      <c r="L461" s="41"/>
      <c r="M461" s="41"/>
    </row>
    <row r="462" spans="1:13" x14ac:dyDescent="0.25">
      <c r="A462" s="207" t="s">
        <v>62</v>
      </c>
      <c r="B462" s="23" t="s">
        <v>107</v>
      </c>
      <c r="C462" s="23" t="s">
        <v>18</v>
      </c>
      <c r="D462" s="23" t="s">
        <v>332</v>
      </c>
      <c r="E462" s="136">
        <v>800</v>
      </c>
      <c r="F462" s="23"/>
      <c r="G462" s="22">
        <f>SUM(G463)</f>
        <v>0</v>
      </c>
      <c r="H462" s="22">
        <v>0</v>
      </c>
      <c r="I462" s="22">
        <v>0</v>
      </c>
      <c r="J462" s="22">
        <v>0</v>
      </c>
      <c r="K462" s="41"/>
      <c r="L462" s="41"/>
      <c r="M462" s="41"/>
    </row>
    <row r="463" spans="1:13" x14ac:dyDescent="0.25">
      <c r="A463" s="205" t="s">
        <v>64</v>
      </c>
      <c r="B463" s="23" t="s">
        <v>107</v>
      </c>
      <c r="C463" s="23" t="s">
        <v>18</v>
      </c>
      <c r="D463" s="23" t="s">
        <v>332</v>
      </c>
      <c r="E463" s="136">
        <v>850</v>
      </c>
      <c r="F463" s="23"/>
      <c r="G463" s="22">
        <f>G4614</f>
        <v>0</v>
      </c>
      <c r="H463" s="22">
        <v>0</v>
      </c>
      <c r="I463" s="22">
        <v>0</v>
      </c>
      <c r="J463" s="22">
        <v>0</v>
      </c>
      <c r="K463" s="41"/>
      <c r="L463" s="41"/>
      <c r="M463" s="41"/>
    </row>
    <row r="464" spans="1:13" ht="22.5" x14ac:dyDescent="0.25">
      <c r="A464" s="205" t="s">
        <v>78</v>
      </c>
      <c r="B464" s="23" t="s">
        <v>107</v>
      </c>
      <c r="C464" s="23" t="s">
        <v>18</v>
      </c>
      <c r="D464" s="23" t="s">
        <v>332</v>
      </c>
      <c r="E464" s="136">
        <v>851</v>
      </c>
      <c r="F464" s="23" t="s">
        <v>68</v>
      </c>
      <c r="G464" s="22">
        <v>0</v>
      </c>
      <c r="H464" s="22">
        <v>0</v>
      </c>
      <c r="I464" s="22">
        <v>0</v>
      </c>
      <c r="J464" s="22">
        <v>0</v>
      </c>
      <c r="K464" s="41"/>
      <c r="L464" s="41"/>
      <c r="M464" s="41"/>
    </row>
    <row r="465" spans="1:13" ht="22.5" x14ac:dyDescent="0.25">
      <c r="A465" s="205" t="s">
        <v>66</v>
      </c>
      <c r="B465" s="23" t="s">
        <v>107</v>
      </c>
      <c r="C465" s="23" t="s">
        <v>18</v>
      </c>
      <c r="D465" s="23" t="s">
        <v>332</v>
      </c>
      <c r="E465" s="136">
        <v>852</v>
      </c>
      <c r="F465" s="23" t="s">
        <v>68</v>
      </c>
      <c r="G465" s="22">
        <v>0</v>
      </c>
      <c r="H465" s="22">
        <v>0</v>
      </c>
      <c r="I465" s="22">
        <v>0</v>
      </c>
      <c r="J465" s="22">
        <v>0</v>
      </c>
      <c r="K465" s="41"/>
      <c r="L465" s="41"/>
      <c r="M465" s="41"/>
    </row>
    <row r="466" spans="1:13" x14ac:dyDescent="0.25">
      <c r="A466" s="205" t="s">
        <v>285</v>
      </c>
      <c r="B466" s="23" t="s">
        <v>107</v>
      </c>
      <c r="C466" s="23" t="s">
        <v>18</v>
      </c>
      <c r="D466" s="23" t="s">
        <v>286</v>
      </c>
      <c r="E466" s="23"/>
      <c r="F466" s="23"/>
      <c r="G466" s="22">
        <f t="shared" ref="G466:J467" si="37">SUM(G467)</f>
        <v>0</v>
      </c>
      <c r="H466" s="22">
        <f t="shared" si="37"/>
        <v>0</v>
      </c>
      <c r="I466" s="22">
        <f t="shared" si="37"/>
        <v>0</v>
      </c>
      <c r="J466" s="22">
        <f t="shared" si="37"/>
        <v>0</v>
      </c>
      <c r="K466" s="41"/>
      <c r="L466" s="41"/>
      <c r="M466" s="41"/>
    </row>
    <row r="467" spans="1:13" ht="22.5" x14ac:dyDescent="0.25">
      <c r="A467" s="205" t="s">
        <v>94</v>
      </c>
      <c r="B467" s="23" t="s">
        <v>107</v>
      </c>
      <c r="C467" s="23" t="s">
        <v>18</v>
      </c>
      <c r="D467" s="23" t="s">
        <v>333</v>
      </c>
      <c r="E467" s="23"/>
      <c r="F467" s="23"/>
      <c r="G467" s="22">
        <f t="shared" si="37"/>
        <v>0</v>
      </c>
      <c r="H467" s="22">
        <f t="shared" si="37"/>
        <v>0</v>
      </c>
      <c r="I467" s="22">
        <f t="shared" si="37"/>
        <v>0</v>
      </c>
      <c r="J467" s="22">
        <f t="shared" si="37"/>
        <v>0</v>
      </c>
      <c r="K467" s="41"/>
      <c r="L467" s="41"/>
      <c r="M467" s="41"/>
    </row>
    <row r="468" spans="1:13" ht="33.75" x14ac:dyDescent="0.25">
      <c r="A468" s="205" t="s">
        <v>96</v>
      </c>
      <c r="B468" s="23" t="s">
        <v>107</v>
      </c>
      <c r="C468" s="23" t="s">
        <v>18</v>
      </c>
      <c r="D468" s="23" t="s">
        <v>334</v>
      </c>
      <c r="E468" s="23"/>
      <c r="F468" s="23"/>
      <c r="G468" s="22">
        <f>SUM(G469+G475+G496)</f>
        <v>0</v>
      </c>
      <c r="H468" s="22">
        <f>SUM(H469+H475+H496)</f>
        <v>0</v>
      </c>
      <c r="I468" s="22">
        <f>SUM(I469+I475+I496)</f>
        <v>0</v>
      </c>
      <c r="J468" s="22">
        <f>SUM(J469+J475+J496)</f>
        <v>0</v>
      </c>
      <c r="K468" s="41"/>
      <c r="L468" s="41"/>
      <c r="M468" s="41"/>
    </row>
    <row r="469" spans="1:13" ht="45" x14ac:dyDescent="0.25">
      <c r="A469" s="205" t="s">
        <v>28</v>
      </c>
      <c r="B469" s="23" t="s">
        <v>107</v>
      </c>
      <c r="C469" s="23" t="s">
        <v>18</v>
      </c>
      <c r="D469" s="23" t="s">
        <v>334</v>
      </c>
      <c r="E469" s="23" t="s">
        <v>29</v>
      </c>
      <c r="F469" s="23"/>
      <c r="G469" s="22">
        <f>SUM(G470)</f>
        <v>0</v>
      </c>
      <c r="H469" s="22">
        <f>SUM(H470)</f>
        <v>0</v>
      </c>
      <c r="I469" s="22">
        <f>SUM(I470)</f>
        <v>0</v>
      </c>
      <c r="J469" s="22">
        <f>SUM(J470)</f>
        <v>0</v>
      </c>
      <c r="K469" s="41"/>
      <c r="L469" s="41"/>
      <c r="M469" s="41"/>
    </row>
    <row r="470" spans="1:13" ht="22.5" x14ac:dyDescent="0.25">
      <c r="A470" s="205" t="s">
        <v>177</v>
      </c>
      <c r="B470" s="23" t="s">
        <v>107</v>
      </c>
      <c r="C470" s="23" t="s">
        <v>18</v>
      </c>
      <c r="D470" s="23" t="s">
        <v>334</v>
      </c>
      <c r="E470" s="23" t="s">
        <v>178</v>
      </c>
      <c r="F470" s="23"/>
      <c r="G470" s="22">
        <f>SUM(G471+G474)</f>
        <v>0</v>
      </c>
      <c r="H470" s="22">
        <f>SUM(H471+H474)</f>
        <v>0</v>
      </c>
      <c r="I470" s="22">
        <f>SUM(I471+I474)</f>
        <v>0</v>
      </c>
      <c r="J470" s="22">
        <f>SUM(J471+J474)</f>
        <v>0</v>
      </c>
      <c r="K470" s="41"/>
      <c r="L470" s="41"/>
      <c r="M470" s="41"/>
    </row>
    <row r="471" spans="1:13" x14ac:dyDescent="0.25">
      <c r="A471" s="292" t="s">
        <v>32</v>
      </c>
      <c r="B471" s="260" t="s">
        <v>107</v>
      </c>
      <c r="C471" s="260" t="s">
        <v>18</v>
      </c>
      <c r="D471" s="260" t="s">
        <v>334</v>
      </c>
      <c r="E471" s="260" t="s">
        <v>179</v>
      </c>
      <c r="F471" s="23"/>
      <c r="G471" s="22">
        <f>SUM(G472:G473)</f>
        <v>0</v>
      </c>
      <c r="H471" s="22">
        <f>SUM(H472:H473)</f>
        <v>0</v>
      </c>
      <c r="I471" s="22">
        <f>SUM(I472:I473)</f>
        <v>0</v>
      </c>
      <c r="J471" s="22">
        <f>SUM(J472:J473)</f>
        <v>0</v>
      </c>
      <c r="K471" s="41"/>
      <c r="L471" s="41"/>
      <c r="M471" s="41"/>
    </row>
    <row r="472" spans="1:13" x14ac:dyDescent="0.25">
      <c r="A472" s="293"/>
      <c r="B472" s="261"/>
      <c r="C472" s="261"/>
      <c r="D472" s="261"/>
      <c r="E472" s="261"/>
      <c r="F472" s="23" t="s">
        <v>34</v>
      </c>
      <c r="G472" s="22"/>
      <c r="H472" s="22"/>
      <c r="I472" s="22"/>
      <c r="J472" s="22"/>
      <c r="K472" s="41"/>
      <c r="L472" s="41"/>
      <c r="M472" s="41"/>
    </row>
    <row r="473" spans="1:13" x14ac:dyDescent="0.25">
      <c r="A473" s="294"/>
      <c r="B473" s="262"/>
      <c r="C473" s="262"/>
      <c r="D473" s="262"/>
      <c r="E473" s="262"/>
      <c r="F473" s="23" t="s">
        <v>35</v>
      </c>
      <c r="G473" s="22"/>
      <c r="H473" s="22"/>
      <c r="I473" s="22"/>
      <c r="J473" s="22"/>
      <c r="K473" s="41"/>
      <c r="L473" s="41"/>
      <c r="M473" s="41"/>
    </row>
    <row r="474" spans="1:13" ht="22.5" x14ac:dyDescent="0.25">
      <c r="A474" s="207" t="s">
        <v>36</v>
      </c>
      <c r="B474" s="23" t="s">
        <v>107</v>
      </c>
      <c r="C474" s="23" t="s">
        <v>18</v>
      </c>
      <c r="D474" s="23" t="s">
        <v>334</v>
      </c>
      <c r="E474" s="23" t="s">
        <v>182</v>
      </c>
      <c r="F474" s="23" t="s">
        <v>287</v>
      </c>
      <c r="G474" s="22">
        <v>0</v>
      </c>
      <c r="H474" s="22"/>
      <c r="I474" s="22"/>
      <c r="J474" s="22"/>
      <c r="K474" s="41"/>
      <c r="L474" s="41"/>
      <c r="M474" s="41"/>
    </row>
    <row r="475" spans="1:13" ht="22.5" x14ac:dyDescent="0.25">
      <c r="A475" s="207" t="s">
        <v>38</v>
      </c>
      <c r="B475" s="23" t="s">
        <v>107</v>
      </c>
      <c r="C475" s="23" t="s">
        <v>18</v>
      </c>
      <c r="D475" s="23" t="s">
        <v>334</v>
      </c>
      <c r="E475" s="23" t="s">
        <v>88</v>
      </c>
      <c r="F475" s="23"/>
      <c r="G475" s="22">
        <f t="shared" ref="G475:J476" si="38">SUM(G476)</f>
        <v>0</v>
      </c>
      <c r="H475" s="22">
        <f t="shared" si="38"/>
        <v>0</v>
      </c>
      <c r="I475" s="22">
        <f t="shared" si="38"/>
        <v>0</v>
      </c>
      <c r="J475" s="22">
        <f t="shared" si="38"/>
        <v>0</v>
      </c>
      <c r="K475" s="41"/>
      <c r="L475" s="41"/>
      <c r="M475" s="41"/>
    </row>
    <row r="476" spans="1:13" ht="22.5" x14ac:dyDescent="0.25">
      <c r="A476" s="205" t="s">
        <v>39</v>
      </c>
      <c r="B476" s="23" t="s">
        <v>107</v>
      </c>
      <c r="C476" s="23" t="s">
        <v>18</v>
      </c>
      <c r="D476" s="23" t="s">
        <v>334</v>
      </c>
      <c r="E476" s="23" t="s">
        <v>89</v>
      </c>
      <c r="F476" s="23"/>
      <c r="G476" s="22">
        <f t="shared" si="38"/>
        <v>0</v>
      </c>
      <c r="H476" s="22">
        <f t="shared" si="38"/>
        <v>0</v>
      </c>
      <c r="I476" s="22">
        <f t="shared" si="38"/>
        <v>0</v>
      </c>
      <c r="J476" s="22">
        <f t="shared" si="38"/>
        <v>0</v>
      </c>
      <c r="K476" s="41"/>
      <c r="L476" s="41"/>
      <c r="M476" s="41"/>
    </row>
    <row r="477" spans="1:13" x14ac:dyDescent="0.25">
      <c r="A477" s="292" t="s">
        <v>42</v>
      </c>
      <c r="B477" s="260" t="s">
        <v>107</v>
      </c>
      <c r="C477" s="260" t="s">
        <v>18</v>
      </c>
      <c r="D477" s="260" t="s">
        <v>334</v>
      </c>
      <c r="E477" s="260" t="s">
        <v>43</v>
      </c>
      <c r="F477" s="23"/>
      <c r="G477" s="22">
        <f>SUM(G478+G479+G480+G483+G484+G486+G489+G490)</f>
        <v>0</v>
      </c>
      <c r="H477" s="22">
        <f>SUM(H478+H479+H480+H483+H484+H486+H489+H490)</f>
        <v>0</v>
      </c>
      <c r="I477" s="22">
        <f>SUM(I478+I479+I480+I483+I484+I486+I489+I490)</f>
        <v>0</v>
      </c>
      <c r="J477" s="22">
        <f>SUM(J478+J479+J480+J483+J484+J486+J489+J490)</f>
        <v>0</v>
      </c>
      <c r="K477" s="41"/>
      <c r="L477" s="41"/>
      <c r="M477" s="41"/>
    </row>
    <row r="478" spans="1:13" x14ac:dyDescent="0.25">
      <c r="A478" s="293"/>
      <c r="B478" s="261"/>
      <c r="C478" s="261"/>
      <c r="D478" s="261"/>
      <c r="E478" s="261"/>
      <c r="F478" s="23" t="s">
        <v>41</v>
      </c>
      <c r="G478" s="22">
        <v>0</v>
      </c>
      <c r="H478" s="22"/>
      <c r="I478" s="22"/>
      <c r="J478" s="22"/>
      <c r="K478" s="41"/>
      <c r="L478" s="41"/>
      <c r="M478" s="41"/>
    </row>
    <row r="479" spans="1:13" x14ac:dyDescent="0.25">
      <c r="A479" s="293"/>
      <c r="B479" s="261"/>
      <c r="C479" s="261"/>
      <c r="D479" s="261"/>
      <c r="E479" s="261"/>
      <c r="F479" s="23" t="s">
        <v>186</v>
      </c>
      <c r="G479" s="22">
        <v>0</v>
      </c>
      <c r="H479" s="22"/>
      <c r="I479" s="22"/>
      <c r="J479" s="22"/>
      <c r="K479" s="41"/>
      <c r="L479" s="41"/>
      <c r="M479" s="41"/>
    </row>
    <row r="480" spans="1:13" x14ac:dyDescent="0.25">
      <c r="A480" s="293"/>
      <c r="B480" s="261"/>
      <c r="C480" s="261"/>
      <c r="D480" s="261"/>
      <c r="E480" s="261"/>
      <c r="F480" s="23" t="s">
        <v>45</v>
      </c>
      <c r="G480" s="22">
        <f>SUM(G481:G482)</f>
        <v>0</v>
      </c>
      <c r="H480" s="22">
        <f>SUM(H481:H482)</f>
        <v>0</v>
      </c>
      <c r="I480" s="22">
        <f>SUM(I481:I482)</f>
        <v>0</v>
      </c>
      <c r="J480" s="22">
        <f>SUM(J481:J482)</f>
        <v>0</v>
      </c>
      <c r="K480" s="41"/>
      <c r="L480" s="41"/>
      <c r="M480" s="41"/>
    </row>
    <row r="481" spans="1:13" x14ac:dyDescent="0.25">
      <c r="A481" s="293"/>
      <c r="B481" s="261"/>
      <c r="C481" s="261"/>
      <c r="D481" s="261"/>
      <c r="E481" s="261"/>
      <c r="F481" s="23" t="s">
        <v>46</v>
      </c>
      <c r="G481" s="22"/>
      <c r="H481" s="22"/>
      <c r="I481" s="22"/>
      <c r="J481" s="22"/>
      <c r="K481" s="41"/>
      <c r="L481" s="41"/>
      <c r="M481" s="41"/>
    </row>
    <row r="482" spans="1:13" x14ac:dyDescent="0.25">
      <c r="A482" s="293"/>
      <c r="B482" s="261"/>
      <c r="C482" s="261"/>
      <c r="D482" s="261"/>
      <c r="E482" s="261"/>
      <c r="F482" s="23" t="s">
        <v>48</v>
      </c>
      <c r="G482" s="22"/>
      <c r="H482" s="22"/>
      <c r="I482" s="22"/>
      <c r="J482" s="22"/>
      <c r="K482" s="41"/>
      <c r="L482" s="41"/>
      <c r="M482" s="41"/>
    </row>
    <row r="483" spans="1:13" x14ac:dyDescent="0.25">
      <c r="A483" s="293"/>
      <c r="B483" s="261"/>
      <c r="C483" s="261"/>
      <c r="D483" s="261"/>
      <c r="E483" s="261"/>
      <c r="F483" s="23" t="s">
        <v>289</v>
      </c>
      <c r="G483" s="22"/>
      <c r="H483" s="22"/>
      <c r="I483" s="22"/>
      <c r="J483" s="22"/>
      <c r="K483" s="41"/>
      <c r="L483" s="41"/>
      <c r="M483" s="41"/>
    </row>
    <row r="484" spans="1:13" x14ac:dyDescent="0.25">
      <c r="A484" s="293"/>
      <c r="B484" s="261"/>
      <c r="C484" s="261"/>
      <c r="D484" s="261"/>
      <c r="E484" s="261"/>
      <c r="F484" s="23" t="s">
        <v>50</v>
      </c>
      <c r="G484" s="22">
        <f>SUM(G485)</f>
        <v>0</v>
      </c>
      <c r="H484" s="22">
        <f>SUM(H485)</f>
        <v>0</v>
      </c>
      <c r="I484" s="22">
        <f>SUM(I485)</f>
        <v>0</v>
      </c>
      <c r="J484" s="22">
        <f>SUM(J485)</f>
        <v>0</v>
      </c>
      <c r="K484" s="41"/>
      <c r="L484" s="41"/>
      <c r="M484" s="41"/>
    </row>
    <row r="485" spans="1:13" x14ac:dyDescent="0.25">
      <c r="A485" s="293"/>
      <c r="B485" s="261"/>
      <c r="C485" s="261"/>
      <c r="D485" s="261"/>
      <c r="E485" s="261"/>
      <c r="F485" s="23" t="s">
        <v>52</v>
      </c>
      <c r="G485" s="22">
        <v>0</v>
      </c>
      <c r="H485" s="22"/>
      <c r="I485" s="22"/>
      <c r="J485" s="22"/>
      <c r="K485" s="41"/>
      <c r="L485" s="41"/>
      <c r="M485" s="41"/>
    </row>
    <row r="486" spans="1:13" x14ac:dyDescent="0.25">
      <c r="A486" s="293"/>
      <c r="B486" s="261"/>
      <c r="C486" s="261"/>
      <c r="D486" s="261"/>
      <c r="E486" s="261"/>
      <c r="F486" s="23" t="s">
        <v>54</v>
      </c>
      <c r="G486" s="22">
        <f>SUM(G487:G488)</f>
        <v>0</v>
      </c>
      <c r="H486" s="22">
        <f>SUM(H487:H488)</f>
        <v>0</v>
      </c>
      <c r="I486" s="22">
        <f>SUM(I487:I488)</f>
        <v>0</v>
      </c>
      <c r="J486" s="22">
        <f>SUM(J487:J488)</f>
        <v>0</v>
      </c>
      <c r="K486" s="41"/>
      <c r="L486" s="41"/>
      <c r="M486" s="41"/>
    </row>
    <row r="487" spans="1:13" x14ac:dyDescent="0.25">
      <c r="A487" s="293"/>
      <c r="B487" s="261"/>
      <c r="C487" s="261"/>
      <c r="D487" s="261"/>
      <c r="E487" s="261"/>
      <c r="F487" s="23" t="s">
        <v>290</v>
      </c>
      <c r="G487" s="22">
        <v>0</v>
      </c>
      <c r="H487" s="22"/>
      <c r="I487" s="22"/>
      <c r="J487" s="22"/>
      <c r="K487" s="41"/>
      <c r="L487" s="41"/>
      <c r="M487" s="41"/>
    </row>
    <row r="488" spans="1:13" x14ac:dyDescent="0.25">
      <c r="A488" s="293"/>
      <c r="B488" s="261"/>
      <c r="C488" s="261"/>
      <c r="D488" s="261"/>
      <c r="E488" s="261"/>
      <c r="F488" s="23" t="s">
        <v>56</v>
      </c>
      <c r="G488" s="22"/>
      <c r="H488" s="22"/>
      <c r="I488" s="22"/>
      <c r="J488" s="22"/>
      <c r="K488" s="41"/>
      <c r="L488" s="41"/>
      <c r="M488" s="41"/>
    </row>
    <row r="489" spans="1:13" x14ac:dyDescent="0.25">
      <c r="A489" s="293"/>
      <c r="B489" s="261"/>
      <c r="C489" s="261"/>
      <c r="D489" s="261"/>
      <c r="E489" s="261"/>
      <c r="F489" s="23" t="s">
        <v>99</v>
      </c>
      <c r="G489" s="22"/>
      <c r="H489" s="22"/>
      <c r="I489" s="22"/>
      <c r="J489" s="22"/>
      <c r="K489" s="41"/>
      <c r="L489" s="41"/>
      <c r="M489" s="41"/>
    </row>
    <row r="490" spans="1:13" x14ac:dyDescent="0.25">
      <c r="A490" s="293"/>
      <c r="B490" s="261"/>
      <c r="C490" s="261"/>
      <c r="D490" s="261"/>
      <c r="E490" s="261"/>
      <c r="F490" s="23" t="s">
        <v>58</v>
      </c>
      <c r="G490" s="22">
        <f>SUM(G491:G495)</f>
        <v>0</v>
      </c>
      <c r="H490" s="22">
        <f>SUM(H491:H495)</f>
        <v>0</v>
      </c>
      <c r="I490" s="22">
        <f>SUM(I491:I495)</f>
        <v>0</v>
      </c>
      <c r="J490" s="22">
        <f>SUM(J491:J495)</f>
        <v>0</v>
      </c>
      <c r="K490" s="41"/>
      <c r="L490" s="41"/>
      <c r="M490" s="41"/>
    </row>
    <row r="491" spans="1:13" x14ac:dyDescent="0.25">
      <c r="A491" s="293"/>
      <c r="B491" s="261"/>
      <c r="C491" s="261"/>
      <c r="D491" s="261"/>
      <c r="E491" s="261"/>
      <c r="F491" s="23" t="s">
        <v>101</v>
      </c>
      <c r="G491" s="22"/>
      <c r="H491" s="22"/>
      <c r="I491" s="22"/>
      <c r="J491" s="22"/>
      <c r="K491" s="41"/>
      <c r="L491" s="41"/>
      <c r="M491" s="41"/>
    </row>
    <row r="492" spans="1:13" x14ac:dyDescent="0.25">
      <c r="A492" s="293"/>
      <c r="B492" s="261"/>
      <c r="C492" s="261"/>
      <c r="D492" s="261"/>
      <c r="E492" s="261"/>
      <c r="F492" s="23" t="s">
        <v>102</v>
      </c>
      <c r="G492" s="22"/>
      <c r="H492" s="22"/>
      <c r="I492" s="22"/>
      <c r="J492" s="22"/>
      <c r="K492" s="41"/>
      <c r="L492" s="41"/>
      <c r="M492" s="41"/>
    </row>
    <row r="493" spans="1:13" x14ac:dyDescent="0.25">
      <c r="A493" s="293"/>
      <c r="B493" s="261"/>
      <c r="C493" s="261"/>
      <c r="D493" s="261"/>
      <c r="E493" s="261"/>
      <c r="F493" s="23" t="s">
        <v>60</v>
      </c>
      <c r="G493" s="22"/>
      <c r="H493" s="22"/>
      <c r="I493" s="22"/>
      <c r="J493" s="22"/>
      <c r="K493" s="41"/>
      <c r="L493" s="41"/>
      <c r="M493" s="41"/>
    </row>
    <row r="494" spans="1:13" x14ac:dyDescent="0.25">
      <c r="A494" s="293"/>
      <c r="B494" s="261"/>
      <c r="C494" s="261"/>
      <c r="D494" s="261"/>
      <c r="E494" s="261"/>
      <c r="F494" s="23" t="s">
        <v>61</v>
      </c>
      <c r="G494" s="22"/>
      <c r="H494" s="22"/>
      <c r="I494" s="22"/>
      <c r="J494" s="22"/>
      <c r="K494" s="41"/>
      <c r="L494" s="41"/>
      <c r="M494" s="41"/>
    </row>
    <row r="495" spans="1:13" x14ac:dyDescent="0.25">
      <c r="A495" s="294"/>
      <c r="B495" s="262"/>
      <c r="C495" s="262"/>
      <c r="D495" s="262"/>
      <c r="E495" s="262"/>
      <c r="F495" s="23" t="s">
        <v>193</v>
      </c>
      <c r="G495" s="22"/>
      <c r="H495" s="22"/>
      <c r="I495" s="22"/>
      <c r="J495" s="22"/>
      <c r="K495" s="41"/>
      <c r="L495" s="41"/>
      <c r="M495" s="41"/>
    </row>
    <row r="496" spans="1:13" x14ac:dyDescent="0.25">
      <c r="A496" s="207" t="s">
        <v>62</v>
      </c>
      <c r="B496" s="23" t="s">
        <v>107</v>
      </c>
      <c r="C496" s="23" t="s">
        <v>18</v>
      </c>
      <c r="D496" s="23" t="s">
        <v>334</v>
      </c>
      <c r="E496" s="136">
        <v>800</v>
      </c>
      <c r="F496" s="23"/>
      <c r="G496" s="22">
        <f>SUM(G497)</f>
        <v>0</v>
      </c>
      <c r="H496" s="22">
        <f>SUM(H497)</f>
        <v>0</v>
      </c>
      <c r="I496" s="22">
        <f>SUM(I497)</f>
        <v>0</v>
      </c>
      <c r="J496" s="22">
        <f>SUM(J497)</f>
        <v>0</v>
      </c>
      <c r="K496" s="41"/>
      <c r="L496" s="41"/>
      <c r="M496" s="41"/>
    </row>
    <row r="497" spans="1:13" x14ac:dyDescent="0.25">
      <c r="A497" s="205" t="s">
        <v>64</v>
      </c>
      <c r="B497" s="23" t="s">
        <v>107</v>
      </c>
      <c r="C497" s="23" t="s">
        <v>18</v>
      </c>
      <c r="D497" s="23" t="s">
        <v>334</v>
      </c>
      <c r="E497" s="136">
        <v>850</v>
      </c>
      <c r="F497" s="23"/>
      <c r="G497" s="22">
        <f>SUM(G498:G499)</f>
        <v>0</v>
      </c>
      <c r="H497" s="22">
        <f>SUM(H498:H499)</f>
        <v>0</v>
      </c>
      <c r="I497" s="22">
        <f>SUM(I498:I499)</f>
        <v>0</v>
      </c>
      <c r="J497" s="22">
        <f>SUM(J498:J499)</f>
        <v>0</v>
      </c>
      <c r="K497" s="41"/>
      <c r="L497" s="41"/>
      <c r="M497" s="41"/>
    </row>
    <row r="498" spans="1:13" ht="22.5" x14ac:dyDescent="0.25">
      <c r="A498" s="205" t="s">
        <v>78</v>
      </c>
      <c r="B498" s="23" t="s">
        <v>107</v>
      </c>
      <c r="C498" s="23" t="s">
        <v>18</v>
      </c>
      <c r="D498" s="23" t="s">
        <v>334</v>
      </c>
      <c r="E498" s="136">
        <v>851</v>
      </c>
      <c r="F498" s="23" t="s">
        <v>68</v>
      </c>
      <c r="G498" s="22">
        <v>0</v>
      </c>
      <c r="H498" s="22">
        <f>SUM(I498:J498)</f>
        <v>0</v>
      </c>
      <c r="I498" s="22"/>
      <c r="J498" s="22"/>
      <c r="K498" s="41"/>
      <c r="L498" s="41"/>
      <c r="M498" s="41"/>
    </row>
    <row r="499" spans="1:13" ht="22.5" x14ac:dyDescent="0.25">
      <c r="A499" s="205" t="s">
        <v>66</v>
      </c>
      <c r="B499" s="23" t="s">
        <v>107</v>
      </c>
      <c r="C499" s="23" t="s">
        <v>18</v>
      </c>
      <c r="D499" s="23" t="s">
        <v>334</v>
      </c>
      <c r="E499" s="136">
        <v>852</v>
      </c>
      <c r="F499" s="23" t="s">
        <v>68</v>
      </c>
      <c r="G499" s="22">
        <v>0</v>
      </c>
      <c r="H499" s="22">
        <f>SUM(I499:J499)</f>
        <v>0</v>
      </c>
      <c r="I499" s="22"/>
      <c r="J499" s="22"/>
      <c r="K499" s="41"/>
      <c r="L499" s="41"/>
      <c r="M499" s="41"/>
    </row>
    <row r="500" spans="1:13" ht="22.5" x14ac:dyDescent="0.25">
      <c r="A500" s="207" t="s">
        <v>291</v>
      </c>
      <c r="B500" s="23" t="s">
        <v>107</v>
      </c>
      <c r="C500" s="23" t="s">
        <v>18</v>
      </c>
      <c r="D500" s="23" t="s">
        <v>292</v>
      </c>
      <c r="E500" s="23"/>
      <c r="F500" s="23"/>
      <c r="G500" s="22">
        <f t="shared" ref="G500:J503" si="39">SUM(G501)</f>
        <v>0</v>
      </c>
      <c r="H500" s="22">
        <f t="shared" si="39"/>
        <v>0</v>
      </c>
      <c r="I500" s="22">
        <f t="shared" si="39"/>
        <v>0</v>
      </c>
      <c r="J500" s="22">
        <f t="shared" si="39"/>
        <v>0</v>
      </c>
      <c r="K500" s="41"/>
      <c r="L500" s="41"/>
      <c r="M500" s="41"/>
    </row>
    <row r="501" spans="1:13" ht="33.75" x14ac:dyDescent="0.25">
      <c r="A501" s="207" t="s">
        <v>293</v>
      </c>
      <c r="B501" s="23" t="s">
        <v>107</v>
      </c>
      <c r="C501" s="23" t="s">
        <v>18</v>
      </c>
      <c r="D501" s="23" t="s">
        <v>294</v>
      </c>
      <c r="E501" s="23"/>
      <c r="F501" s="23"/>
      <c r="G501" s="22">
        <f t="shared" si="39"/>
        <v>0</v>
      </c>
      <c r="H501" s="22">
        <f t="shared" si="39"/>
        <v>0</v>
      </c>
      <c r="I501" s="22">
        <f t="shared" si="39"/>
        <v>0</v>
      </c>
      <c r="J501" s="22">
        <f t="shared" si="39"/>
        <v>0</v>
      </c>
      <c r="K501" s="41"/>
      <c r="L501" s="41"/>
      <c r="M501" s="41"/>
    </row>
    <row r="502" spans="1:13" ht="45" x14ac:dyDescent="0.25">
      <c r="A502" s="205" t="s">
        <v>28</v>
      </c>
      <c r="B502" s="23" t="s">
        <v>107</v>
      </c>
      <c r="C502" s="23" t="s">
        <v>18</v>
      </c>
      <c r="D502" s="23" t="s">
        <v>294</v>
      </c>
      <c r="E502" s="23" t="s">
        <v>29</v>
      </c>
      <c r="F502" s="23"/>
      <c r="G502" s="22">
        <f t="shared" si="39"/>
        <v>0</v>
      </c>
      <c r="H502" s="22">
        <f t="shared" si="39"/>
        <v>0</v>
      </c>
      <c r="I502" s="22">
        <f t="shared" si="39"/>
        <v>0</v>
      </c>
      <c r="J502" s="22">
        <f t="shared" si="39"/>
        <v>0</v>
      </c>
      <c r="K502" s="41"/>
      <c r="L502" s="41"/>
      <c r="M502" s="41"/>
    </row>
    <row r="503" spans="1:13" ht="22.5" x14ac:dyDescent="0.25">
      <c r="A503" s="205" t="s">
        <v>177</v>
      </c>
      <c r="B503" s="23" t="s">
        <v>107</v>
      </c>
      <c r="C503" s="23" t="s">
        <v>18</v>
      </c>
      <c r="D503" s="23" t="s">
        <v>294</v>
      </c>
      <c r="E503" s="23" t="s">
        <v>178</v>
      </c>
      <c r="F503" s="23"/>
      <c r="G503" s="22">
        <f t="shared" si="39"/>
        <v>0</v>
      </c>
      <c r="H503" s="22">
        <f t="shared" si="39"/>
        <v>0</v>
      </c>
      <c r="I503" s="22">
        <f t="shared" si="39"/>
        <v>0</v>
      </c>
      <c r="J503" s="22">
        <f t="shared" si="39"/>
        <v>0</v>
      </c>
      <c r="K503" s="41"/>
      <c r="L503" s="41"/>
      <c r="M503" s="41"/>
    </row>
    <row r="504" spans="1:13" x14ac:dyDescent="0.25">
      <c r="A504" s="292" t="s">
        <v>32</v>
      </c>
      <c r="B504" s="260" t="s">
        <v>107</v>
      </c>
      <c r="C504" s="260" t="s">
        <v>18</v>
      </c>
      <c r="D504" s="260" t="s">
        <v>294</v>
      </c>
      <c r="E504" s="260" t="s">
        <v>179</v>
      </c>
      <c r="F504" s="23"/>
      <c r="G504" s="22">
        <f>SUM(G505:G506)</f>
        <v>0</v>
      </c>
      <c r="H504" s="22">
        <f>SUM(H505:H506)</f>
        <v>0</v>
      </c>
      <c r="I504" s="22">
        <f>SUM(I505:I506)</f>
        <v>0</v>
      </c>
      <c r="J504" s="22">
        <f>SUM(J505:J506)</f>
        <v>0</v>
      </c>
      <c r="K504" s="41"/>
      <c r="L504" s="41"/>
      <c r="M504" s="41"/>
    </row>
    <row r="505" spans="1:13" x14ac:dyDescent="0.25">
      <c r="A505" s="293"/>
      <c r="B505" s="261"/>
      <c r="C505" s="261"/>
      <c r="D505" s="261"/>
      <c r="E505" s="261"/>
      <c r="F505" s="23" t="s">
        <v>34</v>
      </c>
      <c r="G505" s="22"/>
      <c r="H505" s="22">
        <f>SUM(I505:J505)</f>
        <v>0</v>
      </c>
      <c r="I505" s="22"/>
      <c r="J505" s="22"/>
      <c r="K505" s="41"/>
      <c r="L505" s="41"/>
      <c r="M505" s="41"/>
    </row>
    <row r="506" spans="1:13" x14ac:dyDescent="0.25">
      <c r="A506" s="294"/>
      <c r="B506" s="262"/>
      <c r="C506" s="262"/>
      <c r="D506" s="262"/>
      <c r="E506" s="262"/>
      <c r="F506" s="23" t="s">
        <v>35</v>
      </c>
      <c r="G506" s="22"/>
      <c r="H506" s="22">
        <f>SUM(I506:J506)</f>
        <v>0</v>
      </c>
      <c r="I506" s="22"/>
      <c r="J506" s="22"/>
      <c r="K506" s="41"/>
      <c r="L506" s="41"/>
      <c r="M506" s="41"/>
    </row>
    <row r="507" spans="1:13" x14ac:dyDescent="0.25">
      <c r="A507" s="214" t="s">
        <v>196</v>
      </c>
      <c r="B507" s="130">
        <v>10</v>
      </c>
      <c r="C507" s="131" t="s">
        <v>19</v>
      </c>
      <c r="D507" s="130"/>
      <c r="E507" s="130"/>
      <c r="F507" s="215"/>
      <c r="G507" s="216">
        <f>SUM(G508+G514)</f>
        <v>20500</v>
      </c>
      <c r="H507" s="216">
        <f>SUM(H508+H514)</f>
        <v>20500</v>
      </c>
      <c r="I507" s="216">
        <f>SUM(I508+I514)</f>
        <v>20500</v>
      </c>
      <c r="J507" s="216">
        <f>SUM(J508+J514)</f>
        <v>0</v>
      </c>
      <c r="K507" s="45"/>
      <c r="L507" s="45"/>
      <c r="M507" s="45"/>
    </row>
    <row r="508" spans="1:13" x14ac:dyDescent="0.25">
      <c r="A508" s="208" t="s">
        <v>197</v>
      </c>
      <c r="B508" s="24" t="s">
        <v>91</v>
      </c>
      <c r="C508" s="24" t="s">
        <v>81</v>
      </c>
      <c r="D508" s="24" t="s">
        <v>20</v>
      </c>
      <c r="E508" s="24"/>
      <c r="F508" s="24"/>
      <c r="G508" s="25">
        <f t="shared" ref="G508:H512" si="40">SUM(G509)</f>
        <v>0</v>
      </c>
      <c r="H508" s="25">
        <f t="shared" si="40"/>
        <v>0</v>
      </c>
      <c r="I508" s="25">
        <f>I509</f>
        <v>0</v>
      </c>
      <c r="J508" s="25">
        <f>SUM(J509)</f>
        <v>0</v>
      </c>
      <c r="K508" s="44"/>
      <c r="L508" s="44"/>
      <c r="M508" s="44"/>
    </row>
    <row r="509" spans="1:13" ht="22.5" x14ac:dyDescent="0.25">
      <c r="A509" s="205" t="s">
        <v>198</v>
      </c>
      <c r="B509" s="23" t="s">
        <v>91</v>
      </c>
      <c r="C509" s="23" t="s">
        <v>81</v>
      </c>
      <c r="D509" s="23" t="s">
        <v>199</v>
      </c>
      <c r="E509" s="23"/>
      <c r="F509" s="23"/>
      <c r="G509" s="22">
        <f t="shared" si="40"/>
        <v>0</v>
      </c>
      <c r="H509" s="22">
        <f t="shared" si="40"/>
        <v>0</v>
      </c>
      <c r="I509" s="22">
        <f>SUM(I510)</f>
        <v>0</v>
      </c>
      <c r="J509" s="22">
        <f>SUM(J510)</f>
        <v>0</v>
      </c>
      <c r="K509" s="41"/>
      <c r="L509" s="41"/>
      <c r="M509" s="41"/>
    </row>
    <row r="510" spans="1:13" ht="22.5" x14ac:dyDescent="0.25">
      <c r="A510" s="205" t="s">
        <v>200</v>
      </c>
      <c r="B510" s="23" t="s">
        <v>91</v>
      </c>
      <c r="C510" s="23" t="s">
        <v>81</v>
      </c>
      <c r="D510" s="23" t="s">
        <v>295</v>
      </c>
      <c r="E510" s="23"/>
      <c r="F510" s="23"/>
      <c r="G510" s="22">
        <f t="shared" si="40"/>
        <v>0</v>
      </c>
      <c r="H510" s="22">
        <f t="shared" si="40"/>
        <v>0</v>
      </c>
      <c r="I510" s="22">
        <f>SUM(I511)</f>
        <v>0</v>
      </c>
      <c r="J510" s="22">
        <f>SUM(J511)</f>
        <v>0</v>
      </c>
      <c r="K510" s="41"/>
      <c r="L510" s="41"/>
      <c r="M510" s="41"/>
    </row>
    <row r="511" spans="1:13" ht="22.5" x14ac:dyDescent="0.25">
      <c r="A511" s="207" t="s">
        <v>38</v>
      </c>
      <c r="B511" s="23" t="s">
        <v>91</v>
      </c>
      <c r="C511" s="23" t="s">
        <v>81</v>
      </c>
      <c r="D511" s="23" t="s">
        <v>295</v>
      </c>
      <c r="E511" s="23" t="s">
        <v>88</v>
      </c>
      <c r="F511" s="23"/>
      <c r="G511" s="22">
        <f t="shared" si="40"/>
        <v>0</v>
      </c>
      <c r="H511" s="22">
        <f t="shared" si="40"/>
        <v>0</v>
      </c>
      <c r="I511" s="22">
        <f>SUM(I512)</f>
        <v>0</v>
      </c>
      <c r="J511" s="22">
        <f>SUM(J512)</f>
        <v>0</v>
      </c>
      <c r="K511" s="41"/>
      <c r="L511" s="41"/>
      <c r="M511" s="41"/>
    </row>
    <row r="512" spans="1:13" ht="22.5" x14ac:dyDescent="0.25">
      <c r="A512" s="205" t="s">
        <v>39</v>
      </c>
      <c r="B512" s="23" t="s">
        <v>91</v>
      </c>
      <c r="C512" s="23" t="s">
        <v>81</v>
      </c>
      <c r="D512" s="23" t="s">
        <v>295</v>
      </c>
      <c r="E512" s="23" t="s">
        <v>89</v>
      </c>
      <c r="F512" s="23"/>
      <c r="G512" s="22">
        <f t="shared" si="40"/>
        <v>0</v>
      </c>
      <c r="H512" s="22">
        <f t="shared" si="40"/>
        <v>0</v>
      </c>
      <c r="I512" s="22">
        <f>SUM(I513)</f>
        <v>0</v>
      </c>
      <c r="J512" s="22">
        <f>SUM(J513)</f>
        <v>0</v>
      </c>
      <c r="K512" s="41"/>
      <c r="L512" s="41"/>
      <c r="M512" s="41"/>
    </row>
    <row r="513" spans="1:13" ht="22.5" x14ac:dyDescent="0.25">
      <c r="A513" s="206" t="s">
        <v>42</v>
      </c>
      <c r="B513" s="23" t="s">
        <v>91</v>
      </c>
      <c r="C513" s="23" t="s">
        <v>81</v>
      </c>
      <c r="D513" s="23" t="s">
        <v>295</v>
      </c>
      <c r="E513" s="23" t="s">
        <v>43</v>
      </c>
      <c r="F513" s="23" t="s">
        <v>56</v>
      </c>
      <c r="G513" s="22">
        <v>0</v>
      </c>
      <c r="H513" s="22">
        <f>SUM(I513:J513)</f>
        <v>0</v>
      </c>
      <c r="I513" s="22">
        <f>G513-G513*12%</f>
        <v>0</v>
      </c>
      <c r="J513" s="22"/>
      <c r="K513" s="41"/>
      <c r="L513" s="41"/>
      <c r="M513" s="41"/>
    </row>
    <row r="514" spans="1:13" ht="22.5" x14ac:dyDescent="0.25">
      <c r="A514" s="212" t="s">
        <v>202</v>
      </c>
      <c r="B514" s="24" t="s">
        <v>91</v>
      </c>
      <c r="C514" s="24" t="s">
        <v>203</v>
      </c>
      <c r="D514" s="24"/>
      <c r="E514" s="24"/>
      <c r="F514" s="24"/>
      <c r="G514" s="25">
        <f t="shared" ref="G514:J518" si="41">SUM(G515)</f>
        <v>20500</v>
      </c>
      <c r="H514" s="25">
        <f t="shared" si="41"/>
        <v>20500</v>
      </c>
      <c r="I514" s="25">
        <f t="shared" si="41"/>
        <v>20500</v>
      </c>
      <c r="J514" s="25">
        <f t="shared" si="41"/>
        <v>0</v>
      </c>
      <c r="K514" s="44"/>
      <c r="L514" s="44"/>
      <c r="M514" s="44"/>
    </row>
    <row r="515" spans="1:13" ht="22.5" x14ac:dyDescent="0.25">
      <c r="A515" s="205" t="s">
        <v>297</v>
      </c>
      <c r="B515" s="23" t="s">
        <v>91</v>
      </c>
      <c r="C515" s="23" t="s">
        <v>203</v>
      </c>
      <c r="D515" s="23" t="s">
        <v>335</v>
      </c>
      <c r="E515" s="23"/>
      <c r="F515" s="23"/>
      <c r="G515" s="22">
        <f t="shared" si="41"/>
        <v>20500</v>
      </c>
      <c r="H515" s="22">
        <f t="shared" si="41"/>
        <v>20500</v>
      </c>
      <c r="I515" s="22">
        <f t="shared" si="41"/>
        <v>20500</v>
      </c>
      <c r="J515" s="22">
        <f t="shared" si="41"/>
        <v>0</v>
      </c>
      <c r="K515" s="41"/>
      <c r="L515" s="41"/>
      <c r="M515" s="41"/>
    </row>
    <row r="516" spans="1:13" ht="22.5" x14ac:dyDescent="0.25">
      <c r="A516" s="205" t="s">
        <v>200</v>
      </c>
      <c r="B516" s="23" t="s">
        <v>91</v>
      </c>
      <c r="C516" s="23" t="s">
        <v>203</v>
      </c>
      <c r="D516" s="23" t="s">
        <v>201</v>
      </c>
      <c r="E516" s="23"/>
      <c r="F516" s="23"/>
      <c r="G516" s="22">
        <f t="shared" si="41"/>
        <v>20500</v>
      </c>
      <c r="H516" s="22">
        <f t="shared" si="41"/>
        <v>20500</v>
      </c>
      <c r="I516" s="22">
        <f t="shared" si="41"/>
        <v>20500</v>
      </c>
      <c r="J516" s="22">
        <f t="shared" si="41"/>
        <v>0</v>
      </c>
      <c r="K516" s="41"/>
      <c r="L516" s="41"/>
      <c r="M516" s="41"/>
    </row>
    <row r="517" spans="1:13" ht="22.5" x14ac:dyDescent="0.25">
      <c r="A517" s="207" t="s">
        <v>228</v>
      </c>
      <c r="B517" s="23" t="s">
        <v>91</v>
      </c>
      <c r="C517" s="23" t="s">
        <v>203</v>
      </c>
      <c r="D517" s="23" t="s">
        <v>201</v>
      </c>
      <c r="E517" s="23" t="s">
        <v>88</v>
      </c>
      <c r="F517" s="23"/>
      <c r="G517" s="22">
        <f t="shared" si="41"/>
        <v>20500</v>
      </c>
      <c r="H517" s="22">
        <f t="shared" si="41"/>
        <v>20500</v>
      </c>
      <c r="I517" s="22">
        <f t="shared" si="41"/>
        <v>20500</v>
      </c>
      <c r="J517" s="22">
        <f t="shared" si="41"/>
        <v>0</v>
      </c>
      <c r="K517" s="41"/>
      <c r="L517" s="41"/>
      <c r="M517" s="41"/>
    </row>
    <row r="518" spans="1:13" ht="33.75" x14ac:dyDescent="0.25">
      <c r="A518" s="205" t="s">
        <v>229</v>
      </c>
      <c r="B518" s="23" t="s">
        <v>91</v>
      </c>
      <c r="C518" s="23" t="s">
        <v>203</v>
      </c>
      <c r="D518" s="23" t="s">
        <v>201</v>
      </c>
      <c r="E518" s="23" t="s">
        <v>89</v>
      </c>
      <c r="F518" s="23"/>
      <c r="G518" s="22">
        <f t="shared" si="41"/>
        <v>20500</v>
      </c>
      <c r="H518" s="22">
        <f t="shared" si="41"/>
        <v>20500</v>
      </c>
      <c r="I518" s="22">
        <f t="shared" si="41"/>
        <v>20500</v>
      </c>
      <c r="J518" s="22">
        <f t="shared" si="41"/>
        <v>0</v>
      </c>
      <c r="K518" s="41"/>
      <c r="L518" s="41"/>
      <c r="M518" s="41"/>
    </row>
    <row r="519" spans="1:13" ht="33.75" x14ac:dyDescent="0.25">
      <c r="A519" s="206" t="s">
        <v>305</v>
      </c>
      <c r="B519" s="23" t="s">
        <v>91</v>
      </c>
      <c r="C519" s="23" t="s">
        <v>203</v>
      </c>
      <c r="D519" s="23" t="s">
        <v>201</v>
      </c>
      <c r="E519" s="23" t="s">
        <v>43</v>
      </c>
      <c r="F519" s="23" t="s">
        <v>56</v>
      </c>
      <c r="G519" s="22">
        <v>20500</v>
      </c>
      <c r="H519" s="22">
        <f>SUM(I519:J519)</f>
        <v>20500</v>
      </c>
      <c r="I519" s="22">
        <v>20500</v>
      </c>
      <c r="J519" s="22">
        <v>0</v>
      </c>
      <c r="K519" s="41"/>
      <c r="L519" s="41"/>
      <c r="M519" s="41"/>
    </row>
    <row r="520" spans="1:13" x14ac:dyDescent="0.25">
      <c r="A520" s="208" t="s">
        <v>206</v>
      </c>
      <c r="B520" s="24" t="s">
        <v>207</v>
      </c>
      <c r="C520" s="24" t="s">
        <v>19</v>
      </c>
      <c r="D520" s="24" t="s">
        <v>20</v>
      </c>
      <c r="E520" s="24"/>
      <c r="F520" s="24"/>
      <c r="G520" s="25">
        <f t="shared" ref="G520:J522" si="42">SUM(G521)</f>
        <v>0</v>
      </c>
      <c r="H520" s="25">
        <f t="shared" si="42"/>
        <v>0</v>
      </c>
      <c r="I520" s="25">
        <f t="shared" si="42"/>
        <v>0</v>
      </c>
      <c r="J520" s="25">
        <f t="shared" si="42"/>
        <v>0</v>
      </c>
      <c r="K520" s="44"/>
      <c r="L520" s="44"/>
      <c r="M520" s="44"/>
    </row>
    <row r="521" spans="1:13" x14ac:dyDescent="0.25">
      <c r="A521" s="208" t="s">
        <v>208</v>
      </c>
      <c r="B521" s="24" t="s">
        <v>207</v>
      </c>
      <c r="C521" s="24" t="s">
        <v>145</v>
      </c>
      <c r="D521" s="24" t="s">
        <v>20</v>
      </c>
      <c r="E521" s="24"/>
      <c r="F521" s="24"/>
      <c r="G521" s="25">
        <f t="shared" si="42"/>
        <v>0</v>
      </c>
      <c r="H521" s="25">
        <f t="shared" si="42"/>
        <v>0</v>
      </c>
      <c r="I521" s="25">
        <f t="shared" si="42"/>
        <v>0</v>
      </c>
      <c r="J521" s="25">
        <f t="shared" si="42"/>
        <v>0</v>
      </c>
      <c r="K521" s="44"/>
      <c r="L521" s="44"/>
      <c r="M521" s="44"/>
    </row>
    <row r="522" spans="1:13" ht="22.5" x14ac:dyDescent="0.25">
      <c r="A522" s="205" t="s">
        <v>209</v>
      </c>
      <c r="B522" s="23" t="s">
        <v>207</v>
      </c>
      <c r="C522" s="23" t="s">
        <v>145</v>
      </c>
      <c r="D522" s="23" t="s">
        <v>210</v>
      </c>
      <c r="E522" s="23"/>
      <c r="F522" s="23"/>
      <c r="G522" s="22">
        <f t="shared" si="42"/>
        <v>0</v>
      </c>
      <c r="H522" s="22">
        <f t="shared" si="42"/>
        <v>0</v>
      </c>
      <c r="I522" s="22">
        <f t="shared" si="42"/>
        <v>0</v>
      </c>
      <c r="J522" s="22">
        <f t="shared" si="42"/>
        <v>0</v>
      </c>
      <c r="K522" s="41"/>
      <c r="L522" s="41"/>
      <c r="M522" s="41"/>
    </row>
    <row r="523" spans="1:13" ht="22.5" x14ac:dyDescent="0.25">
      <c r="A523" s="205" t="s">
        <v>211</v>
      </c>
      <c r="B523" s="23" t="s">
        <v>207</v>
      </c>
      <c r="C523" s="23" t="s">
        <v>145</v>
      </c>
      <c r="D523" s="23" t="s">
        <v>212</v>
      </c>
      <c r="E523" s="23"/>
      <c r="F523" s="23"/>
      <c r="G523" s="22">
        <f t="shared" ref="G523:J524" si="43">SUM(G524)</f>
        <v>0</v>
      </c>
      <c r="H523" s="22">
        <f t="shared" si="43"/>
        <v>0</v>
      </c>
      <c r="I523" s="22">
        <f t="shared" si="43"/>
        <v>0</v>
      </c>
      <c r="J523" s="22">
        <f t="shared" si="43"/>
        <v>0</v>
      </c>
      <c r="K523" s="41"/>
      <c r="L523" s="41"/>
      <c r="M523" s="41"/>
    </row>
    <row r="524" spans="1:13" x14ac:dyDescent="0.25">
      <c r="A524" s="205" t="s">
        <v>62</v>
      </c>
      <c r="B524" s="23" t="s">
        <v>207</v>
      </c>
      <c r="C524" s="23" t="s">
        <v>145</v>
      </c>
      <c r="D524" s="23" t="s">
        <v>212</v>
      </c>
      <c r="E524" s="23" t="s">
        <v>63</v>
      </c>
      <c r="F524" s="23"/>
      <c r="G524" s="22">
        <f t="shared" si="43"/>
        <v>0</v>
      </c>
      <c r="H524" s="22">
        <f t="shared" si="43"/>
        <v>0</v>
      </c>
      <c r="I524" s="22">
        <f t="shared" si="43"/>
        <v>0</v>
      </c>
      <c r="J524" s="22">
        <f t="shared" si="43"/>
        <v>0</v>
      </c>
      <c r="K524" s="41"/>
      <c r="L524" s="41"/>
      <c r="M524" s="41"/>
    </row>
    <row r="525" spans="1:13" x14ac:dyDescent="0.25">
      <c r="A525" s="205" t="s">
        <v>213</v>
      </c>
      <c r="B525" s="23" t="s">
        <v>207</v>
      </c>
      <c r="C525" s="23" t="s">
        <v>145</v>
      </c>
      <c r="D525" s="23" t="s">
        <v>212</v>
      </c>
      <c r="E525" s="23" t="s">
        <v>214</v>
      </c>
      <c r="F525" s="23"/>
      <c r="G525" s="22">
        <v>0</v>
      </c>
      <c r="H525" s="22"/>
      <c r="I525" s="22"/>
      <c r="J525" s="22"/>
      <c r="K525" s="41"/>
      <c r="L525" s="41"/>
      <c r="M525" s="41"/>
    </row>
    <row r="526" spans="1:13" x14ac:dyDescent="0.25">
      <c r="A526" s="125" t="s">
        <v>215</v>
      </c>
      <c r="B526" s="124"/>
      <c r="C526" s="124"/>
      <c r="D526" s="124"/>
      <c r="E526" s="124"/>
      <c r="F526" s="124"/>
      <c r="G526" s="25">
        <f>SUM(G10+G66+G92+G193+G221+G264+G507+G520)</f>
        <v>7720564</v>
      </c>
      <c r="H526" s="25">
        <f>I526+J526</f>
        <v>7197475.2509899996</v>
      </c>
      <c r="I526" s="25">
        <f t="shared" ref="I526:J526" si="44">SUM(I10+I66+I92+I193+I221+I264+I507+I520)</f>
        <v>7171219.2509899996</v>
      </c>
      <c r="J526" s="25">
        <f t="shared" si="44"/>
        <v>26256</v>
      </c>
      <c r="K526" s="44"/>
      <c r="L526" s="44"/>
      <c r="M526" s="44"/>
    </row>
    <row r="527" spans="1:13" x14ac:dyDescent="0.25">
      <c r="A527" s="46"/>
      <c r="B527" s="47"/>
      <c r="C527" s="47"/>
      <c r="D527" s="47"/>
      <c r="E527" s="47"/>
      <c r="F527" s="47"/>
      <c r="G527" s="48"/>
      <c r="H527" s="48"/>
      <c r="I527" s="48"/>
      <c r="J527" s="48"/>
      <c r="K527" s="49"/>
      <c r="L527" s="49"/>
      <c r="M527" s="49"/>
    </row>
    <row r="528" spans="1:13" x14ac:dyDescent="0.25">
      <c r="A528" s="47"/>
      <c r="B528" s="47"/>
      <c r="C528" s="47"/>
      <c r="D528" s="47"/>
      <c r="E528" s="47"/>
      <c r="F528" s="47"/>
      <c r="G528" s="48"/>
      <c r="H528" s="48"/>
      <c r="I528" s="48"/>
      <c r="J528" s="48"/>
      <c r="K528" s="50"/>
      <c r="L528" s="50"/>
      <c r="M528" s="50"/>
    </row>
    <row r="529" spans="1:10" x14ac:dyDescent="0.25">
      <c r="A529" s="310" t="s">
        <v>336</v>
      </c>
      <c r="B529" s="310"/>
      <c r="C529" s="310"/>
      <c r="D529" s="310"/>
      <c r="E529" s="310"/>
      <c r="F529" s="310"/>
      <c r="G529" s="310"/>
      <c r="H529" s="310"/>
      <c r="I529" s="310"/>
      <c r="J529" s="310"/>
    </row>
    <row r="530" spans="1:10" x14ac:dyDescent="0.25">
      <c r="A530" s="47"/>
      <c r="B530" s="47"/>
      <c r="C530" s="47"/>
      <c r="D530" s="51" t="s">
        <v>337</v>
      </c>
      <c r="E530" s="51"/>
      <c r="F530" s="47"/>
      <c r="G530" s="47"/>
      <c r="H530" s="309" t="s">
        <v>338</v>
      </c>
      <c r="I530" s="309"/>
      <c r="J530" s="309"/>
    </row>
    <row r="531" spans="1:10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</row>
    <row r="532" spans="1:10" x14ac:dyDescent="0.25">
      <c r="A532" s="310" t="s">
        <v>339</v>
      </c>
      <c r="B532" s="310"/>
      <c r="C532" s="310"/>
      <c r="D532" s="310"/>
      <c r="E532" s="310"/>
      <c r="F532" s="310"/>
      <c r="G532" s="310"/>
      <c r="H532" s="310"/>
      <c r="I532" s="310"/>
      <c r="J532" s="310"/>
    </row>
    <row r="533" spans="1:10" x14ac:dyDescent="0.25">
      <c r="A533" s="47"/>
      <c r="B533" s="47"/>
      <c r="C533" s="47"/>
      <c r="D533" s="51" t="s">
        <v>337</v>
      </c>
      <c r="E533" s="51"/>
      <c r="F533" s="47"/>
      <c r="G533" s="47"/>
      <c r="H533" s="309" t="s">
        <v>338</v>
      </c>
      <c r="I533" s="309"/>
      <c r="J533" s="309"/>
    </row>
  </sheetData>
  <mergeCells count="129">
    <mergeCell ref="H530:J530"/>
    <mergeCell ref="A532:J532"/>
    <mergeCell ref="H533:J533"/>
    <mergeCell ref="A504:A506"/>
    <mergeCell ref="B504:B506"/>
    <mergeCell ref="C504:C506"/>
    <mergeCell ref="D504:D506"/>
    <mergeCell ref="E504:E506"/>
    <mergeCell ref="A529:J529"/>
    <mergeCell ref="A471:A473"/>
    <mergeCell ref="B471:B473"/>
    <mergeCell ref="C471:C473"/>
    <mergeCell ref="D471:D473"/>
    <mergeCell ref="E471:E473"/>
    <mergeCell ref="A477:A495"/>
    <mergeCell ref="B477:B495"/>
    <mergeCell ref="C477:C495"/>
    <mergeCell ref="D477:D495"/>
    <mergeCell ref="E477:E495"/>
    <mergeCell ref="A431:A433"/>
    <mergeCell ref="B431:B433"/>
    <mergeCell ref="C431:C433"/>
    <mergeCell ref="D431:D433"/>
    <mergeCell ref="E431:E433"/>
    <mergeCell ref="A438:A461"/>
    <mergeCell ref="B438:B461"/>
    <mergeCell ref="C438:C461"/>
    <mergeCell ref="D438:D461"/>
    <mergeCell ref="E438:E461"/>
    <mergeCell ref="A391:A393"/>
    <mergeCell ref="B391:B393"/>
    <mergeCell ref="C391:C393"/>
    <mergeCell ref="D391:D393"/>
    <mergeCell ref="E391:E393"/>
    <mergeCell ref="A399:A422"/>
    <mergeCell ref="B399:B422"/>
    <mergeCell ref="C399:C422"/>
    <mergeCell ref="D399:D422"/>
    <mergeCell ref="E399:E422"/>
    <mergeCell ref="A352:A354"/>
    <mergeCell ref="B352:B354"/>
    <mergeCell ref="C352:C354"/>
    <mergeCell ref="D352:D354"/>
    <mergeCell ref="E352:E354"/>
    <mergeCell ref="A359:A382"/>
    <mergeCell ref="B359:B382"/>
    <mergeCell ref="C359:C382"/>
    <mergeCell ref="E359:E382"/>
    <mergeCell ref="A313:A315"/>
    <mergeCell ref="B313:B315"/>
    <mergeCell ref="C313:C315"/>
    <mergeCell ref="D313:D315"/>
    <mergeCell ref="E313:E315"/>
    <mergeCell ref="A320:A343"/>
    <mergeCell ref="B320:B343"/>
    <mergeCell ref="C320:C343"/>
    <mergeCell ref="D320:D343"/>
    <mergeCell ref="E320:E343"/>
    <mergeCell ref="A270:A274"/>
    <mergeCell ref="B270:B274"/>
    <mergeCell ref="C270:C274"/>
    <mergeCell ref="D270:D274"/>
    <mergeCell ref="E270:E274"/>
    <mergeCell ref="B280:B304"/>
    <mergeCell ref="C280:C304"/>
    <mergeCell ref="D280:D304"/>
    <mergeCell ref="E280:E304"/>
    <mergeCell ref="A281:A304"/>
    <mergeCell ref="A167:A169"/>
    <mergeCell ref="B167:B169"/>
    <mergeCell ref="C167:C169"/>
    <mergeCell ref="E167:E169"/>
    <mergeCell ref="A209:A211"/>
    <mergeCell ref="B209:B211"/>
    <mergeCell ref="C209:C211"/>
    <mergeCell ref="D209:D211"/>
    <mergeCell ref="E209:E211"/>
    <mergeCell ref="B104:B106"/>
    <mergeCell ref="C104:C106"/>
    <mergeCell ref="E104:E106"/>
    <mergeCell ref="A135:A137"/>
    <mergeCell ref="B135:B137"/>
    <mergeCell ref="C135:C137"/>
    <mergeCell ref="E135:E137"/>
    <mergeCell ref="A77:A79"/>
    <mergeCell ref="B77:B79"/>
    <mergeCell ref="C77:C79"/>
    <mergeCell ref="D77:D79"/>
    <mergeCell ref="E77:E79"/>
    <mergeCell ref="A81:A91"/>
    <mergeCell ref="B81:B91"/>
    <mergeCell ref="C81:C91"/>
    <mergeCell ref="D81:D91"/>
    <mergeCell ref="E81:E91"/>
    <mergeCell ref="A58:A59"/>
    <mergeCell ref="B58:B59"/>
    <mergeCell ref="C58:C59"/>
    <mergeCell ref="D58:D59"/>
    <mergeCell ref="E58:E59"/>
    <mergeCell ref="A73:A74"/>
    <mergeCell ref="B73:B74"/>
    <mergeCell ref="C73:C74"/>
    <mergeCell ref="D73:D74"/>
    <mergeCell ref="E73:E74"/>
    <mergeCell ref="A28:A30"/>
    <mergeCell ref="B28:B30"/>
    <mergeCell ref="C28:C30"/>
    <mergeCell ref="D28:D30"/>
    <mergeCell ref="E28:E30"/>
    <mergeCell ref="A32:A50"/>
    <mergeCell ref="B32:B50"/>
    <mergeCell ref="C32:C50"/>
    <mergeCell ref="D32:D50"/>
    <mergeCell ref="E32:E50"/>
    <mergeCell ref="M6:M7"/>
    <mergeCell ref="A23:A25"/>
    <mergeCell ref="B23:B25"/>
    <mergeCell ref="C23:C25"/>
    <mergeCell ref="D23:D25"/>
    <mergeCell ref="E23:E25"/>
    <mergeCell ref="A3:M3"/>
    <mergeCell ref="A4:J4"/>
    <mergeCell ref="A5:A7"/>
    <mergeCell ref="B5:F6"/>
    <mergeCell ref="G5:G7"/>
    <mergeCell ref="H5:J5"/>
    <mergeCell ref="H6:J6"/>
    <mergeCell ref="K6:K7"/>
    <mergeCell ref="L6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1"/>
  <sheetViews>
    <sheetView tabSelected="1" workbookViewId="0">
      <selection activeCell="O16" sqref="O16"/>
    </sheetView>
  </sheetViews>
  <sheetFormatPr defaultRowHeight="15" x14ac:dyDescent="0.25"/>
  <cols>
    <col min="1" max="1" width="35.5703125" customWidth="1"/>
  </cols>
  <sheetData>
    <row r="1" spans="1:10" x14ac:dyDescent="0.25">
      <c r="A1" s="311" t="s">
        <v>472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x14ac:dyDescent="0.25">
      <c r="A2" s="312" t="s">
        <v>510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5" customHeight="1" x14ac:dyDescent="0.25">
      <c r="A3" s="257" t="s">
        <v>4</v>
      </c>
      <c r="B3" s="314" t="s">
        <v>5</v>
      </c>
      <c r="C3" s="315"/>
      <c r="D3" s="315"/>
      <c r="E3" s="315"/>
      <c r="F3" s="316"/>
      <c r="G3" s="257" t="s">
        <v>511</v>
      </c>
      <c r="H3" s="320" t="s">
        <v>359</v>
      </c>
      <c r="I3" s="321"/>
      <c r="J3" s="322"/>
    </row>
    <row r="4" spans="1:10" ht="15" customHeight="1" x14ac:dyDescent="0.25">
      <c r="A4" s="265"/>
      <c r="B4" s="317"/>
      <c r="C4" s="318"/>
      <c r="D4" s="318"/>
      <c r="E4" s="318"/>
      <c r="F4" s="319"/>
      <c r="G4" s="265"/>
      <c r="H4" s="323" t="s">
        <v>6</v>
      </c>
      <c r="I4" s="324"/>
      <c r="J4" s="325"/>
    </row>
    <row r="5" spans="1:10" x14ac:dyDescent="0.25">
      <c r="A5" s="266"/>
      <c r="B5" s="163" t="s">
        <v>10</v>
      </c>
      <c r="C5" s="163" t="s">
        <v>11</v>
      </c>
      <c r="D5" s="163" t="s">
        <v>12</v>
      </c>
      <c r="E5" s="163" t="s">
        <v>13</v>
      </c>
      <c r="F5" s="163" t="s">
        <v>14</v>
      </c>
      <c r="G5" s="266"/>
      <c r="H5" s="199" t="s">
        <v>15</v>
      </c>
      <c r="I5" s="199" t="s">
        <v>8</v>
      </c>
      <c r="J5" s="199" t="s">
        <v>9</v>
      </c>
    </row>
    <row r="6" spans="1:10" x14ac:dyDescent="0.25">
      <c r="A6" s="163">
        <v>1</v>
      </c>
      <c r="B6" s="163">
        <v>2</v>
      </c>
      <c r="C6" s="163">
        <v>3</v>
      </c>
      <c r="D6" s="163">
        <v>4</v>
      </c>
      <c r="E6" s="163"/>
      <c r="F6" s="163">
        <v>5</v>
      </c>
      <c r="G6" s="163">
        <v>7</v>
      </c>
      <c r="H6" s="163">
        <v>8</v>
      </c>
      <c r="I6" s="163">
        <v>9</v>
      </c>
      <c r="J6" s="163">
        <v>10</v>
      </c>
    </row>
    <row r="7" spans="1:10" ht="59.25" customHeight="1" x14ac:dyDescent="0.25">
      <c r="A7" s="118" t="s">
        <v>512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x14ac:dyDescent="0.25">
      <c r="A8" s="82" t="s">
        <v>17</v>
      </c>
      <c r="B8" s="113" t="s">
        <v>18</v>
      </c>
      <c r="C8" s="113" t="s">
        <v>19</v>
      </c>
      <c r="D8" s="113" t="s">
        <v>20</v>
      </c>
      <c r="E8" s="113"/>
      <c r="F8" s="113"/>
      <c r="G8" s="114">
        <f>SUM(G14+G57)</f>
        <v>1617256</v>
      </c>
      <c r="H8" s="114">
        <f>SUM(H14+H57)</f>
        <v>1473287.0588</v>
      </c>
      <c r="I8" s="114">
        <f>SUM(I14+I57)</f>
        <v>1473287.0588</v>
      </c>
      <c r="J8" s="114">
        <f>SUM(J14+J57)</f>
        <v>0</v>
      </c>
    </row>
    <row r="9" spans="1:10" x14ac:dyDescent="0.25">
      <c r="A9" s="82"/>
      <c r="B9" s="113"/>
      <c r="C9" s="113"/>
      <c r="D9" s="113"/>
      <c r="E9" s="113"/>
      <c r="F9" s="113"/>
      <c r="G9" s="114"/>
      <c r="H9" s="114"/>
      <c r="I9" s="114"/>
      <c r="J9" s="114"/>
    </row>
    <row r="10" spans="1:10" x14ac:dyDescent="0.25">
      <c r="A10" s="113"/>
      <c r="B10" s="115"/>
      <c r="C10" s="115"/>
      <c r="D10" s="115"/>
      <c r="E10" s="115"/>
      <c r="F10" s="115"/>
      <c r="G10" s="116"/>
      <c r="H10" s="116"/>
      <c r="I10" s="116"/>
      <c r="J10" s="116"/>
    </row>
    <row r="11" spans="1:10" x14ac:dyDescent="0.25">
      <c r="A11" s="115"/>
      <c r="B11" s="115"/>
      <c r="C11" s="115"/>
      <c r="D11" s="115"/>
      <c r="E11" s="115"/>
      <c r="F11" s="115"/>
      <c r="G11" s="116"/>
      <c r="H11" s="116"/>
      <c r="I11" s="116"/>
      <c r="J11" s="116"/>
    </row>
    <row r="12" spans="1:10" x14ac:dyDescent="0.25">
      <c r="A12" s="115"/>
      <c r="B12" s="115"/>
      <c r="C12" s="115"/>
      <c r="D12" s="115"/>
      <c r="E12" s="115"/>
      <c r="F12" s="115"/>
      <c r="G12" s="116"/>
      <c r="H12" s="116"/>
      <c r="I12" s="116"/>
      <c r="J12" s="116"/>
    </row>
    <row r="13" spans="1:10" x14ac:dyDescent="0.25">
      <c r="A13" s="115"/>
      <c r="B13" s="115"/>
      <c r="C13" s="115"/>
      <c r="D13" s="115"/>
      <c r="E13" s="115"/>
      <c r="F13" s="115"/>
      <c r="G13" s="116"/>
      <c r="H13" s="116"/>
      <c r="I13" s="116"/>
      <c r="J13" s="116"/>
    </row>
    <row r="14" spans="1:10" ht="61.5" customHeight="1" x14ac:dyDescent="0.25">
      <c r="A14" s="81" t="s">
        <v>21</v>
      </c>
      <c r="B14" s="113" t="s">
        <v>18</v>
      </c>
      <c r="C14" s="113" t="s">
        <v>22</v>
      </c>
      <c r="D14" s="113" t="s">
        <v>20</v>
      </c>
      <c r="E14" s="113"/>
      <c r="F14" s="113"/>
      <c r="G14" s="114">
        <f>SUM(G15)</f>
        <v>1617256</v>
      </c>
      <c r="H14" s="114">
        <f>SUM(H15)</f>
        <v>1473287.0588</v>
      </c>
      <c r="I14" s="114">
        <f>SUM(I15)</f>
        <v>1473287.0588</v>
      </c>
      <c r="J14" s="114">
        <f>SUM(J15)</f>
        <v>0</v>
      </c>
    </row>
    <row r="15" spans="1:10" ht="63.75" customHeight="1" x14ac:dyDescent="0.25">
      <c r="A15" s="80" t="s">
        <v>23</v>
      </c>
      <c r="B15" s="115" t="s">
        <v>18</v>
      </c>
      <c r="C15" s="115" t="s">
        <v>22</v>
      </c>
      <c r="D15" s="115" t="s">
        <v>24</v>
      </c>
      <c r="E15" s="115"/>
      <c r="F15" s="115"/>
      <c r="G15" s="116">
        <f>SUM(G16+G51)</f>
        <v>1617256</v>
      </c>
      <c r="H15" s="116">
        <f>SUM(H16+H51)</f>
        <v>1473287.0588</v>
      </c>
      <c r="I15" s="116">
        <f>SUM(I16+I51)</f>
        <v>1473287.0588</v>
      </c>
      <c r="J15" s="116">
        <f>SUM(J16+J51)</f>
        <v>0</v>
      </c>
    </row>
    <row r="16" spans="1:10" x14ac:dyDescent="0.25">
      <c r="A16" s="80" t="s">
        <v>25</v>
      </c>
      <c r="B16" s="115" t="s">
        <v>18</v>
      </c>
      <c r="C16" s="115" t="s">
        <v>22</v>
      </c>
      <c r="D16" s="115" t="s">
        <v>26</v>
      </c>
      <c r="E16" s="115"/>
      <c r="F16" s="115"/>
      <c r="G16" s="116">
        <f>SUM(G17)</f>
        <v>1039832</v>
      </c>
      <c r="H16" s="116">
        <f>SUM(H17)</f>
        <v>953621.88199999998</v>
      </c>
      <c r="I16" s="116">
        <f>SUM(I17)</f>
        <v>953621.88199999998</v>
      </c>
      <c r="J16" s="116">
        <f>SUM(J17)</f>
        <v>0</v>
      </c>
    </row>
    <row r="17" spans="1:10" ht="34.5" customHeight="1" x14ac:dyDescent="0.25">
      <c r="A17" s="80" t="s">
        <v>27</v>
      </c>
      <c r="B17" s="115" t="s">
        <v>18</v>
      </c>
      <c r="C17" s="115" t="s">
        <v>22</v>
      </c>
      <c r="D17" s="115" t="s">
        <v>26</v>
      </c>
      <c r="E17" s="115"/>
      <c r="F17" s="115"/>
      <c r="G17" s="116">
        <f>SUM(G18+G23+G48)</f>
        <v>1039832</v>
      </c>
      <c r="H17" s="116">
        <f>SUM(H18+H23+H48)</f>
        <v>953621.88199999998</v>
      </c>
      <c r="I17" s="116">
        <f>SUM(I18+I23+I48)</f>
        <v>953621.88199999998</v>
      </c>
      <c r="J17" s="116">
        <f>SUM(J18+J23+J48)</f>
        <v>0</v>
      </c>
    </row>
    <row r="18" spans="1:10" ht="45.75" x14ac:dyDescent="0.25">
      <c r="A18" s="80" t="s">
        <v>28</v>
      </c>
      <c r="B18" s="115" t="s">
        <v>18</v>
      </c>
      <c r="C18" s="115" t="s">
        <v>22</v>
      </c>
      <c r="D18" s="115" t="s">
        <v>26</v>
      </c>
      <c r="E18" s="115" t="s">
        <v>29</v>
      </c>
      <c r="F18" s="115"/>
      <c r="G18" s="116">
        <f>SUM(G19)</f>
        <v>874216</v>
      </c>
      <c r="H18" s="116">
        <f t="shared" ref="G18:J19" si="0">SUM(H19)</f>
        <v>786851.98199999996</v>
      </c>
      <c r="I18" s="116">
        <f t="shared" si="0"/>
        <v>786851.98199999996</v>
      </c>
      <c r="J18" s="116">
        <f t="shared" si="0"/>
        <v>0</v>
      </c>
    </row>
    <row r="19" spans="1:10" ht="23.25" x14ac:dyDescent="0.25">
      <c r="A19" s="80" t="s">
        <v>30</v>
      </c>
      <c r="B19" s="115" t="s">
        <v>18</v>
      </c>
      <c r="C19" s="115" t="s">
        <v>22</v>
      </c>
      <c r="D19" s="115" t="s">
        <v>26</v>
      </c>
      <c r="E19" s="115" t="s">
        <v>31</v>
      </c>
      <c r="F19" s="115"/>
      <c r="G19" s="116">
        <f t="shared" si="0"/>
        <v>874216</v>
      </c>
      <c r="H19" s="116">
        <f t="shared" si="0"/>
        <v>786851.98199999996</v>
      </c>
      <c r="I19" s="116">
        <f t="shared" si="0"/>
        <v>786851.98199999996</v>
      </c>
      <c r="J19" s="116">
        <f t="shared" si="0"/>
        <v>0</v>
      </c>
    </row>
    <row r="20" spans="1:10" x14ac:dyDescent="0.25">
      <c r="A20" s="139" t="s">
        <v>32</v>
      </c>
      <c r="B20" s="115" t="s">
        <v>18</v>
      </c>
      <c r="C20" s="115" t="s">
        <v>22</v>
      </c>
      <c r="D20" s="115" t="s">
        <v>26</v>
      </c>
      <c r="E20" s="132" t="s">
        <v>33</v>
      </c>
      <c r="F20" s="115"/>
      <c r="G20" s="116">
        <f>SUM(G21:G22)</f>
        <v>874216</v>
      </c>
      <c r="H20" s="116">
        <f>SUM(H21:H22)</f>
        <v>786851.98199999996</v>
      </c>
      <c r="I20" s="116">
        <f>SUM(I21:I22)</f>
        <v>786851.98199999996</v>
      </c>
      <c r="J20" s="116">
        <f>SUM(J21:J22)</f>
        <v>0</v>
      </c>
    </row>
    <row r="21" spans="1:10" x14ac:dyDescent="0.25">
      <c r="A21" s="257" t="s">
        <v>32</v>
      </c>
      <c r="B21" s="260" t="s">
        <v>18</v>
      </c>
      <c r="C21" s="260" t="s">
        <v>22</v>
      </c>
      <c r="D21" s="115" t="s">
        <v>26</v>
      </c>
      <c r="E21" s="260" t="s">
        <v>33</v>
      </c>
      <c r="F21" s="115" t="s">
        <v>34</v>
      </c>
      <c r="G21" s="116">
        <f>682000-10510</f>
        <v>671490</v>
      </c>
      <c r="H21" s="116">
        <f>I21+J21</f>
        <v>604341</v>
      </c>
      <c r="I21" s="200">
        <f>G21*90/100</f>
        <v>604341</v>
      </c>
      <c r="J21" s="200"/>
    </row>
    <row r="22" spans="1:10" x14ac:dyDescent="0.25">
      <c r="A22" s="259"/>
      <c r="B22" s="262"/>
      <c r="C22" s="262"/>
      <c r="D22" s="115" t="s">
        <v>26</v>
      </c>
      <c r="E22" s="262"/>
      <c r="F22" s="115" t="s">
        <v>35</v>
      </c>
      <c r="G22" s="116">
        <f>205900-3174</f>
        <v>202726</v>
      </c>
      <c r="H22" s="116">
        <f>I22+J22</f>
        <v>182510.98199999999</v>
      </c>
      <c r="I22" s="116">
        <f>SUM(I21*30.2/100)</f>
        <v>182510.98199999999</v>
      </c>
      <c r="J22" s="116">
        <f>SUM(J21*30.2/100)</f>
        <v>0</v>
      </c>
    </row>
    <row r="23" spans="1:10" ht="23.25" x14ac:dyDescent="0.25">
      <c r="A23" s="138" t="s">
        <v>38</v>
      </c>
      <c r="B23" s="115" t="s">
        <v>18</v>
      </c>
      <c r="C23" s="115" t="s">
        <v>22</v>
      </c>
      <c r="D23" s="115" t="s">
        <v>26</v>
      </c>
      <c r="E23" s="136">
        <v>200</v>
      </c>
      <c r="F23" s="76"/>
      <c r="G23" s="77">
        <f>SUM(G24)</f>
        <v>159616</v>
      </c>
      <c r="H23" s="77">
        <f>SUM(H24)</f>
        <v>160349.9</v>
      </c>
      <c r="I23" s="77">
        <f>SUM(I24)</f>
        <v>160349.9</v>
      </c>
      <c r="J23" s="77">
        <f>SUM(J24)</f>
        <v>0</v>
      </c>
    </row>
    <row r="24" spans="1:10" ht="23.25" x14ac:dyDescent="0.25">
      <c r="A24" s="80" t="s">
        <v>39</v>
      </c>
      <c r="B24" s="115" t="s">
        <v>18</v>
      </c>
      <c r="C24" s="115" t="s">
        <v>22</v>
      </c>
      <c r="D24" s="115" t="s">
        <v>26</v>
      </c>
      <c r="E24" s="78">
        <v>240</v>
      </c>
      <c r="F24" s="115"/>
      <c r="G24" s="79">
        <f>SUM(G25+G28+G26)</f>
        <v>159616</v>
      </c>
      <c r="H24" s="79">
        <f>SUM(H25+H28)</f>
        <v>160349.9</v>
      </c>
      <c r="I24" s="79">
        <f>SUM(I25+I28)</f>
        <v>160349.9</v>
      </c>
      <c r="J24" s="79">
        <f>SUM(J25+J28)</f>
        <v>0</v>
      </c>
    </row>
    <row r="25" spans="1:10" ht="34.5" x14ac:dyDescent="0.25">
      <c r="A25" s="80" t="s">
        <v>40</v>
      </c>
      <c r="B25" s="326" t="s">
        <v>18</v>
      </c>
      <c r="C25" s="326" t="s">
        <v>22</v>
      </c>
      <c r="D25" s="326" t="s">
        <v>26</v>
      </c>
      <c r="E25" s="329">
        <v>242</v>
      </c>
      <c r="F25" s="115" t="s">
        <v>41</v>
      </c>
      <c r="G25" s="79">
        <v>10000</v>
      </c>
      <c r="H25" s="79">
        <f>SUM(I25:J25)</f>
        <v>10000</v>
      </c>
      <c r="I25" s="79">
        <f>SUM(G25)</f>
        <v>10000</v>
      </c>
      <c r="J25" s="79">
        <v>0</v>
      </c>
    </row>
    <row r="26" spans="1:10" x14ac:dyDescent="0.25">
      <c r="A26" s="80"/>
      <c r="B26" s="327"/>
      <c r="C26" s="327"/>
      <c r="D26" s="327"/>
      <c r="E26" s="330"/>
      <c r="F26" s="115" t="s">
        <v>98</v>
      </c>
      <c r="G26" s="79">
        <v>2000</v>
      </c>
      <c r="H26" s="79">
        <f>SUM(I26:J26)</f>
        <v>2000</v>
      </c>
      <c r="I26" s="79">
        <f>SUM(G26)</f>
        <v>2000</v>
      </c>
      <c r="J26" s="79">
        <v>0</v>
      </c>
    </row>
    <row r="27" spans="1:10" x14ac:dyDescent="0.25">
      <c r="A27" s="80"/>
      <c r="B27" s="328"/>
      <c r="C27" s="328"/>
      <c r="D27" s="328"/>
      <c r="E27" s="331"/>
      <c r="F27" s="115"/>
      <c r="G27" s="79"/>
      <c r="H27" s="79"/>
      <c r="I27" s="79"/>
      <c r="J27" s="79"/>
    </row>
    <row r="28" spans="1:10" ht="23.25" x14ac:dyDescent="0.25">
      <c r="A28" s="80" t="s">
        <v>42</v>
      </c>
      <c r="B28" s="115" t="s">
        <v>18</v>
      </c>
      <c r="C28" s="115" t="s">
        <v>22</v>
      </c>
      <c r="D28" s="115" t="s">
        <v>26</v>
      </c>
      <c r="E28" s="115" t="s">
        <v>43</v>
      </c>
      <c r="F28" s="115"/>
      <c r="G28" s="79">
        <f>SUM(G29+G30+G31+G36+G40+G43++G44)</f>
        <v>147616</v>
      </c>
      <c r="H28" s="79">
        <f>SUM(H29+H30+H31+H36+H40+H43++H44)</f>
        <v>150349.9</v>
      </c>
      <c r="I28" s="79">
        <f>SUM(I29+I30+I31+I36+I40+I43++I44)</f>
        <v>150349.9</v>
      </c>
      <c r="J28" s="79">
        <f>SUM(J29+J30+J31+J36+J40+J43++J44)</f>
        <v>0</v>
      </c>
    </row>
    <row r="29" spans="1:10" x14ac:dyDescent="0.25">
      <c r="A29" s="257" t="s">
        <v>42</v>
      </c>
      <c r="B29" s="260" t="s">
        <v>18</v>
      </c>
      <c r="C29" s="260" t="s">
        <v>22</v>
      </c>
      <c r="D29" s="326" t="s">
        <v>26</v>
      </c>
      <c r="E29" s="260" t="s">
        <v>43</v>
      </c>
      <c r="F29" s="115" t="s">
        <v>41</v>
      </c>
      <c r="G29" s="116">
        <v>0</v>
      </c>
      <c r="H29" s="116">
        <v>0</v>
      </c>
      <c r="I29" s="116"/>
      <c r="J29" s="116"/>
    </row>
    <row r="30" spans="1:10" x14ac:dyDescent="0.25">
      <c r="A30" s="258"/>
      <c r="B30" s="261"/>
      <c r="C30" s="261"/>
      <c r="D30" s="327"/>
      <c r="E30" s="261"/>
      <c r="F30" s="115" t="s">
        <v>44</v>
      </c>
      <c r="G30" s="116"/>
      <c r="H30" s="116">
        <f>SUM(I30:J30)</f>
        <v>0</v>
      </c>
      <c r="I30" s="116">
        <f>SUM(G30)</f>
        <v>0</v>
      </c>
      <c r="J30" s="116">
        <v>0</v>
      </c>
    </row>
    <row r="31" spans="1:10" x14ac:dyDescent="0.25">
      <c r="A31" s="258"/>
      <c r="B31" s="261"/>
      <c r="C31" s="261"/>
      <c r="D31" s="327"/>
      <c r="E31" s="261"/>
      <c r="F31" s="115" t="s">
        <v>45</v>
      </c>
      <c r="G31" s="116">
        <f>SUM(G32:G35)</f>
        <v>138900</v>
      </c>
      <c r="H31" s="116">
        <f>SUM(H32:H35)</f>
        <v>141678</v>
      </c>
      <c r="I31" s="116">
        <f>SUM(I32:I35)</f>
        <v>141678</v>
      </c>
      <c r="J31" s="116">
        <f>SUM(J32:J35)</f>
        <v>0</v>
      </c>
    </row>
    <row r="32" spans="1:10" x14ac:dyDescent="0.25">
      <c r="A32" s="258"/>
      <c r="B32" s="261"/>
      <c r="C32" s="261"/>
      <c r="D32" s="327"/>
      <c r="E32" s="261"/>
      <c r="F32" s="115" t="s">
        <v>46</v>
      </c>
      <c r="G32" s="116">
        <v>138000</v>
      </c>
      <c r="H32" s="116">
        <f t="shared" ref="H32:H47" si="1">I32+J32</f>
        <v>140760</v>
      </c>
      <c r="I32" s="200">
        <f>SUM(G32*102/100)</f>
        <v>140760</v>
      </c>
      <c r="J32" s="116">
        <v>0</v>
      </c>
    </row>
    <row r="33" spans="1:10" x14ac:dyDescent="0.25">
      <c r="A33" s="258"/>
      <c r="B33" s="261"/>
      <c r="C33" s="261"/>
      <c r="D33" s="327"/>
      <c r="E33" s="261"/>
      <c r="F33" s="115" t="s">
        <v>47</v>
      </c>
      <c r="G33" s="116">
        <v>0</v>
      </c>
      <c r="H33" s="116">
        <f t="shared" si="1"/>
        <v>0</v>
      </c>
      <c r="I33" s="200">
        <f>SUM(G33*107/100)</f>
        <v>0</v>
      </c>
      <c r="J33" s="116">
        <v>0</v>
      </c>
    </row>
    <row r="34" spans="1:10" x14ac:dyDescent="0.25">
      <c r="A34" s="258"/>
      <c r="B34" s="261"/>
      <c r="C34" s="261"/>
      <c r="D34" s="327"/>
      <c r="E34" s="261"/>
      <c r="F34" s="115" t="s">
        <v>48</v>
      </c>
      <c r="G34" s="116">
        <v>900</v>
      </c>
      <c r="H34" s="116">
        <f t="shared" si="1"/>
        <v>918</v>
      </c>
      <c r="I34" s="200">
        <f>SUM(G34*102/100)</f>
        <v>918</v>
      </c>
      <c r="J34" s="116">
        <v>0</v>
      </c>
    </row>
    <row r="35" spans="1:10" x14ac:dyDescent="0.25">
      <c r="A35" s="258"/>
      <c r="B35" s="261"/>
      <c r="C35" s="261"/>
      <c r="D35" s="327"/>
      <c r="E35" s="261"/>
      <c r="F35" s="115" t="s">
        <v>49</v>
      </c>
      <c r="G35" s="116"/>
      <c r="H35" s="116">
        <f t="shared" si="1"/>
        <v>0</v>
      </c>
      <c r="I35" s="200">
        <f>SUM(G35*107.4/100)</f>
        <v>0</v>
      </c>
      <c r="J35" s="116">
        <v>0</v>
      </c>
    </row>
    <row r="36" spans="1:10" x14ac:dyDescent="0.25">
      <c r="A36" s="258"/>
      <c r="B36" s="261"/>
      <c r="C36" s="261"/>
      <c r="D36" s="327"/>
      <c r="E36" s="261"/>
      <c r="F36" s="115" t="s">
        <v>50</v>
      </c>
      <c r="G36" s="116">
        <f>SUM(G37:G39)</f>
        <v>2716</v>
      </c>
      <c r="H36" s="116">
        <f>SUM(H37:H39)</f>
        <v>2671.9</v>
      </c>
      <c r="I36" s="116">
        <f>SUM(I37:I39)</f>
        <v>2671.9</v>
      </c>
      <c r="J36" s="116">
        <f>SUM(J37:J39)</f>
        <v>0</v>
      </c>
    </row>
    <row r="37" spans="1:10" x14ac:dyDescent="0.25">
      <c r="A37" s="258"/>
      <c r="B37" s="261"/>
      <c r="C37" s="261"/>
      <c r="D37" s="327"/>
      <c r="E37" s="261"/>
      <c r="F37" s="115" t="s">
        <v>51</v>
      </c>
      <c r="G37" s="116">
        <v>1310</v>
      </c>
      <c r="H37" s="116">
        <f t="shared" si="1"/>
        <v>1336.2</v>
      </c>
      <c r="I37" s="200">
        <f>SUM(G37*102/100)</f>
        <v>1336.2</v>
      </c>
      <c r="J37" s="116">
        <v>0</v>
      </c>
    </row>
    <row r="38" spans="1:10" x14ac:dyDescent="0.25">
      <c r="A38" s="258"/>
      <c r="B38" s="261"/>
      <c r="C38" s="261"/>
      <c r="D38" s="327"/>
      <c r="E38" s="261"/>
      <c r="F38" s="115" t="s">
        <v>52</v>
      </c>
      <c r="G38" s="116">
        <v>0</v>
      </c>
      <c r="H38" s="116">
        <f t="shared" si="1"/>
        <v>0</v>
      </c>
      <c r="I38" s="200">
        <f>SUM(G38*90/100)</f>
        <v>0</v>
      </c>
      <c r="J38" s="116">
        <v>0</v>
      </c>
    </row>
    <row r="39" spans="1:10" x14ac:dyDescent="0.25">
      <c r="A39" s="258"/>
      <c r="B39" s="261"/>
      <c r="C39" s="261"/>
      <c r="D39" s="327"/>
      <c r="E39" s="261"/>
      <c r="F39" s="115" t="s">
        <v>98</v>
      </c>
      <c r="G39" s="116">
        <v>1406</v>
      </c>
      <c r="H39" s="116">
        <f t="shared" si="1"/>
        <v>1335.7</v>
      </c>
      <c r="I39" s="200">
        <f>SUM(G39*95/100)</f>
        <v>1335.7</v>
      </c>
      <c r="J39" s="116">
        <v>0</v>
      </c>
    </row>
    <row r="40" spans="1:10" x14ac:dyDescent="0.25">
      <c r="A40" s="258"/>
      <c r="B40" s="261"/>
      <c r="C40" s="261"/>
      <c r="D40" s="327"/>
      <c r="E40" s="261"/>
      <c r="F40" s="115" t="s">
        <v>54</v>
      </c>
      <c r="G40" s="116">
        <f>SUM(G41:G42)</f>
        <v>0</v>
      </c>
      <c r="H40" s="116">
        <f>SUM(H41:H42)</f>
        <v>0</v>
      </c>
      <c r="I40" s="116">
        <f>SUM(I41:I42)</f>
        <v>0</v>
      </c>
      <c r="J40" s="116">
        <f>SUM(J41:J42)</f>
        <v>0</v>
      </c>
    </row>
    <row r="41" spans="1:10" x14ac:dyDescent="0.25">
      <c r="A41" s="258"/>
      <c r="B41" s="261"/>
      <c r="C41" s="261"/>
      <c r="D41" s="327"/>
      <c r="E41" s="261"/>
      <c r="F41" s="115" t="s">
        <v>55</v>
      </c>
      <c r="G41" s="116"/>
      <c r="H41" s="116"/>
      <c r="I41" s="116"/>
      <c r="J41" s="116"/>
    </row>
    <row r="42" spans="1:10" x14ac:dyDescent="0.25">
      <c r="A42" s="258"/>
      <c r="B42" s="261"/>
      <c r="C42" s="261"/>
      <c r="D42" s="327"/>
      <c r="E42" s="261"/>
      <c r="F42" s="115" t="s">
        <v>56</v>
      </c>
      <c r="G42" s="116">
        <v>0</v>
      </c>
      <c r="H42" s="116">
        <f t="shared" si="1"/>
        <v>0</v>
      </c>
      <c r="I42" s="200">
        <f>SUM(G42*90/100)</f>
        <v>0</v>
      </c>
      <c r="J42" s="116">
        <v>0</v>
      </c>
    </row>
    <row r="43" spans="1:10" x14ac:dyDescent="0.25">
      <c r="A43" s="258"/>
      <c r="B43" s="261"/>
      <c r="C43" s="261"/>
      <c r="D43" s="327"/>
      <c r="E43" s="261"/>
      <c r="F43" s="115" t="s">
        <v>57</v>
      </c>
      <c r="G43" s="116">
        <v>0</v>
      </c>
      <c r="H43" s="116">
        <f t="shared" si="1"/>
        <v>0</v>
      </c>
      <c r="I43" s="116"/>
      <c r="J43" s="116">
        <v>0</v>
      </c>
    </row>
    <row r="44" spans="1:10" x14ac:dyDescent="0.25">
      <c r="A44" s="258"/>
      <c r="B44" s="261"/>
      <c r="C44" s="261"/>
      <c r="D44" s="327"/>
      <c r="E44" s="261"/>
      <c r="F44" s="115" t="s">
        <v>58</v>
      </c>
      <c r="G44" s="116">
        <f>SUM(G45:G47)</f>
        <v>6000</v>
      </c>
      <c r="H44" s="116">
        <f>SUM(H45:H47)</f>
        <v>6000</v>
      </c>
      <c r="I44" s="116">
        <f>SUM(I45:I47)</f>
        <v>6000</v>
      </c>
      <c r="J44" s="116">
        <f>SUM(J45:J47)</f>
        <v>0</v>
      </c>
    </row>
    <row r="45" spans="1:10" x14ac:dyDescent="0.25">
      <c r="A45" s="258"/>
      <c r="B45" s="261"/>
      <c r="C45" s="261"/>
      <c r="D45" s="327"/>
      <c r="E45" s="261"/>
      <c r="F45" s="115" t="s">
        <v>59</v>
      </c>
      <c r="G45" s="116">
        <v>6000</v>
      </c>
      <c r="H45" s="116">
        <f t="shared" si="1"/>
        <v>6000</v>
      </c>
      <c r="I45" s="116">
        <f>SUM(G45)</f>
        <v>6000</v>
      </c>
      <c r="J45" s="116">
        <v>0</v>
      </c>
    </row>
    <row r="46" spans="1:10" x14ac:dyDescent="0.25">
      <c r="A46" s="258"/>
      <c r="B46" s="261"/>
      <c r="C46" s="261"/>
      <c r="D46" s="327"/>
      <c r="E46" s="261"/>
      <c r="F46" s="115" t="s">
        <v>60</v>
      </c>
      <c r="G46" s="116">
        <v>0</v>
      </c>
      <c r="H46" s="116">
        <f t="shared" si="1"/>
        <v>0</v>
      </c>
      <c r="I46" s="200">
        <f>SUM(G46*107.4/100)</f>
        <v>0</v>
      </c>
      <c r="J46" s="116">
        <v>0</v>
      </c>
    </row>
    <row r="47" spans="1:10" x14ac:dyDescent="0.25">
      <c r="A47" s="259"/>
      <c r="B47" s="262"/>
      <c r="C47" s="262"/>
      <c r="D47" s="328"/>
      <c r="E47" s="262"/>
      <c r="F47" s="115" t="s">
        <v>61</v>
      </c>
      <c r="G47" s="116">
        <v>0</v>
      </c>
      <c r="H47" s="116">
        <f t="shared" si="1"/>
        <v>0</v>
      </c>
      <c r="I47" s="116"/>
      <c r="J47" s="116">
        <v>0</v>
      </c>
    </row>
    <row r="48" spans="1:10" x14ac:dyDescent="0.25">
      <c r="A48" s="80" t="s">
        <v>62</v>
      </c>
      <c r="B48" s="115" t="s">
        <v>18</v>
      </c>
      <c r="C48" s="115" t="s">
        <v>22</v>
      </c>
      <c r="D48" s="115" t="s">
        <v>26</v>
      </c>
      <c r="E48" s="115" t="s">
        <v>63</v>
      </c>
      <c r="F48" s="115"/>
      <c r="G48" s="116">
        <f t="shared" ref="G48:J49" si="2">SUM(G49)</f>
        <v>6000</v>
      </c>
      <c r="H48" s="116">
        <f t="shared" si="2"/>
        <v>6420</v>
      </c>
      <c r="I48" s="116">
        <f t="shared" si="2"/>
        <v>6420</v>
      </c>
      <c r="J48" s="116">
        <f t="shared" si="2"/>
        <v>0</v>
      </c>
    </row>
    <row r="49" spans="1:10" x14ac:dyDescent="0.25">
      <c r="A49" s="80" t="s">
        <v>64</v>
      </c>
      <c r="B49" s="115" t="s">
        <v>18</v>
      </c>
      <c r="C49" s="115" t="s">
        <v>22</v>
      </c>
      <c r="D49" s="115" t="s">
        <v>26</v>
      </c>
      <c r="E49" s="115" t="s">
        <v>65</v>
      </c>
      <c r="F49" s="115"/>
      <c r="G49" s="116">
        <f t="shared" si="2"/>
        <v>6000</v>
      </c>
      <c r="H49" s="116">
        <f t="shared" si="2"/>
        <v>6420</v>
      </c>
      <c r="I49" s="116">
        <f t="shared" si="2"/>
        <v>6420</v>
      </c>
      <c r="J49" s="116">
        <f t="shared" si="2"/>
        <v>0</v>
      </c>
    </row>
    <row r="50" spans="1:10" ht="23.25" x14ac:dyDescent="0.25">
      <c r="A50" s="80" t="s">
        <v>66</v>
      </c>
      <c r="B50" s="115" t="s">
        <v>18</v>
      </c>
      <c r="C50" s="115" t="s">
        <v>22</v>
      </c>
      <c r="D50" s="115" t="s">
        <v>26</v>
      </c>
      <c r="E50" s="115" t="s">
        <v>67</v>
      </c>
      <c r="F50" s="115" t="s">
        <v>68</v>
      </c>
      <c r="G50" s="116">
        <v>6000</v>
      </c>
      <c r="H50" s="116">
        <f>SUM(I50:J50)</f>
        <v>6420</v>
      </c>
      <c r="I50" s="200">
        <f>SUM(G50*107/100)</f>
        <v>6420</v>
      </c>
      <c r="J50" s="116">
        <v>0</v>
      </c>
    </row>
    <row r="51" spans="1:10" ht="34.5" x14ac:dyDescent="0.25">
      <c r="A51" s="80" t="s">
        <v>69</v>
      </c>
      <c r="B51" s="115" t="s">
        <v>18</v>
      </c>
      <c r="C51" s="115" t="s">
        <v>22</v>
      </c>
      <c r="D51" s="115" t="s">
        <v>70</v>
      </c>
      <c r="E51" s="115"/>
      <c r="F51" s="115"/>
      <c r="G51" s="116">
        <f>G55+G56</f>
        <v>577424</v>
      </c>
      <c r="H51" s="116">
        <f>H55+H56</f>
        <v>519665.17680000002</v>
      </c>
      <c r="I51" s="116">
        <f>I55+I56</f>
        <v>519665.17680000002</v>
      </c>
      <c r="J51" s="116">
        <f>J55+J56</f>
        <v>0</v>
      </c>
    </row>
    <row r="52" spans="1:10" ht="45.75" x14ac:dyDescent="0.25">
      <c r="A52" s="80" t="s">
        <v>28</v>
      </c>
      <c r="B52" s="115" t="s">
        <v>18</v>
      </c>
      <c r="C52" s="115" t="s">
        <v>22</v>
      </c>
      <c r="D52" s="115" t="s">
        <v>70</v>
      </c>
      <c r="E52" s="115" t="s">
        <v>29</v>
      </c>
      <c r="F52" s="115"/>
      <c r="G52" s="116">
        <f t="shared" ref="G52:J53" si="3">SUM(G53)</f>
        <v>577424</v>
      </c>
      <c r="H52" s="116">
        <f t="shared" si="3"/>
        <v>519665.17680000002</v>
      </c>
      <c r="I52" s="116">
        <f t="shared" si="3"/>
        <v>519665.17680000002</v>
      </c>
      <c r="J52" s="116">
        <f t="shared" si="3"/>
        <v>0</v>
      </c>
    </row>
    <row r="53" spans="1:10" ht="23.25" x14ac:dyDescent="0.25">
      <c r="A53" s="80" t="s">
        <v>30</v>
      </c>
      <c r="B53" s="115" t="s">
        <v>18</v>
      </c>
      <c r="C53" s="115" t="s">
        <v>22</v>
      </c>
      <c r="D53" s="115" t="s">
        <v>70</v>
      </c>
      <c r="E53" s="115" t="s">
        <v>31</v>
      </c>
      <c r="F53" s="115"/>
      <c r="G53" s="116">
        <f t="shared" si="3"/>
        <v>577424</v>
      </c>
      <c r="H53" s="116">
        <f t="shared" si="3"/>
        <v>519665.17680000002</v>
      </c>
      <c r="I53" s="116">
        <f t="shared" si="3"/>
        <v>519665.17680000002</v>
      </c>
      <c r="J53" s="116">
        <f t="shared" si="3"/>
        <v>0</v>
      </c>
    </row>
    <row r="54" spans="1:10" x14ac:dyDescent="0.25">
      <c r="A54" s="80" t="s">
        <v>32</v>
      </c>
      <c r="B54" s="115" t="s">
        <v>18</v>
      </c>
      <c r="C54" s="115" t="s">
        <v>22</v>
      </c>
      <c r="D54" s="115" t="s">
        <v>70</v>
      </c>
      <c r="E54" s="115" t="s">
        <v>33</v>
      </c>
      <c r="F54" s="115"/>
      <c r="G54" s="116">
        <f>SUM(G55:G56)</f>
        <v>577424</v>
      </c>
      <c r="H54" s="116">
        <f>SUM(H55:H56)</f>
        <v>519665.17680000002</v>
      </c>
      <c r="I54" s="116">
        <f>SUM(I55:I56)</f>
        <v>519665.17680000002</v>
      </c>
      <c r="J54" s="116">
        <f>SUM(J55:J56)</f>
        <v>0</v>
      </c>
    </row>
    <row r="55" spans="1:10" x14ac:dyDescent="0.25">
      <c r="A55" s="265" t="s">
        <v>32</v>
      </c>
      <c r="B55" s="270" t="s">
        <v>18</v>
      </c>
      <c r="C55" s="270" t="s">
        <v>22</v>
      </c>
      <c r="D55" s="270" t="s">
        <v>70</v>
      </c>
      <c r="E55" s="271">
        <v>121</v>
      </c>
      <c r="F55" s="144" t="s">
        <v>34</v>
      </c>
      <c r="G55" s="117">
        <f>450600-7124</f>
        <v>443476</v>
      </c>
      <c r="H55" s="116">
        <f>I55+J55</f>
        <v>399128.4</v>
      </c>
      <c r="I55" s="200">
        <f>G55*90/100</f>
        <v>399128.4</v>
      </c>
      <c r="J55" s="200"/>
    </row>
    <row r="56" spans="1:10" x14ac:dyDescent="0.25">
      <c r="A56" s="266"/>
      <c r="B56" s="262"/>
      <c r="C56" s="262"/>
      <c r="D56" s="262"/>
      <c r="E56" s="272"/>
      <c r="F56" s="115" t="s">
        <v>35</v>
      </c>
      <c r="G56" s="116">
        <f>136100-2152</f>
        <v>133948</v>
      </c>
      <c r="H56" s="116">
        <f>I56+J56</f>
        <v>120536.77679999999</v>
      </c>
      <c r="I56" s="116">
        <f>SUM(I55*30.2/100)</f>
        <v>120536.77679999999</v>
      </c>
      <c r="J56" s="116">
        <f>SUM(J55*30.2/100)</f>
        <v>0</v>
      </c>
    </row>
    <row r="57" spans="1:10" x14ac:dyDescent="0.25">
      <c r="A57" s="82" t="s">
        <v>71</v>
      </c>
      <c r="B57" s="113" t="s">
        <v>18</v>
      </c>
      <c r="C57" s="113" t="s">
        <v>72</v>
      </c>
      <c r="D57" s="113" t="s">
        <v>20</v>
      </c>
      <c r="E57" s="113"/>
      <c r="F57" s="113"/>
      <c r="G57" s="114">
        <f t="shared" ref="G57:J62" si="4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</row>
    <row r="58" spans="1:10" ht="34.5" x14ac:dyDescent="0.25">
      <c r="A58" s="80" t="s">
        <v>73</v>
      </c>
      <c r="B58" s="115" t="s">
        <v>18</v>
      </c>
      <c r="C58" s="115" t="s">
        <v>72</v>
      </c>
      <c r="D58" s="115" t="s">
        <v>74</v>
      </c>
      <c r="E58" s="115"/>
      <c r="F58" s="115"/>
      <c r="G58" s="116">
        <f t="shared" si="4"/>
        <v>0</v>
      </c>
      <c r="H58" s="116">
        <f t="shared" si="4"/>
        <v>0</v>
      </c>
      <c r="I58" s="116">
        <f t="shared" si="4"/>
        <v>0</v>
      </c>
      <c r="J58" s="116">
        <f t="shared" si="4"/>
        <v>0</v>
      </c>
    </row>
    <row r="59" spans="1:10" ht="23.25" x14ac:dyDescent="0.25">
      <c r="A59" s="80" t="s">
        <v>75</v>
      </c>
      <c r="B59" s="115" t="s">
        <v>18</v>
      </c>
      <c r="C59" s="115" t="s">
        <v>72</v>
      </c>
      <c r="D59" s="115" t="s">
        <v>234</v>
      </c>
      <c r="E59" s="115"/>
      <c r="F59" s="115"/>
      <c r="G59" s="116">
        <f t="shared" si="4"/>
        <v>0</v>
      </c>
      <c r="H59" s="116">
        <f t="shared" si="4"/>
        <v>0</v>
      </c>
      <c r="I59" s="116">
        <f t="shared" si="4"/>
        <v>0</v>
      </c>
      <c r="J59" s="116">
        <f t="shared" si="4"/>
        <v>0</v>
      </c>
    </row>
    <row r="60" spans="1:10" ht="23.25" x14ac:dyDescent="0.25">
      <c r="A60" s="80" t="s">
        <v>77</v>
      </c>
      <c r="B60" s="115" t="s">
        <v>18</v>
      </c>
      <c r="C60" s="115" t="s">
        <v>72</v>
      </c>
      <c r="D60" s="115" t="s">
        <v>237</v>
      </c>
      <c r="E60" s="115"/>
      <c r="F60" s="115"/>
      <c r="G60" s="116">
        <f t="shared" si="4"/>
        <v>0</v>
      </c>
      <c r="H60" s="116">
        <f t="shared" si="4"/>
        <v>0</v>
      </c>
      <c r="I60" s="116">
        <f t="shared" si="4"/>
        <v>0</v>
      </c>
      <c r="J60" s="116">
        <f t="shared" si="4"/>
        <v>0</v>
      </c>
    </row>
    <row r="61" spans="1:10" x14ac:dyDescent="0.25">
      <c r="A61" s="80" t="s">
        <v>62</v>
      </c>
      <c r="B61" s="115" t="s">
        <v>18</v>
      </c>
      <c r="C61" s="115" t="s">
        <v>72</v>
      </c>
      <c r="D61" s="115" t="s">
        <v>237</v>
      </c>
      <c r="E61" s="115" t="s">
        <v>63</v>
      </c>
      <c r="F61" s="115"/>
      <c r="G61" s="116">
        <f t="shared" si="4"/>
        <v>0</v>
      </c>
      <c r="H61" s="116">
        <f t="shared" si="4"/>
        <v>0</v>
      </c>
      <c r="I61" s="116">
        <f t="shared" si="4"/>
        <v>0</v>
      </c>
      <c r="J61" s="116">
        <f t="shared" si="4"/>
        <v>0</v>
      </c>
    </row>
    <row r="62" spans="1:10" x14ac:dyDescent="0.25">
      <c r="A62" s="80" t="s">
        <v>64</v>
      </c>
      <c r="B62" s="115" t="s">
        <v>18</v>
      </c>
      <c r="C62" s="115" t="s">
        <v>72</v>
      </c>
      <c r="D62" s="115" t="s">
        <v>237</v>
      </c>
      <c r="E62" s="115" t="s">
        <v>65</v>
      </c>
      <c r="F62" s="115"/>
      <c r="G62" s="116">
        <f t="shared" si="4"/>
        <v>0</v>
      </c>
      <c r="H62" s="116">
        <f t="shared" si="4"/>
        <v>0</v>
      </c>
      <c r="I62" s="116">
        <f t="shared" si="4"/>
        <v>0</v>
      </c>
      <c r="J62" s="116">
        <f t="shared" si="4"/>
        <v>0</v>
      </c>
    </row>
    <row r="63" spans="1:10" ht="23.25" x14ac:dyDescent="0.25">
      <c r="A63" s="80" t="s">
        <v>78</v>
      </c>
      <c r="B63" s="115" t="s">
        <v>18</v>
      </c>
      <c r="C63" s="115" t="s">
        <v>72</v>
      </c>
      <c r="D63" s="115" t="s">
        <v>237</v>
      </c>
      <c r="E63" s="115" t="s">
        <v>79</v>
      </c>
      <c r="F63" s="115" t="s">
        <v>68</v>
      </c>
      <c r="G63" s="116"/>
      <c r="H63" s="116">
        <f>SUM(I63:J63)</f>
        <v>0</v>
      </c>
      <c r="I63" s="116">
        <f>SUM(G63)</f>
        <v>0</v>
      </c>
      <c r="J63" s="116">
        <v>0</v>
      </c>
    </row>
    <row r="64" spans="1:10" x14ac:dyDescent="0.25">
      <c r="A64" s="82" t="s">
        <v>239</v>
      </c>
      <c r="B64" s="113" t="s">
        <v>145</v>
      </c>
      <c r="C64" s="113" t="s">
        <v>19</v>
      </c>
      <c r="D64" s="113" t="s">
        <v>20</v>
      </c>
      <c r="E64" s="113"/>
      <c r="F64" s="113"/>
      <c r="G64" s="114">
        <f t="shared" ref="G64:J66" si="5">SUM(G65)</f>
        <v>60354</v>
      </c>
      <c r="H64" s="114">
        <f t="shared" si="5"/>
        <v>60354</v>
      </c>
      <c r="I64" s="114">
        <f t="shared" si="5"/>
        <v>60354</v>
      </c>
      <c r="J64" s="114">
        <f t="shared" si="5"/>
        <v>0</v>
      </c>
    </row>
    <row r="65" spans="1:10" ht="23.25" x14ac:dyDescent="0.25">
      <c r="A65" s="82" t="s">
        <v>240</v>
      </c>
      <c r="B65" s="113" t="s">
        <v>145</v>
      </c>
      <c r="C65" s="113" t="s">
        <v>81</v>
      </c>
      <c r="D65" s="113" t="s">
        <v>20</v>
      </c>
      <c r="E65" s="113"/>
      <c r="F65" s="113"/>
      <c r="G65" s="114">
        <f t="shared" si="5"/>
        <v>60354</v>
      </c>
      <c r="H65" s="114">
        <f t="shared" si="5"/>
        <v>60354</v>
      </c>
      <c r="I65" s="114">
        <f t="shared" si="5"/>
        <v>60354</v>
      </c>
      <c r="J65" s="114">
        <f t="shared" si="5"/>
        <v>0</v>
      </c>
    </row>
    <row r="66" spans="1:10" ht="23.25" x14ac:dyDescent="0.25">
      <c r="A66" s="80" t="s">
        <v>391</v>
      </c>
      <c r="B66" s="115" t="s">
        <v>145</v>
      </c>
      <c r="C66" s="115" t="s">
        <v>81</v>
      </c>
      <c r="D66" s="115" t="s">
        <v>244</v>
      </c>
      <c r="E66" s="115"/>
      <c r="F66" s="115"/>
      <c r="G66" s="116">
        <f t="shared" si="5"/>
        <v>60354</v>
      </c>
      <c r="H66" s="116">
        <f t="shared" si="5"/>
        <v>60354</v>
      </c>
      <c r="I66" s="116">
        <f t="shared" si="5"/>
        <v>60354</v>
      </c>
      <c r="J66" s="116">
        <f t="shared" si="5"/>
        <v>0</v>
      </c>
    </row>
    <row r="67" spans="1:10" ht="34.5" x14ac:dyDescent="0.25">
      <c r="A67" s="80" t="s">
        <v>392</v>
      </c>
      <c r="B67" s="115" t="s">
        <v>145</v>
      </c>
      <c r="C67" s="115" t="s">
        <v>81</v>
      </c>
      <c r="D67" s="115" t="s">
        <v>246</v>
      </c>
      <c r="E67" s="115"/>
      <c r="F67" s="115"/>
      <c r="G67" s="116">
        <f>SUM(G68+G73)</f>
        <v>60354</v>
      </c>
      <c r="H67" s="116">
        <f>SUM(H68+H73)</f>
        <v>60354</v>
      </c>
      <c r="I67" s="116">
        <f>SUM(I68+I73)</f>
        <v>60354</v>
      </c>
      <c r="J67" s="116">
        <f>SUM(J68+J73)</f>
        <v>0</v>
      </c>
    </row>
    <row r="68" spans="1:10" ht="45.75" x14ac:dyDescent="0.25">
      <c r="A68" s="80" t="s">
        <v>28</v>
      </c>
      <c r="B68" s="115" t="s">
        <v>145</v>
      </c>
      <c r="C68" s="115" t="s">
        <v>81</v>
      </c>
      <c r="D68" s="115" t="s">
        <v>246</v>
      </c>
      <c r="E68" s="115" t="s">
        <v>29</v>
      </c>
      <c r="F68" s="115"/>
      <c r="G68" s="116">
        <f t="shared" ref="G68:J69" si="6">SUM(G69)</f>
        <v>53137</v>
      </c>
      <c r="H68" s="116">
        <f t="shared" si="6"/>
        <v>53137</v>
      </c>
      <c r="I68" s="116">
        <f t="shared" si="6"/>
        <v>53137</v>
      </c>
      <c r="J68" s="116">
        <f t="shared" si="6"/>
        <v>0</v>
      </c>
    </row>
    <row r="69" spans="1:10" ht="23.25" x14ac:dyDescent="0.25">
      <c r="A69" s="80" t="s">
        <v>30</v>
      </c>
      <c r="B69" s="115" t="s">
        <v>145</v>
      </c>
      <c r="C69" s="115" t="s">
        <v>81</v>
      </c>
      <c r="D69" s="115" t="s">
        <v>246</v>
      </c>
      <c r="E69" s="115" t="s">
        <v>31</v>
      </c>
      <c r="F69" s="115"/>
      <c r="G69" s="116">
        <f t="shared" si="6"/>
        <v>53137</v>
      </c>
      <c r="H69" s="116">
        <f t="shared" si="6"/>
        <v>53137</v>
      </c>
      <c r="I69" s="116">
        <f t="shared" si="6"/>
        <v>53137</v>
      </c>
      <c r="J69" s="116">
        <f t="shared" si="6"/>
        <v>0</v>
      </c>
    </row>
    <row r="70" spans="1:10" x14ac:dyDescent="0.25">
      <c r="A70" s="80" t="s">
        <v>32</v>
      </c>
      <c r="B70" s="132" t="s">
        <v>145</v>
      </c>
      <c r="C70" s="132" t="s">
        <v>81</v>
      </c>
      <c r="D70" s="115" t="s">
        <v>246</v>
      </c>
      <c r="E70" s="132" t="s">
        <v>33</v>
      </c>
      <c r="F70" s="115"/>
      <c r="G70" s="116">
        <f>SUM(G71:G72)</f>
        <v>53137</v>
      </c>
      <c r="H70" s="116">
        <f>SUM(H71:H72)</f>
        <v>53137</v>
      </c>
      <c r="I70" s="116">
        <f>SUM(I71:I72)</f>
        <v>53137</v>
      </c>
      <c r="J70" s="116">
        <f>SUM(J71:J72)</f>
        <v>0</v>
      </c>
    </row>
    <row r="71" spans="1:10" x14ac:dyDescent="0.25">
      <c r="A71" s="265" t="s">
        <v>32</v>
      </c>
      <c r="B71" s="260" t="s">
        <v>145</v>
      </c>
      <c r="C71" s="260" t="s">
        <v>81</v>
      </c>
      <c r="D71" s="115" t="s">
        <v>246</v>
      </c>
      <c r="E71" s="260" t="s">
        <v>33</v>
      </c>
      <c r="F71" s="115" t="s">
        <v>34</v>
      </c>
      <c r="G71" s="116">
        <v>40812</v>
      </c>
      <c r="H71" s="116">
        <f>SUM(I71:J71)</f>
        <v>40812</v>
      </c>
      <c r="I71" s="116">
        <f>SUM(G71)</f>
        <v>40812</v>
      </c>
      <c r="J71" s="116">
        <v>0</v>
      </c>
    </row>
    <row r="72" spans="1:10" x14ac:dyDescent="0.25">
      <c r="A72" s="266"/>
      <c r="B72" s="262"/>
      <c r="C72" s="262"/>
      <c r="D72" s="115" t="s">
        <v>246</v>
      </c>
      <c r="E72" s="262"/>
      <c r="F72" s="115" t="s">
        <v>35</v>
      </c>
      <c r="G72" s="116">
        <v>12325</v>
      </c>
      <c r="H72" s="116">
        <f>SUM(I72:J72)</f>
        <v>12325</v>
      </c>
      <c r="I72" s="116">
        <f>SUM(G72)</f>
        <v>12325</v>
      </c>
      <c r="J72" s="116">
        <v>0</v>
      </c>
    </row>
    <row r="73" spans="1:10" ht="23.25" x14ac:dyDescent="0.25">
      <c r="A73" s="138" t="s">
        <v>38</v>
      </c>
      <c r="B73" s="115" t="s">
        <v>145</v>
      </c>
      <c r="C73" s="115" t="s">
        <v>81</v>
      </c>
      <c r="D73" s="115" t="s">
        <v>246</v>
      </c>
      <c r="E73" s="136">
        <v>200</v>
      </c>
      <c r="F73" s="115"/>
      <c r="G73" s="116">
        <f>SUM(G74)</f>
        <v>7217</v>
      </c>
      <c r="H73" s="116">
        <f>SUM(H74)</f>
        <v>7217</v>
      </c>
      <c r="I73" s="116">
        <f>SUM(I74)</f>
        <v>7217</v>
      </c>
      <c r="J73" s="116">
        <f>SUM(J74)</f>
        <v>0</v>
      </c>
    </row>
    <row r="74" spans="1:10" ht="23.25" x14ac:dyDescent="0.25">
      <c r="A74" s="80" t="s">
        <v>39</v>
      </c>
      <c r="B74" s="115" t="s">
        <v>145</v>
      </c>
      <c r="C74" s="115" t="s">
        <v>81</v>
      </c>
      <c r="D74" s="115" t="s">
        <v>246</v>
      </c>
      <c r="E74" s="136">
        <v>240</v>
      </c>
      <c r="F74" s="115"/>
      <c r="G74" s="116">
        <f>SUM(G75+G76)</f>
        <v>7217</v>
      </c>
      <c r="H74" s="116">
        <f>SUM(H75+H76)</f>
        <v>7217</v>
      </c>
      <c r="I74" s="116">
        <f>SUM(I75+I76)</f>
        <v>7217</v>
      </c>
      <c r="J74" s="116">
        <f>SUM(J75+J76)</f>
        <v>0</v>
      </c>
    </row>
    <row r="75" spans="1:10" ht="34.5" x14ac:dyDescent="0.25">
      <c r="A75" s="139" t="s">
        <v>40</v>
      </c>
      <c r="B75" s="132" t="s">
        <v>145</v>
      </c>
      <c r="C75" s="132" t="s">
        <v>81</v>
      </c>
      <c r="D75" s="115" t="s">
        <v>246</v>
      </c>
      <c r="E75" s="27">
        <v>242</v>
      </c>
      <c r="F75" s="115" t="s">
        <v>41</v>
      </c>
      <c r="G75" s="116">
        <v>789</v>
      </c>
      <c r="H75" s="116">
        <f>SUM(I75:J75)</f>
        <v>789</v>
      </c>
      <c r="I75" s="116">
        <f>SUM(G75)</f>
        <v>789</v>
      </c>
      <c r="J75" s="116">
        <v>0</v>
      </c>
    </row>
    <row r="76" spans="1:10" ht="23.25" x14ac:dyDescent="0.25">
      <c r="A76" s="139" t="s">
        <v>42</v>
      </c>
      <c r="B76" s="132" t="s">
        <v>145</v>
      </c>
      <c r="C76" s="132" t="s">
        <v>81</v>
      </c>
      <c r="D76" s="115" t="s">
        <v>246</v>
      </c>
      <c r="E76" s="135">
        <v>244</v>
      </c>
      <c r="F76" s="115"/>
      <c r="G76" s="116">
        <f>SUM(G77+G78+G83+G84+G85+G86+G79)</f>
        <v>6428</v>
      </c>
      <c r="H76" s="116">
        <f>SUM(H77+H78+H83+H84+H85+H86+H79)</f>
        <v>6428</v>
      </c>
      <c r="I76" s="116">
        <f>SUM(I77+I78+I83+I84+I85+I86+I79)</f>
        <v>6428</v>
      </c>
      <c r="J76" s="116">
        <f>SUM(J77+J78+J83+J84+J85+J86+J79)</f>
        <v>0</v>
      </c>
    </row>
    <row r="77" spans="1:10" x14ac:dyDescent="0.25">
      <c r="A77" s="257" t="s">
        <v>42</v>
      </c>
      <c r="B77" s="260" t="s">
        <v>145</v>
      </c>
      <c r="C77" s="260" t="s">
        <v>81</v>
      </c>
      <c r="D77" s="115" t="s">
        <v>246</v>
      </c>
      <c r="E77" s="267">
        <v>244</v>
      </c>
      <c r="F77" s="115" t="s">
        <v>41</v>
      </c>
      <c r="G77" s="116">
        <v>0</v>
      </c>
      <c r="H77" s="116">
        <f>SUM(I77:J77)</f>
        <v>0</v>
      </c>
      <c r="I77" s="116"/>
      <c r="J77" s="116"/>
    </row>
    <row r="78" spans="1:10" x14ac:dyDescent="0.25">
      <c r="A78" s="258"/>
      <c r="B78" s="261"/>
      <c r="C78" s="261"/>
      <c r="D78" s="133"/>
      <c r="E78" s="261"/>
      <c r="F78" s="115" t="s">
        <v>44</v>
      </c>
      <c r="G78" s="116">
        <v>1644</v>
      </c>
      <c r="H78" s="116">
        <f>SUM(I78:J78)</f>
        <v>1644</v>
      </c>
      <c r="I78" s="116">
        <f>SUM(G78)</f>
        <v>1644</v>
      </c>
      <c r="J78" s="116">
        <v>0</v>
      </c>
    </row>
    <row r="79" spans="1:10" x14ac:dyDescent="0.25">
      <c r="A79" s="258"/>
      <c r="B79" s="261"/>
      <c r="C79" s="261"/>
      <c r="D79" s="133"/>
      <c r="E79" s="261"/>
      <c r="F79" s="115" t="s">
        <v>45</v>
      </c>
      <c r="G79" s="116">
        <f>SUM(G80:G82)</f>
        <v>4784</v>
      </c>
      <c r="H79" s="116">
        <f>SUM(H80:H82)</f>
        <v>4784</v>
      </c>
      <c r="I79" s="116">
        <f>SUM(I80:I82)</f>
        <v>4784</v>
      </c>
      <c r="J79" s="116">
        <f>SUM(J80:J82)</f>
        <v>0</v>
      </c>
    </row>
    <row r="80" spans="1:10" x14ac:dyDescent="0.25">
      <c r="A80" s="258"/>
      <c r="B80" s="261"/>
      <c r="C80" s="261"/>
      <c r="D80" s="133"/>
      <c r="E80" s="261"/>
      <c r="F80" s="115" t="s">
        <v>46</v>
      </c>
      <c r="G80" s="116">
        <v>4751</v>
      </c>
      <c r="H80" s="116">
        <f>SUM(I80:J80)</f>
        <v>4751</v>
      </c>
      <c r="I80" s="116">
        <f>G80</f>
        <v>4751</v>
      </c>
      <c r="J80" s="116">
        <v>0</v>
      </c>
    </row>
    <row r="81" spans="1:10" x14ac:dyDescent="0.25">
      <c r="A81" s="258"/>
      <c r="B81" s="261"/>
      <c r="C81" s="261"/>
      <c r="D81" s="133"/>
      <c r="E81" s="261"/>
      <c r="F81" s="115" t="s">
        <v>47</v>
      </c>
      <c r="G81" s="116"/>
      <c r="H81" s="116"/>
      <c r="I81" s="116"/>
      <c r="J81" s="116"/>
    </row>
    <row r="82" spans="1:10" x14ac:dyDescent="0.25">
      <c r="A82" s="258"/>
      <c r="B82" s="261"/>
      <c r="C82" s="261"/>
      <c r="D82" s="133"/>
      <c r="E82" s="261"/>
      <c r="F82" s="115" t="s">
        <v>48</v>
      </c>
      <c r="G82" s="116">
        <v>33</v>
      </c>
      <c r="H82" s="116">
        <v>33</v>
      </c>
      <c r="I82" s="116">
        <v>33</v>
      </c>
      <c r="J82" s="116"/>
    </row>
    <row r="83" spans="1:10" x14ac:dyDescent="0.25">
      <c r="A83" s="258"/>
      <c r="B83" s="261"/>
      <c r="C83" s="261"/>
      <c r="D83" s="133"/>
      <c r="E83" s="261"/>
      <c r="F83" s="115" t="s">
        <v>98</v>
      </c>
      <c r="G83" s="116"/>
      <c r="H83" s="116">
        <f>SUM(I83:J83)</f>
        <v>0</v>
      </c>
      <c r="I83" s="200">
        <f>SUM(G83*90/100)</f>
        <v>0</v>
      </c>
      <c r="J83" s="116">
        <v>0</v>
      </c>
    </row>
    <row r="84" spans="1:10" x14ac:dyDescent="0.25">
      <c r="A84" s="258"/>
      <c r="B84" s="261"/>
      <c r="C84" s="261"/>
      <c r="D84" s="133"/>
      <c r="E84" s="261"/>
      <c r="F84" s="115" t="s">
        <v>54</v>
      </c>
      <c r="G84" s="116">
        <v>0</v>
      </c>
      <c r="H84" s="116">
        <f>SUM(I84:J84)</f>
        <v>0</v>
      </c>
      <c r="I84" s="116"/>
      <c r="J84" s="116"/>
    </row>
    <row r="85" spans="1:10" x14ac:dyDescent="0.25">
      <c r="A85" s="258"/>
      <c r="B85" s="261"/>
      <c r="C85" s="261"/>
      <c r="D85" s="133"/>
      <c r="E85" s="261"/>
      <c r="F85" s="115" t="s">
        <v>99</v>
      </c>
      <c r="G85" s="116">
        <v>0</v>
      </c>
      <c r="H85" s="116">
        <f>SUM(I85:J85)</f>
        <v>0</v>
      </c>
      <c r="I85" s="116">
        <f>SUM(G85)</f>
        <v>0</v>
      </c>
      <c r="J85" s="116">
        <v>0</v>
      </c>
    </row>
    <row r="86" spans="1:10" x14ac:dyDescent="0.25">
      <c r="A86" s="258"/>
      <c r="B86" s="261"/>
      <c r="C86" s="261"/>
      <c r="D86" s="133"/>
      <c r="E86" s="261"/>
      <c r="F86" s="115" t="s">
        <v>58</v>
      </c>
      <c r="G86" s="116">
        <f>SUM(G87)</f>
        <v>0</v>
      </c>
      <c r="H86" s="116">
        <f>SUM(H87)</f>
        <v>0</v>
      </c>
      <c r="I86" s="116">
        <f>SUM(I87)</f>
        <v>0</v>
      </c>
      <c r="J86" s="116">
        <f>SUM(J87)</f>
        <v>0</v>
      </c>
    </row>
    <row r="87" spans="1:10" x14ac:dyDescent="0.25">
      <c r="A87" s="259"/>
      <c r="B87" s="262"/>
      <c r="C87" s="262"/>
      <c r="D87" s="134"/>
      <c r="E87" s="262"/>
      <c r="F87" s="115" t="s">
        <v>59</v>
      </c>
      <c r="G87" s="116">
        <v>0</v>
      </c>
      <c r="H87" s="116">
        <f>SUM(I87:J87)</f>
        <v>0</v>
      </c>
      <c r="I87" s="116">
        <f>SUM(G87)</f>
        <v>0</v>
      </c>
      <c r="J87" s="116">
        <v>0</v>
      </c>
    </row>
    <row r="88" spans="1:10" ht="23.25" x14ac:dyDescent="0.25">
      <c r="A88" s="92" t="s">
        <v>80</v>
      </c>
      <c r="B88" s="113" t="s">
        <v>81</v>
      </c>
      <c r="C88" s="113" t="s">
        <v>19</v>
      </c>
      <c r="D88" s="113" t="s">
        <v>20</v>
      </c>
      <c r="E88" s="113"/>
      <c r="F88" s="113"/>
      <c r="G88" s="114">
        <f>SUM(G89+G95)</f>
        <v>1605632</v>
      </c>
      <c r="H88" s="114">
        <f>SUM(H89+H95)</f>
        <v>1525134.1804</v>
      </c>
      <c r="I88" s="114">
        <f>SUM(I89+I95)</f>
        <v>1525134.1804</v>
      </c>
      <c r="J88" s="114">
        <f>SUM(J89+J95)</f>
        <v>0</v>
      </c>
    </row>
    <row r="89" spans="1:10" ht="45.75" x14ac:dyDescent="0.25">
      <c r="A89" s="92" t="s">
        <v>82</v>
      </c>
      <c r="B89" s="113" t="s">
        <v>81</v>
      </c>
      <c r="C89" s="113" t="s">
        <v>83</v>
      </c>
      <c r="D89" s="113" t="s">
        <v>20</v>
      </c>
      <c r="E89" s="113"/>
      <c r="F89" s="113"/>
      <c r="G89" s="114">
        <f t="shared" ref="G89:J93" si="7">SUM(G90)</f>
        <v>16000</v>
      </c>
      <c r="H89" s="114">
        <f t="shared" si="7"/>
        <v>14400</v>
      </c>
      <c r="I89" s="114">
        <f t="shared" si="7"/>
        <v>14400</v>
      </c>
      <c r="J89" s="114">
        <f t="shared" si="7"/>
        <v>0</v>
      </c>
    </row>
    <row r="90" spans="1:10" ht="34.5" x14ac:dyDescent="0.25">
      <c r="A90" s="81" t="s">
        <v>84</v>
      </c>
      <c r="B90" s="115" t="s">
        <v>81</v>
      </c>
      <c r="C90" s="115" t="s">
        <v>83</v>
      </c>
      <c r="D90" s="115" t="s">
        <v>85</v>
      </c>
      <c r="E90" s="115"/>
      <c r="F90" s="115"/>
      <c r="G90" s="116">
        <f t="shared" si="7"/>
        <v>16000</v>
      </c>
      <c r="H90" s="116">
        <f t="shared" si="7"/>
        <v>14400</v>
      </c>
      <c r="I90" s="116">
        <f t="shared" si="7"/>
        <v>14400</v>
      </c>
      <c r="J90" s="116">
        <f t="shared" si="7"/>
        <v>0</v>
      </c>
    </row>
    <row r="91" spans="1:10" ht="45.75" x14ac:dyDescent="0.25">
      <c r="A91" s="81" t="s">
        <v>86</v>
      </c>
      <c r="B91" s="115" t="s">
        <v>81</v>
      </c>
      <c r="C91" s="115" t="s">
        <v>83</v>
      </c>
      <c r="D91" s="115" t="s">
        <v>87</v>
      </c>
      <c r="E91" s="115"/>
      <c r="F91" s="115"/>
      <c r="G91" s="116">
        <f t="shared" si="7"/>
        <v>16000</v>
      </c>
      <c r="H91" s="116">
        <f t="shared" si="7"/>
        <v>14400</v>
      </c>
      <c r="I91" s="116">
        <f t="shared" si="7"/>
        <v>14400</v>
      </c>
      <c r="J91" s="116">
        <f t="shared" si="7"/>
        <v>0</v>
      </c>
    </row>
    <row r="92" spans="1:10" ht="23.25" x14ac:dyDescent="0.25">
      <c r="A92" s="138" t="s">
        <v>38</v>
      </c>
      <c r="B92" s="115" t="s">
        <v>81</v>
      </c>
      <c r="C92" s="115" t="s">
        <v>83</v>
      </c>
      <c r="D92" s="115" t="s">
        <v>87</v>
      </c>
      <c r="E92" s="115" t="s">
        <v>88</v>
      </c>
      <c r="F92" s="115"/>
      <c r="G92" s="116">
        <f t="shared" si="7"/>
        <v>16000</v>
      </c>
      <c r="H92" s="116">
        <f t="shared" si="7"/>
        <v>14400</v>
      </c>
      <c r="I92" s="116">
        <f t="shared" si="7"/>
        <v>14400</v>
      </c>
      <c r="J92" s="116">
        <f t="shared" si="7"/>
        <v>0</v>
      </c>
    </row>
    <row r="93" spans="1:10" ht="23.25" x14ac:dyDescent="0.25">
      <c r="A93" s="80" t="s">
        <v>39</v>
      </c>
      <c r="B93" s="115" t="s">
        <v>81</v>
      </c>
      <c r="C93" s="115" t="s">
        <v>83</v>
      </c>
      <c r="D93" s="115" t="s">
        <v>87</v>
      </c>
      <c r="E93" s="115" t="s">
        <v>89</v>
      </c>
      <c r="F93" s="115"/>
      <c r="G93" s="116">
        <f t="shared" si="7"/>
        <v>16000</v>
      </c>
      <c r="H93" s="116">
        <f t="shared" si="7"/>
        <v>14400</v>
      </c>
      <c r="I93" s="116">
        <f t="shared" si="7"/>
        <v>14400</v>
      </c>
      <c r="J93" s="116">
        <f t="shared" si="7"/>
        <v>0</v>
      </c>
    </row>
    <row r="94" spans="1:10" ht="23.25" x14ac:dyDescent="0.25">
      <c r="A94" s="139" t="s">
        <v>42</v>
      </c>
      <c r="B94" s="115" t="s">
        <v>81</v>
      </c>
      <c r="C94" s="115" t="s">
        <v>83</v>
      </c>
      <c r="D94" s="115" t="s">
        <v>87</v>
      </c>
      <c r="E94" s="115" t="s">
        <v>43</v>
      </c>
      <c r="F94" s="115" t="s">
        <v>56</v>
      </c>
      <c r="G94" s="116">
        <v>16000</v>
      </c>
      <c r="H94" s="116">
        <f>SUM(I94:J94)</f>
        <v>14400</v>
      </c>
      <c r="I94" s="200">
        <f>SUM(G94*90/100)</f>
        <v>14400</v>
      </c>
      <c r="J94" s="116">
        <v>0</v>
      </c>
    </row>
    <row r="95" spans="1:10" x14ac:dyDescent="0.25">
      <c r="A95" s="92" t="s">
        <v>90</v>
      </c>
      <c r="B95" s="113" t="s">
        <v>81</v>
      </c>
      <c r="C95" s="113" t="s">
        <v>91</v>
      </c>
      <c r="D95" s="113" t="s">
        <v>20</v>
      </c>
      <c r="E95" s="113"/>
      <c r="F95" s="113"/>
      <c r="G95" s="114">
        <f t="shared" ref="G95:J97" si="8">SUM(G96)</f>
        <v>1589632</v>
      </c>
      <c r="H95" s="114">
        <f t="shared" si="8"/>
        <v>1510734.1804</v>
      </c>
      <c r="I95" s="114">
        <f t="shared" si="8"/>
        <v>1510734.1804</v>
      </c>
      <c r="J95" s="114">
        <f t="shared" si="8"/>
        <v>0</v>
      </c>
    </row>
    <row r="96" spans="1:10" ht="34.5" x14ac:dyDescent="0.25">
      <c r="A96" s="81" t="s">
        <v>92</v>
      </c>
      <c r="B96" s="115" t="s">
        <v>81</v>
      </c>
      <c r="C96" s="115" t="s">
        <v>91</v>
      </c>
      <c r="D96" s="115" t="s">
        <v>93</v>
      </c>
      <c r="E96" s="115"/>
      <c r="F96" s="115"/>
      <c r="G96" s="116">
        <f t="shared" si="8"/>
        <v>1589632</v>
      </c>
      <c r="H96" s="116">
        <f t="shared" si="8"/>
        <v>1510734.1804</v>
      </c>
      <c r="I96" s="116">
        <f t="shared" si="8"/>
        <v>1510734.1804</v>
      </c>
      <c r="J96" s="116">
        <f t="shared" si="8"/>
        <v>0</v>
      </c>
    </row>
    <row r="97" spans="1:10" ht="23.25" x14ac:dyDescent="0.25">
      <c r="A97" s="81" t="s">
        <v>94</v>
      </c>
      <c r="B97" s="115" t="s">
        <v>81</v>
      </c>
      <c r="C97" s="115" t="s">
        <v>91</v>
      </c>
      <c r="D97" s="115" t="s">
        <v>97</v>
      </c>
      <c r="E97" s="115"/>
      <c r="F97" s="115"/>
      <c r="G97" s="116">
        <f t="shared" si="8"/>
        <v>1589632</v>
      </c>
      <c r="H97" s="116">
        <f t="shared" si="8"/>
        <v>1510734.1804</v>
      </c>
      <c r="I97" s="116">
        <f t="shared" si="8"/>
        <v>1510734.1804</v>
      </c>
      <c r="J97" s="116">
        <f t="shared" si="8"/>
        <v>0</v>
      </c>
    </row>
    <row r="98" spans="1:10" ht="34.5" x14ac:dyDescent="0.25">
      <c r="A98" s="81" t="s">
        <v>96</v>
      </c>
      <c r="B98" s="115" t="s">
        <v>81</v>
      </c>
      <c r="C98" s="115" t="s">
        <v>91</v>
      </c>
      <c r="D98" s="115" t="s">
        <v>97</v>
      </c>
      <c r="E98" s="115"/>
      <c r="F98" s="115"/>
      <c r="G98" s="116">
        <f>SUM(G99+G104+G124)</f>
        <v>1589632</v>
      </c>
      <c r="H98" s="116">
        <f>SUM(H99+H104+H124)</f>
        <v>1510734.1804</v>
      </c>
      <c r="I98" s="116">
        <f>SUM(I99+I104+I124)</f>
        <v>1510734.1804</v>
      </c>
      <c r="J98" s="116">
        <f>SUM(J99+J104+J124)</f>
        <v>0</v>
      </c>
    </row>
    <row r="99" spans="1:10" ht="45.75" x14ac:dyDescent="0.25">
      <c r="A99" s="80" t="s">
        <v>28</v>
      </c>
      <c r="B99" s="115" t="s">
        <v>81</v>
      </c>
      <c r="C99" s="115" t="s">
        <v>91</v>
      </c>
      <c r="D99" s="115" t="s">
        <v>97</v>
      </c>
      <c r="E99" s="115" t="s">
        <v>29</v>
      </c>
      <c r="F99" s="115"/>
      <c r="G99" s="116">
        <f t="shared" ref="G99:J100" si="9">SUM(G100)</f>
        <v>1501920</v>
      </c>
      <c r="H99" s="116">
        <f t="shared" si="9"/>
        <v>1426783.9404</v>
      </c>
      <c r="I99" s="116">
        <f t="shared" si="9"/>
        <v>1426783.9404</v>
      </c>
      <c r="J99" s="116">
        <f t="shared" si="9"/>
        <v>0</v>
      </c>
    </row>
    <row r="100" spans="1:10" ht="23.25" x14ac:dyDescent="0.25">
      <c r="A100" s="80" t="s">
        <v>30</v>
      </c>
      <c r="B100" s="115" t="s">
        <v>81</v>
      </c>
      <c r="C100" s="115" t="s">
        <v>91</v>
      </c>
      <c r="D100" s="115" t="s">
        <v>97</v>
      </c>
      <c r="E100" s="115" t="s">
        <v>31</v>
      </c>
      <c r="F100" s="115"/>
      <c r="G100" s="116">
        <f t="shared" si="9"/>
        <v>1501920</v>
      </c>
      <c r="H100" s="116">
        <f t="shared" si="9"/>
        <v>1426783.9404</v>
      </c>
      <c r="I100" s="116">
        <f t="shared" si="9"/>
        <v>1426783.9404</v>
      </c>
      <c r="J100" s="116">
        <f t="shared" si="9"/>
        <v>0</v>
      </c>
    </row>
    <row r="101" spans="1:10" x14ac:dyDescent="0.25">
      <c r="A101" s="257" t="s">
        <v>32</v>
      </c>
      <c r="B101" s="260" t="s">
        <v>81</v>
      </c>
      <c r="C101" s="260" t="s">
        <v>91</v>
      </c>
      <c r="D101" s="115" t="s">
        <v>97</v>
      </c>
      <c r="E101" s="260" t="s">
        <v>33</v>
      </c>
      <c r="F101" s="115"/>
      <c r="G101" s="116">
        <f>SUM(G102:G103)</f>
        <v>1501920</v>
      </c>
      <c r="H101" s="116">
        <f>SUM(H102:H103)</f>
        <v>1426783.9404</v>
      </c>
      <c r="I101" s="116">
        <f>SUM(I102:I103)</f>
        <v>1426783.9404</v>
      </c>
      <c r="J101" s="116">
        <f>SUM(J102:J103)</f>
        <v>0</v>
      </c>
    </row>
    <row r="102" spans="1:10" x14ac:dyDescent="0.25">
      <c r="A102" s="261"/>
      <c r="B102" s="261"/>
      <c r="C102" s="261"/>
      <c r="D102" s="115" t="s">
        <v>97</v>
      </c>
      <c r="E102" s="261"/>
      <c r="F102" s="115" t="s">
        <v>34</v>
      </c>
      <c r="G102" s="116">
        <f t="shared" ref="G102:J103" si="10">SUM(G134+G166)</f>
        <v>1153516</v>
      </c>
      <c r="H102" s="116">
        <f t="shared" si="10"/>
        <v>1095840.2</v>
      </c>
      <c r="I102" s="116">
        <f t="shared" si="10"/>
        <v>1095840.2</v>
      </c>
      <c r="J102" s="116">
        <f t="shared" si="10"/>
        <v>0</v>
      </c>
    </row>
    <row r="103" spans="1:10" x14ac:dyDescent="0.25">
      <c r="A103" s="262"/>
      <c r="B103" s="262"/>
      <c r="C103" s="262"/>
      <c r="D103" s="115" t="s">
        <v>97</v>
      </c>
      <c r="E103" s="262"/>
      <c r="F103" s="115" t="s">
        <v>35</v>
      </c>
      <c r="G103" s="116">
        <f t="shared" si="10"/>
        <v>348404</v>
      </c>
      <c r="H103" s="116">
        <f t="shared" si="10"/>
        <v>330943.74040000001</v>
      </c>
      <c r="I103" s="116">
        <f t="shared" si="10"/>
        <v>330943.74040000001</v>
      </c>
      <c r="J103" s="116">
        <f t="shared" si="10"/>
        <v>0</v>
      </c>
    </row>
    <row r="104" spans="1:10" ht="23.25" x14ac:dyDescent="0.25">
      <c r="A104" s="138" t="s">
        <v>38</v>
      </c>
      <c r="B104" s="115" t="s">
        <v>81</v>
      </c>
      <c r="C104" s="115" t="s">
        <v>91</v>
      </c>
      <c r="D104" s="115" t="s">
        <v>97</v>
      </c>
      <c r="E104" s="136">
        <v>200</v>
      </c>
      <c r="F104" s="115"/>
      <c r="G104" s="116">
        <f>SUM(G105)</f>
        <v>85712</v>
      </c>
      <c r="H104" s="116">
        <f>SUM(H105)</f>
        <v>81050.240000000005</v>
      </c>
      <c r="I104" s="116">
        <f>SUM(I105)</f>
        <v>81050.240000000005</v>
      </c>
      <c r="J104" s="116">
        <f>SUM(J105)</f>
        <v>0</v>
      </c>
    </row>
    <row r="105" spans="1:10" ht="23.25" x14ac:dyDescent="0.25">
      <c r="A105" s="80" t="s">
        <v>39</v>
      </c>
      <c r="B105" s="115" t="s">
        <v>81</v>
      </c>
      <c r="C105" s="115" t="s">
        <v>91</v>
      </c>
      <c r="D105" s="115" t="s">
        <v>97</v>
      </c>
      <c r="E105" s="136">
        <v>240</v>
      </c>
      <c r="F105" s="115"/>
      <c r="G105" s="116">
        <f>SUM(G106:G107)</f>
        <v>85712</v>
      </c>
      <c r="H105" s="116">
        <f>SUM(H106:H107)</f>
        <v>81050.240000000005</v>
      </c>
      <c r="I105" s="116">
        <f>SUM(I106:I107)</f>
        <v>81050.240000000005</v>
      </c>
      <c r="J105" s="116">
        <f>SUM(J106:J107)</f>
        <v>0</v>
      </c>
    </row>
    <row r="106" spans="1:10" ht="34.5" x14ac:dyDescent="0.25">
      <c r="A106" s="139" t="s">
        <v>40</v>
      </c>
      <c r="B106" s="115" t="s">
        <v>81</v>
      </c>
      <c r="C106" s="115" t="s">
        <v>91</v>
      </c>
      <c r="D106" s="115" t="s">
        <v>97</v>
      </c>
      <c r="E106" s="136">
        <v>242</v>
      </c>
      <c r="F106" s="115" t="s">
        <v>41</v>
      </c>
      <c r="G106" s="116">
        <f>SUM(G138+G170)</f>
        <v>12000</v>
      </c>
      <c r="H106" s="116">
        <f>SUM(H138+H170)</f>
        <v>12000</v>
      </c>
      <c r="I106" s="116">
        <f>SUM(I138+I170)</f>
        <v>12000</v>
      </c>
      <c r="J106" s="116">
        <f>SUM(J138+J170)</f>
        <v>0</v>
      </c>
    </row>
    <row r="107" spans="1:10" ht="23.25" x14ac:dyDescent="0.25">
      <c r="A107" s="139" t="s">
        <v>42</v>
      </c>
      <c r="B107" s="115" t="s">
        <v>81</v>
      </c>
      <c r="C107" s="115" t="s">
        <v>91</v>
      </c>
      <c r="D107" s="115" t="s">
        <v>97</v>
      </c>
      <c r="E107" s="136">
        <v>244</v>
      </c>
      <c r="F107" s="115"/>
      <c r="G107" s="116">
        <f>SUM(G108+G109+G113+G116+G117+G118)</f>
        <v>73712</v>
      </c>
      <c r="H107" s="116">
        <f>SUM(H108+H109+H113+H116+H117+H118)</f>
        <v>69050.240000000005</v>
      </c>
      <c r="I107" s="116">
        <f>SUM(I108+I109+I113+I116+I117+I118)</f>
        <v>69050.240000000005</v>
      </c>
      <c r="J107" s="116">
        <f>SUM(J108+J109+J113+J116+J117+J118)</f>
        <v>0</v>
      </c>
    </row>
    <row r="108" spans="1:10" x14ac:dyDescent="0.25">
      <c r="A108" s="199"/>
      <c r="B108" s="115"/>
      <c r="C108" s="115"/>
      <c r="D108" s="115"/>
      <c r="E108" s="115"/>
      <c r="F108" s="115" t="s">
        <v>41</v>
      </c>
      <c r="G108" s="116">
        <f>SUM(G140+G172)</f>
        <v>0</v>
      </c>
      <c r="H108" s="116">
        <f>SUM(H140+H172)</f>
        <v>0</v>
      </c>
      <c r="I108" s="116">
        <f>SUM(I140+I172)</f>
        <v>0</v>
      </c>
      <c r="J108" s="116">
        <f>SUM(J140+J172)</f>
        <v>0</v>
      </c>
    </row>
    <row r="109" spans="1:10" x14ac:dyDescent="0.25">
      <c r="A109" s="199"/>
      <c r="B109" s="115"/>
      <c r="C109" s="115"/>
      <c r="D109" s="115"/>
      <c r="E109" s="115"/>
      <c r="F109" s="115" t="s">
        <v>45</v>
      </c>
      <c r="G109" s="116">
        <f>SUM(G110:G112)</f>
        <v>19400</v>
      </c>
      <c r="H109" s="116">
        <f>SUM(H110:H112)</f>
        <v>19788</v>
      </c>
      <c r="I109" s="116">
        <f>SUM(I110:I112)</f>
        <v>19788</v>
      </c>
      <c r="J109" s="116">
        <f>SUM(J110:J112)</f>
        <v>0</v>
      </c>
    </row>
    <row r="110" spans="1:10" x14ac:dyDescent="0.25">
      <c r="A110" s="199"/>
      <c r="B110" s="115"/>
      <c r="C110" s="115"/>
      <c r="D110" s="115"/>
      <c r="E110" s="115"/>
      <c r="F110" s="115" t="s">
        <v>46</v>
      </c>
      <c r="G110" s="116">
        <f t="shared" ref="G110:J112" si="11">SUM(G142+G174)</f>
        <v>19000</v>
      </c>
      <c r="H110" s="116">
        <f t="shared" si="11"/>
        <v>19380</v>
      </c>
      <c r="I110" s="116">
        <f t="shared" si="11"/>
        <v>19380</v>
      </c>
      <c r="J110" s="116">
        <f t="shared" si="11"/>
        <v>0</v>
      </c>
    </row>
    <row r="111" spans="1:10" x14ac:dyDescent="0.25">
      <c r="A111" s="199"/>
      <c r="B111" s="115"/>
      <c r="C111" s="115"/>
      <c r="D111" s="115"/>
      <c r="E111" s="115"/>
      <c r="F111" s="115" t="s">
        <v>47</v>
      </c>
      <c r="G111" s="116">
        <f t="shared" si="11"/>
        <v>0</v>
      </c>
      <c r="H111" s="116">
        <f t="shared" si="11"/>
        <v>0</v>
      </c>
      <c r="I111" s="116">
        <f t="shared" si="11"/>
        <v>0</v>
      </c>
      <c r="J111" s="116">
        <f t="shared" si="11"/>
        <v>0</v>
      </c>
    </row>
    <row r="112" spans="1:10" x14ac:dyDescent="0.25">
      <c r="A112" s="199"/>
      <c r="B112" s="115"/>
      <c r="C112" s="115"/>
      <c r="D112" s="115"/>
      <c r="E112" s="115"/>
      <c r="F112" s="115" t="s">
        <v>48</v>
      </c>
      <c r="G112" s="116">
        <f t="shared" si="11"/>
        <v>400</v>
      </c>
      <c r="H112" s="116">
        <f t="shared" si="11"/>
        <v>408</v>
      </c>
      <c r="I112" s="116">
        <f t="shared" si="11"/>
        <v>408</v>
      </c>
      <c r="J112" s="116">
        <f t="shared" si="11"/>
        <v>0</v>
      </c>
    </row>
    <row r="113" spans="1:10" x14ac:dyDescent="0.25">
      <c r="A113" s="199"/>
      <c r="B113" s="115"/>
      <c r="C113" s="115"/>
      <c r="D113" s="115"/>
      <c r="E113" s="115"/>
      <c r="F113" s="115" t="s">
        <v>50</v>
      </c>
      <c r="G113" s="116">
        <f>SUM(G114:G115)</f>
        <v>1912</v>
      </c>
      <c r="H113" s="116">
        <f>SUM(H114:H115)</f>
        <v>1950.24</v>
      </c>
      <c r="I113" s="116">
        <f>SUM(I114:I115)</f>
        <v>1950.24</v>
      </c>
      <c r="J113" s="116">
        <f>SUM(J114:J115)</f>
        <v>0</v>
      </c>
    </row>
    <row r="114" spans="1:10" x14ac:dyDescent="0.25">
      <c r="A114" s="199"/>
      <c r="B114" s="115"/>
      <c r="C114" s="115"/>
      <c r="D114" s="115"/>
      <c r="E114" s="115"/>
      <c r="F114" s="115" t="s">
        <v>51</v>
      </c>
      <c r="G114" s="116">
        <f t="shared" ref="G114:J117" si="12">SUM(G146+G178)</f>
        <v>1912</v>
      </c>
      <c r="H114" s="116">
        <f t="shared" si="12"/>
        <v>1950.24</v>
      </c>
      <c r="I114" s="116">
        <f t="shared" si="12"/>
        <v>1950.24</v>
      </c>
      <c r="J114" s="116">
        <f t="shared" si="12"/>
        <v>0</v>
      </c>
    </row>
    <row r="115" spans="1:10" x14ac:dyDescent="0.25">
      <c r="A115" s="199"/>
      <c r="B115" s="115"/>
      <c r="C115" s="115"/>
      <c r="D115" s="115"/>
      <c r="E115" s="115"/>
      <c r="F115" s="115" t="s">
        <v>98</v>
      </c>
      <c r="G115" s="116">
        <f t="shared" si="12"/>
        <v>0</v>
      </c>
      <c r="H115" s="116">
        <f t="shared" si="12"/>
        <v>0</v>
      </c>
      <c r="I115" s="116">
        <f t="shared" si="12"/>
        <v>0</v>
      </c>
      <c r="J115" s="116">
        <f t="shared" si="12"/>
        <v>0</v>
      </c>
    </row>
    <row r="116" spans="1:10" x14ac:dyDescent="0.25">
      <c r="A116" s="199"/>
      <c r="B116" s="115"/>
      <c r="C116" s="115"/>
      <c r="D116" s="115"/>
      <c r="E116" s="115"/>
      <c r="F116" s="115" t="s">
        <v>56</v>
      </c>
      <c r="G116" s="116">
        <f t="shared" si="12"/>
        <v>0</v>
      </c>
      <c r="H116" s="116">
        <f t="shared" si="12"/>
        <v>0</v>
      </c>
      <c r="I116" s="116">
        <f t="shared" si="12"/>
        <v>0</v>
      </c>
      <c r="J116" s="116">
        <f t="shared" si="12"/>
        <v>0</v>
      </c>
    </row>
    <row r="117" spans="1:10" x14ac:dyDescent="0.25">
      <c r="A117" s="199"/>
      <c r="B117" s="115"/>
      <c r="C117" s="115"/>
      <c r="D117" s="115"/>
      <c r="E117" s="115"/>
      <c r="F117" s="115" t="s">
        <v>99</v>
      </c>
      <c r="G117" s="116">
        <f t="shared" si="12"/>
        <v>0</v>
      </c>
      <c r="H117" s="116">
        <f t="shared" si="12"/>
        <v>0</v>
      </c>
      <c r="I117" s="116">
        <f t="shared" si="12"/>
        <v>0</v>
      </c>
      <c r="J117" s="116">
        <f t="shared" si="12"/>
        <v>0</v>
      </c>
    </row>
    <row r="118" spans="1:10" x14ac:dyDescent="0.25">
      <c r="A118" s="199"/>
      <c r="B118" s="115"/>
      <c r="C118" s="115"/>
      <c r="D118" s="115"/>
      <c r="E118" s="115"/>
      <c r="F118" s="115" t="s">
        <v>58</v>
      </c>
      <c r="G118" s="116">
        <f>SUM(G119:G123)</f>
        <v>52400</v>
      </c>
      <c r="H118" s="116">
        <f>SUM(H119:H123)</f>
        <v>47312</v>
      </c>
      <c r="I118" s="116">
        <f>SUM(I119:I123)</f>
        <v>47312</v>
      </c>
      <c r="J118" s="116">
        <f>SUM(J119:J123)</f>
        <v>0</v>
      </c>
    </row>
    <row r="119" spans="1:10" x14ac:dyDescent="0.25">
      <c r="A119" s="199"/>
      <c r="B119" s="115"/>
      <c r="C119" s="115"/>
      <c r="D119" s="115"/>
      <c r="E119" s="115"/>
      <c r="F119" s="115" t="s">
        <v>100</v>
      </c>
      <c r="G119" s="116">
        <f t="shared" ref="G119:J123" si="13">SUM(G151+G183)</f>
        <v>20000</v>
      </c>
      <c r="H119" s="116">
        <f t="shared" si="13"/>
        <v>18800</v>
      </c>
      <c r="I119" s="116">
        <f t="shared" si="13"/>
        <v>18800</v>
      </c>
      <c r="J119" s="116">
        <f t="shared" si="13"/>
        <v>0</v>
      </c>
    </row>
    <row r="120" spans="1:10" x14ac:dyDescent="0.25">
      <c r="A120" s="199"/>
      <c r="B120" s="115"/>
      <c r="C120" s="115"/>
      <c r="D120" s="115"/>
      <c r="E120" s="115"/>
      <c r="F120" s="115" t="s">
        <v>101</v>
      </c>
      <c r="G120" s="116">
        <f t="shared" si="13"/>
        <v>21600</v>
      </c>
      <c r="H120" s="116">
        <f t="shared" si="13"/>
        <v>19008</v>
      </c>
      <c r="I120" s="116">
        <f t="shared" si="13"/>
        <v>19008</v>
      </c>
      <c r="J120" s="116">
        <f t="shared" si="13"/>
        <v>0</v>
      </c>
    </row>
    <row r="121" spans="1:10" x14ac:dyDescent="0.25">
      <c r="A121" s="199"/>
      <c r="B121" s="115"/>
      <c r="C121" s="115"/>
      <c r="D121" s="115"/>
      <c r="E121" s="115"/>
      <c r="F121" s="115" t="s">
        <v>102</v>
      </c>
      <c r="G121" s="116">
        <f t="shared" si="13"/>
        <v>0</v>
      </c>
      <c r="H121" s="116">
        <f t="shared" si="13"/>
        <v>0</v>
      </c>
      <c r="I121" s="116">
        <f t="shared" si="13"/>
        <v>0</v>
      </c>
      <c r="J121" s="116">
        <f t="shared" si="13"/>
        <v>0</v>
      </c>
    </row>
    <row r="122" spans="1:10" x14ac:dyDescent="0.25">
      <c r="A122" s="199"/>
      <c r="B122" s="115"/>
      <c r="C122" s="115"/>
      <c r="D122" s="115"/>
      <c r="E122" s="115"/>
      <c r="F122" s="115" t="s">
        <v>60</v>
      </c>
      <c r="G122" s="116">
        <f t="shared" si="13"/>
        <v>0</v>
      </c>
      <c r="H122" s="116">
        <f t="shared" si="13"/>
        <v>0</v>
      </c>
      <c r="I122" s="116">
        <f t="shared" si="13"/>
        <v>0</v>
      </c>
      <c r="J122" s="116">
        <f t="shared" si="13"/>
        <v>0</v>
      </c>
    </row>
    <row r="123" spans="1:10" x14ac:dyDescent="0.25">
      <c r="A123" s="199"/>
      <c r="B123" s="115"/>
      <c r="C123" s="115"/>
      <c r="D123" s="115"/>
      <c r="E123" s="115"/>
      <c r="F123" s="115" t="s">
        <v>61</v>
      </c>
      <c r="G123" s="116">
        <f t="shared" si="13"/>
        <v>10800</v>
      </c>
      <c r="H123" s="116">
        <f t="shared" si="13"/>
        <v>9504</v>
      </c>
      <c r="I123" s="116">
        <f t="shared" si="13"/>
        <v>9504</v>
      </c>
      <c r="J123" s="116">
        <f t="shared" si="13"/>
        <v>0</v>
      </c>
    </row>
    <row r="124" spans="1:10" x14ac:dyDescent="0.25">
      <c r="A124" s="80" t="s">
        <v>62</v>
      </c>
      <c r="B124" s="115" t="s">
        <v>81</v>
      </c>
      <c r="C124" s="115" t="s">
        <v>91</v>
      </c>
      <c r="D124" s="115" t="s">
        <v>97</v>
      </c>
      <c r="E124" s="115" t="s">
        <v>63</v>
      </c>
      <c r="F124" s="115"/>
      <c r="G124" s="116">
        <f t="shared" ref="G124:J125" si="14">SUM(G125)</f>
        <v>2000</v>
      </c>
      <c r="H124" s="116">
        <f t="shared" si="14"/>
        <v>2900</v>
      </c>
      <c r="I124" s="116">
        <f t="shared" si="14"/>
        <v>2900</v>
      </c>
      <c r="J124" s="116">
        <f t="shared" si="14"/>
        <v>0</v>
      </c>
    </row>
    <row r="125" spans="1:10" x14ac:dyDescent="0.25">
      <c r="A125" s="80" t="s">
        <v>64</v>
      </c>
      <c r="B125" s="115" t="s">
        <v>81</v>
      </c>
      <c r="C125" s="115" t="s">
        <v>91</v>
      </c>
      <c r="D125" s="115" t="s">
        <v>97</v>
      </c>
      <c r="E125" s="115" t="s">
        <v>65</v>
      </c>
      <c r="F125" s="115"/>
      <c r="G125" s="116">
        <f t="shared" si="14"/>
        <v>2000</v>
      </c>
      <c r="H125" s="116">
        <f t="shared" si="14"/>
        <v>2900</v>
      </c>
      <c r="I125" s="116">
        <f t="shared" si="14"/>
        <v>2900</v>
      </c>
      <c r="J125" s="116">
        <f t="shared" si="14"/>
        <v>0</v>
      </c>
    </row>
    <row r="126" spans="1:10" ht="23.25" x14ac:dyDescent="0.25">
      <c r="A126" s="80" t="s">
        <v>66</v>
      </c>
      <c r="B126" s="115" t="s">
        <v>81</v>
      </c>
      <c r="C126" s="115" t="s">
        <v>91</v>
      </c>
      <c r="D126" s="115" t="s">
        <v>97</v>
      </c>
      <c r="E126" s="115" t="s">
        <v>67</v>
      </c>
      <c r="F126" s="115" t="s">
        <v>68</v>
      </c>
      <c r="G126" s="116">
        <f>SUM(G158+G190)</f>
        <v>2000</v>
      </c>
      <c r="H126" s="116">
        <f>SUM(H158+H190)</f>
        <v>2900</v>
      </c>
      <c r="I126" s="116">
        <f>SUM(I158+I190)</f>
        <v>2900</v>
      </c>
      <c r="J126" s="116">
        <f>SUM(J158+J190)</f>
        <v>0</v>
      </c>
    </row>
    <row r="127" spans="1:10" x14ac:dyDescent="0.25">
      <c r="A127" s="199" t="s">
        <v>513</v>
      </c>
      <c r="B127" s="115"/>
      <c r="C127" s="115"/>
      <c r="D127" s="115"/>
      <c r="E127" s="115"/>
      <c r="F127" s="115"/>
      <c r="G127" s="116">
        <f t="shared" ref="G127:J129" si="15">SUM(G128)</f>
        <v>799916</v>
      </c>
      <c r="H127" s="116">
        <f t="shared" si="15"/>
        <v>760413.09019999998</v>
      </c>
      <c r="I127" s="116">
        <f t="shared" si="15"/>
        <v>760413.09019999998</v>
      </c>
      <c r="J127" s="116">
        <f t="shared" si="15"/>
        <v>0</v>
      </c>
    </row>
    <row r="128" spans="1:10" ht="34.5" x14ac:dyDescent="0.25">
      <c r="A128" s="81" t="s">
        <v>92</v>
      </c>
      <c r="B128" s="115" t="s">
        <v>81</v>
      </c>
      <c r="C128" s="115" t="s">
        <v>91</v>
      </c>
      <c r="D128" s="115" t="s">
        <v>93</v>
      </c>
      <c r="E128" s="115"/>
      <c r="F128" s="115"/>
      <c r="G128" s="116">
        <f t="shared" si="15"/>
        <v>799916</v>
      </c>
      <c r="H128" s="116">
        <f t="shared" si="15"/>
        <v>760413.09019999998</v>
      </c>
      <c r="I128" s="116">
        <f t="shared" si="15"/>
        <v>760413.09019999998</v>
      </c>
      <c r="J128" s="116">
        <f t="shared" si="15"/>
        <v>0</v>
      </c>
    </row>
    <row r="129" spans="1:10" ht="23.25" x14ac:dyDescent="0.25">
      <c r="A129" s="81" t="s">
        <v>94</v>
      </c>
      <c r="B129" s="115" t="s">
        <v>81</v>
      </c>
      <c r="C129" s="115" t="s">
        <v>91</v>
      </c>
      <c r="D129" s="115" t="s">
        <v>97</v>
      </c>
      <c r="E129" s="115"/>
      <c r="F129" s="115"/>
      <c r="G129" s="116">
        <f t="shared" si="15"/>
        <v>799916</v>
      </c>
      <c r="H129" s="116">
        <f t="shared" si="15"/>
        <v>760413.09019999998</v>
      </c>
      <c r="I129" s="116">
        <f t="shared" si="15"/>
        <v>760413.09019999998</v>
      </c>
      <c r="J129" s="116">
        <f t="shared" si="15"/>
        <v>0</v>
      </c>
    </row>
    <row r="130" spans="1:10" ht="34.5" x14ac:dyDescent="0.25">
      <c r="A130" s="81" t="s">
        <v>96</v>
      </c>
      <c r="B130" s="115" t="s">
        <v>81</v>
      </c>
      <c r="C130" s="115" t="s">
        <v>91</v>
      </c>
      <c r="D130" s="115" t="s">
        <v>97</v>
      </c>
      <c r="E130" s="115"/>
      <c r="F130" s="115"/>
      <c r="G130" s="116">
        <f>SUM(G131+G136+G156)</f>
        <v>799916</v>
      </c>
      <c r="H130" s="116">
        <f>SUM(H131+H136+H156)</f>
        <v>760413.09019999998</v>
      </c>
      <c r="I130" s="116">
        <f>SUM(I131+I136+I156)</f>
        <v>760413.09019999998</v>
      </c>
      <c r="J130" s="116">
        <f>SUM(J131+J136+J156)</f>
        <v>0</v>
      </c>
    </row>
    <row r="131" spans="1:10" ht="45.75" x14ac:dyDescent="0.25">
      <c r="A131" s="80" t="s">
        <v>28</v>
      </c>
      <c r="B131" s="115" t="s">
        <v>81</v>
      </c>
      <c r="C131" s="115" t="s">
        <v>91</v>
      </c>
      <c r="D131" s="115" t="s">
        <v>97</v>
      </c>
      <c r="E131" s="115" t="s">
        <v>29</v>
      </c>
      <c r="F131" s="115"/>
      <c r="G131" s="116">
        <f t="shared" ref="G131:J132" si="16">SUM(G132)</f>
        <v>750960</v>
      </c>
      <c r="H131" s="116">
        <f t="shared" si="16"/>
        <v>713391.97019999998</v>
      </c>
      <c r="I131" s="116">
        <f t="shared" si="16"/>
        <v>713391.97019999998</v>
      </c>
      <c r="J131" s="116">
        <f t="shared" si="16"/>
        <v>0</v>
      </c>
    </row>
    <row r="132" spans="1:10" ht="23.25" x14ac:dyDescent="0.25">
      <c r="A132" s="80" t="s">
        <v>30</v>
      </c>
      <c r="B132" s="115"/>
      <c r="C132" s="115"/>
      <c r="D132" s="115"/>
      <c r="E132" s="115" t="s">
        <v>31</v>
      </c>
      <c r="F132" s="115"/>
      <c r="G132" s="116">
        <f t="shared" si="16"/>
        <v>750960</v>
      </c>
      <c r="H132" s="116">
        <f t="shared" si="16"/>
        <v>713391.97019999998</v>
      </c>
      <c r="I132" s="116">
        <f t="shared" si="16"/>
        <v>713391.97019999998</v>
      </c>
      <c r="J132" s="116">
        <f t="shared" si="16"/>
        <v>0</v>
      </c>
    </row>
    <row r="133" spans="1:10" x14ac:dyDescent="0.25">
      <c r="A133" s="257" t="s">
        <v>32</v>
      </c>
      <c r="B133" s="260" t="s">
        <v>81</v>
      </c>
      <c r="C133" s="260" t="s">
        <v>91</v>
      </c>
      <c r="D133" s="115" t="s">
        <v>97</v>
      </c>
      <c r="E133" s="260" t="s">
        <v>33</v>
      </c>
      <c r="F133" s="115"/>
      <c r="G133" s="116">
        <f>SUM(G134:G135)</f>
        <v>750960</v>
      </c>
      <c r="H133" s="116">
        <f>SUM(H134:H135)</f>
        <v>713391.97019999998</v>
      </c>
      <c r="I133" s="116">
        <f>SUM(I134:I135)</f>
        <v>713391.97019999998</v>
      </c>
      <c r="J133" s="116">
        <f>SUM(J134:J135)</f>
        <v>0</v>
      </c>
    </row>
    <row r="134" spans="1:10" x14ac:dyDescent="0.25">
      <c r="A134" s="261"/>
      <c r="B134" s="261"/>
      <c r="C134" s="261"/>
      <c r="D134" s="115" t="s">
        <v>97</v>
      </c>
      <c r="E134" s="261"/>
      <c r="F134" s="115" t="s">
        <v>34</v>
      </c>
      <c r="G134" s="116">
        <f>586850-10092</f>
        <v>576758</v>
      </c>
      <c r="H134" s="116">
        <f>SUM(I134+J134)</f>
        <v>547920.1</v>
      </c>
      <c r="I134" s="200">
        <f>G134*95/100</f>
        <v>547920.1</v>
      </c>
      <c r="J134" s="200"/>
    </row>
    <row r="135" spans="1:10" x14ac:dyDescent="0.25">
      <c r="A135" s="262"/>
      <c r="B135" s="262"/>
      <c r="C135" s="262"/>
      <c r="D135" s="115" t="s">
        <v>97</v>
      </c>
      <c r="E135" s="262"/>
      <c r="F135" s="115" t="s">
        <v>35</v>
      </c>
      <c r="G135" s="116">
        <f>177250-3048</f>
        <v>174202</v>
      </c>
      <c r="H135" s="116">
        <f>SUM(I135+J135)</f>
        <v>165471.8702</v>
      </c>
      <c r="I135" s="116">
        <f>SUM(I134*30.2/100)</f>
        <v>165471.8702</v>
      </c>
      <c r="J135" s="116">
        <f>SUM(J134*30.2/100)</f>
        <v>0</v>
      </c>
    </row>
    <row r="136" spans="1:10" ht="23.25" x14ac:dyDescent="0.25">
      <c r="A136" s="138" t="s">
        <v>38</v>
      </c>
      <c r="B136" s="115" t="s">
        <v>81</v>
      </c>
      <c r="C136" s="115" t="s">
        <v>91</v>
      </c>
      <c r="D136" s="115" t="s">
        <v>97</v>
      </c>
      <c r="E136" s="136">
        <v>200</v>
      </c>
      <c r="F136" s="115"/>
      <c r="G136" s="116">
        <f>SUM(G137)</f>
        <v>47956</v>
      </c>
      <c r="H136" s="116">
        <f>SUM(H137)</f>
        <v>45571.12</v>
      </c>
      <c r="I136" s="116">
        <f>SUM(I137)</f>
        <v>45571.12</v>
      </c>
      <c r="J136" s="116">
        <f>SUM(J137)</f>
        <v>0</v>
      </c>
    </row>
    <row r="137" spans="1:10" ht="23.25" x14ac:dyDescent="0.25">
      <c r="A137" s="80" t="s">
        <v>39</v>
      </c>
      <c r="B137" s="115" t="s">
        <v>81</v>
      </c>
      <c r="C137" s="115" t="s">
        <v>91</v>
      </c>
      <c r="D137" s="115" t="s">
        <v>97</v>
      </c>
      <c r="E137" s="136">
        <v>240</v>
      </c>
      <c r="F137" s="115"/>
      <c r="G137" s="116">
        <f>SUM(G138:G139)</f>
        <v>47956</v>
      </c>
      <c r="H137" s="116">
        <f>SUM(H138:H139)</f>
        <v>45571.12</v>
      </c>
      <c r="I137" s="116">
        <f>SUM(I138:I139)</f>
        <v>45571.12</v>
      </c>
      <c r="J137" s="116">
        <f>SUM(J138:J139)</f>
        <v>0</v>
      </c>
    </row>
    <row r="138" spans="1:10" ht="34.5" x14ac:dyDescent="0.25">
      <c r="A138" s="139" t="s">
        <v>104</v>
      </c>
      <c r="B138" s="115" t="s">
        <v>81</v>
      </c>
      <c r="C138" s="115" t="s">
        <v>91</v>
      </c>
      <c r="D138" s="115" t="s">
        <v>97</v>
      </c>
      <c r="E138" s="136">
        <v>242</v>
      </c>
      <c r="F138" s="115" t="s">
        <v>41</v>
      </c>
      <c r="G138" s="116">
        <v>6000</v>
      </c>
      <c r="H138" s="116">
        <f>SUM(I138:J138)</f>
        <v>6000</v>
      </c>
      <c r="I138" s="116">
        <f>SUM(G138)</f>
        <v>6000</v>
      </c>
      <c r="J138" s="116">
        <v>0</v>
      </c>
    </row>
    <row r="139" spans="1:10" ht="23.25" x14ac:dyDescent="0.25">
      <c r="A139" s="139" t="s">
        <v>42</v>
      </c>
      <c r="B139" s="115" t="s">
        <v>81</v>
      </c>
      <c r="C139" s="115" t="s">
        <v>91</v>
      </c>
      <c r="D139" s="115" t="s">
        <v>97</v>
      </c>
      <c r="E139" s="136">
        <v>244</v>
      </c>
      <c r="F139" s="115"/>
      <c r="G139" s="116">
        <f>SUM(G140+G141+G145+G148+G149+G150)</f>
        <v>41956</v>
      </c>
      <c r="H139" s="116">
        <f>SUM(H140+H141+H145+H148+H149+H150)</f>
        <v>39571.120000000003</v>
      </c>
      <c r="I139" s="116">
        <f>SUM(I140+I141+I145+I148+I149+I150)</f>
        <v>39571.120000000003</v>
      </c>
      <c r="J139" s="116">
        <f>SUM(J140+J141+J145+J148+J149+J150)</f>
        <v>0</v>
      </c>
    </row>
    <row r="140" spans="1:10" x14ac:dyDescent="0.25">
      <c r="A140" s="199"/>
      <c r="B140" s="115"/>
      <c r="C140" s="115"/>
      <c r="D140" s="115"/>
      <c r="E140" s="115"/>
      <c r="F140" s="115" t="s">
        <v>41</v>
      </c>
      <c r="G140" s="116">
        <v>0</v>
      </c>
      <c r="H140" s="116">
        <f>SUM(I140:J140)</f>
        <v>0</v>
      </c>
      <c r="I140" s="116"/>
      <c r="J140" s="116"/>
    </row>
    <row r="141" spans="1:10" x14ac:dyDescent="0.25">
      <c r="A141" s="199"/>
      <c r="B141" s="115"/>
      <c r="C141" s="115"/>
      <c r="D141" s="115"/>
      <c r="E141" s="115"/>
      <c r="F141" s="115" t="s">
        <v>45</v>
      </c>
      <c r="G141" s="116">
        <f>SUM(G142:G144)</f>
        <v>9400</v>
      </c>
      <c r="H141" s="116">
        <f>SUM(H142:H144)</f>
        <v>9588</v>
      </c>
      <c r="I141" s="116">
        <f>SUM(I142:I144)</f>
        <v>9588</v>
      </c>
      <c r="J141" s="116">
        <f>SUM(J142:J144)</f>
        <v>0</v>
      </c>
    </row>
    <row r="142" spans="1:10" x14ac:dyDescent="0.25">
      <c r="A142" s="199"/>
      <c r="B142" s="115"/>
      <c r="C142" s="115"/>
      <c r="D142" s="115"/>
      <c r="E142" s="115"/>
      <c r="F142" s="115" t="s">
        <v>46</v>
      </c>
      <c r="G142" s="116">
        <v>9000</v>
      </c>
      <c r="H142" s="116">
        <f>SUM(I142:J142)</f>
        <v>9180</v>
      </c>
      <c r="I142" s="200">
        <f>SUM(G142*102/100)</f>
        <v>9180</v>
      </c>
      <c r="J142" s="116">
        <v>0</v>
      </c>
    </row>
    <row r="143" spans="1:10" x14ac:dyDescent="0.25">
      <c r="A143" s="199"/>
      <c r="B143" s="115"/>
      <c r="C143" s="115"/>
      <c r="D143" s="115"/>
      <c r="E143" s="115"/>
      <c r="F143" s="115" t="s">
        <v>47</v>
      </c>
      <c r="G143" s="116">
        <v>0</v>
      </c>
      <c r="H143" s="116">
        <f>SUM(I143:J143)</f>
        <v>0</v>
      </c>
      <c r="I143" s="200">
        <f>SUM(G143*106.4/100)</f>
        <v>0</v>
      </c>
      <c r="J143" s="116">
        <v>0</v>
      </c>
    </row>
    <row r="144" spans="1:10" x14ac:dyDescent="0.25">
      <c r="A144" s="199"/>
      <c r="B144" s="115"/>
      <c r="C144" s="115"/>
      <c r="D144" s="115"/>
      <c r="E144" s="115"/>
      <c r="F144" s="115" t="s">
        <v>48</v>
      </c>
      <c r="G144" s="116">
        <v>400</v>
      </c>
      <c r="H144" s="116">
        <f>SUM(I144:J144)</f>
        <v>408</v>
      </c>
      <c r="I144" s="200">
        <f>SUM(G144*102/100)</f>
        <v>408</v>
      </c>
      <c r="J144" s="116">
        <v>0</v>
      </c>
    </row>
    <row r="145" spans="1:10" x14ac:dyDescent="0.25">
      <c r="A145" s="199"/>
      <c r="B145" s="115"/>
      <c r="C145" s="115"/>
      <c r="D145" s="115"/>
      <c r="E145" s="115"/>
      <c r="F145" s="115" t="s">
        <v>50</v>
      </c>
      <c r="G145" s="116">
        <f>SUM(G146:G147)</f>
        <v>956</v>
      </c>
      <c r="H145" s="116">
        <f>SUM(H146:H147)</f>
        <v>975.12</v>
      </c>
      <c r="I145" s="116">
        <f>SUM(I146:I147)</f>
        <v>975.12</v>
      </c>
      <c r="J145" s="116">
        <f>SUM(J146:J147)</f>
        <v>0</v>
      </c>
    </row>
    <row r="146" spans="1:10" x14ac:dyDescent="0.25">
      <c r="A146" s="199"/>
      <c r="B146" s="115"/>
      <c r="C146" s="115"/>
      <c r="D146" s="115"/>
      <c r="E146" s="115"/>
      <c r="F146" s="115" t="s">
        <v>51</v>
      </c>
      <c r="G146" s="116">
        <v>956</v>
      </c>
      <c r="H146" s="116">
        <f>SUM(I146:J146)</f>
        <v>975.12</v>
      </c>
      <c r="I146" s="200">
        <f>SUM(G146*102/100)</f>
        <v>975.12</v>
      </c>
      <c r="J146" s="116"/>
    </row>
    <row r="147" spans="1:10" x14ac:dyDescent="0.25">
      <c r="A147" s="199"/>
      <c r="B147" s="115"/>
      <c r="C147" s="115"/>
      <c r="D147" s="115"/>
      <c r="E147" s="115"/>
      <c r="F147" s="115" t="s">
        <v>98</v>
      </c>
      <c r="G147" s="116">
        <v>0</v>
      </c>
      <c r="H147" s="116">
        <f>SUM(I147:J147)</f>
        <v>0</v>
      </c>
      <c r="I147" s="200">
        <f>SUM(G147*90/100)</f>
        <v>0</v>
      </c>
      <c r="J147" s="116">
        <v>0</v>
      </c>
    </row>
    <row r="148" spans="1:10" x14ac:dyDescent="0.25">
      <c r="A148" s="199"/>
      <c r="B148" s="115"/>
      <c r="C148" s="115"/>
      <c r="D148" s="115"/>
      <c r="E148" s="115"/>
      <c r="F148" s="115" t="s">
        <v>56</v>
      </c>
      <c r="G148" s="116">
        <v>0</v>
      </c>
      <c r="H148" s="116">
        <f t="shared" ref="H148:H155" si="17">SUM(I148:J148)</f>
        <v>0</v>
      </c>
      <c r="I148" s="116"/>
      <c r="J148" s="116"/>
    </row>
    <row r="149" spans="1:10" x14ac:dyDescent="0.25">
      <c r="A149" s="199"/>
      <c r="B149" s="115"/>
      <c r="C149" s="115"/>
      <c r="D149" s="115"/>
      <c r="E149" s="115"/>
      <c r="F149" s="115" t="s">
        <v>99</v>
      </c>
      <c r="G149" s="116">
        <v>0</v>
      </c>
      <c r="H149" s="116">
        <f t="shared" si="17"/>
        <v>0</v>
      </c>
      <c r="I149" s="116"/>
      <c r="J149" s="116"/>
    </row>
    <row r="150" spans="1:10" x14ac:dyDescent="0.25">
      <c r="A150" s="199"/>
      <c r="B150" s="115"/>
      <c r="C150" s="115"/>
      <c r="D150" s="115"/>
      <c r="E150" s="115"/>
      <c r="F150" s="115" t="s">
        <v>58</v>
      </c>
      <c r="G150" s="116">
        <f>SUM(G151:G155)</f>
        <v>31600</v>
      </c>
      <c r="H150" s="116">
        <f>SUM(H151:H155)</f>
        <v>29008</v>
      </c>
      <c r="I150" s="116">
        <f>SUM(I151:I155)</f>
        <v>29008</v>
      </c>
      <c r="J150" s="116">
        <f>SUM(J151:J155)</f>
        <v>0</v>
      </c>
    </row>
    <row r="151" spans="1:10" x14ac:dyDescent="0.25">
      <c r="A151" s="199"/>
      <c r="B151" s="115"/>
      <c r="C151" s="115"/>
      <c r="D151" s="115"/>
      <c r="E151" s="115"/>
      <c r="F151" s="115" t="s">
        <v>100</v>
      </c>
      <c r="G151" s="116">
        <v>10000</v>
      </c>
      <c r="H151" s="116">
        <f t="shared" si="17"/>
        <v>10000</v>
      </c>
      <c r="I151" s="116">
        <f>SUM(G151)</f>
        <v>10000</v>
      </c>
      <c r="J151" s="116">
        <v>0</v>
      </c>
    </row>
    <row r="152" spans="1:10" x14ac:dyDescent="0.25">
      <c r="A152" s="199"/>
      <c r="B152" s="115"/>
      <c r="C152" s="115"/>
      <c r="D152" s="115"/>
      <c r="E152" s="115"/>
      <c r="F152" s="115" t="s">
        <v>484</v>
      </c>
      <c r="G152" s="116">
        <v>21600</v>
      </c>
      <c r="H152" s="116">
        <f t="shared" si="17"/>
        <v>19008</v>
      </c>
      <c r="I152" s="200">
        <f>SUM(G152*88/100)</f>
        <v>19008</v>
      </c>
      <c r="J152" s="116">
        <v>0</v>
      </c>
    </row>
    <row r="153" spans="1:10" x14ac:dyDescent="0.25">
      <c r="A153" s="199"/>
      <c r="B153" s="115"/>
      <c r="C153" s="115"/>
      <c r="D153" s="115"/>
      <c r="E153" s="115"/>
      <c r="F153" s="115" t="s">
        <v>102</v>
      </c>
      <c r="G153" s="116">
        <v>0</v>
      </c>
      <c r="H153" s="116">
        <f t="shared" si="17"/>
        <v>0</v>
      </c>
      <c r="I153" s="200">
        <f>SUM(G153*90/100)</f>
        <v>0</v>
      </c>
      <c r="J153" s="116">
        <v>0</v>
      </c>
    </row>
    <row r="154" spans="1:10" x14ac:dyDescent="0.25">
      <c r="A154" s="199"/>
      <c r="B154" s="115"/>
      <c r="C154" s="115"/>
      <c r="D154" s="115"/>
      <c r="E154" s="115"/>
      <c r="F154" s="115" t="s">
        <v>60</v>
      </c>
      <c r="G154" s="116">
        <v>0</v>
      </c>
      <c r="H154" s="116">
        <f t="shared" si="17"/>
        <v>0</v>
      </c>
      <c r="I154" s="200">
        <f>SUM(G154*107.4/100)</f>
        <v>0</v>
      </c>
      <c r="J154" s="116">
        <v>0</v>
      </c>
    </row>
    <row r="155" spans="1:10" x14ac:dyDescent="0.25">
      <c r="A155" s="199"/>
      <c r="B155" s="115"/>
      <c r="C155" s="115"/>
      <c r="D155" s="115"/>
      <c r="E155" s="115"/>
      <c r="F155" s="115" t="s">
        <v>61</v>
      </c>
      <c r="G155" s="116">
        <v>0</v>
      </c>
      <c r="H155" s="116">
        <f t="shared" si="17"/>
        <v>0</v>
      </c>
      <c r="I155" s="200">
        <f>SUM(G155*106.4/100)</f>
        <v>0</v>
      </c>
      <c r="J155" s="116">
        <v>0</v>
      </c>
    </row>
    <row r="156" spans="1:10" x14ac:dyDescent="0.25">
      <c r="A156" s="80" t="s">
        <v>62</v>
      </c>
      <c r="B156" s="115" t="s">
        <v>81</v>
      </c>
      <c r="C156" s="115" t="s">
        <v>91</v>
      </c>
      <c r="D156" s="115" t="s">
        <v>97</v>
      </c>
      <c r="E156" s="115" t="s">
        <v>63</v>
      </c>
      <c r="F156" s="115"/>
      <c r="G156" s="116">
        <f t="shared" ref="G156:J157" si="18">SUM(G157)</f>
        <v>1000</v>
      </c>
      <c r="H156" s="116">
        <f t="shared" si="18"/>
        <v>1450</v>
      </c>
      <c r="I156" s="116">
        <f t="shared" si="18"/>
        <v>1450</v>
      </c>
      <c r="J156" s="116">
        <f t="shared" si="18"/>
        <v>0</v>
      </c>
    </row>
    <row r="157" spans="1:10" x14ac:dyDescent="0.25">
      <c r="A157" s="80" t="s">
        <v>64</v>
      </c>
      <c r="B157" s="115" t="s">
        <v>81</v>
      </c>
      <c r="C157" s="115" t="s">
        <v>91</v>
      </c>
      <c r="D157" s="115" t="s">
        <v>97</v>
      </c>
      <c r="E157" s="115" t="s">
        <v>65</v>
      </c>
      <c r="F157" s="115"/>
      <c r="G157" s="116">
        <f t="shared" si="18"/>
        <v>1000</v>
      </c>
      <c r="H157" s="116">
        <f t="shared" si="18"/>
        <v>1450</v>
      </c>
      <c r="I157" s="116">
        <f t="shared" si="18"/>
        <v>1450</v>
      </c>
      <c r="J157" s="116">
        <f t="shared" si="18"/>
        <v>0</v>
      </c>
    </row>
    <row r="158" spans="1:10" ht="23.25" x14ac:dyDescent="0.25">
      <c r="A158" s="80" t="s">
        <v>66</v>
      </c>
      <c r="B158" s="115" t="s">
        <v>81</v>
      </c>
      <c r="C158" s="115" t="s">
        <v>91</v>
      </c>
      <c r="D158" s="115" t="s">
        <v>97</v>
      </c>
      <c r="E158" s="115" t="s">
        <v>67</v>
      </c>
      <c r="F158" s="115" t="s">
        <v>68</v>
      </c>
      <c r="G158" s="116">
        <v>1000</v>
      </c>
      <c r="H158" s="116">
        <f>SUM(I158:J158)</f>
        <v>1450</v>
      </c>
      <c r="I158" s="200">
        <v>1450</v>
      </c>
      <c r="J158" s="116">
        <v>0</v>
      </c>
    </row>
    <row r="159" spans="1:10" x14ac:dyDescent="0.25">
      <c r="A159" s="199" t="s">
        <v>514</v>
      </c>
      <c r="B159" s="115"/>
      <c r="C159" s="115"/>
      <c r="D159" s="115"/>
      <c r="E159" s="115"/>
      <c r="F159" s="115"/>
      <c r="G159" s="116">
        <f t="shared" ref="G159:J161" si="19">SUM(G160)</f>
        <v>789716</v>
      </c>
      <c r="H159" s="116">
        <f t="shared" si="19"/>
        <v>750321.09019999998</v>
      </c>
      <c r="I159" s="116">
        <f t="shared" si="19"/>
        <v>750321.09019999998</v>
      </c>
      <c r="J159" s="116">
        <f t="shared" si="19"/>
        <v>0</v>
      </c>
    </row>
    <row r="160" spans="1:10" ht="34.5" x14ac:dyDescent="0.25">
      <c r="A160" s="81" t="s">
        <v>92</v>
      </c>
      <c r="B160" s="115" t="s">
        <v>81</v>
      </c>
      <c r="C160" s="115" t="s">
        <v>91</v>
      </c>
      <c r="D160" s="115" t="s">
        <v>93</v>
      </c>
      <c r="E160" s="115"/>
      <c r="F160" s="115"/>
      <c r="G160" s="116">
        <f t="shared" si="19"/>
        <v>789716</v>
      </c>
      <c r="H160" s="116">
        <f t="shared" si="19"/>
        <v>750321.09019999998</v>
      </c>
      <c r="I160" s="116">
        <f t="shared" si="19"/>
        <v>750321.09019999998</v>
      </c>
      <c r="J160" s="116">
        <f t="shared" si="19"/>
        <v>0</v>
      </c>
    </row>
    <row r="161" spans="1:10" ht="23.25" x14ac:dyDescent="0.25">
      <c r="A161" s="81" t="s">
        <v>94</v>
      </c>
      <c r="B161" s="115" t="s">
        <v>81</v>
      </c>
      <c r="C161" s="115" t="s">
        <v>91</v>
      </c>
      <c r="D161" s="115" t="s">
        <v>97</v>
      </c>
      <c r="E161" s="115"/>
      <c r="F161" s="115"/>
      <c r="G161" s="116">
        <f t="shared" si="19"/>
        <v>789716</v>
      </c>
      <c r="H161" s="116">
        <f t="shared" si="19"/>
        <v>750321.09019999998</v>
      </c>
      <c r="I161" s="116">
        <f t="shared" si="19"/>
        <v>750321.09019999998</v>
      </c>
      <c r="J161" s="116">
        <f t="shared" si="19"/>
        <v>0</v>
      </c>
    </row>
    <row r="162" spans="1:10" ht="34.5" x14ac:dyDescent="0.25">
      <c r="A162" s="81" t="s">
        <v>96</v>
      </c>
      <c r="B162" s="115" t="s">
        <v>81</v>
      </c>
      <c r="C162" s="115" t="s">
        <v>91</v>
      </c>
      <c r="D162" s="115" t="s">
        <v>97</v>
      </c>
      <c r="E162" s="115"/>
      <c r="F162" s="115"/>
      <c r="G162" s="116">
        <f>SUM(G163+G168+G188)</f>
        <v>789716</v>
      </c>
      <c r="H162" s="116">
        <f>SUM(H163+H168+H188)</f>
        <v>750321.09019999998</v>
      </c>
      <c r="I162" s="116">
        <f>SUM(I163+I168+I188)</f>
        <v>750321.09019999998</v>
      </c>
      <c r="J162" s="116">
        <f>SUM(J163+J168+J188)</f>
        <v>0</v>
      </c>
    </row>
    <row r="163" spans="1:10" ht="45.75" x14ac:dyDescent="0.25">
      <c r="A163" s="80" t="s">
        <v>28</v>
      </c>
      <c r="B163" s="115" t="s">
        <v>81</v>
      </c>
      <c r="C163" s="115" t="s">
        <v>91</v>
      </c>
      <c r="D163" s="115" t="s">
        <v>97</v>
      </c>
      <c r="E163" s="115" t="s">
        <v>29</v>
      </c>
      <c r="F163" s="115"/>
      <c r="G163" s="116">
        <f t="shared" ref="G163:J164" si="20">SUM(G164)</f>
        <v>750960</v>
      </c>
      <c r="H163" s="116">
        <f t="shared" si="20"/>
        <v>713391.97019999998</v>
      </c>
      <c r="I163" s="116">
        <f t="shared" si="20"/>
        <v>713391.97019999998</v>
      </c>
      <c r="J163" s="116">
        <f t="shared" si="20"/>
        <v>0</v>
      </c>
    </row>
    <row r="164" spans="1:10" ht="23.25" x14ac:dyDescent="0.25">
      <c r="A164" s="80" t="s">
        <v>30</v>
      </c>
      <c r="B164" s="115"/>
      <c r="C164" s="115"/>
      <c r="D164" s="115"/>
      <c r="E164" s="115" t="s">
        <v>31</v>
      </c>
      <c r="F164" s="115"/>
      <c r="G164" s="116">
        <f t="shared" si="20"/>
        <v>750960</v>
      </c>
      <c r="H164" s="116">
        <f t="shared" si="20"/>
        <v>713391.97019999998</v>
      </c>
      <c r="I164" s="116">
        <f t="shared" si="20"/>
        <v>713391.97019999998</v>
      </c>
      <c r="J164" s="116">
        <f t="shared" si="20"/>
        <v>0</v>
      </c>
    </row>
    <row r="165" spans="1:10" x14ac:dyDescent="0.25">
      <c r="A165" s="257" t="s">
        <v>32</v>
      </c>
      <c r="B165" s="260" t="s">
        <v>81</v>
      </c>
      <c r="C165" s="260" t="s">
        <v>91</v>
      </c>
      <c r="D165" s="115" t="s">
        <v>97</v>
      </c>
      <c r="E165" s="260" t="s">
        <v>33</v>
      </c>
      <c r="F165" s="115"/>
      <c r="G165" s="116">
        <f>SUM(G166:G167)</f>
        <v>750960</v>
      </c>
      <c r="H165" s="116">
        <f>SUM(H166:H167)</f>
        <v>713391.97019999998</v>
      </c>
      <c r="I165" s="116">
        <f>SUM(I166:I167)</f>
        <v>713391.97019999998</v>
      </c>
      <c r="J165" s="116">
        <f>SUM(J166:J167)</f>
        <v>0</v>
      </c>
    </row>
    <row r="166" spans="1:10" x14ac:dyDescent="0.25">
      <c r="A166" s="261"/>
      <c r="B166" s="261"/>
      <c r="C166" s="261"/>
      <c r="D166" s="115" t="s">
        <v>97</v>
      </c>
      <c r="E166" s="261"/>
      <c r="F166" s="115" t="s">
        <v>34</v>
      </c>
      <c r="G166" s="116">
        <f>586850-10092</f>
        <v>576758</v>
      </c>
      <c r="H166" s="116">
        <f>SUM(I166:J166)</f>
        <v>547920.1</v>
      </c>
      <c r="I166" s="200">
        <f>G166*95/100</f>
        <v>547920.1</v>
      </c>
      <c r="J166" s="200"/>
    </row>
    <row r="167" spans="1:10" x14ac:dyDescent="0.25">
      <c r="A167" s="262"/>
      <c r="B167" s="262"/>
      <c r="C167" s="262"/>
      <c r="D167" s="115" t="s">
        <v>97</v>
      </c>
      <c r="E167" s="262"/>
      <c r="F167" s="115" t="s">
        <v>35</v>
      </c>
      <c r="G167" s="116">
        <f>177250-3048</f>
        <v>174202</v>
      </c>
      <c r="H167" s="116">
        <f>SUM(I167:J167)</f>
        <v>165471.8702</v>
      </c>
      <c r="I167" s="116">
        <f>SUM(I166*30.2/100)</f>
        <v>165471.8702</v>
      </c>
      <c r="J167" s="116">
        <f>SUM(J166*30.2/100)</f>
        <v>0</v>
      </c>
    </row>
    <row r="168" spans="1:10" ht="23.25" x14ac:dyDescent="0.25">
      <c r="A168" s="138" t="s">
        <v>38</v>
      </c>
      <c r="B168" s="115" t="s">
        <v>81</v>
      </c>
      <c r="C168" s="115" t="s">
        <v>91</v>
      </c>
      <c r="D168" s="115" t="s">
        <v>97</v>
      </c>
      <c r="E168" s="136">
        <v>200</v>
      </c>
      <c r="F168" s="115"/>
      <c r="G168" s="116">
        <f>SUM(G169)</f>
        <v>37756</v>
      </c>
      <c r="H168" s="116">
        <f>SUM(H169)</f>
        <v>35479.120000000003</v>
      </c>
      <c r="I168" s="116">
        <f>SUM(I169)</f>
        <v>35479.120000000003</v>
      </c>
      <c r="J168" s="116">
        <f>SUM(J169)</f>
        <v>0</v>
      </c>
    </row>
    <row r="169" spans="1:10" ht="23.25" x14ac:dyDescent="0.25">
      <c r="A169" s="80" t="s">
        <v>39</v>
      </c>
      <c r="B169" s="115" t="s">
        <v>81</v>
      </c>
      <c r="C169" s="115" t="s">
        <v>91</v>
      </c>
      <c r="D169" s="115" t="s">
        <v>97</v>
      </c>
      <c r="E169" s="136">
        <v>240</v>
      </c>
      <c r="F169" s="115"/>
      <c r="G169" s="116">
        <f>SUM(G170:G171)</f>
        <v>37756</v>
      </c>
      <c r="H169" s="116">
        <f>SUM(H170:H171)</f>
        <v>35479.120000000003</v>
      </c>
      <c r="I169" s="116">
        <f>SUM(I170:I171)</f>
        <v>35479.120000000003</v>
      </c>
      <c r="J169" s="116">
        <f>SUM(J170:J171)</f>
        <v>0</v>
      </c>
    </row>
    <row r="170" spans="1:10" ht="34.5" x14ac:dyDescent="0.25">
      <c r="A170" s="139" t="s">
        <v>40</v>
      </c>
      <c r="B170" s="115" t="s">
        <v>81</v>
      </c>
      <c r="C170" s="115" t="s">
        <v>91</v>
      </c>
      <c r="D170" s="115" t="s">
        <v>97</v>
      </c>
      <c r="E170" s="136">
        <v>242</v>
      </c>
      <c r="F170" s="115" t="s">
        <v>41</v>
      </c>
      <c r="G170" s="116">
        <v>6000</v>
      </c>
      <c r="H170" s="116">
        <f>SUM(I170:J170)</f>
        <v>6000</v>
      </c>
      <c r="I170" s="116">
        <f>SUM(G170)</f>
        <v>6000</v>
      </c>
      <c r="J170" s="116">
        <v>0</v>
      </c>
    </row>
    <row r="171" spans="1:10" ht="23.25" x14ac:dyDescent="0.25">
      <c r="A171" s="139" t="s">
        <v>42</v>
      </c>
      <c r="B171" s="115" t="s">
        <v>81</v>
      </c>
      <c r="C171" s="115" t="s">
        <v>91</v>
      </c>
      <c r="D171" s="115" t="s">
        <v>97</v>
      </c>
      <c r="E171" s="136">
        <v>244</v>
      </c>
      <c r="F171" s="115"/>
      <c r="G171" s="116">
        <f>SUM(G172+G173+G177+G180+G181+G182)</f>
        <v>31756</v>
      </c>
      <c r="H171" s="116">
        <f>SUM(H172+H173+H177+H180+H181+H182)</f>
        <v>29479.120000000003</v>
      </c>
      <c r="I171" s="116">
        <f>SUM(I172+I173+I177+I180+I181+I182)</f>
        <v>29479.120000000003</v>
      </c>
      <c r="J171" s="116">
        <f>SUM(J172+J173+J177+J180+J181+J182)</f>
        <v>0</v>
      </c>
    </row>
    <row r="172" spans="1:10" x14ac:dyDescent="0.25">
      <c r="A172" s="199"/>
      <c r="B172" s="115"/>
      <c r="C172" s="115"/>
      <c r="D172" s="115"/>
      <c r="E172" s="115"/>
      <c r="F172" s="115" t="s">
        <v>41</v>
      </c>
      <c r="G172" s="116">
        <v>0</v>
      </c>
      <c r="H172" s="116">
        <f>SUM(I172:J172)</f>
        <v>0</v>
      </c>
      <c r="I172" s="116"/>
      <c r="J172" s="116"/>
    </row>
    <row r="173" spans="1:10" x14ac:dyDescent="0.25">
      <c r="A173" s="199"/>
      <c r="B173" s="115"/>
      <c r="C173" s="115"/>
      <c r="D173" s="115"/>
      <c r="E173" s="115"/>
      <c r="F173" s="115" t="s">
        <v>45</v>
      </c>
      <c r="G173" s="116">
        <f>SUM(G174:G176)</f>
        <v>10000</v>
      </c>
      <c r="H173" s="116">
        <f>SUM(H174:H176)</f>
        <v>10200</v>
      </c>
      <c r="I173" s="116">
        <f>SUM(I174:I176)</f>
        <v>10200</v>
      </c>
      <c r="J173" s="116">
        <f>SUM(J174:J176)</f>
        <v>0</v>
      </c>
    </row>
    <row r="174" spans="1:10" x14ac:dyDescent="0.25">
      <c r="A174" s="199"/>
      <c r="B174" s="115"/>
      <c r="C174" s="115"/>
      <c r="D174" s="115"/>
      <c r="E174" s="115"/>
      <c r="F174" s="115" t="s">
        <v>46</v>
      </c>
      <c r="G174" s="116">
        <v>10000</v>
      </c>
      <c r="H174" s="116">
        <f>SUM(I174:J174)</f>
        <v>10200</v>
      </c>
      <c r="I174" s="200">
        <f>SUM(G174*102/100)</f>
        <v>10200</v>
      </c>
      <c r="J174" s="116">
        <v>0</v>
      </c>
    </row>
    <row r="175" spans="1:10" x14ac:dyDescent="0.25">
      <c r="A175" s="199"/>
      <c r="B175" s="115"/>
      <c r="C175" s="115"/>
      <c r="D175" s="115"/>
      <c r="E175" s="115"/>
      <c r="F175" s="115" t="s">
        <v>47</v>
      </c>
      <c r="G175" s="116">
        <v>0</v>
      </c>
      <c r="H175" s="116">
        <f>SUM(I175:J175)</f>
        <v>0</v>
      </c>
      <c r="I175" s="200">
        <f>SUM(G175*107.4/100)</f>
        <v>0</v>
      </c>
      <c r="J175" s="116">
        <v>0</v>
      </c>
    </row>
    <row r="176" spans="1:10" x14ac:dyDescent="0.25">
      <c r="A176" s="199"/>
      <c r="B176" s="115"/>
      <c r="C176" s="115"/>
      <c r="D176" s="115"/>
      <c r="E176" s="115"/>
      <c r="F176" s="115" t="s">
        <v>48</v>
      </c>
      <c r="G176" s="116">
        <v>0</v>
      </c>
      <c r="H176" s="116">
        <f>SUM(I176:J176)</f>
        <v>0</v>
      </c>
      <c r="I176" s="200">
        <f>SUM(G176*107.4/100)</f>
        <v>0</v>
      </c>
      <c r="J176" s="116">
        <v>0</v>
      </c>
    </row>
    <row r="177" spans="1:10" x14ac:dyDescent="0.25">
      <c r="A177" s="199"/>
      <c r="B177" s="115"/>
      <c r="C177" s="115"/>
      <c r="D177" s="115"/>
      <c r="E177" s="115"/>
      <c r="F177" s="115" t="s">
        <v>50</v>
      </c>
      <c r="G177" s="116">
        <f>SUM(G178:G179)</f>
        <v>956</v>
      </c>
      <c r="H177" s="116">
        <f>SUM(H178:H179)</f>
        <v>975.12</v>
      </c>
      <c r="I177" s="116">
        <f>SUM(I178:I179)</f>
        <v>975.12</v>
      </c>
      <c r="J177" s="116">
        <f>SUM(J178:J179)</f>
        <v>0</v>
      </c>
    </row>
    <row r="178" spans="1:10" x14ac:dyDescent="0.25">
      <c r="A178" s="199"/>
      <c r="B178" s="115"/>
      <c r="C178" s="115"/>
      <c r="D178" s="115"/>
      <c r="E178" s="115"/>
      <c r="F178" s="115" t="s">
        <v>51</v>
      </c>
      <c r="G178" s="116">
        <v>956</v>
      </c>
      <c r="H178" s="116">
        <f>SUM(I178:J178)</f>
        <v>975.12</v>
      </c>
      <c r="I178" s="200">
        <f>SUM(G178*102/100)</f>
        <v>975.12</v>
      </c>
      <c r="J178" s="116"/>
    </row>
    <row r="179" spans="1:10" x14ac:dyDescent="0.25">
      <c r="A179" s="199"/>
      <c r="B179" s="115"/>
      <c r="C179" s="115"/>
      <c r="D179" s="115"/>
      <c r="E179" s="115"/>
      <c r="F179" s="115" t="s">
        <v>98</v>
      </c>
      <c r="G179" s="116">
        <v>0</v>
      </c>
      <c r="H179" s="116"/>
      <c r="I179" s="116"/>
      <c r="J179" s="116"/>
    </row>
    <row r="180" spans="1:10" x14ac:dyDescent="0.25">
      <c r="A180" s="199"/>
      <c r="B180" s="115"/>
      <c r="C180" s="115"/>
      <c r="D180" s="115"/>
      <c r="E180" s="115"/>
      <c r="F180" s="115" t="s">
        <v>56</v>
      </c>
      <c r="G180" s="116">
        <v>0</v>
      </c>
      <c r="H180" s="116"/>
      <c r="I180" s="116"/>
      <c r="J180" s="116"/>
    </row>
    <row r="181" spans="1:10" x14ac:dyDescent="0.25">
      <c r="A181" s="199"/>
      <c r="B181" s="115"/>
      <c r="C181" s="115"/>
      <c r="D181" s="115"/>
      <c r="E181" s="115"/>
      <c r="F181" s="115" t="s">
        <v>99</v>
      </c>
      <c r="G181" s="116">
        <v>0</v>
      </c>
      <c r="H181" s="116"/>
      <c r="I181" s="116"/>
      <c r="J181" s="116"/>
    </row>
    <row r="182" spans="1:10" x14ac:dyDescent="0.25">
      <c r="A182" s="199"/>
      <c r="B182" s="115"/>
      <c r="C182" s="115"/>
      <c r="D182" s="115"/>
      <c r="E182" s="115"/>
      <c r="F182" s="115" t="s">
        <v>58</v>
      </c>
      <c r="G182" s="116">
        <f>SUM(G183:G187)</f>
        <v>20800</v>
      </c>
      <c r="H182" s="116">
        <f>SUM(H183:H187)</f>
        <v>18304</v>
      </c>
      <c r="I182" s="116">
        <f>SUM(I183:I187)</f>
        <v>18304</v>
      </c>
      <c r="J182" s="116">
        <f>SUM(J183:J187)</f>
        <v>0</v>
      </c>
    </row>
    <row r="183" spans="1:10" x14ac:dyDescent="0.25">
      <c r="A183" s="199"/>
      <c r="B183" s="115"/>
      <c r="C183" s="115"/>
      <c r="D183" s="115"/>
      <c r="E183" s="115"/>
      <c r="F183" s="115" t="s">
        <v>100</v>
      </c>
      <c r="G183" s="116">
        <v>10000</v>
      </c>
      <c r="H183" s="116">
        <f>SUM(I183:J183)</f>
        <v>8800</v>
      </c>
      <c r="I183" s="200">
        <f>SUM(G183*88/100)</f>
        <v>8800</v>
      </c>
      <c r="J183" s="116">
        <v>0</v>
      </c>
    </row>
    <row r="184" spans="1:10" x14ac:dyDescent="0.25">
      <c r="A184" s="199"/>
      <c r="B184" s="115"/>
      <c r="C184" s="115"/>
      <c r="D184" s="115"/>
      <c r="E184" s="115"/>
      <c r="F184" s="115" t="s">
        <v>101</v>
      </c>
      <c r="G184" s="116"/>
      <c r="H184" s="116">
        <f>SUM(I184:J184)</f>
        <v>0</v>
      </c>
      <c r="I184" s="200">
        <f>SUM(G184*90/100)</f>
        <v>0</v>
      </c>
      <c r="J184" s="116">
        <v>0</v>
      </c>
    </row>
    <row r="185" spans="1:10" x14ac:dyDescent="0.25">
      <c r="A185" s="199"/>
      <c r="B185" s="115"/>
      <c r="C185" s="115"/>
      <c r="D185" s="115"/>
      <c r="E185" s="115"/>
      <c r="F185" s="115" t="s">
        <v>102</v>
      </c>
      <c r="G185" s="116"/>
      <c r="H185" s="116">
        <f>SUM(I185:J185)</f>
        <v>0</v>
      </c>
      <c r="I185" s="200">
        <f>SUM(G185*90/100)</f>
        <v>0</v>
      </c>
      <c r="J185" s="116"/>
    </row>
    <row r="186" spans="1:10" x14ac:dyDescent="0.25">
      <c r="A186" s="199"/>
      <c r="B186" s="115"/>
      <c r="C186" s="115"/>
      <c r="D186" s="115"/>
      <c r="E186" s="115"/>
      <c r="F186" s="115" t="s">
        <v>60</v>
      </c>
      <c r="G186" s="116"/>
      <c r="H186" s="116">
        <f>SUM(I186:J186)</f>
        <v>0</v>
      </c>
      <c r="I186" s="200">
        <f>SUM(G186*90/100)</f>
        <v>0</v>
      </c>
      <c r="J186" s="116"/>
    </row>
    <row r="187" spans="1:10" x14ac:dyDescent="0.25">
      <c r="A187" s="199"/>
      <c r="B187" s="115"/>
      <c r="C187" s="115"/>
      <c r="D187" s="115"/>
      <c r="E187" s="115"/>
      <c r="F187" s="115" t="s">
        <v>61</v>
      </c>
      <c r="G187" s="116">
        <v>10800</v>
      </c>
      <c r="H187" s="116">
        <f>SUM(I187:J187)</f>
        <v>9504</v>
      </c>
      <c r="I187" s="200">
        <f>SUM(G187*88/100)</f>
        <v>9504</v>
      </c>
      <c r="J187" s="116">
        <v>0</v>
      </c>
    </row>
    <row r="188" spans="1:10" x14ac:dyDescent="0.25">
      <c r="A188" s="80" t="s">
        <v>62</v>
      </c>
      <c r="B188" s="115" t="s">
        <v>81</v>
      </c>
      <c r="C188" s="115" t="s">
        <v>91</v>
      </c>
      <c r="D188" s="115" t="s">
        <v>97</v>
      </c>
      <c r="E188" s="115" t="s">
        <v>63</v>
      </c>
      <c r="F188" s="115"/>
      <c r="G188" s="116">
        <f t="shared" ref="G188:J189" si="21">SUM(G189)</f>
        <v>1000</v>
      </c>
      <c r="H188" s="116">
        <f t="shared" si="21"/>
        <v>1450</v>
      </c>
      <c r="I188" s="116">
        <f t="shared" si="21"/>
        <v>1450</v>
      </c>
      <c r="J188" s="116">
        <f t="shared" si="21"/>
        <v>0</v>
      </c>
    </row>
    <row r="189" spans="1:10" x14ac:dyDescent="0.25">
      <c r="A189" s="80" t="s">
        <v>64</v>
      </c>
      <c r="B189" s="115" t="s">
        <v>81</v>
      </c>
      <c r="C189" s="115" t="s">
        <v>91</v>
      </c>
      <c r="D189" s="115" t="s">
        <v>97</v>
      </c>
      <c r="E189" s="115" t="s">
        <v>65</v>
      </c>
      <c r="F189" s="115"/>
      <c r="G189" s="116">
        <f t="shared" si="21"/>
        <v>1000</v>
      </c>
      <c r="H189" s="116">
        <f t="shared" si="21"/>
        <v>1450</v>
      </c>
      <c r="I189" s="116">
        <f t="shared" si="21"/>
        <v>1450</v>
      </c>
      <c r="J189" s="116">
        <f t="shared" si="21"/>
        <v>0</v>
      </c>
    </row>
    <row r="190" spans="1:10" ht="23.25" x14ac:dyDescent="0.25">
      <c r="A190" s="80" t="s">
        <v>66</v>
      </c>
      <c r="B190" s="115" t="s">
        <v>81</v>
      </c>
      <c r="C190" s="115" t="s">
        <v>91</v>
      </c>
      <c r="D190" s="115" t="s">
        <v>97</v>
      </c>
      <c r="E190" s="115" t="s">
        <v>67</v>
      </c>
      <c r="F190" s="115" t="s">
        <v>68</v>
      </c>
      <c r="G190" s="116">
        <v>1000</v>
      </c>
      <c r="H190" s="116">
        <f>SUM(I190:J190)</f>
        <v>1450</v>
      </c>
      <c r="I190" s="200">
        <v>1450</v>
      </c>
      <c r="J190" s="116">
        <v>0</v>
      </c>
    </row>
    <row r="191" spans="1:10" x14ac:dyDescent="0.25">
      <c r="A191" s="201" t="s">
        <v>105</v>
      </c>
      <c r="B191" s="113" t="s">
        <v>22</v>
      </c>
      <c r="C191" s="113" t="s">
        <v>19</v>
      </c>
      <c r="D191" s="113" t="s">
        <v>20</v>
      </c>
      <c r="E191" s="113"/>
      <c r="F191" s="113"/>
      <c r="G191" s="114">
        <f>SUM(G192+G201+G209)</f>
        <v>783700</v>
      </c>
      <c r="H191" s="114">
        <f>SUM(H192+H201+H209)</f>
        <v>783700</v>
      </c>
      <c r="I191" s="114">
        <f>SUM(I192+I201+I209)</f>
        <v>783700</v>
      </c>
      <c r="J191" s="114">
        <f>SUM(J192+J201+J209)</f>
        <v>0</v>
      </c>
    </row>
    <row r="192" spans="1:10" x14ac:dyDescent="0.25">
      <c r="A192" s="126" t="s">
        <v>106</v>
      </c>
      <c r="B192" s="113" t="s">
        <v>22</v>
      </c>
      <c r="C192" s="113" t="s">
        <v>107</v>
      </c>
      <c r="D192" s="113" t="s">
        <v>20</v>
      </c>
      <c r="E192" s="113"/>
      <c r="F192" s="113"/>
      <c r="G192" s="114">
        <f>SUM(G193+G197)</f>
        <v>0</v>
      </c>
      <c r="H192" s="114"/>
      <c r="I192" s="114"/>
      <c r="J192" s="114"/>
    </row>
    <row r="193" spans="1:10" x14ac:dyDescent="0.25">
      <c r="A193" s="139" t="s">
        <v>108</v>
      </c>
      <c r="B193" s="115" t="s">
        <v>22</v>
      </c>
      <c r="C193" s="115" t="s">
        <v>107</v>
      </c>
      <c r="D193" s="115" t="s">
        <v>109</v>
      </c>
      <c r="E193" s="115"/>
      <c r="F193" s="115"/>
      <c r="G193" s="116">
        <f>SUM(G194)</f>
        <v>0</v>
      </c>
      <c r="H193" s="116"/>
      <c r="I193" s="116"/>
      <c r="J193" s="116"/>
    </row>
    <row r="194" spans="1:10" ht="23.25" x14ac:dyDescent="0.25">
      <c r="A194" s="139" t="s">
        <v>110</v>
      </c>
      <c r="B194" s="115" t="s">
        <v>22</v>
      </c>
      <c r="C194" s="115" t="s">
        <v>107</v>
      </c>
      <c r="D194" s="115" t="s">
        <v>263</v>
      </c>
      <c r="E194" s="115"/>
      <c r="F194" s="115"/>
      <c r="G194" s="116">
        <f>SUM(G195)</f>
        <v>0</v>
      </c>
      <c r="H194" s="116"/>
      <c r="I194" s="116"/>
      <c r="J194" s="116"/>
    </row>
    <row r="195" spans="1:10" x14ac:dyDescent="0.25">
      <c r="A195" s="139" t="s">
        <v>62</v>
      </c>
      <c r="B195" s="115" t="s">
        <v>22</v>
      </c>
      <c r="C195" s="115" t="s">
        <v>107</v>
      </c>
      <c r="D195" s="115" t="s">
        <v>263</v>
      </c>
      <c r="E195" s="115" t="s">
        <v>63</v>
      </c>
      <c r="F195" s="115"/>
      <c r="G195" s="116">
        <f>SUM(G196)</f>
        <v>0</v>
      </c>
      <c r="H195" s="116"/>
      <c r="I195" s="116"/>
      <c r="J195" s="116"/>
    </row>
    <row r="196" spans="1:10" ht="45.75" x14ac:dyDescent="0.25">
      <c r="A196" s="139" t="s">
        <v>112</v>
      </c>
      <c r="B196" s="115" t="s">
        <v>22</v>
      </c>
      <c r="C196" s="115" t="s">
        <v>107</v>
      </c>
      <c r="D196" s="115" t="s">
        <v>263</v>
      </c>
      <c r="E196" s="115" t="s">
        <v>113</v>
      </c>
      <c r="F196" s="115" t="s">
        <v>114</v>
      </c>
      <c r="G196" s="116">
        <v>0</v>
      </c>
      <c r="H196" s="116"/>
      <c r="I196" s="116"/>
      <c r="J196" s="116"/>
    </row>
    <row r="197" spans="1:10" x14ac:dyDescent="0.25">
      <c r="A197" s="139" t="s">
        <v>115</v>
      </c>
      <c r="B197" s="115" t="s">
        <v>22</v>
      </c>
      <c r="C197" s="115" t="s">
        <v>107</v>
      </c>
      <c r="D197" s="115" t="s">
        <v>116</v>
      </c>
      <c r="E197" s="115"/>
      <c r="F197" s="115"/>
      <c r="G197" s="116">
        <f>SUM(G198)</f>
        <v>0</v>
      </c>
      <c r="H197" s="116"/>
      <c r="I197" s="116"/>
      <c r="J197" s="116"/>
    </row>
    <row r="198" spans="1:10" ht="23.25" x14ac:dyDescent="0.25">
      <c r="A198" s="139" t="s">
        <v>117</v>
      </c>
      <c r="B198" s="115" t="s">
        <v>22</v>
      </c>
      <c r="C198" s="115" t="s">
        <v>107</v>
      </c>
      <c r="D198" s="115" t="s">
        <v>264</v>
      </c>
      <c r="E198" s="115"/>
      <c r="F198" s="115"/>
      <c r="G198" s="116">
        <f>SUM(G199)</f>
        <v>0</v>
      </c>
      <c r="H198" s="116"/>
      <c r="I198" s="116"/>
      <c r="J198" s="116"/>
    </row>
    <row r="199" spans="1:10" x14ac:dyDescent="0.25">
      <c r="A199" s="139" t="s">
        <v>62</v>
      </c>
      <c r="B199" s="115" t="s">
        <v>22</v>
      </c>
      <c r="C199" s="115" t="s">
        <v>107</v>
      </c>
      <c r="D199" s="115" t="s">
        <v>264</v>
      </c>
      <c r="E199" s="115" t="s">
        <v>63</v>
      </c>
      <c r="F199" s="115" t="s">
        <v>114</v>
      </c>
      <c r="G199" s="116">
        <f>SUM(G200)</f>
        <v>0</v>
      </c>
      <c r="H199" s="116"/>
      <c r="I199" s="116"/>
      <c r="J199" s="116"/>
    </row>
    <row r="200" spans="1:10" ht="45.75" x14ac:dyDescent="0.25">
      <c r="A200" s="139" t="s">
        <v>112</v>
      </c>
      <c r="B200" s="115" t="s">
        <v>22</v>
      </c>
      <c r="C200" s="115" t="s">
        <v>107</v>
      </c>
      <c r="D200" s="115" t="s">
        <v>264</v>
      </c>
      <c r="E200" s="115" t="s">
        <v>113</v>
      </c>
      <c r="F200" s="115" t="s">
        <v>114</v>
      </c>
      <c r="G200" s="116">
        <v>0</v>
      </c>
      <c r="H200" s="116"/>
      <c r="I200" s="116"/>
      <c r="J200" s="116"/>
    </row>
    <row r="201" spans="1:10" x14ac:dyDescent="0.25">
      <c r="A201" s="82" t="s">
        <v>119</v>
      </c>
      <c r="B201" s="113" t="s">
        <v>22</v>
      </c>
      <c r="C201" s="113" t="s">
        <v>83</v>
      </c>
      <c r="D201" s="113" t="s">
        <v>20</v>
      </c>
      <c r="E201" s="113"/>
      <c r="F201" s="113"/>
      <c r="G201" s="114">
        <f t="shared" ref="G201:J207" si="22">SUM(G202)</f>
        <v>783700</v>
      </c>
      <c r="H201" s="114">
        <f t="shared" si="22"/>
        <v>783700</v>
      </c>
      <c r="I201" s="114">
        <f t="shared" si="22"/>
        <v>783700</v>
      </c>
      <c r="J201" s="114">
        <f t="shared" si="22"/>
        <v>0</v>
      </c>
    </row>
    <row r="202" spans="1:10" x14ac:dyDescent="0.25">
      <c r="A202" s="80" t="s">
        <v>120</v>
      </c>
      <c r="B202" s="115" t="s">
        <v>22</v>
      </c>
      <c r="C202" s="115" t="s">
        <v>83</v>
      </c>
      <c r="D202" s="115" t="s">
        <v>121</v>
      </c>
      <c r="E202" s="115"/>
      <c r="F202" s="115"/>
      <c r="G202" s="116">
        <f t="shared" si="22"/>
        <v>783700</v>
      </c>
      <c r="H202" s="116">
        <f t="shared" si="22"/>
        <v>783700</v>
      </c>
      <c r="I202" s="116">
        <f t="shared" si="22"/>
        <v>783700</v>
      </c>
      <c r="J202" s="116">
        <f t="shared" si="22"/>
        <v>0</v>
      </c>
    </row>
    <row r="203" spans="1:10" x14ac:dyDescent="0.25">
      <c r="A203" s="80" t="s">
        <v>122</v>
      </c>
      <c r="B203" s="115" t="s">
        <v>22</v>
      </c>
      <c r="C203" s="115" t="s">
        <v>83</v>
      </c>
      <c r="D203" s="115" t="s">
        <v>123</v>
      </c>
      <c r="E203" s="115"/>
      <c r="F203" s="115"/>
      <c r="G203" s="116">
        <f t="shared" si="22"/>
        <v>783700</v>
      </c>
      <c r="H203" s="116">
        <f t="shared" si="22"/>
        <v>783700</v>
      </c>
      <c r="I203" s="116">
        <f t="shared" si="22"/>
        <v>783700</v>
      </c>
      <c r="J203" s="116">
        <f t="shared" si="22"/>
        <v>0</v>
      </c>
    </row>
    <row r="204" spans="1:10" ht="45.75" x14ac:dyDescent="0.25">
      <c r="A204" s="80" t="s">
        <v>124</v>
      </c>
      <c r="B204" s="115" t="s">
        <v>22</v>
      </c>
      <c r="C204" s="115" t="s">
        <v>83</v>
      </c>
      <c r="D204" s="115" t="s">
        <v>125</v>
      </c>
      <c r="E204" s="115"/>
      <c r="F204" s="115"/>
      <c r="G204" s="116">
        <f t="shared" si="22"/>
        <v>783700</v>
      </c>
      <c r="H204" s="116">
        <f t="shared" si="22"/>
        <v>783700</v>
      </c>
      <c r="I204" s="116">
        <f t="shared" si="22"/>
        <v>783700</v>
      </c>
      <c r="J204" s="116">
        <f t="shared" si="22"/>
        <v>0</v>
      </c>
    </row>
    <row r="205" spans="1:10" ht="23.25" x14ac:dyDescent="0.25">
      <c r="A205" s="138" t="s">
        <v>38</v>
      </c>
      <c r="B205" s="115" t="s">
        <v>22</v>
      </c>
      <c r="C205" s="115" t="s">
        <v>83</v>
      </c>
      <c r="D205" s="115" t="s">
        <v>125</v>
      </c>
      <c r="E205" s="115" t="s">
        <v>88</v>
      </c>
      <c r="F205" s="115"/>
      <c r="G205" s="116">
        <f t="shared" si="22"/>
        <v>783700</v>
      </c>
      <c r="H205" s="116">
        <f t="shared" si="22"/>
        <v>783700</v>
      </c>
      <c r="I205" s="116">
        <f t="shared" si="22"/>
        <v>783700</v>
      </c>
      <c r="J205" s="116">
        <f t="shared" si="22"/>
        <v>0</v>
      </c>
    </row>
    <row r="206" spans="1:10" ht="23.25" x14ac:dyDescent="0.25">
      <c r="A206" s="80" t="s">
        <v>39</v>
      </c>
      <c r="B206" s="115" t="s">
        <v>22</v>
      </c>
      <c r="C206" s="115" t="s">
        <v>83</v>
      </c>
      <c r="D206" s="115" t="s">
        <v>125</v>
      </c>
      <c r="E206" s="115" t="s">
        <v>89</v>
      </c>
      <c r="F206" s="115"/>
      <c r="G206" s="116">
        <f t="shared" si="22"/>
        <v>783700</v>
      </c>
      <c r="H206" s="116">
        <f t="shared" si="22"/>
        <v>783700</v>
      </c>
      <c r="I206" s="116">
        <f t="shared" si="22"/>
        <v>783700</v>
      </c>
      <c r="J206" s="116">
        <f t="shared" si="22"/>
        <v>0</v>
      </c>
    </row>
    <row r="207" spans="1:10" ht="23.25" x14ac:dyDescent="0.25">
      <c r="A207" s="139" t="s">
        <v>42</v>
      </c>
      <c r="B207" s="115" t="s">
        <v>22</v>
      </c>
      <c r="C207" s="115" t="s">
        <v>83</v>
      </c>
      <c r="D207" s="115" t="s">
        <v>125</v>
      </c>
      <c r="E207" s="115" t="s">
        <v>43</v>
      </c>
      <c r="F207" s="115" t="s">
        <v>126</v>
      </c>
      <c r="G207" s="116">
        <f t="shared" si="22"/>
        <v>783700</v>
      </c>
      <c r="H207" s="116">
        <f t="shared" si="22"/>
        <v>783700</v>
      </c>
      <c r="I207" s="116">
        <f t="shared" si="22"/>
        <v>783700</v>
      </c>
      <c r="J207" s="116">
        <f t="shared" si="22"/>
        <v>0</v>
      </c>
    </row>
    <row r="208" spans="1:10" x14ac:dyDescent="0.25">
      <c r="A208" s="80" t="s">
        <v>128</v>
      </c>
      <c r="B208" s="115" t="s">
        <v>22</v>
      </c>
      <c r="C208" s="115" t="s">
        <v>83</v>
      </c>
      <c r="D208" s="115" t="s">
        <v>125</v>
      </c>
      <c r="E208" s="115" t="s">
        <v>43</v>
      </c>
      <c r="F208" s="115" t="s">
        <v>126</v>
      </c>
      <c r="G208" s="116">
        <v>783700</v>
      </c>
      <c r="H208" s="116">
        <f>SUM(I208:J208)</f>
        <v>783700</v>
      </c>
      <c r="I208" s="116">
        <f>SUM(G208)</f>
        <v>783700</v>
      </c>
      <c r="J208" s="116">
        <v>0</v>
      </c>
    </row>
    <row r="209" spans="1:10" ht="23.25" x14ac:dyDescent="0.25">
      <c r="A209" s="82" t="s">
        <v>129</v>
      </c>
      <c r="B209" s="113" t="s">
        <v>22</v>
      </c>
      <c r="C209" s="113" t="s">
        <v>130</v>
      </c>
      <c r="D209" s="113" t="s">
        <v>20</v>
      </c>
      <c r="E209" s="113"/>
      <c r="F209" s="113"/>
      <c r="G209" s="114">
        <f t="shared" ref="G209:J213" si="23">SUM(G210)</f>
        <v>0</v>
      </c>
      <c r="H209" s="114">
        <f t="shared" si="23"/>
        <v>0</v>
      </c>
      <c r="I209" s="114">
        <f t="shared" si="23"/>
        <v>0</v>
      </c>
      <c r="J209" s="114">
        <f t="shared" si="23"/>
        <v>0</v>
      </c>
    </row>
    <row r="210" spans="1:10" ht="23.25" x14ac:dyDescent="0.25">
      <c r="A210" s="80" t="s">
        <v>131</v>
      </c>
      <c r="B210" s="115" t="s">
        <v>22</v>
      </c>
      <c r="C210" s="115" t="s">
        <v>130</v>
      </c>
      <c r="D210" s="115" t="s">
        <v>132</v>
      </c>
      <c r="E210" s="115"/>
      <c r="F210" s="115"/>
      <c r="G210" s="116">
        <f t="shared" si="23"/>
        <v>0</v>
      </c>
      <c r="H210" s="116">
        <f t="shared" si="23"/>
        <v>0</v>
      </c>
      <c r="I210" s="116">
        <f t="shared" si="23"/>
        <v>0</v>
      </c>
      <c r="J210" s="116">
        <f t="shared" si="23"/>
        <v>0</v>
      </c>
    </row>
    <row r="211" spans="1:10" ht="23.25" x14ac:dyDescent="0.25">
      <c r="A211" s="80" t="s">
        <v>133</v>
      </c>
      <c r="B211" s="115" t="s">
        <v>22</v>
      </c>
      <c r="C211" s="115" t="s">
        <v>130</v>
      </c>
      <c r="D211" s="115" t="s">
        <v>267</v>
      </c>
      <c r="E211" s="115"/>
      <c r="F211" s="115"/>
      <c r="G211" s="116">
        <f t="shared" si="23"/>
        <v>0</v>
      </c>
      <c r="H211" s="116">
        <f t="shared" si="23"/>
        <v>0</v>
      </c>
      <c r="I211" s="116">
        <f t="shared" si="23"/>
        <v>0</v>
      </c>
      <c r="J211" s="116">
        <f t="shared" si="23"/>
        <v>0</v>
      </c>
    </row>
    <row r="212" spans="1:10" ht="23.25" x14ac:dyDescent="0.25">
      <c r="A212" s="138" t="s">
        <v>38</v>
      </c>
      <c r="B212" s="115" t="s">
        <v>22</v>
      </c>
      <c r="C212" s="115" t="s">
        <v>130</v>
      </c>
      <c r="D212" s="115" t="s">
        <v>267</v>
      </c>
      <c r="E212" s="115" t="s">
        <v>88</v>
      </c>
      <c r="F212" s="115"/>
      <c r="G212" s="116">
        <f t="shared" si="23"/>
        <v>0</v>
      </c>
      <c r="H212" s="116">
        <f t="shared" si="23"/>
        <v>0</v>
      </c>
      <c r="I212" s="116">
        <f t="shared" si="23"/>
        <v>0</v>
      </c>
      <c r="J212" s="116">
        <f t="shared" si="23"/>
        <v>0</v>
      </c>
    </row>
    <row r="213" spans="1:10" ht="23.25" x14ac:dyDescent="0.25">
      <c r="A213" s="80" t="s">
        <v>39</v>
      </c>
      <c r="B213" s="115" t="s">
        <v>22</v>
      </c>
      <c r="C213" s="115" t="s">
        <v>130</v>
      </c>
      <c r="D213" s="115" t="s">
        <v>267</v>
      </c>
      <c r="E213" s="115" t="s">
        <v>89</v>
      </c>
      <c r="F213" s="115"/>
      <c r="G213" s="116">
        <f t="shared" si="23"/>
        <v>0</v>
      </c>
      <c r="H213" s="116">
        <f t="shared" si="23"/>
        <v>0</v>
      </c>
      <c r="I213" s="116">
        <f t="shared" si="23"/>
        <v>0</v>
      </c>
      <c r="J213" s="116">
        <f t="shared" si="23"/>
        <v>0</v>
      </c>
    </row>
    <row r="214" spans="1:10" ht="23.25" x14ac:dyDescent="0.25">
      <c r="A214" s="139" t="s">
        <v>42</v>
      </c>
      <c r="B214" s="115" t="s">
        <v>22</v>
      </c>
      <c r="C214" s="115" t="s">
        <v>130</v>
      </c>
      <c r="D214" s="115" t="s">
        <v>267</v>
      </c>
      <c r="E214" s="115" t="s">
        <v>43</v>
      </c>
      <c r="F214" s="115" t="s">
        <v>56</v>
      </c>
      <c r="G214" s="116">
        <v>0</v>
      </c>
      <c r="H214" s="116">
        <f>SUM(I214:J214)</f>
        <v>0</v>
      </c>
      <c r="I214" s="116"/>
      <c r="J214" s="116"/>
    </row>
    <row r="215" spans="1:10" x14ac:dyDescent="0.25">
      <c r="A215" s="82" t="s">
        <v>135</v>
      </c>
      <c r="B215" s="113" t="s">
        <v>136</v>
      </c>
      <c r="C215" s="113" t="s">
        <v>19</v>
      </c>
      <c r="D215" s="113" t="s">
        <v>20</v>
      </c>
      <c r="E215" s="113"/>
      <c r="F215" s="113"/>
      <c r="G215" s="114">
        <f>SUM(G216+G222+G229)</f>
        <v>769087</v>
      </c>
      <c r="H215" s="114">
        <f>SUM(H216+H222+H229)</f>
        <v>780498.74</v>
      </c>
      <c r="I215" s="114">
        <f>SUM(I216+I222+I229)</f>
        <v>780498.74</v>
      </c>
      <c r="J215" s="114">
        <f>SUM(J216+J222+J229)</f>
        <v>0</v>
      </c>
    </row>
    <row r="216" spans="1:10" x14ac:dyDescent="0.25">
      <c r="A216" s="82" t="s">
        <v>137</v>
      </c>
      <c r="B216" s="113" t="s">
        <v>136</v>
      </c>
      <c r="C216" s="113" t="s">
        <v>18</v>
      </c>
      <c r="D216" s="113" t="s">
        <v>20</v>
      </c>
      <c r="E216" s="113"/>
      <c r="F216" s="113"/>
      <c r="G216" s="114">
        <f t="shared" ref="G216:J220" si="24">SUM(G217)</f>
        <v>0</v>
      </c>
      <c r="H216" s="114">
        <f t="shared" si="24"/>
        <v>0</v>
      </c>
      <c r="I216" s="114">
        <f t="shared" si="24"/>
        <v>0</v>
      </c>
      <c r="J216" s="114">
        <f t="shared" si="24"/>
        <v>0</v>
      </c>
    </row>
    <row r="217" spans="1:10" ht="23.25" x14ac:dyDescent="0.25">
      <c r="A217" s="80" t="s">
        <v>138</v>
      </c>
      <c r="B217" s="115" t="s">
        <v>136</v>
      </c>
      <c r="C217" s="115" t="s">
        <v>18</v>
      </c>
      <c r="D217" s="115" t="s">
        <v>139</v>
      </c>
      <c r="E217" s="115"/>
      <c r="F217" s="115"/>
      <c r="G217" s="116">
        <f t="shared" si="24"/>
        <v>0</v>
      </c>
      <c r="H217" s="116">
        <f t="shared" si="24"/>
        <v>0</v>
      </c>
      <c r="I217" s="116">
        <f t="shared" si="24"/>
        <v>0</v>
      </c>
      <c r="J217" s="116">
        <f t="shared" si="24"/>
        <v>0</v>
      </c>
    </row>
    <row r="218" spans="1:10" ht="45.75" x14ac:dyDescent="0.25">
      <c r="A218" s="80" t="s">
        <v>140</v>
      </c>
      <c r="B218" s="115" t="s">
        <v>136</v>
      </c>
      <c r="C218" s="115" t="s">
        <v>18</v>
      </c>
      <c r="D218" s="115" t="s">
        <v>268</v>
      </c>
      <c r="E218" s="115"/>
      <c r="F218" s="115"/>
      <c r="G218" s="116">
        <f t="shared" si="24"/>
        <v>0</v>
      </c>
      <c r="H218" s="116">
        <f t="shared" si="24"/>
        <v>0</v>
      </c>
      <c r="I218" s="116">
        <f t="shared" si="24"/>
        <v>0</v>
      </c>
      <c r="J218" s="116">
        <f t="shared" si="24"/>
        <v>0</v>
      </c>
    </row>
    <row r="219" spans="1:10" ht="34.5" x14ac:dyDescent="0.25">
      <c r="A219" s="80" t="s">
        <v>142</v>
      </c>
      <c r="B219" s="115" t="s">
        <v>136</v>
      </c>
      <c r="C219" s="115" t="s">
        <v>18</v>
      </c>
      <c r="D219" s="115" t="s">
        <v>269</v>
      </c>
      <c r="E219" s="115"/>
      <c r="F219" s="115"/>
      <c r="G219" s="116">
        <f t="shared" si="24"/>
        <v>0</v>
      </c>
      <c r="H219" s="116">
        <f t="shared" si="24"/>
        <v>0</v>
      </c>
      <c r="I219" s="116">
        <f t="shared" si="24"/>
        <v>0</v>
      </c>
      <c r="J219" s="116">
        <f t="shared" si="24"/>
        <v>0</v>
      </c>
    </row>
    <row r="220" spans="1:10" x14ac:dyDescent="0.25">
      <c r="A220" s="139" t="s">
        <v>62</v>
      </c>
      <c r="B220" s="115" t="s">
        <v>136</v>
      </c>
      <c r="C220" s="115" t="s">
        <v>18</v>
      </c>
      <c r="D220" s="115" t="s">
        <v>269</v>
      </c>
      <c r="E220" s="115" t="s">
        <v>63</v>
      </c>
      <c r="F220" s="115"/>
      <c r="G220" s="116">
        <f t="shared" si="24"/>
        <v>0</v>
      </c>
      <c r="H220" s="116">
        <f t="shared" si="24"/>
        <v>0</v>
      </c>
      <c r="I220" s="116">
        <f t="shared" si="24"/>
        <v>0</v>
      </c>
      <c r="J220" s="116">
        <f t="shared" si="24"/>
        <v>0</v>
      </c>
    </row>
    <row r="221" spans="1:10" ht="45.75" x14ac:dyDescent="0.25">
      <c r="A221" s="139" t="s">
        <v>112</v>
      </c>
      <c r="B221" s="115" t="s">
        <v>136</v>
      </c>
      <c r="C221" s="115" t="s">
        <v>18</v>
      </c>
      <c r="D221" s="115" t="s">
        <v>269</v>
      </c>
      <c r="E221" s="115" t="s">
        <v>113</v>
      </c>
      <c r="F221" s="115" t="s">
        <v>143</v>
      </c>
      <c r="G221" s="116">
        <v>0</v>
      </c>
      <c r="H221" s="116">
        <f>SUM(I221:J221)</f>
        <v>0</v>
      </c>
      <c r="I221" s="116"/>
      <c r="J221" s="116"/>
    </row>
    <row r="222" spans="1:10" x14ac:dyDescent="0.25">
      <c r="A222" s="82" t="s">
        <v>144</v>
      </c>
      <c r="B222" s="113" t="s">
        <v>136</v>
      </c>
      <c r="C222" s="113" t="s">
        <v>145</v>
      </c>
      <c r="D222" s="113" t="s">
        <v>20</v>
      </c>
      <c r="E222" s="113"/>
      <c r="F222" s="113"/>
      <c r="G222" s="114">
        <f t="shared" ref="G222:J223" si="25">SUM(G223)</f>
        <v>184500</v>
      </c>
      <c r="H222" s="114">
        <f t="shared" si="25"/>
        <v>184500</v>
      </c>
      <c r="I222" s="114">
        <f t="shared" si="25"/>
        <v>184500</v>
      </c>
      <c r="J222" s="114">
        <f t="shared" si="25"/>
        <v>0</v>
      </c>
    </row>
    <row r="223" spans="1:10" x14ac:dyDescent="0.25">
      <c r="A223" s="80" t="s">
        <v>146</v>
      </c>
      <c r="B223" s="115" t="s">
        <v>136</v>
      </c>
      <c r="C223" s="115" t="s">
        <v>145</v>
      </c>
      <c r="D223" s="115" t="s">
        <v>147</v>
      </c>
      <c r="E223" s="115"/>
      <c r="F223" s="115"/>
      <c r="G223" s="116">
        <f t="shared" si="25"/>
        <v>184500</v>
      </c>
      <c r="H223" s="116">
        <f t="shared" si="25"/>
        <v>184500</v>
      </c>
      <c r="I223" s="116">
        <f t="shared" si="25"/>
        <v>184500</v>
      </c>
      <c r="J223" s="116">
        <f t="shared" si="25"/>
        <v>0</v>
      </c>
    </row>
    <row r="224" spans="1:10" ht="23.25" x14ac:dyDescent="0.25">
      <c r="A224" s="80" t="s">
        <v>148</v>
      </c>
      <c r="B224" s="115" t="s">
        <v>136</v>
      </c>
      <c r="C224" s="115" t="s">
        <v>145</v>
      </c>
      <c r="D224" s="115" t="s">
        <v>323</v>
      </c>
      <c r="E224" s="115"/>
      <c r="F224" s="115"/>
      <c r="G224" s="116">
        <f t="shared" ref="G224:J225" si="26">SUM(G225)</f>
        <v>184500</v>
      </c>
      <c r="H224" s="116">
        <f t="shared" si="26"/>
        <v>184500</v>
      </c>
      <c r="I224" s="116">
        <f t="shared" si="26"/>
        <v>184500</v>
      </c>
      <c r="J224" s="116">
        <f t="shared" si="26"/>
        <v>0</v>
      </c>
    </row>
    <row r="225" spans="1:10" ht="23.25" x14ac:dyDescent="0.25">
      <c r="A225" s="138" t="s">
        <v>38</v>
      </c>
      <c r="B225" s="115" t="s">
        <v>136</v>
      </c>
      <c r="C225" s="115" t="s">
        <v>145</v>
      </c>
      <c r="D225" s="115" t="s">
        <v>323</v>
      </c>
      <c r="E225" s="115" t="s">
        <v>88</v>
      </c>
      <c r="F225" s="115"/>
      <c r="G225" s="116">
        <f t="shared" si="26"/>
        <v>184500</v>
      </c>
      <c r="H225" s="116">
        <f t="shared" si="26"/>
        <v>184500</v>
      </c>
      <c r="I225" s="116">
        <f t="shared" si="26"/>
        <v>184500</v>
      </c>
      <c r="J225" s="116">
        <f t="shared" si="26"/>
        <v>0</v>
      </c>
    </row>
    <row r="226" spans="1:10" ht="23.25" x14ac:dyDescent="0.25">
      <c r="A226" s="80" t="s">
        <v>39</v>
      </c>
      <c r="B226" s="115" t="s">
        <v>136</v>
      </c>
      <c r="C226" s="115" t="s">
        <v>145</v>
      </c>
      <c r="D226" s="115" t="s">
        <v>323</v>
      </c>
      <c r="E226" s="115" t="s">
        <v>89</v>
      </c>
      <c r="F226" s="115"/>
      <c r="G226" s="116">
        <f>SUM(G227:G228)</f>
        <v>184500</v>
      </c>
      <c r="H226" s="116">
        <f>SUM(H227:H228)</f>
        <v>184500</v>
      </c>
      <c r="I226" s="116">
        <f>SUM(I227:I228)</f>
        <v>184500</v>
      </c>
      <c r="J226" s="116">
        <f>SUM(J227:J228)</f>
        <v>0</v>
      </c>
    </row>
    <row r="227" spans="1:10" ht="34.5" x14ac:dyDescent="0.25">
      <c r="A227" s="139" t="s">
        <v>150</v>
      </c>
      <c r="B227" s="115" t="s">
        <v>136</v>
      </c>
      <c r="C227" s="115" t="s">
        <v>145</v>
      </c>
      <c r="D227" s="115" t="s">
        <v>323</v>
      </c>
      <c r="E227" s="115" t="s">
        <v>151</v>
      </c>
      <c r="F227" s="115" t="s">
        <v>152</v>
      </c>
      <c r="G227" s="116">
        <v>0</v>
      </c>
      <c r="H227" s="116">
        <v>0</v>
      </c>
      <c r="I227" s="116">
        <v>0</v>
      </c>
      <c r="J227" s="116">
        <v>0</v>
      </c>
    </row>
    <row r="228" spans="1:10" ht="23.25" x14ac:dyDescent="0.25">
      <c r="A228" s="139" t="s">
        <v>42</v>
      </c>
      <c r="B228" s="115" t="s">
        <v>136</v>
      </c>
      <c r="C228" s="115" t="s">
        <v>145</v>
      </c>
      <c r="D228" s="115" t="s">
        <v>323</v>
      </c>
      <c r="E228" s="115" t="s">
        <v>43</v>
      </c>
      <c r="F228" s="115" t="s">
        <v>290</v>
      </c>
      <c r="G228" s="116">
        <v>184500</v>
      </c>
      <c r="H228" s="116">
        <f>SUM(I228:J228)</f>
        <v>184500</v>
      </c>
      <c r="I228" s="116">
        <f>SUM(G228)</f>
        <v>184500</v>
      </c>
      <c r="J228" s="116">
        <v>0</v>
      </c>
    </row>
    <row r="229" spans="1:10" x14ac:dyDescent="0.25">
      <c r="A229" s="82" t="s">
        <v>153</v>
      </c>
      <c r="B229" s="113" t="s">
        <v>136</v>
      </c>
      <c r="C229" s="113" t="s">
        <v>81</v>
      </c>
      <c r="D229" s="113" t="s">
        <v>20</v>
      </c>
      <c r="E229" s="113"/>
      <c r="F229" s="113"/>
      <c r="G229" s="114">
        <f>SUM(G230)</f>
        <v>584587</v>
      </c>
      <c r="H229" s="114">
        <f>SUM(H230)</f>
        <v>595998.74</v>
      </c>
      <c r="I229" s="114">
        <f>SUM(I230)</f>
        <v>595998.74</v>
      </c>
      <c r="J229" s="114">
        <f>SUM(J230)</f>
        <v>0</v>
      </c>
    </row>
    <row r="230" spans="1:10" x14ac:dyDescent="0.25">
      <c r="A230" s="80" t="s">
        <v>153</v>
      </c>
      <c r="B230" s="115" t="s">
        <v>136</v>
      </c>
      <c r="C230" s="115" t="s">
        <v>81</v>
      </c>
      <c r="D230" s="115" t="s">
        <v>154</v>
      </c>
      <c r="E230" s="115"/>
      <c r="F230" s="115"/>
      <c r="G230" s="116">
        <f>SUM(G231+G237+G241+G245)</f>
        <v>584587</v>
      </c>
      <c r="H230" s="116">
        <f>SUM(H231+H237+H241+H245)</f>
        <v>595998.74</v>
      </c>
      <c r="I230" s="116">
        <f>SUM(I231+I237+I241+I245)</f>
        <v>595998.74</v>
      </c>
      <c r="J230" s="116">
        <f>SUM(J231+J237+J241+J245)</f>
        <v>0</v>
      </c>
    </row>
    <row r="231" spans="1:10" x14ac:dyDescent="0.25">
      <c r="A231" s="80" t="s">
        <v>155</v>
      </c>
      <c r="B231" s="115" t="s">
        <v>136</v>
      </c>
      <c r="C231" s="115" t="s">
        <v>81</v>
      </c>
      <c r="D231" s="115" t="s">
        <v>156</v>
      </c>
      <c r="E231" s="115"/>
      <c r="F231" s="115"/>
      <c r="G231" s="116">
        <f t="shared" ref="G231:J233" si="27">SUM(G232)</f>
        <v>457000</v>
      </c>
      <c r="H231" s="116">
        <f t="shared" si="27"/>
        <v>473000</v>
      </c>
      <c r="I231" s="116">
        <f t="shared" si="27"/>
        <v>473000</v>
      </c>
      <c r="J231" s="116">
        <f t="shared" si="27"/>
        <v>0</v>
      </c>
    </row>
    <row r="232" spans="1:10" ht="23.25" x14ac:dyDescent="0.25">
      <c r="A232" s="138" t="s">
        <v>38</v>
      </c>
      <c r="B232" s="115" t="s">
        <v>136</v>
      </c>
      <c r="C232" s="115" t="s">
        <v>81</v>
      </c>
      <c r="D232" s="115" t="s">
        <v>156</v>
      </c>
      <c r="E232" s="115" t="s">
        <v>88</v>
      </c>
      <c r="F232" s="115"/>
      <c r="G232" s="116">
        <f t="shared" si="27"/>
        <v>457000</v>
      </c>
      <c r="H232" s="116">
        <f t="shared" si="27"/>
        <v>473000</v>
      </c>
      <c r="I232" s="116">
        <f t="shared" si="27"/>
        <v>473000</v>
      </c>
      <c r="J232" s="116">
        <f t="shared" si="27"/>
        <v>0</v>
      </c>
    </row>
    <row r="233" spans="1:10" ht="23.25" x14ac:dyDescent="0.25">
      <c r="A233" s="80" t="s">
        <v>39</v>
      </c>
      <c r="B233" s="115" t="s">
        <v>136</v>
      </c>
      <c r="C233" s="115" t="s">
        <v>81</v>
      </c>
      <c r="D233" s="115" t="s">
        <v>156</v>
      </c>
      <c r="E233" s="115" t="s">
        <v>89</v>
      </c>
      <c r="F233" s="115"/>
      <c r="G233" s="116">
        <f t="shared" si="27"/>
        <v>457000</v>
      </c>
      <c r="H233" s="116">
        <f t="shared" si="27"/>
        <v>473000</v>
      </c>
      <c r="I233" s="116">
        <f t="shared" si="27"/>
        <v>473000</v>
      </c>
      <c r="J233" s="116">
        <f t="shared" si="27"/>
        <v>0</v>
      </c>
    </row>
    <row r="234" spans="1:10" ht="23.25" x14ac:dyDescent="0.25">
      <c r="A234" s="139" t="s">
        <v>42</v>
      </c>
      <c r="B234" s="115" t="s">
        <v>136</v>
      </c>
      <c r="C234" s="115" t="s">
        <v>81</v>
      </c>
      <c r="D234" s="115" t="s">
        <v>156</v>
      </c>
      <c r="E234" s="115" t="s">
        <v>43</v>
      </c>
      <c r="F234" s="202"/>
      <c r="G234" s="116">
        <f>SUM(G235:G236)</f>
        <v>457000</v>
      </c>
      <c r="H234" s="116">
        <f>SUM(H235:H236)</f>
        <v>473000</v>
      </c>
      <c r="I234" s="116">
        <f>SUM(I235:I236)</f>
        <v>473000</v>
      </c>
      <c r="J234" s="116">
        <f>SUM(J235:J236)</f>
        <v>0</v>
      </c>
    </row>
    <row r="235" spans="1:10" x14ac:dyDescent="0.25">
      <c r="A235" s="139" t="s">
        <v>157</v>
      </c>
      <c r="B235" s="115"/>
      <c r="C235" s="115"/>
      <c r="D235" s="115"/>
      <c r="E235" s="115"/>
      <c r="F235" s="202" t="s">
        <v>126</v>
      </c>
      <c r="G235" s="116">
        <v>7000</v>
      </c>
      <c r="H235" s="116">
        <f>SUM(I235:J235)</f>
        <v>14000</v>
      </c>
      <c r="I235" s="116">
        <v>14000</v>
      </c>
      <c r="J235" s="116">
        <v>0</v>
      </c>
    </row>
    <row r="236" spans="1:10" x14ac:dyDescent="0.25">
      <c r="A236" s="139" t="s">
        <v>158</v>
      </c>
      <c r="B236" s="115"/>
      <c r="C236" s="115"/>
      <c r="D236" s="115"/>
      <c r="E236" s="115"/>
      <c r="F236" s="202" t="s">
        <v>46</v>
      </c>
      <c r="G236" s="116">
        <v>450000</v>
      </c>
      <c r="H236" s="116">
        <f>SUM(I236:J236)</f>
        <v>459000</v>
      </c>
      <c r="I236" s="200">
        <f>SUM(G236*102/100)</f>
        <v>459000</v>
      </c>
      <c r="J236" s="116">
        <v>0</v>
      </c>
    </row>
    <row r="237" spans="1:10" x14ac:dyDescent="0.25">
      <c r="A237" s="80" t="s">
        <v>159</v>
      </c>
      <c r="B237" s="115" t="s">
        <v>136</v>
      </c>
      <c r="C237" s="115" t="s">
        <v>81</v>
      </c>
      <c r="D237" s="115" t="s">
        <v>156</v>
      </c>
      <c r="E237" s="115"/>
      <c r="F237" s="115"/>
      <c r="G237" s="116">
        <f t="shared" ref="G237:J239" si="28">SUM(G238)</f>
        <v>0</v>
      </c>
      <c r="H237" s="116">
        <f t="shared" si="28"/>
        <v>0</v>
      </c>
      <c r="I237" s="116">
        <f t="shared" si="28"/>
        <v>0</v>
      </c>
      <c r="J237" s="116">
        <f t="shared" si="28"/>
        <v>0</v>
      </c>
    </row>
    <row r="238" spans="1:10" ht="23.25" x14ac:dyDescent="0.25">
      <c r="A238" s="138" t="s">
        <v>38</v>
      </c>
      <c r="B238" s="115" t="s">
        <v>136</v>
      </c>
      <c r="C238" s="115" t="s">
        <v>81</v>
      </c>
      <c r="D238" s="115" t="s">
        <v>156</v>
      </c>
      <c r="E238" s="115" t="s">
        <v>88</v>
      </c>
      <c r="F238" s="115"/>
      <c r="G238" s="116">
        <f t="shared" si="28"/>
        <v>0</v>
      </c>
      <c r="H238" s="116">
        <f t="shared" si="28"/>
        <v>0</v>
      </c>
      <c r="I238" s="116">
        <f t="shared" si="28"/>
        <v>0</v>
      </c>
      <c r="J238" s="116">
        <f t="shared" si="28"/>
        <v>0</v>
      </c>
    </row>
    <row r="239" spans="1:10" ht="23.25" x14ac:dyDescent="0.25">
      <c r="A239" s="80" t="s">
        <v>39</v>
      </c>
      <c r="B239" s="115" t="s">
        <v>136</v>
      </c>
      <c r="C239" s="115" t="s">
        <v>81</v>
      </c>
      <c r="D239" s="115" t="s">
        <v>156</v>
      </c>
      <c r="E239" s="115" t="s">
        <v>89</v>
      </c>
      <c r="F239" s="115"/>
      <c r="G239" s="116">
        <f t="shared" si="28"/>
        <v>0</v>
      </c>
      <c r="H239" s="116">
        <f t="shared" si="28"/>
        <v>0</v>
      </c>
      <c r="I239" s="116">
        <f t="shared" si="28"/>
        <v>0</v>
      </c>
      <c r="J239" s="116">
        <f t="shared" si="28"/>
        <v>0</v>
      </c>
    </row>
    <row r="240" spans="1:10" ht="23.25" x14ac:dyDescent="0.25">
      <c r="A240" s="139" t="s">
        <v>42</v>
      </c>
      <c r="B240" s="115" t="s">
        <v>136</v>
      </c>
      <c r="C240" s="115" t="s">
        <v>81</v>
      </c>
      <c r="D240" s="115" t="s">
        <v>156</v>
      </c>
      <c r="E240" s="115" t="s">
        <v>43</v>
      </c>
      <c r="F240" s="115" t="s">
        <v>126</v>
      </c>
      <c r="G240" s="116"/>
      <c r="H240" s="116">
        <f>SUM(I240:J240)</f>
        <v>0</v>
      </c>
      <c r="I240" s="116">
        <f>SUM(G240)</f>
        <v>0</v>
      </c>
      <c r="J240" s="116">
        <v>0</v>
      </c>
    </row>
    <row r="241" spans="1:10" x14ac:dyDescent="0.25">
      <c r="A241" s="80" t="s">
        <v>161</v>
      </c>
      <c r="B241" s="115" t="s">
        <v>136</v>
      </c>
      <c r="C241" s="115" t="s">
        <v>81</v>
      </c>
      <c r="D241" s="115" t="s">
        <v>156</v>
      </c>
      <c r="E241" s="115"/>
      <c r="F241" s="115"/>
      <c r="G241" s="116">
        <f t="shared" ref="G241:J243" si="29">SUM(G242)</f>
        <v>0</v>
      </c>
      <c r="H241" s="116">
        <f t="shared" si="29"/>
        <v>0</v>
      </c>
      <c r="I241" s="116">
        <f t="shared" si="29"/>
        <v>0</v>
      </c>
      <c r="J241" s="116">
        <f t="shared" si="29"/>
        <v>0</v>
      </c>
    </row>
    <row r="242" spans="1:10" ht="23.25" x14ac:dyDescent="0.25">
      <c r="A242" s="138" t="s">
        <v>38</v>
      </c>
      <c r="B242" s="115" t="s">
        <v>136</v>
      </c>
      <c r="C242" s="115" t="s">
        <v>81</v>
      </c>
      <c r="D242" s="115" t="s">
        <v>156</v>
      </c>
      <c r="E242" s="115" t="s">
        <v>88</v>
      </c>
      <c r="F242" s="115"/>
      <c r="G242" s="116">
        <f t="shared" si="29"/>
        <v>0</v>
      </c>
      <c r="H242" s="116">
        <f t="shared" si="29"/>
        <v>0</v>
      </c>
      <c r="I242" s="116">
        <f t="shared" si="29"/>
        <v>0</v>
      </c>
      <c r="J242" s="116">
        <f t="shared" si="29"/>
        <v>0</v>
      </c>
    </row>
    <row r="243" spans="1:10" ht="23.25" x14ac:dyDescent="0.25">
      <c r="A243" s="80" t="s">
        <v>39</v>
      </c>
      <c r="B243" s="115" t="s">
        <v>136</v>
      </c>
      <c r="C243" s="115" t="s">
        <v>81</v>
      </c>
      <c r="D243" s="115" t="s">
        <v>156</v>
      </c>
      <c r="E243" s="115" t="s">
        <v>89</v>
      </c>
      <c r="F243" s="115"/>
      <c r="G243" s="116">
        <f t="shared" si="29"/>
        <v>0</v>
      </c>
      <c r="H243" s="116">
        <f t="shared" si="29"/>
        <v>0</v>
      </c>
      <c r="I243" s="116">
        <f t="shared" si="29"/>
        <v>0</v>
      </c>
      <c r="J243" s="116">
        <f t="shared" si="29"/>
        <v>0</v>
      </c>
    </row>
    <row r="244" spans="1:10" ht="23.25" x14ac:dyDescent="0.25">
      <c r="A244" s="139" t="s">
        <v>42</v>
      </c>
      <c r="B244" s="115" t="s">
        <v>136</v>
      </c>
      <c r="C244" s="115" t="s">
        <v>81</v>
      </c>
      <c r="D244" s="115" t="s">
        <v>156</v>
      </c>
      <c r="E244" s="115" t="s">
        <v>43</v>
      </c>
      <c r="F244" s="115" t="s">
        <v>126</v>
      </c>
      <c r="G244" s="116"/>
      <c r="H244" s="116">
        <f>SUM(I244:J244)</f>
        <v>0</v>
      </c>
      <c r="I244" s="116">
        <f>SUM(G244)</f>
        <v>0</v>
      </c>
      <c r="J244" s="116">
        <v>0</v>
      </c>
    </row>
    <row r="245" spans="1:10" ht="23.25" x14ac:dyDescent="0.25">
      <c r="A245" s="80" t="s">
        <v>163</v>
      </c>
      <c r="B245" s="115" t="s">
        <v>136</v>
      </c>
      <c r="C245" s="115" t="s">
        <v>81</v>
      </c>
      <c r="D245" s="115" t="s">
        <v>156</v>
      </c>
      <c r="E245" s="115"/>
      <c r="F245" s="115"/>
      <c r="G245" s="116">
        <f t="shared" ref="G245:J248" si="30">SUM(G246)</f>
        <v>127587</v>
      </c>
      <c r="H245" s="116">
        <f t="shared" si="30"/>
        <v>122998.74</v>
      </c>
      <c r="I245" s="116">
        <f t="shared" si="30"/>
        <v>122998.74</v>
      </c>
      <c r="J245" s="116">
        <f t="shared" si="30"/>
        <v>0</v>
      </c>
    </row>
    <row r="246" spans="1:10" ht="23.25" x14ac:dyDescent="0.25">
      <c r="A246" s="138" t="s">
        <v>165</v>
      </c>
      <c r="B246" s="115" t="s">
        <v>136</v>
      </c>
      <c r="C246" s="115" t="s">
        <v>81</v>
      </c>
      <c r="D246" s="115" t="s">
        <v>156</v>
      </c>
      <c r="E246" s="115"/>
      <c r="F246" s="115"/>
      <c r="G246" s="116">
        <f t="shared" si="30"/>
        <v>127587</v>
      </c>
      <c r="H246" s="116">
        <f t="shared" si="30"/>
        <v>122998.74</v>
      </c>
      <c r="I246" s="116">
        <f t="shared" si="30"/>
        <v>122998.74</v>
      </c>
      <c r="J246" s="116">
        <f t="shared" si="30"/>
        <v>0</v>
      </c>
    </row>
    <row r="247" spans="1:10" ht="23.25" x14ac:dyDescent="0.25">
      <c r="A247" s="138" t="s">
        <v>38</v>
      </c>
      <c r="B247" s="115" t="s">
        <v>136</v>
      </c>
      <c r="C247" s="115" t="s">
        <v>81</v>
      </c>
      <c r="D247" s="115" t="s">
        <v>156</v>
      </c>
      <c r="E247" s="115" t="s">
        <v>88</v>
      </c>
      <c r="F247" s="115"/>
      <c r="G247" s="116">
        <f t="shared" si="30"/>
        <v>127587</v>
      </c>
      <c r="H247" s="116">
        <f t="shared" si="30"/>
        <v>122998.74</v>
      </c>
      <c r="I247" s="116">
        <f t="shared" si="30"/>
        <v>122998.74</v>
      </c>
      <c r="J247" s="116">
        <f t="shared" si="30"/>
        <v>0</v>
      </c>
    </row>
    <row r="248" spans="1:10" ht="23.25" x14ac:dyDescent="0.25">
      <c r="A248" s="80" t="s">
        <v>39</v>
      </c>
      <c r="B248" s="115" t="s">
        <v>136</v>
      </c>
      <c r="C248" s="115" t="s">
        <v>81</v>
      </c>
      <c r="D248" s="115" t="s">
        <v>156</v>
      </c>
      <c r="E248" s="115" t="s">
        <v>89</v>
      </c>
      <c r="F248" s="115"/>
      <c r="G248" s="116">
        <f t="shared" si="30"/>
        <v>127587</v>
      </c>
      <c r="H248" s="116">
        <f t="shared" si="30"/>
        <v>122998.74</v>
      </c>
      <c r="I248" s="116">
        <f t="shared" si="30"/>
        <v>122998.74</v>
      </c>
      <c r="J248" s="116">
        <f t="shared" si="30"/>
        <v>0</v>
      </c>
    </row>
    <row r="249" spans="1:10" ht="23.25" x14ac:dyDescent="0.25">
      <c r="A249" s="139" t="s">
        <v>42</v>
      </c>
      <c r="B249" s="115" t="s">
        <v>136</v>
      </c>
      <c r="C249" s="115" t="s">
        <v>81</v>
      </c>
      <c r="D249" s="115" t="s">
        <v>156</v>
      </c>
      <c r="E249" s="115" t="s">
        <v>43</v>
      </c>
      <c r="F249" s="115" t="s">
        <v>126</v>
      </c>
      <c r="G249" s="116">
        <f>SUM(G250:G255)</f>
        <v>127587</v>
      </c>
      <c r="H249" s="116">
        <f>SUM(H250:H255)</f>
        <v>122998.74</v>
      </c>
      <c r="I249" s="116">
        <f>SUM(I250:I255)</f>
        <v>122998.74</v>
      </c>
      <c r="J249" s="116">
        <f>SUM(J250:J255)</f>
        <v>0</v>
      </c>
    </row>
    <row r="250" spans="1:10" x14ac:dyDescent="0.25">
      <c r="A250" s="139" t="s">
        <v>166</v>
      </c>
      <c r="B250" s="115" t="s">
        <v>136</v>
      </c>
      <c r="C250" s="115" t="s">
        <v>81</v>
      </c>
      <c r="D250" s="115" t="s">
        <v>156</v>
      </c>
      <c r="E250" s="115"/>
      <c r="F250" s="115"/>
      <c r="G250" s="116"/>
      <c r="H250" s="116"/>
      <c r="I250" s="116"/>
      <c r="J250" s="116"/>
    </row>
    <row r="251" spans="1:10" x14ac:dyDescent="0.25">
      <c r="A251" s="139" t="s">
        <v>167</v>
      </c>
      <c r="B251" s="115" t="s">
        <v>136</v>
      </c>
      <c r="C251" s="115" t="s">
        <v>81</v>
      </c>
      <c r="D251" s="115" t="s">
        <v>156</v>
      </c>
      <c r="E251" s="115"/>
      <c r="F251" s="115"/>
      <c r="G251" s="116">
        <v>7000</v>
      </c>
      <c r="H251" s="116"/>
      <c r="I251" s="200"/>
      <c r="J251" s="116"/>
    </row>
    <row r="252" spans="1:10" x14ac:dyDescent="0.25">
      <c r="A252" s="80" t="s">
        <v>168</v>
      </c>
      <c r="B252" s="115" t="s">
        <v>136</v>
      </c>
      <c r="C252" s="115" t="s">
        <v>81</v>
      </c>
      <c r="D252" s="115" t="s">
        <v>156</v>
      </c>
      <c r="E252" s="115"/>
      <c r="F252" s="115"/>
      <c r="G252" s="116">
        <v>120587</v>
      </c>
      <c r="H252" s="116">
        <f>SUM(I252:J252)</f>
        <v>122998.74</v>
      </c>
      <c r="I252" s="200">
        <f>SUM(G252*102/100)</f>
        <v>122998.74</v>
      </c>
      <c r="J252" s="116">
        <v>0</v>
      </c>
    </row>
    <row r="253" spans="1:10" x14ac:dyDescent="0.25">
      <c r="A253" s="80" t="s">
        <v>169</v>
      </c>
      <c r="B253" s="115" t="s">
        <v>136</v>
      </c>
      <c r="C253" s="115" t="s">
        <v>81</v>
      </c>
      <c r="D253" s="115" t="s">
        <v>156</v>
      </c>
      <c r="E253" s="115"/>
      <c r="F253" s="115"/>
      <c r="G253" s="116">
        <v>0</v>
      </c>
      <c r="H253" s="116">
        <f>SUM(I253:J253)</f>
        <v>0</v>
      </c>
      <c r="I253" s="116">
        <f>SUM(G253)</f>
        <v>0</v>
      </c>
      <c r="J253" s="116">
        <v>0</v>
      </c>
    </row>
    <row r="254" spans="1:10" x14ac:dyDescent="0.25">
      <c r="A254" s="80" t="s">
        <v>170</v>
      </c>
      <c r="B254" s="115" t="s">
        <v>136</v>
      </c>
      <c r="C254" s="115" t="s">
        <v>81</v>
      </c>
      <c r="D254" s="115" t="s">
        <v>156</v>
      </c>
      <c r="E254" s="115"/>
      <c r="F254" s="115"/>
      <c r="G254" s="116">
        <v>0</v>
      </c>
      <c r="H254" s="116">
        <f>SUM(I254:J254)</f>
        <v>0</v>
      </c>
      <c r="I254" s="200">
        <f>SUM(G254*107.5/100)</f>
        <v>0</v>
      </c>
      <c r="J254" s="116">
        <v>0</v>
      </c>
    </row>
    <row r="255" spans="1:10" x14ac:dyDescent="0.25">
      <c r="A255" s="80" t="s">
        <v>276</v>
      </c>
      <c r="B255" s="115" t="s">
        <v>136</v>
      </c>
      <c r="C255" s="115" t="s">
        <v>81</v>
      </c>
      <c r="D255" s="115" t="s">
        <v>156</v>
      </c>
      <c r="E255" s="115"/>
      <c r="F255" s="115"/>
      <c r="G255" s="116"/>
      <c r="H255" s="116"/>
      <c r="I255" s="116"/>
      <c r="J255" s="116"/>
    </row>
    <row r="256" spans="1:10" x14ac:dyDescent="0.25">
      <c r="A256" s="82" t="s">
        <v>172</v>
      </c>
      <c r="B256" s="113" t="s">
        <v>107</v>
      </c>
      <c r="C256" s="113" t="s">
        <v>19</v>
      </c>
      <c r="D256" s="113" t="s">
        <v>20</v>
      </c>
      <c r="E256" s="113"/>
      <c r="F256" s="113"/>
      <c r="G256" s="114">
        <f>SUM(G257)</f>
        <v>10998701</v>
      </c>
      <c r="H256" s="114">
        <f>SUM(H257)</f>
        <v>9981391.3901046626</v>
      </c>
      <c r="I256" s="114">
        <f>SUM(I257)</f>
        <v>9981391.3901046626</v>
      </c>
      <c r="J256" s="114">
        <f>SUM(J257)</f>
        <v>0</v>
      </c>
    </row>
    <row r="257" spans="1:10" x14ac:dyDescent="0.25">
      <c r="A257" s="82" t="s">
        <v>173</v>
      </c>
      <c r="B257" s="113" t="s">
        <v>107</v>
      </c>
      <c r="C257" s="113" t="s">
        <v>18</v>
      </c>
      <c r="D257" s="113" t="s">
        <v>20</v>
      </c>
      <c r="E257" s="113"/>
      <c r="F257" s="113"/>
      <c r="G257" s="114">
        <f>SUM(G258+G457)</f>
        <v>10998701</v>
      </c>
      <c r="H257" s="114">
        <f>SUM(H258+H457)</f>
        <v>9981391.3901046626</v>
      </c>
      <c r="I257" s="114">
        <f>SUM(I258+I457)</f>
        <v>9981391.3901046626</v>
      </c>
      <c r="J257" s="114">
        <f>SUM(J258+J457)</f>
        <v>0</v>
      </c>
    </row>
    <row r="258" spans="1:10" ht="23.25" x14ac:dyDescent="0.25">
      <c r="A258" s="80" t="s">
        <v>174</v>
      </c>
      <c r="B258" s="115" t="s">
        <v>107</v>
      </c>
      <c r="C258" s="115" t="s">
        <v>18</v>
      </c>
      <c r="D258" s="115" t="s">
        <v>175</v>
      </c>
      <c r="E258" s="115"/>
      <c r="F258" s="115"/>
      <c r="G258" s="116">
        <f t="shared" ref="G258:J259" si="31">SUM(G259)</f>
        <v>2402326</v>
      </c>
      <c r="H258" s="116">
        <f t="shared" si="31"/>
        <v>2185209.8523311131</v>
      </c>
      <c r="I258" s="116">
        <f t="shared" si="31"/>
        <v>2185209.8523311131</v>
      </c>
      <c r="J258" s="116">
        <f t="shared" si="31"/>
        <v>0</v>
      </c>
    </row>
    <row r="259" spans="1:10" ht="23.25" x14ac:dyDescent="0.25">
      <c r="A259" s="80" t="s">
        <v>94</v>
      </c>
      <c r="B259" s="115" t="s">
        <v>107</v>
      </c>
      <c r="C259" s="115" t="s">
        <v>18</v>
      </c>
      <c r="D259" s="115" t="s">
        <v>176</v>
      </c>
      <c r="E259" s="115"/>
      <c r="F259" s="115"/>
      <c r="G259" s="116">
        <f t="shared" si="31"/>
        <v>2402326</v>
      </c>
      <c r="H259" s="116">
        <f t="shared" si="31"/>
        <v>2185209.8523311131</v>
      </c>
      <c r="I259" s="116">
        <f t="shared" si="31"/>
        <v>2185209.8523311131</v>
      </c>
      <c r="J259" s="116">
        <f t="shared" si="31"/>
        <v>0</v>
      </c>
    </row>
    <row r="260" spans="1:10" ht="34.5" x14ac:dyDescent="0.25">
      <c r="A260" s="80" t="s">
        <v>96</v>
      </c>
      <c r="B260" s="115" t="s">
        <v>107</v>
      </c>
      <c r="C260" s="115" t="s">
        <v>18</v>
      </c>
      <c r="D260" s="115" t="s">
        <v>176</v>
      </c>
      <c r="E260" s="115"/>
      <c r="F260" s="115"/>
      <c r="G260" s="116">
        <f>SUM(G261+G269+G297)</f>
        <v>2402326</v>
      </c>
      <c r="H260" s="116">
        <f>SUM(H261+H269+H297)</f>
        <v>2185209.8523311131</v>
      </c>
      <c r="I260" s="116">
        <f>SUM(I261+I269+I297)</f>
        <v>2185209.8523311131</v>
      </c>
      <c r="J260" s="116">
        <f>SUM(J261+J269+J297)</f>
        <v>0</v>
      </c>
    </row>
    <row r="261" spans="1:10" ht="45.75" x14ac:dyDescent="0.25">
      <c r="A261" s="80" t="s">
        <v>28</v>
      </c>
      <c r="B261" s="115" t="s">
        <v>107</v>
      </c>
      <c r="C261" s="115" t="s">
        <v>18</v>
      </c>
      <c r="D261" s="115" t="s">
        <v>176</v>
      </c>
      <c r="E261" s="115" t="s">
        <v>29</v>
      </c>
      <c r="F261" s="115"/>
      <c r="G261" s="116">
        <f>SUM(G262)</f>
        <v>2049201</v>
      </c>
      <c r="H261" s="116">
        <f>SUM(H262)</f>
        <v>1852298.3523311131</v>
      </c>
      <c r="I261" s="116">
        <f>SUM(I262)</f>
        <v>1852298.3523311131</v>
      </c>
      <c r="J261" s="116">
        <f>SUM(J262)</f>
        <v>0</v>
      </c>
    </row>
    <row r="262" spans="1:10" ht="23.25" x14ac:dyDescent="0.25">
      <c r="A262" s="80" t="s">
        <v>177</v>
      </c>
      <c r="B262" s="115" t="s">
        <v>107</v>
      </c>
      <c r="C262" s="115" t="s">
        <v>18</v>
      </c>
      <c r="D262" s="115" t="s">
        <v>176</v>
      </c>
      <c r="E262" s="115" t="s">
        <v>178</v>
      </c>
      <c r="F262" s="115"/>
      <c r="G262" s="116">
        <f>SUM(G263+G268)</f>
        <v>2049201</v>
      </c>
      <c r="H262" s="116">
        <f>SUM(H263+H268)</f>
        <v>1852298.3523311131</v>
      </c>
      <c r="I262" s="116">
        <f>SUM(I263+I268)</f>
        <v>1852298.3523311131</v>
      </c>
      <c r="J262" s="116">
        <f>SUM(J263+J268)</f>
        <v>0</v>
      </c>
    </row>
    <row r="263" spans="1:10" x14ac:dyDescent="0.25">
      <c r="A263" s="257" t="s">
        <v>32</v>
      </c>
      <c r="B263" s="260" t="s">
        <v>107</v>
      </c>
      <c r="C263" s="260" t="s">
        <v>18</v>
      </c>
      <c r="D263" s="115" t="s">
        <v>176</v>
      </c>
      <c r="E263" s="260" t="s">
        <v>179</v>
      </c>
      <c r="F263" s="115"/>
      <c r="G263" s="116">
        <f>SUM(G264:G267)</f>
        <v>2049201</v>
      </c>
      <c r="H263" s="116">
        <f>SUM(H264:H267)</f>
        <v>1852298.3523311131</v>
      </c>
      <c r="I263" s="116">
        <f>SUM(I264:I267)</f>
        <v>1852298.3523311131</v>
      </c>
      <c r="J263" s="116">
        <f>SUM(J264:J267)</f>
        <v>0</v>
      </c>
    </row>
    <row r="264" spans="1:10" x14ac:dyDescent="0.25">
      <c r="A264" s="258"/>
      <c r="B264" s="261"/>
      <c r="C264" s="261"/>
      <c r="D264" s="115" t="s">
        <v>176</v>
      </c>
      <c r="E264" s="261"/>
      <c r="F264" s="115" t="s">
        <v>34</v>
      </c>
      <c r="G264" s="116">
        <f>SUM(G306+G345+G384+G423)</f>
        <v>1573907</v>
      </c>
      <c r="H264" s="116">
        <f>SUM(H306+H345+H384+H423)</f>
        <v>1422656.1845861084</v>
      </c>
      <c r="I264" s="116">
        <f>SUM(I306+I345+I384+I423)</f>
        <v>1422656.1845861084</v>
      </c>
      <c r="J264" s="116">
        <f>SUM(J306+J345+J384+J423)</f>
        <v>0</v>
      </c>
    </row>
    <row r="265" spans="1:10" ht="23.25" x14ac:dyDescent="0.25">
      <c r="A265" s="258"/>
      <c r="B265" s="261"/>
      <c r="C265" s="261"/>
      <c r="D265" s="115" t="s">
        <v>176</v>
      </c>
      <c r="E265" s="261"/>
      <c r="F265" s="81" t="s">
        <v>280</v>
      </c>
      <c r="G265" s="116"/>
      <c r="H265" s="116"/>
      <c r="I265" s="116"/>
      <c r="J265" s="116"/>
    </row>
    <row r="266" spans="1:10" x14ac:dyDescent="0.25">
      <c r="A266" s="258"/>
      <c r="B266" s="261"/>
      <c r="C266" s="261"/>
      <c r="D266" s="115" t="s">
        <v>176</v>
      </c>
      <c r="E266" s="261"/>
      <c r="F266" s="81" t="s">
        <v>35</v>
      </c>
      <c r="G266" s="116">
        <f>SUM(G307+G346+G385+G424)</f>
        <v>475294</v>
      </c>
      <c r="H266" s="116">
        <f>SUM(H307+H346+H385+H424)</f>
        <v>429642.16774500476</v>
      </c>
      <c r="I266" s="116">
        <f>SUM(I307+I346+I385+I424)</f>
        <v>429642.16774500476</v>
      </c>
      <c r="J266" s="116">
        <f>SUM(J307+J346+J385+J424)</f>
        <v>0</v>
      </c>
    </row>
    <row r="267" spans="1:10" ht="23.25" x14ac:dyDescent="0.25">
      <c r="A267" s="259"/>
      <c r="B267" s="262"/>
      <c r="C267" s="262"/>
      <c r="D267" s="115" t="s">
        <v>176</v>
      </c>
      <c r="E267" s="262"/>
      <c r="F267" s="81" t="s">
        <v>195</v>
      </c>
      <c r="G267" s="116"/>
      <c r="H267" s="116"/>
      <c r="I267" s="116"/>
      <c r="J267" s="116"/>
    </row>
    <row r="268" spans="1:10" ht="23.25" x14ac:dyDescent="0.25">
      <c r="A268" s="138" t="s">
        <v>36</v>
      </c>
      <c r="B268" s="115" t="s">
        <v>107</v>
      </c>
      <c r="C268" s="115" t="s">
        <v>18</v>
      </c>
      <c r="D268" s="115" t="s">
        <v>176</v>
      </c>
      <c r="E268" s="115" t="s">
        <v>182</v>
      </c>
      <c r="F268" s="115" t="s">
        <v>183</v>
      </c>
      <c r="G268" s="116">
        <f>SUM(G308+G347+G386)</f>
        <v>0</v>
      </c>
      <c r="H268" s="116">
        <f>SUM(H308+H347+H386)</f>
        <v>0</v>
      </c>
      <c r="I268" s="116">
        <f>SUM(I308+I347+I386)</f>
        <v>0</v>
      </c>
      <c r="J268" s="116">
        <f>SUM(J308+J347+J386)</f>
        <v>0</v>
      </c>
    </row>
    <row r="269" spans="1:10" ht="23.25" x14ac:dyDescent="0.25">
      <c r="A269" s="138" t="s">
        <v>38</v>
      </c>
      <c r="B269" s="115" t="s">
        <v>107</v>
      </c>
      <c r="C269" s="115" t="s">
        <v>18</v>
      </c>
      <c r="D269" s="115" t="s">
        <v>176</v>
      </c>
      <c r="E269" s="115" t="s">
        <v>88</v>
      </c>
      <c r="F269" s="115"/>
      <c r="G269" s="116">
        <f>SUM(G270)</f>
        <v>347625</v>
      </c>
      <c r="H269" s="116">
        <f>SUM(H270)</f>
        <v>325473.5</v>
      </c>
      <c r="I269" s="116">
        <f>SUM(I270)</f>
        <v>325473.5</v>
      </c>
      <c r="J269" s="116">
        <f>SUM(J270)</f>
        <v>0</v>
      </c>
    </row>
    <row r="270" spans="1:10" ht="23.25" x14ac:dyDescent="0.25">
      <c r="A270" s="80" t="s">
        <v>39</v>
      </c>
      <c r="B270" s="115" t="s">
        <v>107</v>
      </c>
      <c r="C270" s="115" t="s">
        <v>18</v>
      </c>
      <c r="D270" s="115" t="s">
        <v>176</v>
      </c>
      <c r="E270" s="115" t="s">
        <v>89</v>
      </c>
      <c r="F270" s="115"/>
      <c r="G270" s="116">
        <f>SUM(G271+G272)</f>
        <v>347625</v>
      </c>
      <c r="H270" s="116">
        <f>SUM(H271+H272)</f>
        <v>325473.5</v>
      </c>
      <c r="I270" s="116">
        <f>SUM(I271+I272)</f>
        <v>325473.5</v>
      </c>
      <c r="J270" s="116">
        <f>SUM(J271+J272)</f>
        <v>0</v>
      </c>
    </row>
    <row r="271" spans="1:10" ht="34.5" x14ac:dyDescent="0.25">
      <c r="A271" s="139" t="s">
        <v>40</v>
      </c>
      <c r="B271" s="115" t="s">
        <v>107</v>
      </c>
      <c r="C271" s="115" t="s">
        <v>18</v>
      </c>
      <c r="D271" s="115" t="s">
        <v>176</v>
      </c>
      <c r="E271" s="115" t="s">
        <v>185</v>
      </c>
      <c r="F271" s="115" t="s">
        <v>41</v>
      </c>
      <c r="G271" s="116">
        <f>SUM(G311+G350+G389+G428)</f>
        <v>18000</v>
      </c>
      <c r="H271" s="116">
        <f>SUM(H311+H350+H389+H428)</f>
        <v>18000</v>
      </c>
      <c r="I271" s="116">
        <f>SUM(I311+I350+I389+I428)</f>
        <v>18000</v>
      </c>
      <c r="J271" s="116">
        <f>SUM(J311+J350+J389+J428)</f>
        <v>0</v>
      </c>
    </row>
    <row r="272" spans="1:10" x14ac:dyDescent="0.25">
      <c r="A272" s="257" t="s">
        <v>42</v>
      </c>
      <c r="B272" s="260" t="s">
        <v>107</v>
      </c>
      <c r="C272" s="260" t="s">
        <v>18</v>
      </c>
      <c r="D272" s="260" t="s">
        <v>176</v>
      </c>
      <c r="E272" s="260" t="s">
        <v>43</v>
      </c>
      <c r="F272" s="81"/>
      <c r="G272" s="116">
        <f>SUM(G273+G274+G275+G279+G285+G287+G289+G286+G288)</f>
        <v>329625</v>
      </c>
      <c r="H272" s="116">
        <f>SUM(H273+H274+H275+H279+H285+H287+H289+H286+H288)</f>
        <v>307473.5</v>
      </c>
      <c r="I272" s="116">
        <f>SUM(I273+I274+I275+I279+I285+I287+I289+I286+I288)</f>
        <v>307473.5</v>
      </c>
      <c r="J272" s="116">
        <f>SUM(J273+J274+J275+J279+J285+J287+J289+J286+J288)</f>
        <v>0</v>
      </c>
    </row>
    <row r="273" spans="1:10" x14ac:dyDescent="0.25">
      <c r="A273" s="258"/>
      <c r="B273" s="261"/>
      <c r="C273" s="261"/>
      <c r="D273" s="261"/>
      <c r="E273" s="261"/>
      <c r="F273" s="81" t="s">
        <v>41</v>
      </c>
      <c r="G273" s="116">
        <f t="shared" ref="G273:J274" si="32">SUM(G313+G352+G391+G430)</f>
        <v>0</v>
      </c>
      <c r="H273" s="116">
        <f t="shared" si="32"/>
        <v>0</v>
      </c>
      <c r="I273" s="116">
        <f t="shared" si="32"/>
        <v>0</v>
      </c>
      <c r="J273" s="116">
        <f t="shared" si="32"/>
        <v>0</v>
      </c>
    </row>
    <row r="274" spans="1:10" x14ac:dyDescent="0.25">
      <c r="A274" s="258"/>
      <c r="B274" s="261"/>
      <c r="C274" s="261"/>
      <c r="D274" s="261"/>
      <c r="E274" s="261"/>
      <c r="F274" s="81" t="s">
        <v>186</v>
      </c>
      <c r="G274" s="116">
        <f t="shared" si="32"/>
        <v>0</v>
      </c>
      <c r="H274" s="116">
        <f t="shared" si="32"/>
        <v>0</v>
      </c>
      <c r="I274" s="116">
        <f t="shared" si="32"/>
        <v>0</v>
      </c>
      <c r="J274" s="116">
        <f t="shared" si="32"/>
        <v>0</v>
      </c>
    </row>
    <row r="275" spans="1:10" x14ac:dyDescent="0.25">
      <c r="A275" s="258"/>
      <c r="B275" s="261"/>
      <c r="C275" s="261"/>
      <c r="D275" s="261"/>
      <c r="E275" s="261"/>
      <c r="F275" s="81" t="s">
        <v>45</v>
      </c>
      <c r="G275" s="116">
        <f>SUM(G276:G278)</f>
        <v>77200</v>
      </c>
      <c r="H275" s="116">
        <f>SUM(H276:H278)</f>
        <v>78744</v>
      </c>
      <c r="I275" s="116">
        <f>SUM(I276:I278)</f>
        <v>78744</v>
      </c>
      <c r="J275" s="116">
        <f>SUM(J276:J278)</f>
        <v>0</v>
      </c>
    </row>
    <row r="276" spans="1:10" x14ac:dyDescent="0.25">
      <c r="A276" s="258"/>
      <c r="B276" s="261"/>
      <c r="C276" s="261"/>
      <c r="D276" s="261"/>
      <c r="E276" s="261"/>
      <c r="F276" s="81" t="s">
        <v>46</v>
      </c>
      <c r="G276" s="116">
        <f t="shared" ref="G276:J278" si="33">SUM(G316+G355+G394+G433)</f>
        <v>75000</v>
      </c>
      <c r="H276" s="116">
        <f t="shared" si="33"/>
        <v>76500</v>
      </c>
      <c r="I276" s="116">
        <f t="shared" si="33"/>
        <v>76500</v>
      </c>
      <c r="J276" s="116">
        <f t="shared" si="33"/>
        <v>0</v>
      </c>
    </row>
    <row r="277" spans="1:10" x14ac:dyDescent="0.25">
      <c r="A277" s="258"/>
      <c r="B277" s="261"/>
      <c r="C277" s="261"/>
      <c r="D277" s="261"/>
      <c r="E277" s="261"/>
      <c r="F277" s="81" t="s">
        <v>47</v>
      </c>
      <c r="G277" s="116">
        <f t="shared" si="33"/>
        <v>0</v>
      </c>
      <c r="H277" s="116">
        <f t="shared" si="33"/>
        <v>0</v>
      </c>
      <c r="I277" s="116">
        <f t="shared" si="33"/>
        <v>0</v>
      </c>
      <c r="J277" s="116">
        <f t="shared" si="33"/>
        <v>0</v>
      </c>
    </row>
    <row r="278" spans="1:10" x14ac:dyDescent="0.25">
      <c r="A278" s="258"/>
      <c r="B278" s="261"/>
      <c r="C278" s="261"/>
      <c r="D278" s="261"/>
      <c r="E278" s="261"/>
      <c r="F278" s="81" t="s">
        <v>48</v>
      </c>
      <c r="G278" s="116">
        <f t="shared" si="33"/>
        <v>2200</v>
      </c>
      <c r="H278" s="116">
        <f t="shared" si="33"/>
        <v>2244</v>
      </c>
      <c r="I278" s="116">
        <f t="shared" si="33"/>
        <v>2244</v>
      </c>
      <c r="J278" s="116">
        <f t="shared" si="33"/>
        <v>0</v>
      </c>
    </row>
    <row r="279" spans="1:10" x14ac:dyDescent="0.25">
      <c r="A279" s="258"/>
      <c r="B279" s="261"/>
      <c r="C279" s="261"/>
      <c r="D279" s="261"/>
      <c r="E279" s="261"/>
      <c r="F279" s="81" t="s">
        <v>50</v>
      </c>
      <c r="G279" s="116">
        <f>SUM(G280:G284)</f>
        <v>3825</v>
      </c>
      <c r="H279" s="116">
        <f>SUM(H280:H284)</f>
        <v>3901.5</v>
      </c>
      <c r="I279" s="116">
        <f>SUM(I280:I284)</f>
        <v>3901.5</v>
      </c>
      <c r="J279" s="116">
        <f>SUM(J280:J284)</f>
        <v>0</v>
      </c>
    </row>
    <row r="280" spans="1:10" x14ac:dyDescent="0.25">
      <c r="A280" s="258"/>
      <c r="B280" s="261"/>
      <c r="C280" s="261"/>
      <c r="D280" s="261"/>
      <c r="E280" s="261"/>
      <c r="F280" s="81" t="s">
        <v>51</v>
      </c>
      <c r="G280" s="116">
        <f t="shared" ref="G280:J283" si="34">SUM(G320+G359+G398+G437)</f>
        <v>1594</v>
      </c>
      <c r="H280" s="116">
        <f t="shared" si="34"/>
        <v>1625.88</v>
      </c>
      <c r="I280" s="116">
        <f t="shared" si="34"/>
        <v>1625.88</v>
      </c>
      <c r="J280" s="116">
        <f t="shared" si="34"/>
        <v>0</v>
      </c>
    </row>
    <row r="281" spans="1:10" x14ac:dyDescent="0.25">
      <c r="A281" s="258"/>
      <c r="B281" s="261"/>
      <c r="C281" s="261"/>
      <c r="D281" s="261"/>
      <c r="E281" s="261"/>
      <c r="F281" s="81" t="s">
        <v>52</v>
      </c>
      <c r="G281" s="116">
        <f t="shared" si="34"/>
        <v>0</v>
      </c>
      <c r="H281" s="116">
        <f t="shared" si="34"/>
        <v>0</v>
      </c>
      <c r="I281" s="116">
        <f t="shared" si="34"/>
        <v>0</v>
      </c>
      <c r="J281" s="116">
        <f t="shared" si="34"/>
        <v>0</v>
      </c>
    </row>
    <row r="282" spans="1:10" ht="23.25" x14ac:dyDescent="0.25">
      <c r="A282" s="258"/>
      <c r="B282" s="261"/>
      <c r="C282" s="261"/>
      <c r="D282" s="261"/>
      <c r="E282" s="261"/>
      <c r="F282" s="81" t="s">
        <v>187</v>
      </c>
      <c r="G282" s="116">
        <f t="shared" si="34"/>
        <v>0</v>
      </c>
      <c r="H282" s="116">
        <f t="shared" si="34"/>
        <v>0</v>
      </c>
      <c r="I282" s="116">
        <f t="shared" si="34"/>
        <v>0</v>
      </c>
      <c r="J282" s="116">
        <f t="shared" si="34"/>
        <v>0</v>
      </c>
    </row>
    <row r="283" spans="1:10" x14ac:dyDescent="0.25">
      <c r="A283" s="258"/>
      <c r="B283" s="261"/>
      <c r="C283" s="261"/>
      <c r="D283" s="261"/>
      <c r="E283" s="261"/>
      <c r="F283" s="81" t="s">
        <v>98</v>
      </c>
      <c r="G283" s="116">
        <f t="shared" si="34"/>
        <v>2231</v>
      </c>
      <c r="H283" s="116">
        <f t="shared" si="34"/>
        <v>2275.62</v>
      </c>
      <c r="I283" s="116">
        <f t="shared" si="34"/>
        <v>2275.62</v>
      </c>
      <c r="J283" s="116">
        <f t="shared" si="34"/>
        <v>0</v>
      </c>
    </row>
    <row r="284" spans="1:10" ht="23.25" x14ac:dyDescent="0.25">
      <c r="A284" s="258"/>
      <c r="B284" s="261"/>
      <c r="C284" s="261"/>
      <c r="D284" s="261"/>
      <c r="E284" s="261"/>
      <c r="F284" s="81" t="s">
        <v>188</v>
      </c>
      <c r="G284" s="116"/>
      <c r="H284" s="116"/>
      <c r="I284" s="116"/>
      <c r="J284" s="116"/>
    </row>
    <row r="285" spans="1:10" x14ac:dyDescent="0.25">
      <c r="A285" s="258"/>
      <c r="B285" s="261"/>
      <c r="C285" s="261"/>
      <c r="D285" s="261"/>
      <c r="E285" s="261"/>
      <c r="F285" s="81" t="s">
        <v>56</v>
      </c>
      <c r="G285" s="116">
        <f t="shared" ref="G285:J288" si="35">SUM(G324+G363+G402+G441)</f>
        <v>1000</v>
      </c>
      <c r="H285" s="116">
        <f t="shared" si="35"/>
        <v>1000</v>
      </c>
      <c r="I285" s="116">
        <f t="shared" si="35"/>
        <v>1000</v>
      </c>
      <c r="J285" s="116">
        <f t="shared" si="35"/>
        <v>0</v>
      </c>
    </row>
    <row r="286" spans="1:10" ht="23.25" x14ac:dyDescent="0.25">
      <c r="A286" s="258"/>
      <c r="B286" s="261"/>
      <c r="C286" s="261"/>
      <c r="D286" s="261"/>
      <c r="E286" s="261"/>
      <c r="F286" s="81" t="s">
        <v>189</v>
      </c>
      <c r="G286" s="116">
        <f t="shared" si="35"/>
        <v>18000</v>
      </c>
      <c r="H286" s="116">
        <f t="shared" si="35"/>
        <v>22000</v>
      </c>
      <c r="I286" s="116">
        <f t="shared" si="35"/>
        <v>22000</v>
      </c>
      <c r="J286" s="116">
        <f t="shared" si="35"/>
        <v>0</v>
      </c>
    </row>
    <row r="287" spans="1:10" x14ac:dyDescent="0.25">
      <c r="A287" s="258"/>
      <c r="B287" s="261"/>
      <c r="C287" s="261"/>
      <c r="D287" s="261"/>
      <c r="E287" s="261"/>
      <c r="F287" s="81" t="s">
        <v>99</v>
      </c>
      <c r="G287" s="116">
        <f t="shared" si="35"/>
        <v>0</v>
      </c>
      <c r="H287" s="116">
        <f t="shared" si="35"/>
        <v>0</v>
      </c>
      <c r="I287" s="116">
        <f t="shared" si="35"/>
        <v>0</v>
      </c>
      <c r="J287" s="116">
        <f t="shared" si="35"/>
        <v>0</v>
      </c>
    </row>
    <row r="288" spans="1:10" ht="23.25" x14ac:dyDescent="0.25">
      <c r="A288" s="258"/>
      <c r="B288" s="261"/>
      <c r="C288" s="261"/>
      <c r="D288" s="261"/>
      <c r="E288" s="261"/>
      <c r="F288" s="81" t="s">
        <v>190</v>
      </c>
      <c r="G288" s="116">
        <f t="shared" si="35"/>
        <v>0</v>
      </c>
      <c r="H288" s="116">
        <f t="shared" si="35"/>
        <v>0</v>
      </c>
      <c r="I288" s="116">
        <f t="shared" si="35"/>
        <v>0</v>
      </c>
      <c r="J288" s="116">
        <f t="shared" si="35"/>
        <v>0</v>
      </c>
    </row>
    <row r="289" spans="1:10" x14ac:dyDescent="0.25">
      <c r="A289" s="258"/>
      <c r="B289" s="261"/>
      <c r="C289" s="261"/>
      <c r="D289" s="261"/>
      <c r="E289" s="261"/>
      <c r="F289" s="81" t="s">
        <v>58</v>
      </c>
      <c r="G289" s="116">
        <f>SUM(G290:G296)</f>
        <v>229600</v>
      </c>
      <c r="H289" s="116">
        <f>SUM(H290:H296)</f>
        <v>201828</v>
      </c>
      <c r="I289" s="116">
        <f>SUM(I290:I296)</f>
        <v>201828</v>
      </c>
      <c r="J289" s="116">
        <f>SUM(J290:J296)</f>
        <v>0</v>
      </c>
    </row>
    <row r="290" spans="1:10" x14ac:dyDescent="0.25">
      <c r="A290" s="258"/>
      <c r="B290" s="261"/>
      <c r="C290" s="261"/>
      <c r="D290" s="261"/>
      <c r="E290" s="261"/>
      <c r="F290" s="81" t="s">
        <v>101</v>
      </c>
      <c r="G290" s="116">
        <f t="shared" ref="G290:J296" si="36">SUM(G329+G368+G407+G446)</f>
        <v>0</v>
      </c>
      <c r="H290" s="116">
        <f t="shared" si="36"/>
        <v>0</v>
      </c>
      <c r="I290" s="116">
        <f t="shared" si="36"/>
        <v>0</v>
      </c>
      <c r="J290" s="116">
        <f t="shared" si="36"/>
        <v>0</v>
      </c>
    </row>
    <row r="291" spans="1:10" ht="23.25" x14ac:dyDescent="0.25">
      <c r="A291" s="258"/>
      <c r="B291" s="261"/>
      <c r="C291" s="261"/>
      <c r="D291" s="261"/>
      <c r="E291" s="261"/>
      <c r="F291" s="81" t="s">
        <v>191</v>
      </c>
      <c r="G291" s="116">
        <f t="shared" si="36"/>
        <v>31500</v>
      </c>
      <c r="H291" s="116">
        <f t="shared" si="36"/>
        <v>27500</v>
      </c>
      <c r="I291" s="116">
        <f t="shared" si="36"/>
        <v>27500</v>
      </c>
      <c r="J291" s="116">
        <f t="shared" si="36"/>
        <v>0</v>
      </c>
    </row>
    <row r="292" spans="1:10" x14ac:dyDescent="0.25">
      <c r="A292" s="258"/>
      <c r="B292" s="261"/>
      <c r="C292" s="261"/>
      <c r="D292" s="261"/>
      <c r="E292" s="261"/>
      <c r="F292" s="81" t="s">
        <v>102</v>
      </c>
      <c r="G292" s="116">
        <f t="shared" si="36"/>
        <v>0</v>
      </c>
      <c r="H292" s="116">
        <f t="shared" si="36"/>
        <v>0</v>
      </c>
      <c r="I292" s="116">
        <f t="shared" si="36"/>
        <v>0</v>
      </c>
      <c r="J292" s="116">
        <f t="shared" si="36"/>
        <v>0</v>
      </c>
    </row>
    <row r="293" spans="1:10" ht="23.25" x14ac:dyDescent="0.25">
      <c r="A293" s="258"/>
      <c r="B293" s="261"/>
      <c r="C293" s="261"/>
      <c r="D293" s="261"/>
      <c r="E293" s="261"/>
      <c r="F293" s="81" t="s">
        <v>192</v>
      </c>
      <c r="G293" s="116">
        <f t="shared" si="36"/>
        <v>0</v>
      </c>
      <c r="H293" s="116">
        <f t="shared" si="36"/>
        <v>0</v>
      </c>
      <c r="I293" s="116">
        <f t="shared" si="36"/>
        <v>0</v>
      </c>
      <c r="J293" s="116">
        <f t="shared" si="36"/>
        <v>0</v>
      </c>
    </row>
    <row r="294" spans="1:10" x14ac:dyDescent="0.25">
      <c r="A294" s="258"/>
      <c r="B294" s="261"/>
      <c r="C294" s="261"/>
      <c r="D294" s="261"/>
      <c r="E294" s="261"/>
      <c r="F294" s="81" t="s">
        <v>60</v>
      </c>
      <c r="G294" s="116">
        <f t="shared" si="36"/>
        <v>128500</v>
      </c>
      <c r="H294" s="116">
        <f t="shared" si="36"/>
        <v>113080</v>
      </c>
      <c r="I294" s="116">
        <f t="shared" si="36"/>
        <v>113080</v>
      </c>
      <c r="J294" s="116">
        <f t="shared" si="36"/>
        <v>0</v>
      </c>
    </row>
    <row r="295" spans="1:10" x14ac:dyDescent="0.25">
      <c r="A295" s="258"/>
      <c r="B295" s="261"/>
      <c r="C295" s="261"/>
      <c r="D295" s="261"/>
      <c r="E295" s="261"/>
      <c r="F295" s="81" t="s">
        <v>61</v>
      </c>
      <c r="G295" s="116">
        <f t="shared" si="36"/>
        <v>69600</v>
      </c>
      <c r="H295" s="116">
        <f t="shared" si="36"/>
        <v>61248</v>
      </c>
      <c r="I295" s="116">
        <f t="shared" si="36"/>
        <v>61248</v>
      </c>
      <c r="J295" s="116">
        <f t="shared" si="36"/>
        <v>0</v>
      </c>
    </row>
    <row r="296" spans="1:10" x14ac:dyDescent="0.25">
      <c r="A296" s="259"/>
      <c r="B296" s="262"/>
      <c r="C296" s="262"/>
      <c r="D296" s="262"/>
      <c r="E296" s="262"/>
      <c r="F296" s="81" t="s">
        <v>193</v>
      </c>
      <c r="G296" s="116">
        <f t="shared" si="36"/>
        <v>0</v>
      </c>
      <c r="H296" s="116">
        <f t="shared" si="36"/>
        <v>0</v>
      </c>
      <c r="I296" s="116">
        <f t="shared" si="36"/>
        <v>0</v>
      </c>
      <c r="J296" s="116">
        <f t="shared" si="36"/>
        <v>0</v>
      </c>
    </row>
    <row r="297" spans="1:10" x14ac:dyDescent="0.25">
      <c r="A297" s="138" t="s">
        <v>62</v>
      </c>
      <c r="B297" s="115" t="s">
        <v>107</v>
      </c>
      <c r="C297" s="115" t="s">
        <v>18</v>
      </c>
      <c r="D297" s="115" t="s">
        <v>176</v>
      </c>
      <c r="E297" s="136">
        <v>800</v>
      </c>
      <c r="F297" s="115"/>
      <c r="G297" s="116">
        <f>SUM(G298)</f>
        <v>5500</v>
      </c>
      <c r="H297" s="116">
        <f>SUM(H298)</f>
        <v>7438</v>
      </c>
      <c r="I297" s="116">
        <f>SUM(I298)</f>
        <v>7438</v>
      </c>
      <c r="J297" s="116">
        <f>SUM(J298)</f>
        <v>0</v>
      </c>
    </row>
    <row r="298" spans="1:10" x14ac:dyDescent="0.25">
      <c r="A298" s="80" t="s">
        <v>64</v>
      </c>
      <c r="B298" s="115" t="s">
        <v>107</v>
      </c>
      <c r="C298" s="115" t="s">
        <v>18</v>
      </c>
      <c r="D298" s="115" t="s">
        <v>176</v>
      </c>
      <c r="E298" s="136">
        <v>850</v>
      </c>
      <c r="F298" s="115"/>
      <c r="G298" s="116">
        <f>SUM(G299:G300)</f>
        <v>5500</v>
      </c>
      <c r="H298" s="116">
        <f>SUM(H299:H300)</f>
        <v>7438</v>
      </c>
      <c r="I298" s="116">
        <f>SUM(I299:I300)</f>
        <v>7438</v>
      </c>
      <c r="J298" s="116">
        <f>SUM(J299:J300)</f>
        <v>0</v>
      </c>
    </row>
    <row r="299" spans="1:10" ht="23.25" x14ac:dyDescent="0.25">
      <c r="A299" s="80" t="s">
        <v>78</v>
      </c>
      <c r="B299" s="115" t="s">
        <v>107</v>
      </c>
      <c r="C299" s="115" t="s">
        <v>18</v>
      </c>
      <c r="D299" s="115" t="s">
        <v>176</v>
      </c>
      <c r="E299" s="136">
        <v>851</v>
      </c>
      <c r="F299" s="115" t="s">
        <v>68</v>
      </c>
      <c r="G299" s="116">
        <f t="shared" ref="G299:J300" si="37">SUM(G338+G377+G416+G455)</f>
        <v>0</v>
      </c>
      <c r="H299" s="116">
        <f t="shared" si="37"/>
        <v>0</v>
      </c>
      <c r="I299" s="116">
        <f t="shared" si="37"/>
        <v>0</v>
      </c>
      <c r="J299" s="116">
        <f t="shared" si="37"/>
        <v>0</v>
      </c>
    </row>
    <row r="300" spans="1:10" ht="23.25" x14ac:dyDescent="0.25">
      <c r="A300" s="80" t="s">
        <v>66</v>
      </c>
      <c r="B300" s="115" t="s">
        <v>107</v>
      </c>
      <c r="C300" s="115" t="s">
        <v>18</v>
      </c>
      <c r="D300" s="115" t="s">
        <v>176</v>
      </c>
      <c r="E300" s="136">
        <v>852</v>
      </c>
      <c r="F300" s="115" t="s">
        <v>68</v>
      </c>
      <c r="G300" s="116">
        <f t="shared" si="37"/>
        <v>5500</v>
      </c>
      <c r="H300" s="116">
        <f t="shared" si="37"/>
        <v>7438</v>
      </c>
      <c r="I300" s="116">
        <f t="shared" si="37"/>
        <v>7438</v>
      </c>
      <c r="J300" s="116">
        <f t="shared" si="37"/>
        <v>0</v>
      </c>
    </row>
    <row r="301" spans="1:10" x14ac:dyDescent="0.25">
      <c r="A301" s="80" t="s">
        <v>515</v>
      </c>
      <c r="B301" s="115"/>
      <c r="C301" s="115"/>
      <c r="D301" s="115"/>
      <c r="E301" s="115"/>
      <c r="F301" s="115"/>
      <c r="G301" s="116">
        <f>SUM(G302)</f>
        <v>1487933</v>
      </c>
      <c r="H301" s="116">
        <f>SUM(H302)</f>
        <v>1356451.1767078973</v>
      </c>
      <c r="I301" s="116">
        <f>SUM(I302)</f>
        <v>1356451.1767078973</v>
      </c>
      <c r="J301" s="116">
        <f>SUM(J302)</f>
        <v>0</v>
      </c>
    </row>
    <row r="302" spans="1:10" ht="34.5" x14ac:dyDescent="0.25">
      <c r="A302" s="80" t="s">
        <v>96</v>
      </c>
      <c r="B302" s="115" t="s">
        <v>107</v>
      </c>
      <c r="C302" s="115" t="s">
        <v>18</v>
      </c>
      <c r="D302" s="115" t="s">
        <v>176</v>
      </c>
      <c r="E302" s="115"/>
      <c r="F302" s="115"/>
      <c r="G302" s="116">
        <f>SUM(G303+G309+G336)</f>
        <v>1487933</v>
      </c>
      <c r="H302" s="116">
        <f>SUM(H303+H309+H336)</f>
        <v>1356451.1767078973</v>
      </c>
      <c r="I302" s="116">
        <f>SUM(I303+I309+I336)</f>
        <v>1356451.1767078973</v>
      </c>
      <c r="J302" s="116">
        <f>SUM(J303+J309+J336)</f>
        <v>0</v>
      </c>
    </row>
    <row r="303" spans="1:10" ht="45.75" x14ac:dyDescent="0.25">
      <c r="A303" s="80" t="s">
        <v>28</v>
      </c>
      <c r="B303" s="115" t="s">
        <v>107</v>
      </c>
      <c r="C303" s="115" t="s">
        <v>18</v>
      </c>
      <c r="D303" s="115" t="s">
        <v>176</v>
      </c>
      <c r="E303" s="115" t="s">
        <v>29</v>
      </c>
      <c r="F303" s="115"/>
      <c r="G303" s="116">
        <f>SUM(G304)</f>
        <v>1244002</v>
      </c>
      <c r="H303" s="116">
        <f>SUM(H304)</f>
        <v>1124471.5567078972</v>
      </c>
      <c r="I303" s="116">
        <f>SUM(I304)</f>
        <v>1124471.5567078972</v>
      </c>
      <c r="J303" s="116">
        <f>SUM(J304)</f>
        <v>0</v>
      </c>
    </row>
    <row r="304" spans="1:10" ht="23.25" x14ac:dyDescent="0.25">
      <c r="A304" s="80" t="s">
        <v>177</v>
      </c>
      <c r="B304" s="115" t="s">
        <v>107</v>
      </c>
      <c r="C304" s="115" t="s">
        <v>18</v>
      </c>
      <c r="D304" s="115" t="s">
        <v>176</v>
      </c>
      <c r="E304" s="115" t="s">
        <v>178</v>
      </c>
      <c r="F304" s="115"/>
      <c r="G304" s="116">
        <f>SUM(G305+G308)</f>
        <v>1244002</v>
      </c>
      <c r="H304" s="116">
        <f>SUM(H305+H308)</f>
        <v>1124471.5567078972</v>
      </c>
      <c r="I304" s="116">
        <f>SUM(I305+I308)</f>
        <v>1124471.5567078972</v>
      </c>
      <c r="J304" s="116">
        <f>SUM(J305+J308)</f>
        <v>0</v>
      </c>
    </row>
    <row r="305" spans="1:10" x14ac:dyDescent="0.25">
      <c r="A305" s="257" t="s">
        <v>32</v>
      </c>
      <c r="B305" s="260" t="s">
        <v>107</v>
      </c>
      <c r="C305" s="260" t="s">
        <v>18</v>
      </c>
      <c r="D305" s="115" t="s">
        <v>176</v>
      </c>
      <c r="E305" s="260" t="s">
        <v>179</v>
      </c>
      <c r="F305" s="115"/>
      <c r="G305" s="116">
        <f>SUM(G306:G307)</f>
        <v>1244002</v>
      </c>
      <c r="H305" s="116">
        <f>SUM(H306:H307)</f>
        <v>1124471.5567078972</v>
      </c>
      <c r="I305" s="116">
        <f>SUM(I306:I307)</f>
        <v>1124471.5567078972</v>
      </c>
      <c r="J305" s="116">
        <f>SUM(J306:J307)</f>
        <v>0</v>
      </c>
    </row>
    <row r="306" spans="1:10" x14ac:dyDescent="0.25">
      <c r="A306" s="258"/>
      <c r="B306" s="261"/>
      <c r="C306" s="261"/>
      <c r="D306" s="115" t="s">
        <v>176</v>
      </c>
      <c r="E306" s="261"/>
      <c r="F306" s="115" t="s">
        <v>34</v>
      </c>
      <c r="G306" s="116">
        <f>979200-23731</f>
        <v>955469</v>
      </c>
      <c r="H306" s="116">
        <f>SUM(I306:J306)</f>
        <v>863649.42911512847</v>
      </c>
      <c r="I306" s="200">
        <f>(G306/105.1*100)-(G306/105.1*100)*0.05</f>
        <v>863649.42911512847</v>
      </c>
      <c r="J306" s="116"/>
    </row>
    <row r="307" spans="1:10" x14ac:dyDescent="0.25">
      <c r="A307" s="259"/>
      <c r="B307" s="262"/>
      <c r="C307" s="262"/>
      <c r="D307" s="115" t="s">
        <v>176</v>
      </c>
      <c r="E307" s="262"/>
      <c r="F307" s="115" t="s">
        <v>35</v>
      </c>
      <c r="G307" s="116">
        <f>295700-7167</f>
        <v>288533</v>
      </c>
      <c r="H307" s="116">
        <f>SUM(I307:J307)</f>
        <v>260822.12759276878</v>
      </c>
      <c r="I307" s="116">
        <f>SUM(I306*30.2/100)</f>
        <v>260822.12759276878</v>
      </c>
      <c r="J307" s="116">
        <f>SUM(J306*30.2/100)</f>
        <v>0</v>
      </c>
    </row>
    <row r="308" spans="1:10" ht="23.25" x14ac:dyDescent="0.25">
      <c r="A308" s="138" t="s">
        <v>36</v>
      </c>
      <c r="B308" s="115" t="s">
        <v>107</v>
      </c>
      <c r="C308" s="115" t="s">
        <v>18</v>
      </c>
      <c r="D308" s="115" t="s">
        <v>176</v>
      </c>
      <c r="E308" s="115" t="s">
        <v>182</v>
      </c>
      <c r="F308" s="115" t="s">
        <v>183</v>
      </c>
      <c r="G308" s="116">
        <v>0</v>
      </c>
      <c r="H308" s="116"/>
      <c r="I308" s="116"/>
      <c r="J308" s="116"/>
    </row>
    <row r="309" spans="1:10" ht="23.25" x14ac:dyDescent="0.25">
      <c r="A309" s="138" t="s">
        <v>38</v>
      </c>
      <c r="B309" s="115" t="s">
        <v>107</v>
      </c>
      <c r="C309" s="115" t="s">
        <v>18</v>
      </c>
      <c r="D309" s="115" t="s">
        <v>176</v>
      </c>
      <c r="E309" s="115" t="s">
        <v>88</v>
      </c>
      <c r="F309" s="115"/>
      <c r="G309" s="116">
        <f>SUM(G310)</f>
        <v>240931</v>
      </c>
      <c r="H309" s="116">
        <f>SUM(H310)</f>
        <v>227999.62</v>
      </c>
      <c r="I309" s="116">
        <f>SUM(I310)</f>
        <v>227999.62</v>
      </c>
      <c r="J309" s="116">
        <f>SUM(J310)</f>
        <v>0</v>
      </c>
    </row>
    <row r="310" spans="1:10" ht="23.25" x14ac:dyDescent="0.25">
      <c r="A310" s="80" t="s">
        <v>39</v>
      </c>
      <c r="B310" s="115" t="s">
        <v>107</v>
      </c>
      <c r="C310" s="115" t="s">
        <v>18</v>
      </c>
      <c r="D310" s="115" t="s">
        <v>176</v>
      </c>
      <c r="E310" s="115" t="s">
        <v>89</v>
      </c>
      <c r="F310" s="115"/>
      <c r="G310" s="116">
        <f>SUM(G312+G311)</f>
        <v>240931</v>
      </c>
      <c r="H310" s="116">
        <f>SUM(H312+H311)</f>
        <v>227999.62</v>
      </c>
      <c r="I310" s="116">
        <f>SUM(I312+I311)</f>
        <v>227999.62</v>
      </c>
      <c r="J310" s="116">
        <f>SUM(J312+J311)</f>
        <v>0</v>
      </c>
    </row>
    <row r="311" spans="1:10" ht="34.5" x14ac:dyDescent="0.25">
      <c r="A311" s="139" t="s">
        <v>40</v>
      </c>
      <c r="B311" s="115" t="s">
        <v>107</v>
      </c>
      <c r="C311" s="115" t="s">
        <v>18</v>
      </c>
      <c r="D311" s="115" t="s">
        <v>176</v>
      </c>
      <c r="E311" s="115" t="s">
        <v>185</v>
      </c>
      <c r="F311" s="115" t="s">
        <v>41</v>
      </c>
      <c r="G311" s="116">
        <v>18000</v>
      </c>
      <c r="H311" s="116">
        <f>SUM(I311:J311)</f>
        <v>18000</v>
      </c>
      <c r="I311" s="116">
        <f>SUM(G311)</f>
        <v>18000</v>
      </c>
      <c r="J311" s="116">
        <v>0</v>
      </c>
    </row>
    <row r="312" spans="1:10" x14ac:dyDescent="0.25">
      <c r="A312" s="257" t="s">
        <v>42</v>
      </c>
      <c r="B312" s="260" t="s">
        <v>107</v>
      </c>
      <c r="C312" s="260" t="s">
        <v>18</v>
      </c>
      <c r="D312" s="260" t="s">
        <v>176</v>
      </c>
      <c r="E312" s="260" t="s">
        <v>43</v>
      </c>
      <c r="F312" s="115"/>
      <c r="G312" s="116">
        <f>SUM(G313+G314+G315+G319+G324+G326+G328+G325)</f>
        <v>222931</v>
      </c>
      <c r="H312" s="116">
        <f>SUM(H313+H314+H315+H319+H324+H326+H328+H325)</f>
        <v>209999.62</v>
      </c>
      <c r="I312" s="116">
        <f>SUM(I313+I314+I315+I319+I324+I326+I328+I325)</f>
        <v>209999.62</v>
      </c>
      <c r="J312" s="116">
        <f>SUM(J313+J314+J315+J319+J324+J326+J328+J325)</f>
        <v>0</v>
      </c>
    </row>
    <row r="313" spans="1:10" x14ac:dyDescent="0.25">
      <c r="A313" s="258"/>
      <c r="B313" s="261"/>
      <c r="C313" s="261"/>
      <c r="D313" s="261"/>
      <c r="E313" s="261"/>
      <c r="F313" s="115" t="s">
        <v>41</v>
      </c>
      <c r="G313" s="116">
        <v>0</v>
      </c>
      <c r="H313" s="116">
        <f t="shared" ref="H313:H335" si="38">SUM(I313+J313)</f>
        <v>0</v>
      </c>
      <c r="I313" s="116"/>
      <c r="J313" s="116"/>
    </row>
    <row r="314" spans="1:10" x14ac:dyDescent="0.25">
      <c r="A314" s="258"/>
      <c r="B314" s="261"/>
      <c r="C314" s="261"/>
      <c r="D314" s="261"/>
      <c r="E314" s="261"/>
      <c r="F314" s="115" t="s">
        <v>186</v>
      </c>
      <c r="G314" s="116">
        <v>0</v>
      </c>
      <c r="H314" s="116">
        <f t="shared" si="38"/>
        <v>0</v>
      </c>
      <c r="I314" s="116"/>
      <c r="J314" s="116"/>
    </row>
    <row r="315" spans="1:10" x14ac:dyDescent="0.25">
      <c r="A315" s="258"/>
      <c r="B315" s="261"/>
      <c r="C315" s="261"/>
      <c r="D315" s="261"/>
      <c r="E315" s="261"/>
      <c r="F315" s="115" t="s">
        <v>45</v>
      </c>
      <c r="G315" s="116">
        <f>SUM(G316:G318)</f>
        <v>68200</v>
      </c>
      <c r="H315" s="116">
        <f>SUM(H316:H318)</f>
        <v>69564</v>
      </c>
      <c r="I315" s="116">
        <f>SUM(I316:I318)</f>
        <v>69564</v>
      </c>
      <c r="J315" s="116">
        <f>SUM(J316:J318)</f>
        <v>0</v>
      </c>
    </row>
    <row r="316" spans="1:10" x14ac:dyDescent="0.25">
      <c r="A316" s="258"/>
      <c r="B316" s="261"/>
      <c r="C316" s="261"/>
      <c r="D316" s="261"/>
      <c r="E316" s="261"/>
      <c r="F316" s="115" t="s">
        <v>46</v>
      </c>
      <c r="G316" s="116">
        <v>66000</v>
      </c>
      <c r="H316" s="116">
        <f t="shared" si="38"/>
        <v>67320</v>
      </c>
      <c r="I316" s="200">
        <f>SUM(G316*102/100)</f>
        <v>67320</v>
      </c>
      <c r="J316" s="116">
        <v>0</v>
      </c>
    </row>
    <row r="317" spans="1:10" x14ac:dyDescent="0.25">
      <c r="A317" s="258"/>
      <c r="B317" s="261"/>
      <c r="C317" s="261"/>
      <c r="D317" s="261"/>
      <c r="E317" s="261"/>
      <c r="F317" s="115" t="s">
        <v>47</v>
      </c>
      <c r="G317" s="116">
        <v>0</v>
      </c>
      <c r="H317" s="116">
        <f t="shared" si="38"/>
        <v>0</v>
      </c>
      <c r="I317" s="200">
        <f>SUM(G317*106.4/100)</f>
        <v>0</v>
      </c>
      <c r="J317" s="116">
        <v>0</v>
      </c>
    </row>
    <row r="318" spans="1:10" x14ac:dyDescent="0.25">
      <c r="A318" s="258"/>
      <c r="B318" s="261"/>
      <c r="C318" s="261"/>
      <c r="D318" s="261"/>
      <c r="E318" s="261"/>
      <c r="F318" s="115" t="s">
        <v>48</v>
      </c>
      <c r="G318" s="116">
        <v>2200</v>
      </c>
      <c r="H318" s="116">
        <f t="shared" si="38"/>
        <v>2244</v>
      </c>
      <c r="I318" s="200">
        <f>SUM(G318*102/100)</f>
        <v>2244</v>
      </c>
      <c r="J318" s="116">
        <v>0</v>
      </c>
    </row>
    <row r="319" spans="1:10" x14ac:dyDescent="0.25">
      <c r="A319" s="258"/>
      <c r="B319" s="261"/>
      <c r="C319" s="261"/>
      <c r="D319" s="261"/>
      <c r="E319" s="261"/>
      <c r="F319" s="115" t="s">
        <v>50</v>
      </c>
      <c r="G319" s="116">
        <f>SUM(G320:G323)</f>
        <v>2231</v>
      </c>
      <c r="H319" s="116">
        <f>SUM(H320:H323)</f>
        <v>2275.62</v>
      </c>
      <c r="I319" s="116">
        <f>SUM(I320:I323)</f>
        <v>2275.62</v>
      </c>
      <c r="J319" s="116">
        <f>SUM(J320:J323)</f>
        <v>0</v>
      </c>
    </row>
    <row r="320" spans="1:10" x14ac:dyDescent="0.25">
      <c r="A320" s="258"/>
      <c r="B320" s="261"/>
      <c r="C320" s="261"/>
      <c r="D320" s="261"/>
      <c r="E320" s="261"/>
      <c r="F320" s="115" t="s">
        <v>51</v>
      </c>
      <c r="G320" s="116">
        <v>0</v>
      </c>
      <c r="H320" s="116">
        <f t="shared" si="38"/>
        <v>0</v>
      </c>
      <c r="I320" s="116"/>
      <c r="J320" s="116"/>
    </row>
    <row r="321" spans="1:10" x14ac:dyDescent="0.25">
      <c r="A321" s="258"/>
      <c r="B321" s="261"/>
      <c r="C321" s="261"/>
      <c r="D321" s="261"/>
      <c r="E321" s="261"/>
      <c r="F321" s="115" t="s">
        <v>52</v>
      </c>
      <c r="G321" s="116">
        <v>0</v>
      </c>
      <c r="H321" s="116">
        <f t="shared" si="38"/>
        <v>0</v>
      </c>
      <c r="I321" s="116"/>
      <c r="J321" s="116"/>
    </row>
    <row r="322" spans="1:10" ht="23.25" x14ac:dyDescent="0.25">
      <c r="A322" s="258"/>
      <c r="B322" s="261"/>
      <c r="C322" s="261"/>
      <c r="D322" s="261"/>
      <c r="E322" s="261"/>
      <c r="F322" s="81" t="s">
        <v>187</v>
      </c>
      <c r="G322" s="116">
        <v>0</v>
      </c>
      <c r="H322" s="116"/>
      <c r="I322" s="116"/>
      <c r="J322" s="116"/>
    </row>
    <row r="323" spans="1:10" x14ac:dyDescent="0.25">
      <c r="A323" s="258"/>
      <c r="B323" s="261"/>
      <c r="C323" s="261"/>
      <c r="D323" s="261"/>
      <c r="E323" s="261"/>
      <c r="F323" s="115" t="s">
        <v>51</v>
      </c>
      <c r="G323" s="116">
        <v>2231</v>
      </c>
      <c r="H323" s="116">
        <f>SUM(I323:J323)</f>
        <v>2275.62</v>
      </c>
      <c r="I323" s="200">
        <f>SUM(G323*102/100)</f>
        <v>2275.62</v>
      </c>
      <c r="J323" s="116"/>
    </row>
    <row r="324" spans="1:10" x14ac:dyDescent="0.25">
      <c r="A324" s="258"/>
      <c r="B324" s="261"/>
      <c r="C324" s="261"/>
      <c r="D324" s="261"/>
      <c r="E324" s="261"/>
      <c r="F324" s="115" t="s">
        <v>56</v>
      </c>
      <c r="G324" s="116">
        <v>0</v>
      </c>
      <c r="H324" s="116">
        <f t="shared" si="38"/>
        <v>0</v>
      </c>
      <c r="I324" s="200">
        <f>SUM(G324*90/100)</f>
        <v>0</v>
      </c>
      <c r="J324" s="116">
        <v>0</v>
      </c>
    </row>
    <row r="325" spans="1:10" ht="23.25" x14ac:dyDescent="0.25">
      <c r="A325" s="258"/>
      <c r="B325" s="261"/>
      <c r="C325" s="261"/>
      <c r="D325" s="261"/>
      <c r="E325" s="261"/>
      <c r="F325" s="81" t="s">
        <v>189</v>
      </c>
      <c r="G325" s="116">
        <v>13000</v>
      </c>
      <c r="H325" s="116">
        <f t="shared" si="38"/>
        <v>17000</v>
      </c>
      <c r="I325" s="116">
        <v>17000</v>
      </c>
      <c r="J325" s="116">
        <v>0</v>
      </c>
    </row>
    <row r="326" spans="1:10" x14ac:dyDescent="0.25">
      <c r="A326" s="258"/>
      <c r="B326" s="261"/>
      <c r="C326" s="261"/>
      <c r="D326" s="261"/>
      <c r="E326" s="261"/>
      <c r="F326" s="115" t="s">
        <v>99</v>
      </c>
      <c r="G326" s="116">
        <v>0</v>
      </c>
      <c r="H326" s="116">
        <f t="shared" si="38"/>
        <v>0</v>
      </c>
      <c r="I326" s="116"/>
      <c r="J326" s="116"/>
    </row>
    <row r="327" spans="1:10" ht="23.25" x14ac:dyDescent="0.25">
      <c r="A327" s="258"/>
      <c r="B327" s="261"/>
      <c r="C327" s="261"/>
      <c r="D327" s="261"/>
      <c r="E327" s="261"/>
      <c r="F327" s="158" t="s">
        <v>190</v>
      </c>
      <c r="G327" s="116"/>
      <c r="H327" s="116"/>
      <c r="I327" s="116"/>
      <c r="J327" s="116"/>
    </row>
    <row r="328" spans="1:10" x14ac:dyDescent="0.25">
      <c r="A328" s="258"/>
      <c r="B328" s="261"/>
      <c r="C328" s="261"/>
      <c r="D328" s="261"/>
      <c r="E328" s="261"/>
      <c r="F328" s="115" t="s">
        <v>58</v>
      </c>
      <c r="G328" s="116">
        <f>SUM(G329:G335)</f>
        <v>139500</v>
      </c>
      <c r="H328" s="116">
        <f>SUM(H329:H335)</f>
        <v>121160</v>
      </c>
      <c r="I328" s="116">
        <f>SUM(I329:I335)</f>
        <v>121160</v>
      </c>
      <c r="J328" s="116">
        <f>SUM(J329:J335)</f>
        <v>0</v>
      </c>
    </row>
    <row r="329" spans="1:10" x14ac:dyDescent="0.25">
      <c r="A329" s="258"/>
      <c r="B329" s="261"/>
      <c r="C329" s="261"/>
      <c r="D329" s="261"/>
      <c r="E329" s="261"/>
      <c r="F329" s="115" t="s">
        <v>101</v>
      </c>
      <c r="G329" s="116">
        <v>0</v>
      </c>
      <c r="H329" s="116">
        <f t="shared" si="38"/>
        <v>0</v>
      </c>
      <c r="I329" s="200">
        <f>SUM(G329*90/100)</f>
        <v>0</v>
      </c>
      <c r="J329" s="116">
        <v>0</v>
      </c>
    </row>
    <row r="330" spans="1:10" ht="23.25" x14ac:dyDescent="0.25">
      <c r="A330" s="258"/>
      <c r="B330" s="261"/>
      <c r="C330" s="261"/>
      <c r="D330" s="261"/>
      <c r="E330" s="261"/>
      <c r="F330" s="81" t="s">
        <v>191</v>
      </c>
      <c r="G330" s="116">
        <v>20000</v>
      </c>
      <c r="H330" s="116">
        <f t="shared" si="38"/>
        <v>16000</v>
      </c>
      <c r="I330" s="116">
        <v>16000</v>
      </c>
      <c r="J330" s="116">
        <v>0</v>
      </c>
    </row>
    <row r="331" spans="1:10" x14ac:dyDescent="0.25">
      <c r="A331" s="258"/>
      <c r="B331" s="261"/>
      <c r="C331" s="261"/>
      <c r="D331" s="261"/>
      <c r="E331" s="261"/>
      <c r="F331" s="115" t="s">
        <v>102</v>
      </c>
      <c r="G331" s="116"/>
      <c r="H331" s="116">
        <f t="shared" si="38"/>
        <v>0</v>
      </c>
      <c r="I331" s="116"/>
      <c r="J331" s="116"/>
    </row>
    <row r="332" spans="1:10" ht="23.25" x14ac:dyDescent="0.25">
      <c r="A332" s="258"/>
      <c r="B332" s="261"/>
      <c r="C332" s="261"/>
      <c r="D332" s="261"/>
      <c r="E332" s="261"/>
      <c r="F332" s="81" t="s">
        <v>192</v>
      </c>
      <c r="G332" s="116">
        <v>0</v>
      </c>
      <c r="H332" s="116">
        <f>SUM(I332:J332)</f>
        <v>0</v>
      </c>
      <c r="I332" s="116">
        <v>0</v>
      </c>
      <c r="J332" s="116">
        <v>0</v>
      </c>
    </row>
    <row r="333" spans="1:10" x14ac:dyDescent="0.25">
      <c r="A333" s="258"/>
      <c r="B333" s="261"/>
      <c r="C333" s="261"/>
      <c r="D333" s="261"/>
      <c r="E333" s="261"/>
      <c r="F333" s="115" t="s">
        <v>60</v>
      </c>
      <c r="G333" s="116">
        <v>71500</v>
      </c>
      <c r="H333" s="116">
        <f t="shared" si="38"/>
        <v>62920</v>
      </c>
      <c r="I333" s="200">
        <f>SUM(G333*88/100)</f>
        <v>62920</v>
      </c>
      <c r="J333" s="116">
        <v>0</v>
      </c>
    </row>
    <row r="334" spans="1:10" x14ac:dyDescent="0.25">
      <c r="A334" s="258"/>
      <c r="B334" s="261"/>
      <c r="C334" s="261"/>
      <c r="D334" s="261"/>
      <c r="E334" s="261"/>
      <c r="F334" s="115" t="s">
        <v>61</v>
      </c>
      <c r="G334" s="116">
        <v>48000</v>
      </c>
      <c r="H334" s="116">
        <f t="shared" si="38"/>
        <v>42240</v>
      </c>
      <c r="I334" s="200">
        <f>SUM(G334*88/100)</f>
        <v>42240</v>
      </c>
      <c r="J334" s="116">
        <v>0</v>
      </c>
    </row>
    <row r="335" spans="1:10" x14ac:dyDescent="0.25">
      <c r="A335" s="259"/>
      <c r="B335" s="262"/>
      <c r="C335" s="262"/>
      <c r="D335" s="262"/>
      <c r="E335" s="262"/>
      <c r="F335" s="115" t="s">
        <v>193</v>
      </c>
      <c r="G335" s="116">
        <v>0</v>
      </c>
      <c r="H335" s="116">
        <f t="shared" si="38"/>
        <v>0</v>
      </c>
      <c r="I335" s="200">
        <f>SUM(G335*106.4/100)</f>
        <v>0</v>
      </c>
      <c r="J335" s="116">
        <v>0</v>
      </c>
    </row>
    <row r="336" spans="1:10" x14ac:dyDescent="0.25">
      <c r="A336" s="138" t="s">
        <v>62</v>
      </c>
      <c r="B336" s="115" t="s">
        <v>107</v>
      </c>
      <c r="C336" s="115" t="s">
        <v>18</v>
      </c>
      <c r="D336" s="115" t="s">
        <v>176</v>
      </c>
      <c r="E336" s="136">
        <v>800</v>
      </c>
      <c r="F336" s="115"/>
      <c r="G336" s="116">
        <f>SUM(G337)</f>
        <v>3000</v>
      </c>
      <c r="H336" s="116">
        <f>SUM(H337)</f>
        <v>3980</v>
      </c>
      <c r="I336" s="116">
        <f>SUM(I337)</f>
        <v>3980</v>
      </c>
      <c r="J336" s="116">
        <f>SUM(J337)</f>
        <v>0</v>
      </c>
    </row>
    <row r="337" spans="1:10" x14ac:dyDescent="0.25">
      <c r="A337" s="80" t="s">
        <v>64</v>
      </c>
      <c r="B337" s="115" t="s">
        <v>107</v>
      </c>
      <c r="C337" s="115" t="s">
        <v>18</v>
      </c>
      <c r="D337" s="115" t="s">
        <v>176</v>
      </c>
      <c r="E337" s="136">
        <v>850</v>
      </c>
      <c r="F337" s="115"/>
      <c r="G337" s="116">
        <f>SUM(G338:G339)</f>
        <v>3000</v>
      </c>
      <c r="H337" s="116">
        <f>SUM(H338:H339)</f>
        <v>3980</v>
      </c>
      <c r="I337" s="116">
        <f>SUM(I338:I339)</f>
        <v>3980</v>
      </c>
      <c r="J337" s="116">
        <f>SUM(J338:J339)</f>
        <v>0</v>
      </c>
    </row>
    <row r="338" spans="1:10" ht="23.25" x14ac:dyDescent="0.25">
      <c r="A338" s="80" t="s">
        <v>78</v>
      </c>
      <c r="B338" s="115" t="s">
        <v>107</v>
      </c>
      <c r="C338" s="115" t="s">
        <v>18</v>
      </c>
      <c r="D338" s="115" t="s">
        <v>176</v>
      </c>
      <c r="E338" s="136">
        <v>851</v>
      </c>
      <c r="F338" s="115" t="s">
        <v>68</v>
      </c>
      <c r="G338" s="116">
        <v>0</v>
      </c>
      <c r="H338" s="116">
        <f>SUM(I338:J338)</f>
        <v>0</v>
      </c>
      <c r="I338" s="200">
        <f>SUM(G338*106.4/100)</f>
        <v>0</v>
      </c>
      <c r="J338" s="116">
        <v>0</v>
      </c>
    </row>
    <row r="339" spans="1:10" ht="23.25" x14ac:dyDescent="0.25">
      <c r="A339" s="80" t="s">
        <v>66</v>
      </c>
      <c r="B339" s="115" t="s">
        <v>107</v>
      </c>
      <c r="C339" s="115" t="s">
        <v>18</v>
      </c>
      <c r="D339" s="115" t="s">
        <v>176</v>
      </c>
      <c r="E339" s="136">
        <v>852</v>
      </c>
      <c r="F339" s="115" t="s">
        <v>68</v>
      </c>
      <c r="G339" s="116">
        <v>3000</v>
      </c>
      <c r="H339" s="116">
        <f>SUM(I339:J339)</f>
        <v>3980</v>
      </c>
      <c r="I339" s="200">
        <v>3980</v>
      </c>
      <c r="J339" s="116">
        <v>0</v>
      </c>
    </row>
    <row r="340" spans="1:10" x14ac:dyDescent="0.25">
      <c r="A340" s="80" t="s">
        <v>516</v>
      </c>
      <c r="B340" s="115"/>
      <c r="C340" s="115"/>
      <c r="D340" s="115"/>
      <c r="E340" s="115"/>
      <c r="F340" s="115"/>
      <c r="G340" s="116">
        <f>SUM(G341)</f>
        <v>656419</v>
      </c>
      <c r="H340" s="116">
        <f>SUM(H341)</f>
        <v>595526.84456707898</v>
      </c>
      <c r="I340" s="116">
        <f>SUM(I341)</f>
        <v>595526.84456707898</v>
      </c>
      <c r="J340" s="116">
        <f>SUM(J341)</f>
        <v>0</v>
      </c>
    </row>
    <row r="341" spans="1:10" ht="34.5" x14ac:dyDescent="0.25">
      <c r="A341" s="80" t="s">
        <v>96</v>
      </c>
      <c r="B341" s="115" t="s">
        <v>107</v>
      </c>
      <c r="C341" s="115" t="s">
        <v>18</v>
      </c>
      <c r="D341" s="115" t="s">
        <v>176</v>
      </c>
      <c r="E341" s="115"/>
      <c r="F341" s="115"/>
      <c r="G341" s="116">
        <f>SUM(G342+G348+G375)</f>
        <v>656419</v>
      </c>
      <c r="H341" s="116">
        <f>SUM(H342+H348+H375)</f>
        <v>595526.84456707898</v>
      </c>
      <c r="I341" s="116">
        <f>SUM(I342+I348+I375)</f>
        <v>595526.84456707898</v>
      </c>
      <c r="J341" s="116">
        <f>SUM(J342+J348+J375)</f>
        <v>0</v>
      </c>
    </row>
    <row r="342" spans="1:10" ht="45.75" x14ac:dyDescent="0.25">
      <c r="A342" s="80" t="s">
        <v>28</v>
      </c>
      <c r="B342" s="115" t="s">
        <v>107</v>
      </c>
      <c r="C342" s="115" t="s">
        <v>18</v>
      </c>
      <c r="D342" s="115" t="s">
        <v>176</v>
      </c>
      <c r="E342" s="115" t="s">
        <v>29</v>
      </c>
      <c r="F342" s="115"/>
      <c r="G342" s="116">
        <f>SUM(G343)</f>
        <v>573262</v>
      </c>
      <c r="H342" s="116">
        <f>SUM(H343)</f>
        <v>518138.70456707897</v>
      </c>
      <c r="I342" s="116">
        <f>SUM(I343)</f>
        <v>518138.70456707897</v>
      </c>
      <c r="J342" s="116">
        <f>SUM(J343)</f>
        <v>0</v>
      </c>
    </row>
    <row r="343" spans="1:10" ht="23.25" x14ac:dyDescent="0.25">
      <c r="A343" s="80" t="s">
        <v>177</v>
      </c>
      <c r="B343" s="115" t="s">
        <v>107</v>
      </c>
      <c r="C343" s="115" t="s">
        <v>18</v>
      </c>
      <c r="D343" s="115" t="s">
        <v>176</v>
      </c>
      <c r="E343" s="115" t="s">
        <v>178</v>
      </c>
      <c r="F343" s="115"/>
      <c r="G343" s="116">
        <f>SUM(G344+G347)</f>
        <v>573262</v>
      </c>
      <c r="H343" s="116">
        <f>SUM(H344+H347)</f>
        <v>518138.70456707897</v>
      </c>
      <c r="I343" s="116">
        <f>SUM(I344+I347)</f>
        <v>518138.70456707897</v>
      </c>
      <c r="J343" s="116">
        <f>SUM(J344+J347)</f>
        <v>0</v>
      </c>
    </row>
    <row r="344" spans="1:10" x14ac:dyDescent="0.25">
      <c r="A344" s="257" t="s">
        <v>32</v>
      </c>
      <c r="B344" s="260" t="s">
        <v>107</v>
      </c>
      <c r="C344" s="260" t="s">
        <v>18</v>
      </c>
      <c r="D344" s="260" t="s">
        <v>176</v>
      </c>
      <c r="E344" s="260" t="s">
        <v>179</v>
      </c>
      <c r="F344" s="115"/>
      <c r="G344" s="116">
        <f>SUM(G345:G346)</f>
        <v>573262</v>
      </c>
      <c r="H344" s="116">
        <f>SUM(H345:H346)</f>
        <v>518138.70456707897</v>
      </c>
      <c r="I344" s="116">
        <f>SUM(I345:I346)</f>
        <v>518138.70456707897</v>
      </c>
      <c r="J344" s="116">
        <f>SUM(J345:J346)</f>
        <v>0</v>
      </c>
    </row>
    <row r="345" spans="1:10" x14ac:dyDescent="0.25">
      <c r="A345" s="258"/>
      <c r="B345" s="261"/>
      <c r="C345" s="261"/>
      <c r="D345" s="261"/>
      <c r="E345" s="261"/>
      <c r="F345" s="115" t="s">
        <v>34</v>
      </c>
      <c r="G345" s="116">
        <f>451200-10935</f>
        <v>440265</v>
      </c>
      <c r="H345" s="116">
        <f>SUM(I345:J345)</f>
        <v>397955.99429115129</v>
      </c>
      <c r="I345" s="200">
        <f>(G345/105.1*100)-(G345/105.1*100)*0.05</f>
        <v>397955.99429115129</v>
      </c>
      <c r="J345" s="116"/>
    </row>
    <row r="346" spans="1:10" x14ac:dyDescent="0.25">
      <c r="A346" s="259"/>
      <c r="B346" s="262"/>
      <c r="C346" s="262"/>
      <c r="D346" s="262"/>
      <c r="E346" s="262"/>
      <c r="F346" s="115" t="s">
        <v>35</v>
      </c>
      <c r="G346" s="116">
        <f>136300-3303</f>
        <v>132997</v>
      </c>
      <c r="H346" s="116">
        <f>SUM(I346:J346)</f>
        <v>120182.71027592769</v>
      </c>
      <c r="I346" s="116">
        <f>SUM(I345*30.2/100)</f>
        <v>120182.71027592769</v>
      </c>
      <c r="J346" s="116">
        <f>SUM(J345*30.2/100)</f>
        <v>0</v>
      </c>
    </row>
    <row r="347" spans="1:10" ht="23.25" x14ac:dyDescent="0.25">
      <c r="A347" s="138" t="s">
        <v>36</v>
      </c>
      <c r="B347" s="115" t="s">
        <v>107</v>
      </c>
      <c r="C347" s="115" t="s">
        <v>18</v>
      </c>
      <c r="D347" s="115" t="s">
        <v>176</v>
      </c>
      <c r="E347" s="115" t="s">
        <v>182</v>
      </c>
      <c r="F347" s="115" t="s">
        <v>183</v>
      </c>
      <c r="G347" s="116">
        <v>0</v>
      </c>
      <c r="H347" s="116">
        <f>SUM(I347:J347)</f>
        <v>0</v>
      </c>
      <c r="I347" s="116"/>
      <c r="J347" s="116"/>
    </row>
    <row r="348" spans="1:10" ht="23.25" x14ac:dyDescent="0.25">
      <c r="A348" s="138" t="s">
        <v>38</v>
      </c>
      <c r="B348" s="115" t="s">
        <v>107</v>
      </c>
      <c r="C348" s="115" t="s">
        <v>18</v>
      </c>
      <c r="D348" s="115" t="s">
        <v>176</v>
      </c>
      <c r="E348" s="115" t="s">
        <v>88</v>
      </c>
      <c r="F348" s="115"/>
      <c r="G348" s="116">
        <f>SUM(G349)</f>
        <v>81657</v>
      </c>
      <c r="H348" s="116">
        <f>SUM(H349)</f>
        <v>74980.14</v>
      </c>
      <c r="I348" s="116">
        <f>SUM(I349)</f>
        <v>74980.14</v>
      </c>
      <c r="J348" s="116">
        <f>SUM(J349)</f>
        <v>0</v>
      </c>
    </row>
    <row r="349" spans="1:10" ht="23.25" x14ac:dyDescent="0.25">
      <c r="A349" s="80" t="s">
        <v>39</v>
      </c>
      <c r="B349" s="115" t="s">
        <v>107</v>
      </c>
      <c r="C349" s="115" t="s">
        <v>18</v>
      </c>
      <c r="D349" s="115" t="s">
        <v>176</v>
      </c>
      <c r="E349" s="115" t="s">
        <v>89</v>
      </c>
      <c r="F349" s="115"/>
      <c r="G349" s="116">
        <f>SUM(G351)</f>
        <v>81657</v>
      </c>
      <c r="H349" s="116">
        <f>SUM(H351)</f>
        <v>74980.14</v>
      </c>
      <c r="I349" s="116">
        <f>SUM(I351)</f>
        <v>74980.14</v>
      </c>
      <c r="J349" s="116">
        <f>SUM(J351)</f>
        <v>0</v>
      </c>
    </row>
    <row r="350" spans="1:10" ht="34.5" x14ac:dyDescent="0.25">
      <c r="A350" s="139" t="s">
        <v>40</v>
      </c>
      <c r="B350" s="115" t="s">
        <v>107</v>
      </c>
      <c r="C350" s="115" t="s">
        <v>18</v>
      </c>
      <c r="D350" s="115" t="s">
        <v>176</v>
      </c>
      <c r="E350" s="115" t="s">
        <v>185</v>
      </c>
      <c r="F350" s="115" t="s">
        <v>41</v>
      </c>
      <c r="G350" s="116"/>
      <c r="H350" s="116"/>
      <c r="I350" s="116"/>
      <c r="J350" s="116"/>
    </row>
    <row r="351" spans="1:10" x14ac:dyDescent="0.25">
      <c r="A351" s="257" t="s">
        <v>42</v>
      </c>
      <c r="B351" s="260" t="s">
        <v>107</v>
      </c>
      <c r="C351" s="260" t="s">
        <v>18</v>
      </c>
      <c r="D351" s="260" t="s">
        <v>176</v>
      </c>
      <c r="E351" s="260" t="s">
        <v>43</v>
      </c>
      <c r="F351" s="115"/>
      <c r="G351" s="116">
        <f>SUM(G352+G353+G354+G358+G363+G365+G367+G364+G366)</f>
        <v>81657</v>
      </c>
      <c r="H351" s="116">
        <f>SUM(H352+H353+H354+H358+H363+H365+H367+H364+H366)</f>
        <v>74980.14</v>
      </c>
      <c r="I351" s="116">
        <f>SUM(I352+I353+I354+I358+I363+I365+I367+I364+I366)</f>
        <v>74980.14</v>
      </c>
      <c r="J351" s="116">
        <f>SUM(J352+J353+J354+J358+J363+J365+J367+J364+J366)</f>
        <v>0</v>
      </c>
    </row>
    <row r="352" spans="1:10" x14ac:dyDescent="0.25">
      <c r="A352" s="258"/>
      <c r="B352" s="261"/>
      <c r="C352" s="261"/>
      <c r="D352" s="261"/>
      <c r="E352" s="261"/>
      <c r="F352" s="115" t="s">
        <v>41</v>
      </c>
      <c r="G352" s="116">
        <v>0</v>
      </c>
      <c r="H352" s="116">
        <f>SUM(I352:J352)</f>
        <v>0</v>
      </c>
      <c r="I352" s="116"/>
      <c r="J352" s="116"/>
    </row>
    <row r="353" spans="1:10" x14ac:dyDescent="0.25">
      <c r="A353" s="258"/>
      <c r="B353" s="261"/>
      <c r="C353" s="261"/>
      <c r="D353" s="261"/>
      <c r="E353" s="261"/>
      <c r="F353" s="115" t="s">
        <v>186</v>
      </c>
      <c r="G353" s="116">
        <v>0</v>
      </c>
      <c r="H353" s="116">
        <f t="shared" ref="H353:H374" si="39">SUM(I353:J353)</f>
        <v>0</v>
      </c>
      <c r="I353" s="116"/>
      <c r="J353" s="116"/>
    </row>
    <row r="354" spans="1:10" x14ac:dyDescent="0.25">
      <c r="A354" s="258"/>
      <c r="B354" s="261"/>
      <c r="C354" s="261"/>
      <c r="D354" s="261"/>
      <c r="E354" s="261"/>
      <c r="F354" s="115" t="s">
        <v>45</v>
      </c>
      <c r="G354" s="116">
        <f>SUM(G355:G357)</f>
        <v>7200</v>
      </c>
      <c r="H354" s="116">
        <f>SUM(H355:H357)</f>
        <v>7344</v>
      </c>
      <c r="I354" s="116">
        <f>SUM(I355:I357)</f>
        <v>7344</v>
      </c>
      <c r="J354" s="116">
        <f>SUM(J355:J357)</f>
        <v>0</v>
      </c>
    </row>
    <row r="355" spans="1:10" x14ac:dyDescent="0.25">
      <c r="A355" s="258"/>
      <c r="B355" s="261"/>
      <c r="C355" s="261"/>
      <c r="D355" s="261"/>
      <c r="E355" s="261"/>
      <c r="F355" s="115" t="s">
        <v>46</v>
      </c>
      <c r="G355" s="116">
        <v>7200</v>
      </c>
      <c r="H355" s="116">
        <f t="shared" si="39"/>
        <v>7344</v>
      </c>
      <c r="I355" s="200">
        <f>SUM(G355*102/100)</f>
        <v>7344</v>
      </c>
      <c r="J355" s="116">
        <v>0</v>
      </c>
    </row>
    <row r="356" spans="1:10" x14ac:dyDescent="0.25">
      <c r="A356" s="258"/>
      <c r="B356" s="261"/>
      <c r="C356" s="261"/>
      <c r="D356" s="261"/>
      <c r="E356" s="261"/>
      <c r="F356" s="115" t="s">
        <v>47</v>
      </c>
      <c r="G356" s="116">
        <v>0</v>
      </c>
      <c r="H356" s="116">
        <f t="shared" si="39"/>
        <v>0</v>
      </c>
      <c r="I356" s="116"/>
      <c r="J356" s="116"/>
    </row>
    <row r="357" spans="1:10" x14ac:dyDescent="0.25">
      <c r="A357" s="258"/>
      <c r="B357" s="261"/>
      <c r="C357" s="261"/>
      <c r="D357" s="261"/>
      <c r="E357" s="261"/>
      <c r="F357" s="115" t="s">
        <v>48</v>
      </c>
      <c r="G357" s="116">
        <v>0</v>
      </c>
      <c r="H357" s="116">
        <f t="shared" si="39"/>
        <v>0</v>
      </c>
      <c r="I357" s="200">
        <f>SUM(G357*107.4/100)</f>
        <v>0</v>
      </c>
      <c r="J357" s="116">
        <v>0</v>
      </c>
    </row>
    <row r="358" spans="1:10" x14ac:dyDescent="0.25">
      <c r="A358" s="258"/>
      <c r="B358" s="261"/>
      <c r="C358" s="261"/>
      <c r="D358" s="261"/>
      <c r="E358" s="261"/>
      <c r="F358" s="115" t="s">
        <v>50</v>
      </c>
      <c r="G358" s="116">
        <f>SUM(G359:G362)</f>
        <v>957</v>
      </c>
      <c r="H358" s="116">
        <f>SUM(H359:H362)</f>
        <v>976.14</v>
      </c>
      <c r="I358" s="116">
        <f>SUM(I359:I362)</f>
        <v>976.14</v>
      </c>
      <c r="J358" s="116">
        <f>SUM(J359:J362)</f>
        <v>0</v>
      </c>
    </row>
    <row r="359" spans="1:10" x14ac:dyDescent="0.25">
      <c r="A359" s="258"/>
      <c r="B359" s="261"/>
      <c r="C359" s="261"/>
      <c r="D359" s="261"/>
      <c r="E359" s="261"/>
      <c r="F359" s="115" t="s">
        <v>51</v>
      </c>
      <c r="G359" s="116">
        <v>957</v>
      </c>
      <c r="H359" s="116">
        <f t="shared" si="39"/>
        <v>976.14</v>
      </c>
      <c r="I359" s="200">
        <f>SUM(G359*102/100)</f>
        <v>976.14</v>
      </c>
      <c r="J359" s="116"/>
    </row>
    <row r="360" spans="1:10" x14ac:dyDescent="0.25">
      <c r="A360" s="258"/>
      <c r="B360" s="261"/>
      <c r="C360" s="261"/>
      <c r="D360" s="261"/>
      <c r="E360" s="261"/>
      <c r="F360" s="115" t="s">
        <v>52</v>
      </c>
      <c r="G360" s="116">
        <v>0</v>
      </c>
      <c r="H360" s="116">
        <f t="shared" si="39"/>
        <v>0</v>
      </c>
      <c r="I360" s="116"/>
      <c r="J360" s="116"/>
    </row>
    <row r="361" spans="1:10" ht="23.25" x14ac:dyDescent="0.25">
      <c r="A361" s="258"/>
      <c r="B361" s="261"/>
      <c r="C361" s="261"/>
      <c r="D361" s="261"/>
      <c r="E361" s="261"/>
      <c r="F361" s="81" t="s">
        <v>187</v>
      </c>
      <c r="G361" s="116">
        <v>0</v>
      </c>
      <c r="H361" s="116">
        <f t="shared" si="39"/>
        <v>0</v>
      </c>
      <c r="I361" s="116"/>
      <c r="J361" s="116"/>
    </row>
    <row r="362" spans="1:10" x14ac:dyDescent="0.25">
      <c r="A362" s="258"/>
      <c r="B362" s="261"/>
      <c r="C362" s="261"/>
      <c r="D362" s="261"/>
      <c r="E362" s="261"/>
      <c r="F362" s="115" t="s">
        <v>98</v>
      </c>
      <c r="G362" s="116">
        <v>0</v>
      </c>
      <c r="H362" s="116">
        <f t="shared" si="39"/>
        <v>0</v>
      </c>
      <c r="I362" s="116"/>
      <c r="J362" s="116"/>
    </row>
    <row r="363" spans="1:10" x14ac:dyDescent="0.25">
      <c r="A363" s="258"/>
      <c r="B363" s="261"/>
      <c r="C363" s="261"/>
      <c r="D363" s="261"/>
      <c r="E363" s="261"/>
      <c r="F363" s="115" t="s">
        <v>56</v>
      </c>
      <c r="G363" s="116">
        <v>0</v>
      </c>
      <c r="H363" s="116">
        <f t="shared" si="39"/>
        <v>0</v>
      </c>
      <c r="I363" s="200">
        <f>SUM(G363*90/100)</f>
        <v>0</v>
      </c>
      <c r="J363" s="116">
        <v>0</v>
      </c>
    </row>
    <row r="364" spans="1:10" ht="23.25" x14ac:dyDescent="0.25">
      <c r="A364" s="258"/>
      <c r="B364" s="261"/>
      <c r="C364" s="261"/>
      <c r="D364" s="261"/>
      <c r="E364" s="261"/>
      <c r="F364" s="81" t="s">
        <v>189</v>
      </c>
      <c r="G364" s="116">
        <v>5000</v>
      </c>
      <c r="H364" s="116">
        <f t="shared" si="39"/>
        <v>5000</v>
      </c>
      <c r="I364" s="116">
        <f>SUM(G364)</f>
        <v>5000</v>
      </c>
      <c r="J364" s="116">
        <v>0</v>
      </c>
    </row>
    <row r="365" spans="1:10" x14ac:dyDescent="0.25">
      <c r="A365" s="258"/>
      <c r="B365" s="261"/>
      <c r="C365" s="261"/>
      <c r="D365" s="261"/>
      <c r="E365" s="261"/>
      <c r="F365" s="115" t="s">
        <v>99</v>
      </c>
      <c r="G365" s="116">
        <v>0</v>
      </c>
      <c r="H365" s="116">
        <f t="shared" si="39"/>
        <v>0</v>
      </c>
      <c r="I365" s="116"/>
      <c r="J365" s="116"/>
    </row>
    <row r="366" spans="1:10" ht="34.5" x14ac:dyDescent="0.25">
      <c r="A366" s="258"/>
      <c r="B366" s="261"/>
      <c r="C366" s="261"/>
      <c r="D366" s="261"/>
      <c r="E366" s="261"/>
      <c r="F366" s="81" t="s">
        <v>283</v>
      </c>
      <c r="G366" s="116"/>
      <c r="H366" s="116">
        <f t="shared" si="39"/>
        <v>0</v>
      </c>
      <c r="I366" s="116">
        <v>0</v>
      </c>
      <c r="J366" s="116">
        <v>0</v>
      </c>
    </row>
    <row r="367" spans="1:10" x14ac:dyDescent="0.25">
      <c r="A367" s="258"/>
      <c r="B367" s="261"/>
      <c r="C367" s="261"/>
      <c r="D367" s="261"/>
      <c r="E367" s="261"/>
      <c r="F367" s="115" t="s">
        <v>58</v>
      </c>
      <c r="G367" s="116">
        <f>SUM(G368:G374)</f>
        <v>68500</v>
      </c>
      <c r="H367" s="116">
        <f>SUM(H368:H374)</f>
        <v>61660</v>
      </c>
      <c r="I367" s="116">
        <f>SUM(I368:I374)</f>
        <v>61660</v>
      </c>
      <c r="J367" s="116">
        <f>SUM(J368:J374)</f>
        <v>0</v>
      </c>
    </row>
    <row r="368" spans="1:10" x14ac:dyDescent="0.25">
      <c r="A368" s="258"/>
      <c r="B368" s="261"/>
      <c r="C368" s="261"/>
      <c r="D368" s="261"/>
      <c r="E368" s="261"/>
      <c r="F368" s="115" t="s">
        <v>101</v>
      </c>
      <c r="G368" s="116">
        <v>0</v>
      </c>
      <c r="H368" s="116">
        <f t="shared" si="39"/>
        <v>0</v>
      </c>
      <c r="I368" s="200">
        <f>SUM(G368*90/100)</f>
        <v>0</v>
      </c>
      <c r="J368" s="116">
        <v>0</v>
      </c>
    </row>
    <row r="369" spans="1:10" ht="23.25" x14ac:dyDescent="0.25">
      <c r="A369" s="258"/>
      <c r="B369" s="261"/>
      <c r="C369" s="261"/>
      <c r="D369" s="261"/>
      <c r="E369" s="261"/>
      <c r="F369" s="81" t="s">
        <v>191</v>
      </c>
      <c r="G369" s="116">
        <v>11500</v>
      </c>
      <c r="H369" s="116">
        <f t="shared" si="39"/>
        <v>11500</v>
      </c>
      <c r="I369" s="116">
        <v>11500</v>
      </c>
      <c r="J369" s="116"/>
    </row>
    <row r="370" spans="1:10" x14ac:dyDescent="0.25">
      <c r="A370" s="258"/>
      <c r="B370" s="261"/>
      <c r="C370" s="261"/>
      <c r="D370" s="261"/>
      <c r="E370" s="261"/>
      <c r="F370" s="115" t="s">
        <v>102</v>
      </c>
      <c r="G370" s="116">
        <v>0</v>
      </c>
      <c r="H370" s="116">
        <f t="shared" si="39"/>
        <v>0</v>
      </c>
      <c r="I370" s="116"/>
      <c r="J370" s="116"/>
    </row>
    <row r="371" spans="1:10" ht="23.25" x14ac:dyDescent="0.25">
      <c r="A371" s="258"/>
      <c r="B371" s="261"/>
      <c r="C371" s="261"/>
      <c r="D371" s="261"/>
      <c r="E371" s="261"/>
      <c r="F371" s="81" t="s">
        <v>192</v>
      </c>
      <c r="G371" s="116"/>
      <c r="H371" s="116">
        <f t="shared" si="39"/>
        <v>0</v>
      </c>
      <c r="I371" s="116">
        <f>SUM(G371)</f>
        <v>0</v>
      </c>
      <c r="J371" s="116">
        <v>0</v>
      </c>
    </row>
    <row r="372" spans="1:10" x14ac:dyDescent="0.25">
      <c r="A372" s="258"/>
      <c r="B372" s="261"/>
      <c r="C372" s="261"/>
      <c r="D372" s="261"/>
      <c r="E372" s="261"/>
      <c r="F372" s="115" t="s">
        <v>60</v>
      </c>
      <c r="G372" s="116">
        <v>57000</v>
      </c>
      <c r="H372" s="116">
        <f t="shared" si="39"/>
        <v>50160</v>
      </c>
      <c r="I372" s="200">
        <f>SUM(G372*88/100)</f>
        <v>50160</v>
      </c>
      <c r="J372" s="116">
        <v>0</v>
      </c>
    </row>
    <row r="373" spans="1:10" x14ac:dyDescent="0.25">
      <c r="A373" s="258"/>
      <c r="B373" s="261"/>
      <c r="C373" s="261"/>
      <c r="D373" s="261"/>
      <c r="E373" s="261"/>
      <c r="F373" s="115" t="s">
        <v>61</v>
      </c>
      <c r="G373" s="116">
        <v>0</v>
      </c>
      <c r="H373" s="116">
        <f t="shared" si="39"/>
        <v>0</v>
      </c>
      <c r="I373" s="200">
        <f>SUM(G373*107.4/100)</f>
        <v>0</v>
      </c>
      <c r="J373" s="116">
        <v>0</v>
      </c>
    </row>
    <row r="374" spans="1:10" x14ac:dyDescent="0.25">
      <c r="A374" s="259"/>
      <c r="B374" s="262"/>
      <c r="C374" s="262"/>
      <c r="D374" s="262"/>
      <c r="E374" s="262"/>
      <c r="F374" s="115" t="s">
        <v>193</v>
      </c>
      <c r="G374" s="116">
        <v>0</v>
      </c>
      <c r="H374" s="116">
        <f t="shared" si="39"/>
        <v>0</v>
      </c>
      <c r="I374" s="200">
        <f>SUM(G374*107.4/100)</f>
        <v>0</v>
      </c>
      <c r="J374" s="116">
        <v>0</v>
      </c>
    </row>
    <row r="375" spans="1:10" x14ac:dyDescent="0.25">
      <c r="A375" s="138" t="s">
        <v>62</v>
      </c>
      <c r="B375" s="115" t="s">
        <v>107</v>
      </c>
      <c r="C375" s="115" t="s">
        <v>18</v>
      </c>
      <c r="D375" s="115" t="s">
        <v>176</v>
      </c>
      <c r="E375" s="136">
        <v>800</v>
      </c>
      <c r="F375" s="115"/>
      <c r="G375" s="116">
        <f>SUM(G376)</f>
        <v>1500</v>
      </c>
      <c r="H375" s="116">
        <f>SUM(H376)</f>
        <v>2408</v>
      </c>
      <c r="I375" s="116">
        <f>SUM(I376)</f>
        <v>2408</v>
      </c>
      <c r="J375" s="116">
        <f>SUM(J376)</f>
        <v>0</v>
      </c>
    </row>
    <row r="376" spans="1:10" x14ac:dyDescent="0.25">
      <c r="A376" s="80" t="s">
        <v>64</v>
      </c>
      <c r="B376" s="115" t="s">
        <v>107</v>
      </c>
      <c r="C376" s="115" t="s">
        <v>18</v>
      </c>
      <c r="D376" s="115" t="s">
        <v>176</v>
      </c>
      <c r="E376" s="136">
        <v>850</v>
      </c>
      <c r="F376" s="115"/>
      <c r="G376" s="116">
        <f>SUM(G377:G378)</f>
        <v>1500</v>
      </c>
      <c r="H376" s="116">
        <f>SUM(H377:H378)</f>
        <v>2408</v>
      </c>
      <c r="I376" s="116">
        <f>SUM(I377:I378)</f>
        <v>2408</v>
      </c>
      <c r="J376" s="116">
        <f>SUM(J377:J378)</f>
        <v>0</v>
      </c>
    </row>
    <row r="377" spans="1:10" ht="23.25" x14ac:dyDescent="0.25">
      <c r="A377" s="80" t="s">
        <v>78</v>
      </c>
      <c r="B377" s="115" t="s">
        <v>107</v>
      </c>
      <c r="C377" s="115" t="s">
        <v>18</v>
      </c>
      <c r="D377" s="115" t="s">
        <v>176</v>
      </c>
      <c r="E377" s="136">
        <v>851</v>
      </c>
      <c r="F377" s="115" t="s">
        <v>68</v>
      </c>
      <c r="G377" s="116">
        <v>0</v>
      </c>
      <c r="H377" s="116"/>
      <c r="I377" s="116"/>
      <c r="J377" s="116"/>
    </row>
    <row r="378" spans="1:10" ht="23.25" x14ac:dyDescent="0.25">
      <c r="A378" s="80" t="s">
        <v>66</v>
      </c>
      <c r="B378" s="115" t="s">
        <v>107</v>
      </c>
      <c r="C378" s="115" t="s">
        <v>18</v>
      </c>
      <c r="D378" s="115" t="s">
        <v>176</v>
      </c>
      <c r="E378" s="136">
        <v>852</v>
      </c>
      <c r="F378" s="115" t="s">
        <v>68</v>
      </c>
      <c r="G378" s="116">
        <v>1500</v>
      </c>
      <c r="H378" s="116">
        <f>SUM(I378:J378)</f>
        <v>2408</v>
      </c>
      <c r="I378" s="200">
        <v>2408</v>
      </c>
      <c r="J378" s="116">
        <v>0</v>
      </c>
    </row>
    <row r="379" spans="1:10" x14ac:dyDescent="0.25">
      <c r="A379" s="80" t="s">
        <v>517</v>
      </c>
      <c r="B379" s="115"/>
      <c r="C379" s="115"/>
      <c r="D379" s="115"/>
      <c r="E379" s="115"/>
      <c r="F379" s="115"/>
      <c r="G379" s="116">
        <f>SUM(G380)</f>
        <v>257974</v>
      </c>
      <c r="H379" s="116">
        <f>SUM(H380)</f>
        <v>233231.83105613699</v>
      </c>
      <c r="I379" s="116">
        <f>SUM(I380)</f>
        <v>233231.83105613699</v>
      </c>
      <c r="J379" s="116">
        <f>SUM(J380)</f>
        <v>0</v>
      </c>
    </row>
    <row r="380" spans="1:10" ht="34.5" x14ac:dyDescent="0.25">
      <c r="A380" s="80" t="s">
        <v>96</v>
      </c>
      <c r="B380" s="115" t="s">
        <v>107</v>
      </c>
      <c r="C380" s="115" t="s">
        <v>18</v>
      </c>
      <c r="D380" s="115" t="s">
        <v>176</v>
      </c>
      <c r="E380" s="115"/>
      <c r="F380" s="115"/>
      <c r="G380" s="116">
        <f>SUM(G381+G387+G414)</f>
        <v>257974</v>
      </c>
      <c r="H380" s="116">
        <f>SUM(H381+H387+H414)</f>
        <v>233231.83105613699</v>
      </c>
      <c r="I380" s="116">
        <f>SUM(I381+I387+I414)</f>
        <v>233231.83105613699</v>
      </c>
      <c r="J380" s="116">
        <f>SUM(J381+J387+J414)</f>
        <v>0</v>
      </c>
    </row>
    <row r="381" spans="1:10" ht="45.75" x14ac:dyDescent="0.25">
      <c r="A381" s="80" t="s">
        <v>28</v>
      </c>
      <c r="B381" s="115" t="s">
        <v>107</v>
      </c>
      <c r="C381" s="115" t="s">
        <v>18</v>
      </c>
      <c r="D381" s="115" t="s">
        <v>176</v>
      </c>
      <c r="E381" s="115" t="s">
        <v>29</v>
      </c>
      <c r="F381" s="115"/>
      <c r="G381" s="116">
        <f>SUM(G382)</f>
        <v>231937</v>
      </c>
      <c r="H381" s="116">
        <f>SUM(H382)</f>
        <v>209688.091056137</v>
      </c>
      <c r="I381" s="116">
        <f>SUM(I382)</f>
        <v>209688.091056137</v>
      </c>
      <c r="J381" s="116">
        <f>SUM(J382)</f>
        <v>0</v>
      </c>
    </row>
    <row r="382" spans="1:10" ht="23.25" x14ac:dyDescent="0.25">
      <c r="A382" s="80" t="s">
        <v>177</v>
      </c>
      <c r="B382" s="115" t="s">
        <v>107</v>
      </c>
      <c r="C382" s="115" t="s">
        <v>18</v>
      </c>
      <c r="D382" s="115" t="s">
        <v>176</v>
      </c>
      <c r="E382" s="115" t="s">
        <v>178</v>
      </c>
      <c r="F382" s="115"/>
      <c r="G382" s="116">
        <f>SUM(G383+G386)</f>
        <v>231937</v>
      </c>
      <c r="H382" s="116">
        <f>SUM(H383+H386)</f>
        <v>209688.091056137</v>
      </c>
      <c r="I382" s="116">
        <f>SUM(I383+I386)</f>
        <v>209688.091056137</v>
      </c>
      <c r="J382" s="116">
        <f>SUM(J383+J386)</f>
        <v>0</v>
      </c>
    </row>
    <row r="383" spans="1:10" x14ac:dyDescent="0.25">
      <c r="A383" s="257" t="s">
        <v>32</v>
      </c>
      <c r="B383" s="260" t="s">
        <v>107</v>
      </c>
      <c r="C383" s="260" t="s">
        <v>18</v>
      </c>
      <c r="D383" s="260" t="s">
        <v>176</v>
      </c>
      <c r="E383" s="260" t="s">
        <v>179</v>
      </c>
      <c r="F383" s="115"/>
      <c r="G383" s="116">
        <f>SUM(G384:G385)</f>
        <v>231937</v>
      </c>
      <c r="H383" s="116">
        <f>SUM(H384:H385)</f>
        <v>209688.091056137</v>
      </c>
      <c r="I383" s="116">
        <f>SUM(I384:I385)</f>
        <v>209688.091056137</v>
      </c>
      <c r="J383" s="116">
        <f>SUM(J384:J385)</f>
        <v>0</v>
      </c>
    </row>
    <row r="384" spans="1:10" x14ac:dyDescent="0.25">
      <c r="A384" s="258"/>
      <c r="B384" s="261"/>
      <c r="C384" s="261"/>
      <c r="D384" s="261"/>
      <c r="E384" s="261"/>
      <c r="F384" s="115" t="s">
        <v>34</v>
      </c>
      <c r="G384" s="116">
        <f>182600-4427</f>
        <v>178173</v>
      </c>
      <c r="H384" s="116">
        <f>SUM(I384:J384)</f>
        <v>161050.76117982873</v>
      </c>
      <c r="I384" s="200">
        <f>(G384/105.1*100)-(G384/105.1*100)*0.05</f>
        <v>161050.76117982873</v>
      </c>
      <c r="J384" s="116"/>
    </row>
    <row r="385" spans="1:10" x14ac:dyDescent="0.25">
      <c r="A385" s="259"/>
      <c r="B385" s="262"/>
      <c r="C385" s="262"/>
      <c r="D385" s="262"/>
      <c r="E385" s="262"/>
      <c r="F385" s="115" t="s">
        <v>35</v>
      </c>
      <c r="G385" s="116">
        <f>55100-1336</f>
        <v>53764</v>
      </c>
      <c r="H385" s="116">
        <f>SUM(I385:J385)</f>
        <v>48637.329876308271</v>
      </c>
      <c r="I385" s="116">
        <f>SUM(I384*30.2/100)</f>
        <v>48637.329876308271</v>
      </c>
      <c r="J385" s="116">
        <f>SUM(J384*30.2/100)</f>
        <v>0</v>
      </c>
    </row>
    <row r="386" spans="1:10" ht="23.25" x14ac:dyDescent="0.25">
      <c r="A386" s="138" t="s">
        <v>36</v>
      </c>
      <c r="B386" s="115" t="s">
        <v>107</v>
      </c>
      <c r="C386" s="115" t="s">
        <v>18</v>
      </c>
      <c r="D386" s="115" t="s">
        <v>176</v>
      </c>
      <c r="E386" s="115" t="s">
        <v>182</v>
      </c>
      <c r="F386" s="115" t="s">
        <v>183</v>
      </c>
      <c r="G386" s="116">
        <v>0</v>
      </c>
      <c r="H386" s="116">
        <f>SUM(I386:J386)</f>
        <v>0</v>
      </c>
      <c r="I386" s="116"/>
      <c r="J386" s="116"/>
    </row>
    <row r="387" spans="1:10" ht="23.25" x14ac:dyDescent="0.25">
      <c r="A387" s="138" t="s">
        <v>38</v>
      </c>
      <c r="B387" s="115" t="s">
        <v>107</v>
      </c>
      <c r="C387" s="115" t="s">
        <v>18</v>
      </c>
      <c r="D387" s="115" t="s">
        <v>176</v>
      </c>
      <c r="E387" s="115" t="s">
        <v>88</v>
      </c>
      <c r="F387" s="115"/>
      <c r="G387" s="116">
        <f>SUM(G388)</f>
        <v>25037</v>
      </c>
      <c r="H387" s="116">
        <f>SUM(H388)</f>
        <v>22493.739999999998</v>
      </c>
      <c r="I387" s="116">
        <f>SUM(I388)</f>
        <v>22493.739999999998</v>
      </c>
      <c r="J387" s="116">
        <f>SUM(J388)</f>
        <v>0</v>
      </c>
    </row>
    <row r="388" spans="1:10" ht="23.25" x14ac:dyDescent="0.25">
      <c r="A388" s="80" t="s">
        <v>39</v>
      </c>
      <c r="B388" s="115" t="s">
        <v>107</v>
      </c>
      <c r="C388" s="115" t="s">
        <v>18</v>
      </c>
      <c r="D388" s="115" t="s">
        <v>176</v>
      </c>
      <c r="E388" s="115" t="s">
        <v>89</v>
      </c>
      <c r="F388" s="115"/>
      <c r="G388" s="116">
        <f>SUM(G390)</f>
        <v>25037</v>
      </c>
      <c r="H388" s="116">
        <f>SUM(H390)</f>
        <v>22493.739999999998</v>
      </c>
      <c r="I388" s="116">
        <f>SUM(I390)</f>
        <v>22493.739999999998</v>
      </c>
      <c r="J388" s="116">
        <f>SUM(J390)</f>
        <v>0</v>
      </c>
    </row>
    <row r="389" spans="1:10" ht="34.5" x14ac:dyDescent="0.25">
      <c r="A389" s="139" t="s">
        <v>40</v>
      </c>
      <c r="B389" s="115" t="s">
        <v>107</v>
      </c>
      <c r="C389" s="115" t="s">
        <v>18</v>
      </c>
      <c r="D389" s="115" t="s">
        <v>176</v>
      </c>
      <c r="E389" s="115" t="s">
        <v>185</v>
      </c>
      <c r="F389" s="115" t="s">
        <v>41</v>
      </c>
      <c r="G389" s="116"/>
      <c r="H389" s="116"/>
      <c r="I389" s="116"/>
      <c r="J389" s="116"/>
    </row>
    <row r="390" spans="1:10" x14ac:dyDescent="0.25">
      <c r="A390" s="257" t="s">
        <v>42</v>
      </c>
      <c r="B390" s="260" t="s">
        <v>107</v>
      </c>
      <c r="C390" s="260" t="s">
        <v>18</v>
      </c>
      <c r="D390" s="115" t="s">
        <v>176</v>
      </c>
      <c r="E390" s="260" t="s">
        <v>43</v>
      </c>
      <c r="F390" s="115"/>
      <c r="G390" s="116">
        <f>SUM(G391+G392+G393+G397+G402+G404+G406+G403+G405)</f>
        <v>25037</v>
      </c>
      <c r="H390" s="116">
        <f>SUM(H391+H392+H393+H397+H402+H404+H406+H403+H405)</f>
        <v>22493.739999999998</v>
      </c>
      <c r="I390" s="116">
        <f>SUM(I391+I392+I393+I397+I402+I404+I406+I403+I405)</f>
        <v>22493.739999999998</v>
      </c>
      <c r="J390" s="116">
        <f>SUM(J391+J392+J393+J397+J402+J404+J406+J403+J405)</f>
        <v>0</v>
      </c>
    </row>
    <row r="391" spans="1:10" x14ac:dyDescent="0.25">
      <c r="A391" s="258"/>
      <c r="B391" s="261"/>
      <c r="C391" s="261"/>
      <c r="D391" s="133"/>
      <c r="E391" s="261"/>
      <c r="F391" s="115" t="s">
        <v>41</v>
      </c>
      <c r="G391" s="116">
        <v>0</v>
      </c>
      <c r="H391" s="116">
        <f>SUM(I391:J391)</f>
        <v>0</v>
      </c>
      <c r="I391" s="116"/>
      <c r="J391" s="116"/>
    </row>
    <row r="392" spans="1:10" x14ac:dyDescent="0.25">
      <c r="A392" s="258"/>
      <c r="B392" s="261"/>
      <c r="C392" s="261"/>
      <c r="D392" s="133"/>
      <c r="E392" s="261"/>
      <c r="F392" s="115" t="s">
        <v>186</v>
      </c>
      <c r="G392" s="116">
        <v>0</v>
      </c>
      <c r="H392" s="116">
        <f t="shared" ref="H392:H413" si="40">SUM(I392:J392)</f>
        <v>0</v>
      </c>
      <c r="I392" s="116"/>
      <c r="J392" s="116"/>
    </row>
    <row r="393" spans="1:10" x14ac:dyDescent="0.25">
      <c r="A393" s="258"/>
      <c r="B393" s="261"/>
      <c r="C393" s="261"/>
      <c r="D393" s="133"/>
      <c r="E393" s="261"/>
      <c r="F393" s="115" t="s">
        <v>45</v>
      </c>
      <c r="G393" s="116">
        <f>SUM(G394:G396)</f>
        <v>1800</v>
      </c>
      <c r="H393" s="116">
        <f>SUM(H394:H396)</f>
        <v>1836</v>
      </c>
      <c r="I393" s="116">
        <f>SUM(I394:I396)</f>
        <v>1836</v>
      </c>
      <c r="J393" s="116">
        <f>SUM(J394:J396)</f>
        <v>0</v>
      </c>
    </row>
    <row r="394" spans="1:10" x14ac:dyDescent="0.25">
      <c r="A394" s="258"/>
      <c r="B394" s="261"/>
      <c r="C394" s="261"/>
      <c r="D394" s="133"/>
      <c r="E394" s="261"/>
      <c r="F394" s="115" t="s">
        <v>46</v>
      </c>
      <c r="G394" s="116">
        <v>1800</v>
      </c>
      <c r="H394" s="116">
        <f t="shared" si="40"/>
        <v>1836</v>
      </c>
      <c r="I394" s="200">
        <f>SUM(G394*102/100)</f>
        <v>1836</v>
      </c>
      <c r="J394" s="116">
        <v>0</v>
      </c>
    </row>
    <row r="395" spans="1:10" x14ac:dyDescent="0.25">
      <c r="A395" s="258"/>
      <c r="B395" s="261"/>
      <c r="C395" s="261"/>
      <c r="D395" s="133"/>
      <c r="E395" s="261"/>
      <c r="F395" s="115" t="s">
        <v>47</v>
      </c>
      <c r="G395" s="116">
        <v>0</v>
      </c>
      <c r="H395" s="116">
        <f t="shared" si="40"/>
        <v>0</v>
      </c>
      <c r="I395" s="200">
        <f>SUM(G395*107.4/100)</f>
        <v>0</v>
      </c>
      <c r="J395" s="116">
        <v>0</v>
      </c>
    </row>
    <row r="396" spans="1:10" x14ac:dyDescent="0.25">
      <c r="A396" s="258"/>
      <c r="B396" s="261"/>
      <c r="C396" s="261"/>
      <c r="D396" s="133"/>
      <c r="E396" s="261"/>
      <c r="F396" s="115" t="s">
        <v>48</v>
      </c>
      <c r="G396" s="116">
        <v>0</v>
      </c>
      <c r="H396" s="116">
        <f t="shared" si="40"/>
        <v>0</v>
      </c>
      <c r="I396" s="200">
        <f>SUM(G396*107.4/100)</f>
        <v>0</v>
      </c>
      <c r="J396" s="116">
        <v>0</v>
      </c>
    </row>
    <row r="397" spans="1:10" x14ac:dyDescent="0.25">
      <c r="A397" s="258"/>
      <c r="B397" s="261"/>
      <c r="C397" s="261"/>
      <c r="D397" s="133"/>
      <c r="E397" s="261"/>
      <c r="F397" s="115" t="s">
        <v>50</v>
      </c>
      <c r="G397" s="116">
        <f>SUM(G398:G401)</f>
        <v>637</v>
      </c>
      <c r="H397" s="116">
        <f>SUM(H398:H401)</f>
        <v>649.74</v>
      </c>
      <c r="I397" s="116">
        <f>SUM(I398:I401)</f>
        <v>649.74</v>
      </c>
      <c r="J397" s="116">
        <f>SUM(J398:J401)</f>
        <v>0</v>
      </c>
    </row>
    <row r="398" spans="1:10" x14ac:dyDescent="0.25">
      <c r="A398" s="258"/>
      <c r="B398" s="261"/>
      <c r="C398" s="261"/>
      <c r="D398" s="133"/>
      <c r="E398" s="261"/>
      <c r="F398" s="115" t="s">
        <v>51</v>
      </c>
      <c r="G398" s="116">
        <v>637</v>
      </c>
      <c r="H398" s="116">
        <f>SUM(I398:J398)</f>
        <v>649.74</v>
      </c>
      <c r="I398" s="200">
        <f>SUM(G398*102/100)</f>
        <v>649.74</v>
      </c>
      <c r="J398" s="116"/>
    </row>
    <row r="399" spans="1:10" x14ac:dyDescent="0.25">
      <c r="A399" s="258"/>
      <c r="B399" s="261"/>
      <c r="C399" s="261"/>
      <c r="D399" s="133"/>
      <c r="E399" s="261"/>
      <c r="F399" s="115" t="s">
        <v>52</v>
      </c>
      <c r="G399" s="116">
        <v>0</v>
      </c>
      <c r="H399" s="116">
        <f t="shared" si="40"/>
        <v>0</v>
      </c>
      <c r="I399" s="116">
        <f>SUM(G399)</f>
        <v>0</v>
      </c>
      <c r="J399" s="116">
        <v>0</v>
      </c>
    </row>
    <row r="400" spans="1:10" ht="23.25" x14ac:dyDescent="0.25">
      <c r="A400" s="258"/>
      <c r="B400" s="261"/>
      <c r="C400" s="261"/>
      <c r="D400" s="133"/>
      <c r="E400" s="261"/>
      <c r="F400" s="81" t="s">
        <v>187</v>
      </c>
      <c r="G400" s="116"/>
      <c r="H400" s="116">
        <f t="shared" si="40"/>
        <v>0</v>
      </c>
      <c r="I400" s="116">
        <v>0</v>
      </c>
      <c r="J400" s="116">
        <v>0</v>
      </c>
    </row>
    <row r="401" spans="1:10" x14ac:dyDescent="0.25">
      <c r="A401" s="258"/>
      <c r="B401" s="261"/>
      <c r="C401" s="261"/>
      <c r="D401" s="133"/>
      <c r="E401" s="261"/>
      <c r="F401" s="115" t="s">
        <v>98</v>
      </c>
      <c r="G401" s="116">
        <v>0</v>
      </c>
      <c r="H401" s="116">
        <f t="shared" si="40"/>
        <v>0</v>
      </c>
      <c r="I401" s="116"/>
      <c r="J401" s="116"/>
    </row>
    <row r="402" spans="1:10" x14ac:dyDescent="0.25">
      <c r="A402" s="258"/>
      <c r="B402" s="261"/>
      <c r="C402" s="261"/>
      <c r="D402" s="133"/>
      <c r="E402" s="261"/>
      <c r="F402" s="115" t="s">
        <v>56</v>
      </c>
      <c r="G402" s="116">
        <v>1000</v>
      </c>
      <c r="H402" s="116">
        <f t="shared" si="40"/>
        <v>1000</v>
      </c>
      <c r="I402" s="116">
        <f>SUM(G402)</f>
        <v>1000</v>
      </c>
      <c r="J402" s="116">
        <v>0</v>
      </c>
    </row>
    <row r="403" spans="1:10" ht="23.25" x14ac:dyDescent="0.25">
      <c r="A403" s="258"/>
      <c r="B403" s="261"/>
      <c r="C403" s="261"/>
      <c r="D403" s="133"/>
      <c r="E403" s="261"/>
      <c r="F403" s="81" t="s">
        <v>189</v>
      </c>
      <c r="G403" s="116"/>
      <c r="H403" s="116">
        <f t="shared" si="40"/>
        <v>0</v>
      </c>
      <c r="I403" s="116">
        <f>SUM(G403)</f>
        <v>0</v>
      </c>
      <c r="J403" s="116">
        <v>0</v>
      </c>
    </row>
    <row r="404" spans="1:10" x14ac:dyDescent="0.25">
      <c r="A404" s="258"/>
      <c r="B404" s="261"/>
      <c r="C404" s="261"/>
      <c r="D404" s="133"/>
      <c r="E404" s="261"/>
      <c r="F404" s="115" t="s">
        <v>99</v>
      </c>
      <c r="G404" s="116">
        <v>0</v>
      </c>
      <c r="H404" s="116">
        <f t="shared" si="40"/>
        <v>0</v>
      </c>
      <c r="I404" s="116"/>
      <c r="J404" s="116"/>
    </row>
    <row r="405" spans="1:10" ht="23.25" x14ac:dyDescent="0.25">
      <c r="A405" s="258"/>
      <c r="B405" s="261"/>
      <c r="C405" s="261"/>
      <c r="D405" s="133"/>
      <c r="E405" s="261"/>
      <c r="F405" s="81" t="s">
        <v>190</v>
      </c>
      <c r="G405" s="116">
        <v>0</v>
      </c>
      <c r="H405" s="116">
        <f t="shared" si="40"/>
        <v>0</v>
      </c>
      <c r="I405" s="116">
        <v>0</v>
      </c>
      <c r="J405" s="116">
        <v>0</v>
      </c>
    </row>
    <row r="406" spans="1:10" x14ac:dyDescent="0.25">
      <c r="A406" s="258"/>
      <c r="B406" s="261"/>
      <c r="C406" s="261"/>
      <c r="D406" s="133"/>
      <c r="E406" s="261"/>
      <c r="F406" s="115" t="s">
        <v>58</v>
      </c>
      <c r="G406" s="116">
        <f>SUM(G407:G413)</f>
        <v>21600</v>
      </c>
      <c r="H406" s="116">
        <f>SUM(H407:H413)</f>
        <v>19008</v>
      </c>
      <c r="I406" s="116">
        <f>SUM(I407:I413)</f>
        <v>19008</v>
      </c>
      <c r="J406" s="116">
        <f>SUM(J407:J413)</f>
        <v>0</v>
      </c>
    </row>
    <row r="407" spans="1:10" x14ac:dyDescent="0.25">
      <c r="A407" s="258"/>
      <c r="B407" s="261"/>
      <c r="C407" s="261"/>
      <c r="D407" s="133"/>
      <c r="E407" s="261"/>
      <c r="F407" s="115" t="s">
        <v>101</v>
      </c>
      <c r="G407" s="116">
        <v>0</v>
      </c>
      <c r="H407" s="116">
        <f t="shared" si="40"/>
        <v>0</v>
      </c>
      <c r="I407" s="116">
        <f>SUM(G407)</f>
        <v>0</v>
      </c>
      <c r="J407" s="116">
        <v>0</v>
      </c>
    </row>
    <row r="408" spans="1:10" ht="23.25" x14ac:dyDescent="0.25">
      <c r="A408" s="258"/>
      <c r="B408" s="261"/>
      <c r="C408" s="261"/>
      <c r="D408" s="133"/>
      <c r="E408" s="261"/>
      <c r="F408" s="81" t="s">
        <v>191</v>
      </c>
      <c r="G408" s="116">
        <v>0</v>
      </c>
      <c r="H408" s="116">
        <f t="shared" si="40"/>
        <v>0</v>
      </c>
      <c r="I408" s="116">
        <f>SUM(G408)</f>
        <v>0</v>
      </c>
      <c r="J408" s="116">
        <v>0</v>
      </c>
    </row>
    <row r="409" spans="1:10" x14ac:dyDescent="0.25">
      <c r="A409" s="258"/>
      <c r="B409" s="261"/>
      <c r="C409" s="261"/>
      <c r="D409" s="133"/>
      <c r="E409" s="261"/>
      <c r="F409" s="115" t="s">
        <v>102</v>
      </c>
      <c r="G409" s="116">
        <v>0</v>
      </c>
      <c r="H409" s="116">
        <f t="shared" si="40"/>
        <v>0</v>
      </c>
      <c r="I409" s="116"/>
      <c r="J409" s="116"/>
    </row>
    <row r="410" spans="1:10" ht="23.25" x14ac:dyDescent="0.25">
      <c r="A410" s="258"/>
      <c r="B410" s="261"/>
      <c r="C410" s="261"/>
      <c r="D410" s="133"/>
      <c r="E410" s="261"/>
      <c r="F410" s="81" t="s">
        <v>192</v>
      </c>
      <c r="G410" s="116"/>
      <c r="H410" s="116">
        <f t="shared" si="40"/>
        <v>0</v>
      </c>
      <c r="I410" s="116">
        <v>0</v>
      </c>
      <c r="J410" s="116">
        <v>0</v>
      </c>
    </row>
    <row r="411" spans="1:10" x14ac:dyDescent="0.25">
      <c r="A411" s="258"/>
      <c r="B411" s="261"/>
      <c r="C411" s="261"/>
      <c r="D411" s="133"/>
      <c r="E411" s="261"/>
      <c r="F411" s="115" t="s">
        <v>60</v>
      </c>
      <c r="G411" s="116">
        <v>0</v>
      </c>
      <c r="H411" s="116">
        <f t="shared" si="40"/>
        <v>0</v>
      </c>
      <c r="I411" s="200">
        <f>SUM(G411*107.4/100)</f>
        <v>0</v>
      </c>
      <c r="J411" s="116">
        <v>0</v>
      </c>
    </row>
    <row r="412" spans="1:10" x14ac:dyDescent="0.25">
      <c r="A412" s="258"/>
      <c r="B412" s="261"/>
      <c r="C412" s="261"/>
      <c r="D412" s="133"/>
      <c r="E412" s="261"/>
      <c r="F412" s="115" t="s">
        <v>61</v>
      </c>
      <c r="G412" s="116">
        <v>21600</v>
      </c>
      <c r="H412" s="116">
        <f t="shared" si="40"/>
        <v>19008</v>
      </c>
      <c r="I412" s="200">
        <f>SUM(G412*88/100)</f>
        <v>19008</v>
      </c>
      <c r="J412" s="116">
        <v>0</v>
      </c>
    </row>
    <row r="413" spans="1:10" x14ac:dyDescent="0.25">
      <c r="A413" s="259"/>
      <c r="B413" s="262"/>
      <c r="C413" s="262"/>
      <c r="D413" s="134"/>
      <c r="E413" s="262"/>
      <c r="F413" s="115" t="s">
        <v>193</v>
      </c>
      <c r="G413" s="116">
        <v>0</v>
      </c>
      <c r="H413" s="116">
        <f t="shared" si="40"/>
        <v>0</v>
      </c>
      <c r="I413" s="200">
        <f>SUM(G413*107.4/100)</f>
        <v>0</v>
      </c>
      <c r="J413" s="116">
        <v>0</v>
      </c>
    </row>
    <row r="414" spans="1:10" x14ac:dyDescent="0.25">
      <c r="A414" s="138" t="s">
        <v>62</v>
      </c>
      <c r="B414" s="115" t="s">
        <v>107</v>
      </c>
      <c r="C414" s="115" t="s">
        <v>18</v>
      </c>
      <c r="D414" s="115" t="s">
        <v>176</v>
      </c>
      <c r="E414" s="136">
        <v>800</v>
      </c>
      <c r="F414" s="115"/>
      <c r="G414" s="116">
        <f>SUM(G415)</f>
        <v>1000</v>
      </c>
      <c r="H414" s="116">
        <f>SUM(H415)</f>
        <v>1050</v>
      </c>
      <c r="I414" s="116">
        <f>SUM(I415)</f>
        <v>1050</v>
      </c>
      <c r="J414" s="116">
        <f>SUM(J415)</f>
        <v>0</v>
      </c>
    </row>
    <row r="415" spans="1:10" x14ac:dyDescent="0.25">
      <c r="A415" s="80" t="s">
        <v>64</v>
      </c>
      <c r="B415" s="115" t="s">
        <v>107</v>
      </c>
      <c r="C415" s="115" t="s">
        <v>18</v>
      </c>
      <c r="D415" s="115" t="s">
        <v>176</v>
      </c>
      <c r="E415" s="136">
        <v>850</v>
      </c>
      <c r="F415" s="115"/>
      <c r="G415" s="116">
        <f>SUM(G416:G417)</f>
        <v>1000</v>
      </c>
      <c r="H415" s="116">
        <f>SUM(H416:H417)</f>
        <v>1050</v>
      </c>
      <c r="I415" s="116">
        <f>SUM(I416:I417)</f>
        <v>1050</v>
      </c>
      <c r="J415" s="116">
        <f>SUM(J416:J417)</f>
        <v>0</v>
      </c>
    </row>
    <row r="416" spans="1:10" ht="23.25" x14ac:dyDescent="0.25">
      <c r="A416" s="80" t="s">
        <v>78</v>
      </c>
      <c r="B416" s="115" t="s">
        <v>107</v>
      </c>
      <c r="C416" s="115" t="s">
        <v>18</v>
      </c>
      <c r="D416" s="115" t="s">
        <v>176</v>
      </c>
      <c r="E416" s="136">
        <v>851</v>
      </c>
      <c r="F416" s="115" t="s">
        <v>68</v>
      </c>
      <c r="G416" s="116">
        <v>0</v>
      </c>
      <c r="H416" s="116"/>
      <c r="I416" s="116"/>
      <c r="J416" s="116"/>
    </row>
    <row r="417" spans="1:10" ht="23.25" x14ac:dyDescent="0.25">
      <c r="A417" s="80" t="s">
        <v>66</v>
      </c>
      <c r="B417" s="115" t="s">
        <v>107</v>
      </c>
      <c r="C417" s="115" t="s">
        <v>18</v>
      </c>
      <c r="D417" s="115" t="s">
        <v>176</v>
      </c>
      <c r="E417" s="136">
        <v>852</v>
      </c>
      <c r="F417" s="115" t="s">
        <v>68</v>
      </c>
      <c r="G417" s="116">
        <v>1000</v>
      </c>
      <c r="H417" s="116">
        <f>SUM(I417:J417)</f>
        <v>1050</v>
      </c>
      <c r="I417" s="200">
        <v>1050</v>
      </c>
      <c r="J417" s="116">
        <v>0</v>
      </c>
    </row>
    <row r="418" spans="1:10" x14ac:dyDescent="0.25">
      <c r="A418" s="80" t="s">
        <v>350</v>
      </c>
      <c r="B418" s="115"/>
      <c r="C418" s="115"/>
      <c r="D418" s="115"/>
      <c r="E418" s="115"/>
      <c r="F418" s="115"/>
      <c r="G418" s="116">
        <f>SUM(G419)</f>
        <v>0</v>
      </c>
      <c r="H418" s="116">
        <f>SUM(H419)</f>
        <v>0</v>
      </c>
      <c r="I418" s="116">
        <f>SUM(I419)</f>
        <v>0</v>
      </c>
      <c r="J418" s="116">
        <f>SUM(J419)</f>
        <v>0</v>
      </c>
    </row>
    <row r="419" spans="1:10" ht="34.5" x14ac:dyDescent="0.25">
      <c r="A419" s="80" t="s">
        <v>96</v>
      </c>
      <c r="B419" s="115" t="s">
        <v>107</v>
      </c>
      <c r="C419" s="115" t="s">
        <v>18</v>
      </c>
      <c r="D419" s="115" t="s">
        <v>176</v>
      </c>
      <c r="E419" s="115"/>
      <c r="F419" s="115"/>
      <c r="G419" s="116">
        <f>SUM(G420+G426+G453)</f>
        <v>0</v>
      </c>
      <c r="H419" s="116">
        <f>SUM(H420+H426+H453)</f>
        <v>0</v>
      </c>
      <c r="I419" s="116">
        <f>SUM(I420+I426+I453)</f>
        <v>0</v>
      </c>
      <c r="J419" s="116">
        <f>SUM(J420+J426+J453)</f>
        <v>0</v>
      </c>
    </row>
    <row r="420" spans="1:10" ht="45.75" x14ac:dyDescent="0.25">
      <c r="A420" s="80" t="s">
        <v>28</v>
      </c>
      <c r="B420" s="115" t="s">
        <v>107</v>
      </c>
      <c r="C420" s="115" t="s">
        <v>18</v>
      </c>
      <c r="D420" s="115" t="s">
        <v>176</v>
      </c>
      <c r="E420" s="115" t="s">
        <v>29</v>
      </c>
      <c r="F420" s="115"/>
      <c r="G420" s="116">
        <f>SUM(G421)</f>
        <v>0</v>
      </c>
      <c r="H420" s="116">
        <f>SUM(H421)</f>
        <v>0</v>
      </c>
      <c r="I420" s="116">
        <f>SUM(I421)</f>
        <v>0</v>
      </c>
      <c r="J420" s="116">
        <f>SUM(J421)</f>
        <v>0</v>
      </c>
    </row>
    <row r="421" spans="1:10" ht="23.25" x14ac:dyDescent="0.25">
      <c r="A421" s="80" t="s">
        <v>177</v>
      </c>
      <c r="B421" s="115" t="s">
        <v>107</v>
      </c>
      <c r="C421" s="115" t="s">
        <v>18</v>
      </c>
      <c r="D421" s="115" t="s">
        <v>176</v>
      </c>
      <c r="E421" s="115" t="s">
        <v>178</v>
      </c>
      <c r="F421" s="115"/>
      <c r="G421" s="116">
        <f>SUM(G422+G425)</f>
        <v>0</v>
      </c>
      <c r="H421" s="116">
        <f>SUM(H422+H425)</f>
        <v>0</v>
      </c>
      <c r="I421" s="116">
        <f>SUM(I422+I425)</f>
        <v>0</v>
      </c>
      <c r="J421" s="116">
        <f>SUM(J422+J425)</f>
        <v>0</v>
      </c>
    </row>
    <row r="422" spans="1:10" x14ac:dyDescent="0.25">
      <c r="A422" s="257" t="s">
        <v>32</v>
      </c>
      <c r="B422" s="260" t="s">
        <v>107</v>
      </c>
      <c r="C422" s="260" t="s">
        <v>18</v>
      </c>
      <c r="D422" s="115" t="s">
        <v>176</v>
      </c>
      <c r="E422" s="260" t="s">
        <v>179</v>
      </c>
      <c r="F422" s="115"/>
      <c r="G422" s="116">
        <f>SUM(G423:G424)</f>
        <v>0</v>
      </c>
      <c r="H422" s="116">
        <f>SUM(H423:H424)</f>
        <v>0</v>
      </c>
      <c r="I422" s="116">
        <f>SUM(I423:I424)</f>
        <v>0</v>
      </c>
      <c r="J422" s="116">
        <f>SUM(J423:J424)</f>
        <v>0</v>
      </c>
    </row>
    <row r="423" spans="1:10" x14ac:dyDescent="0.25">
      <c r="A423" s="265"/>
      <c r="B423" s="270"/>
      <c r="C423" s="270"/>
      <c r="D423" s="115" t="s">
        <v>176</v>
      </c>
      <c r="E423" s="270"/>
      <c r="F423" s="115" t="s">
        <v>34</v>
      </c>
      <c r="G423" s="116"/>
      <c r="H423" s="116">
        <f>SUM(I423:J423)</f>
        <v>0</v>
      </c>
      <c r="I423" s="116">
        <f>SUM(G423)</f>
        <v>0</v>
      </c>
      <c r="J423" s="116">
        <v>0</v>
      </c>
    </row>
    <row r="424" spans="1:10" x14ac:dyDescent="0.25">
      <c r="A424" s="266"/>
      <c r="B424" s="308"/>
      <c r="C424" s="308"/>
      <c r="D424" s="115" t="s">
        <v>176</v>
      </c>
      <c r="E424" s="308"/>
      <c r="F424" s="115" t="s">
        <v>35</v>
      </c>
      <c r="G424" s="116"/>
      <c r="H424" s="116">
        <f>SUM(I424:J424)</f>
        <v>0</v>
      </c>
      <c r="I424" s="116">
        <f>SUM(G424)</f>
        <v>0</v>
      </c>
      <c r="J424" s="116">
        <v>0</v>
      </c>
    </row>
    <row r="425" spans="1:10" ht="23.25" x14ac:dyDescent="0.25">
      <c r="A425" s="138" t="s">
        <v>36</v>
      </c>
      <c r="B425" s="115" t="s">
        <v>107</v>
      </c>
      <c r="C425" s="115" t="s">
        <v>18</v>
      </c>
      <c r="D425" s="115" t="s">
        <v>176</v>
      </c>
      <c r="E425" s="115" t="s">
        <v>182</v>
      </c>
      <c r="F425" s="115" t="s">
        <v>183</v>
      </c>
      <c r="G425" s="116">
        <v>0</v>
      </c>
      <c r="H425" s="116">
        <f>SUM(I425:J425)</f>
        <v>0</v>
      </c>
      <c r="I425" s="116"/>
      <c r="J425" s="116"/>
    </row>
    <row r="426" spans="1:10" ht="23.25" x14ac:dyDescent="0.25">
      <c r="A426" s="138" t="s">
        <v>38</v>
      </c>
      <c r="B426" s="115" t="s">
        <v>107</v>
      </c>
      <c r="C426" s="115" t="s">
        <v>18</v>
      </c>
      <c r="D426" s="115" t="s">
        <v>176</v>
      </c>
      <c r="E426" s="115" t="s">
        <v>88</v>
      </c>
      <c r="F426" s="115"/>
      <c r="G426" s="116">
        <f>SUM(G427)</f>
        <v>0</v>
      </c>
      <c r="H426" s="116">
        <f>SUM(H427)</f>
        <v>0</v>
      </c>
      <c r="I426" s="116">
        <f>SUM(I427)</f>
        <v>0</v>
      </c>
      <c r="J426" s="116">
        <f>SUM(J427)</f>
        <v>0</v>
      </c>
    </row>
    <row r="427" spans="1:10" ht="23.25" x14ac:dyDescent="0.25">
      <c r="A427" s="80" t="s">
        <v>39</v>
      </c>
      <c r="B427" s="115" t="s">
        <v>107</v>
      </c>
      <c r="C427" s="115" t="s">
        <v>18</v>
      </c>
      <c r="D427" s="115" t="s">
        <v>176</v>
      </c>
      <c r="E427" s="115" t="s">
        <v>89</v>
      </c>
      <c r="F427" s="115"/>
      <c r="G427" s="116">
        <f>SUM(G429)</f>
        <v>0</v>
      </c>
      <c r="H427" s="116">
        <f>SUM(H429)</f>
        <v>0</v>
      </c>
      <c r="I427" s="116">
        <f>SUM(I429)</f>
        <v>0</v>
      </c>
      <c r="J427" s="116">
        <f>SUM(J429)</f>
        <v>0</v>
      </c>
    </row>
    <row r="428" spans="1:10" ht="34.5" x14ac:dyDescent="0.25">
      <c r="A428" s="139" t="s">
        <v>40</v>
      </c>
      <c r="B428" s="115" t="s">
        <v>107</v>
      </c>
      <c r="C428" s="115" t="s">
        <v>18</v>
      </c>
      <c r="D428" s="115" t="s">
        <v>176</v>
      </c>
      <c r="E428" s="115" t="s">
        <v>185</v>
      </c>
      <c r="F428" s="115" t="s">
        <v>41</v>
      </c>
      <c r="G428" s="116"/>
      <c r="H428" s="116"/>
      <c r="I428" s="116"/>
      <c r="J428" s="116"/>
    </row>
    <row r="429" spans="1:10" x14ac:dyDescent="0.25">
      <c r="A429" s="257" t="s">
        <v>42</v>
      </c>
      <c r="B429" s="260" t="s">
        <v>107</v>
      </c>
      <c r="C429" s="260" t="s">
        <v>18</v>
      </c>
      <c r="D429" s="260" t="s">
        <v>176</v>
      </c>
      <c r="E429" s="260" t="s">
        <v>43</v>
      </c>
      <c r="F429" s="115"/>
      <c r="G429" s="116">
        <f>SUM(G430+G431+G432+G436+G441+G443+G445+G442+G444)</f>
        <v>0</v>
      </c>
      <c r="H429" s="116">
        <f>SUM(H430+H431+H432+H436+H441+H443+H445+H442+H444)</f>
        <v>0</v>
      </c>
      <c r="I429" s="116">
        <f>SUM(I430+I431+I432+I436+I441+I443+I445+I442+I444)</f>
        <v>0</v>
      </c>
      <c r="J429" s="116">
        <f>SUM(J430+J431+J432+J436+J441+J443+J445+J442+J444)</f>
        <v>0</v>
      </c>
    </row>
    <row r="430" spans="1:10" x14ac:dyDescent="0.25">
      <c r="A430" s="265"/>
      <c r="B430" s="270"/>
      <c r="C430" s="270"/>
      <c r="D430" s="270"/>
      <c r="E430" s="270"/>
      <c r="F430" s="115" t="s">
        <v>41</v>
      </c>
      <c r="G430" s="116">
        <v>0</v>
      </c>
      <c r="H430" s="116">
        <f>SUM(I430:J430)</f>
        <v>0</v>
      </c>
      <c r="I430" s="116"/>
      <c r="J430" s="116"/>
    </row>
    <row r="431" spans="1:10" x14ac:dyDescent="0.25">
      <c r="A431" s="265"/>
      <c r="B431" s="270"/>
      <c r="C431" s="270"/>
      <c r="D431" s="270"/>
      <c r="E431" s="270"/>
      <c r="F431" s="115" t="s">
        <v>186</v>
      </c>
      <c r="G431" s="116">
        <v>0</v>
      </c>
      <c r="H431" s="116">
        <f>SUM(I431:J431)</f>
        <v>0</v>
      </c>
      <c r="I431" s="116"/>
      <c r="J431" s="116"/>
    </row>
    <row r="432" spans="1:10" x14ac:dyDescent="0.25">
      <c r="A432" s="265"/>
      <c r="B432" s="270"/>
      <c r="C432" s="270"/>
      <c r="D432" s="270"/>
      <c r="E432" s="270"/>
      <c r="F432" s="115" t="s">
        <v>45</v>
      </c>
      <c r="G432" s="116">
        <f>SUM(G433:G435)</f>
        <v>0</v>
      </c>
      <c r="H432" s="116">
        <f>SUM(H433:H435)</f>
        <v>0</v>
      </c>
      <c r="I432" s="116">
        <f>SUM(I433:I435)</f>
        <v>0</v>
      </c>
      <c r="J432" s="116">
        <f>SUM(J433:J435)</f>
        <v>0</v>
      </c>
    </row>
    <row r="433" spans="1:10" x14ac:dyDescent="0.25">
      <c r="A433" s="265"/>
      <c r="B433" s="270"/>
      <c r="C433" s="270"/>
      <c r="D433" s="270"/>
      <c r="E433" s="270"/>
      <c r="F433" s="115" t="s">
        <v>46</v>
      </c>
      <c r="G433" s="116"/>
      <c r="H433" s="116">
        <f>SUM(I433:J433)</f>
        <v>0</v>
      </c>
      <c r="I433" s="200">
        <f>SUM(G433*107.4/100)</f>
        <v>0</v>
      </c>
      <c r="J433" s="116">
        <v>0</v>
      </c>
    </row>
    <row r="434" spans="1:10" x14ac:dyDescent="0.25">
      <c r="A434" s="265"/>
      <c r="B434" s="270"/>
      <c r="C434" s="270"/>
      <c r="D434" s="270"/>
      <c r="E434" s="270"/>
      <c r="F434" s="115" t="s">
        <v>47</v>
      </c>
      <c r="G434" s="116"/>
      <c r="H434" s="116">
        <f>SUM(I434:J434)</f>
        <v>0</v>
      </c>
      <c r="I434" s="200">
        <f>SUM(G434*107.4/100)</f>
        <v>0</v>
      </c>
      <c r="J434" s="116">
        <v>0</v>
      </c>
    </row>
    <row r="435" spans="1:10" x14ac:dyDescent="0.25">
      <c r="A435" s="265"/>
      <c r="B435" s="270"/>
      <c r="C435" s="270"/>
      <c r="D435" s="270"/>
      <c r="E435" s="270"/>
      <c r="F435" s="115" t="s">
        <v>48</v>
      </c>
      <c r="G435" s="116"/>
      <c r="H435" s="116">
        <f>SUM(I435:J435)</f>
        <v>0</v>
      </c>
      <c r="I435" s="200">
        <f>SUM(G435*107.4/100)</f>
        <v>0</v>
      </c>
      <c r="J435" s="116">
        <v>0</v>
      </c>
    </row>
    <row r="436" spans="1:10" x14ac:dyDescent="0.25">
      <c r="A436" s="265"/>
      <c r="B436" s="270"/>
      <c r="C436" s="270"/>
      <c r="D436" s="270"/>
      <c r="E436" s="270"/>
      <c r="F436" s="115" t="s">
        <v>50</v>
      </c>
      <c r="G436" s="116">
        <f>SUM(G437:G440)</f>
        <v>0</v>
      </c>
      <c r="H436" s="116">
        <f>SUM(H437:H440)</f>
        <v>0</v>
      </c>
      <c r="I436" s="116">
        <f>SUM(I437:I440)</f>
        <v>0</v>
      </c>
      <c r="J436" s="116">
        <f>SUM(J437:J440)</f>
        <v>0</v>
      </c>
    </row>
    <row r="437" spans="1:10" x14ac:dyDescent="0.25">
      <c r="A437" s="265"/>
      <c r="B437" s="270"/>
      <c r="C437" s="270"/>
      <c r="D437" s="270"/>
      <c r="E437" s="270"/>
      <c r="F437" s="115" t="s">
        <v>51</v>
      </c>
      <c r="G437" s="116">
        <v>0</v>
      </c>
      <c r="H437" s="116">
        <f t="shared" ref="H437:H444" si="41">SUM(I437:J437)</f>
        <v>0</v>
      </c>
      <c r="I437" s="116"/>
      <c r="J437" s="116"/>
    </row>
    <row r="438" spans="1:10" x14ac:dyDescent="0.25">
      <c r="A438" s="265"/>
      <c r="B438" s="270"/>
      <c r="C438" s="270"/>
      <c r="D438" s="270"/>
      <c r="E438" s="270"/>
      <c r="F438" s="115" t="s">
        <v>52</v>
      </c>
      <c r="G438" s="116">
        <v>0</v>
      </c>
      <c r="H438" s="116">
        <f t="shared" si="41"/>
        <v>0</v>
      </c>
      <c r="I438" s="116"/>
      <c r="J438" s="116"/>
    </row>
    <row r="439" spans="1:10" ht="23.25" x14ac:dyDescent="0.25">
      <c r="A439" s="265"/>
      <c r="B439" s="270"/>
      <c r="C439" s="270"/>
      <c r="D439" s="270"/>
      <c r="E439" s="270"/>
      <c r="F439" s="81" t="s">
        <v>187</v>
      </c>
      <c r="G439" s="116"/>
      <c r="H439" s="116">
        <f t="shared" si="41"/>
        <v>0</v>
      </c>
      <c r="I439" s="116">
        <v>0</v>
      </c>
      <c r="J439" s="116">
        <v>0</v>
      </c>
    </row>
    <row r="440" spans="1:10" x14ac:dyDescent="0.25">
      <c r="A440" s="265"/>
      <c r="B440" s="270"/>
      <c r="C440" s="270"/>
      <c r="D440" s="270"/>
      <c r="E440" s="270"/>
      <c r="F440" s="115" t="s">
        <v>98</v>
      </c>
      <c r="G440" s="116">
        <v>0</v>
      </c>
      <c r="H440" s="116">
        <f t="shared" si="41"/>
        <v>0</v>
      </c>
      <c r="I440" s="116"/>
      <c r="J440" s="116"/>
    </row>
    <row r="441" spans="1:10" x14ac:dyDescent="0.25">
      <c r="A441" s="265"/>
      <c r="B441" s="270"/>
      <c r="C441" s="270"/>
      <c r="D441" s="270"/>
      <c r="E441" s="270"/>
      <c r="F441" s="115" t="s">
        <v>56</v>
      </c>
      <c r="G441" s="116"/>
      <c r="H441" s="116">
        <f t="shared" si="41"/>
        <v>0</v>
      </c>
      <c r="I441" s="200">
        <f>SUM(G441*90/100)</f>
        <v>0</v>
      </c>
      <c r="J441" s="116">
        <v>0</v>
      </c>
    </row>
    <row r="442" spans="1:10" ht="23.25" x14ac:dyDescent="0.25">
      <c r="A442" s="265"/>
      <c r="B442" s="270"/>
      <c r="C442" s="270"/>
      <c r="D442" s="270"/>
      <c r="E442" s="270"/>
      <c r="F442" s="81" t="s">
        <v>189</v>
      </c>
      <c r="G442" s="116"/>
      <c r="H442" s="116">
        <f t="shared" si="41"/>
        <v>0</v>
      </c>
      <c r="I442" s="116">
        <f>SUM(G442)</f>
        <v>0</v>
      </c>
      <c r="J442" s="116">
        <v>0</v>
      </c>
    </row>
    <row r="443" spans="1:10" x14ac:dyDescent="0.25">
      <c r="A443" s="265"/>
      <c r="B443" s="270"/>
      <c r="C443" s="270"/>
      <c r="D443" s="270"/>
      <c r="E443" s="270"/>
      <c r="F443" s="115" t="s">
        <v>99</v>
      </c>
      <c r="G443" s="116"/>
      <c r="H443" s="116">
        <f t="shared" si="41"/>
        <v>0</v>
      </c>
      <c r="I443" s="200">
        <f>SUM(G443*90/100)</f>
        <v>0</v>
      </c>
      <c r="J443" s="116">
        <v>0</v>
      </c>
    </row>
    <row r="444" spans="1:10" ht="23.25" x14ac:dyDescent="0.25">
      <c r="A444" s="265"/>
      <c r="B444" s="270"/>
      <c r="C444" s="270"/>
      <c r="D444" s="270"/>
      <c r="E444" s="270"/>
      <c r="F444" s="81" t="s">
        <v>190</v>
      </c>
      <c r="G444" s="116">
        <v>0</v>
      </c>
      <c r="H444" s="116">
        <f t="shared" si="41"/>
        <v>0</v>
      </c>
      <c r="I444" s="116">
        <v>0</v>
      </c>
      <c r="J444" s="116">
        <v>0</v>
      </c>
    </row>
    <row r="445" spans="1:10" x14ac:dyDescent="0.25">
      <c r="A445" s="265"/>
      <c r="B445" s="270"/>
      <c r="C445" s="270"/>
      <c r="D445" s="270"/>
      <c r="E445" s="270"/>
      <c r="F445" s="115" t="s">
        <v>58</v>
      </c>
      <c r="G445" s="116">
        <f>SUM(G446:G452)</f>
        <v>0</v>
      </c>
      <c r="H445" s="116">
        <f>SUM(H446:H452)</f>
        <v>0</v>
      </c>
      <c r="I445" s="116">
        <f>SUM(I446:I452)</f>
        <v>0</v>
      </c>
      <c r="J445" s="116">
        <f>SUM(J446:J452)</f>
        <v>0</v>
      </c>
    </row>
    <row r="446" spans="1:10" x14ac:dyDescent="0.25">
      <c r="A446" s="265"/>
      <c r="B446" s="270"/>
      <c r="C446" s="270"/>
      <c r="D446" s="270"/>
      <c r="E446" s="270"/>
      <c r="F446" s="115" t="s">
        <v>101</v>
      </c>
      <c r="G446" s="116">
        <v>0</v>
      </c>
      <c r="H446" s="116">
        <f t="shared" ref="H446:H452" si="42">SUM(I446:J446)</f>
        <v>0</v>
      </c>
      <c r="I446" s="200">
        <f>SUM(G446*90/100)</f>
        <v>0</v>
      </c>
      <c r="J446" s="116">
        <v>0</v>
      </c>
    </row>
    <row r="447" spans="1:10" ht="23.25" x14ac:dyDescent="0.25">
      <c r="A447" s="265"/>
      <c r="B447" s="270"/>
      <c r="C447" s="270"/>
      <c r="D447" s="270"/>
      <c r="E447" s="270"/>
      <c r="F447" s="81" t="s">
        <v>191</v>
      </c>
      <c r="G447" s="116"/>
      <c r="H447" s="116">
        <f t="shared" si="42"/>
        <v>0</v>
      </c>
      <c r="I447" s="116">
        <f>SUM(G447)</f>
        <v>0</v>
      </c>
      <c r="J447" s="116">
        <v>0</v>
      </c>
    </row>
    <row r="448" spans="1:10" x14ac:dyDescent="0.25">
      <c r="A448" s="265"/>
      <c r="B448" s="270"/>
      <c r="C448" s="270"/>
      <c r="D448" s="270"/>
      <c r="E448" s="270"/>
      <c r="F448" s="115" t="s">
        <v>102</v>
      </c>
      <c r="G448" s="116">
        <v>0</v>
      </c>
      <c r="H448" s="116">
        <f t="shared" si="42"/>
        <v>0</v>
      </c>
      <c r="I448" s="116"/>
      <c r="J448" s="116"/>
    </row>
    <row r="449" spans="1:10" ht="23.25" x14ac:dyDescent="0.25">
      <c r="A449" s="265"/>
      <c r="B449" s="270"/>
      <c r="C449" s="270"/>
      <c r="D449" s="270"/>
      <c r="E449" s="270"/>
      <c r="F449" s="81" t="s">
        <v>192</v>
      </c>
      <c r="G449" s="116"/>
      <c r="H449" s="116">
        <f t="shared" si="42"/>
        <v>0</v>
      </c>
      <c r="I449" s="116">
        <v>0</v>
      </c>
      <c r="J449" s="116">
        <v>0</v>
      </c>
    </row>
    <row r="450" spans="1:10" x14ac:dyDescent="0.25">
      <c r="A450" s="265"/>
      <c r="B450" s="270"/>
      <c r="C450" s="270"/>
      <c r="D450" s="270"/>
      <c r="E450" s="270"/>
      <c r="F450" s="115" t="s">
        <v>60</v>
      </c>
      <c r="G450" s="116"/>
      <c r="H450" s="116">
        <f t="shared" si="42"/>
        <v>0</v>
      </c>
      <c r="I450" s="200">
        <f>SUM(G450*107.4/100)</f>
        <v>0</v>
      </c>
      <c r="J450" s="116">
        <v>0</v>
      </c>
    </row>
    <row r="451" spans="1:10" x14ac:dyDescent="0.25">
      <c r="A451" s="265"/>
      <c r="B451" s="270"/>
      <c r="C451" s="270"/>
      <c r="D451" s="270"/>
      <c r="E451" s="270"/>
      <c r="F451" s="115" t="s">
        <v>61</v>
      </c>
      <c r="G451" s="116"/>
      <c r="H451" s="116">
        <f t="shared" si="42"/>
        <v>0</v>
      </c>
      <c r="I451" s="200">
        <f>SUM(G451*107.4/100)</f>
        <v>0</v>
      </c>
      <c r="J451" s="116">
        <v>0</v>
      </c>
    </row>
    <row r="452" spans="1:10" x14ac:dyDescent="0.25">
      <c r="A452" s="266"/>
      <c r="B452" s="308"/>
      <c r="C452" s="308"/>
      <c r="D452" s="308"/>
      <c r="E452" s="308"/>
      <c r="F452" s="115" t="s">
        <v>193</v>
      </c>
      <c r="G452" s="116">
        <v>0</v>
      </c>
      <c r="H452" s="116">
        <f t="shared" si="42"/>
        <v>0</v>
      </c>
      <c r="I452" s="200">
        <f>SUM(G452*107.4/100)</f>
        <v>0</v>
      </c>
      <c r="J452" s="116">
        <v>0</v>
      </c>
    </row>
    <row r="453" spans="1:10" x14ac:dyDescent="0.25">
      <c r="A453" s="138" t="s">
        <v>62</v>
      </c>
      <c r="B453" s="115" t="s">
        <v>107</v>
      </c>
      <c r="C453" s="115" t="s">
        <v>18</v>
      </c>
      <c r="D453" s="115" t="s">
        <v>176</v>
      </c>
      <c r="E453" s="136">
        <v>800</v>
      </c>
      <c r="F453" s="115"/>
      <c r="G453" s="116">
        <f>SUM(G454)</f>
        <v>0</v>
      </c>
      <c r="H453" s="116">
        <f>SUM(H454)</f>
        <v>0</v>
      </c>
      <c r="I453" s="116">
        <f>SUM(I454)</f>
        <v>0</v>
      </c>
      <c r="J453" s="116">
        <f>SUM(J454)</f>
        <v>0</v>
      </c>
    </row>
    <row r="454" spans="1:10" x14ac:dyDescent="0.25">
      <c r="A454" s="80" t="s">
        <v>64</v>
      </c>
      <c r="B454" s="115" t="s">
        <v>107</v>
      </c>
      <c r="C454" s="115" t="s">
        <v>18</v>
      </c>
      <c r="D454" s="115" t="s">
        <v>176</v>
      </c>
      <c r="E454" s="136">
        <v>850</v>
      </c>
      <c r="F454" s="115"/>
      <c r="G454" s="116">
        <f>SUM(G455:G456)</f>
        <v>0</v>
      </c>
      <c r="H454" s="116">
        <f>SUM(H455:H456)</f>
        <v>0</v>
      </c>
      <c r="I454" s="116">
        <f>SUM(I455:I456)</f>
        <v>0</v>
      </c>
      <c r="J454" s="116">
        <f>SUM(J455:J456)</f>
        <v>0</v>
      </c>
    </row>
    <row r="455" spans="1:10" ht="23.25" x14ac:dyDescent="0.25">
      <c r="A455" s="80" t="s">
        <v>78</v>
      </c>
      <c r="B455" s="115" t="s">
        <v>107</v>
      </c>
      <c r="C455" s="115" t="s">
        <v>18</v>
      </c>
      <c r="D455" s="115" t="s">
        <v>176</v>
      </c>
      <c r="E455" s="136">
        <v>851</v>
      </c>
      <c r="F455" s="115" t="s">
        <v>68</v>
      </c>
      <c r="G455" s="116">
        <v>0</v>
      </c>
      <c r="H455" s="116"/>
      <c r="I455" s="116"/>
      <c r="J455" s="116"/>
    </row>
    <row r="456" spans="1:10" ht="23.25" x14ac:dyDescent="0.25">
      <c r="A456" s="80" t="s">
        <v>66</v>
      </c>
      <c r="B456" s="115" t="s">
        <v>107</v>
      </c>
      <c r="C456" s="115" t="s">
        <v>18</v>
      </c>
      <c r="D456" s="115" t="s">
        <v>176</v>
      </c>
      <c r="E456" s="136">
        <v>852</v>
      </c>
      <c r="F456" s="115" t="s">
        <v>68</v>
      </c>
      <c r="G456" s="116"/>
      <c r="H456" s="116">
        <f>SUM(I456:J456)</f>
        <v>0</v>
      </c>
      <c r="I456" s="116">
        <f>SUM(G456)</f>
        <v>0</v>
      </c>
      <c r="J456" s="116">
        <v>0</v>
      </c>
    </row>
    <row r="457" spans="1:10" x14ac:dyDescent="0.25">
      <c r="A457" s="80" t="s">
        <v>285</v>
      </c>
      <c r="B457" s="115" t="s">
        <v>107</v>
      </c>
      <c r="C457" s="115" t="s">
        <v>18</v>
      </c>
      <c r="D457" s="115" t="s">
        <v>286</v>
      </c>
      <c r="E457" s="115"/>
      <c r="F457" s="115"/>
      <c r="G457" s="116">
        <f t="shared" ref="G457:J458" si="43">SUM(G458)</f>
        <v>8596375</v>
      </c>
      <c r="H457" s="116">
        <f t="shared" si="43"/>
        <v>7796181.5377735496</v>
      </c>
      <c r="I457" s="116">
        <f t="shared" si="43"/>
        <v>7796181.5377735496</v>
      </c>
      <c r="J457" s="116">
        <f t="shared" si="43"/>
        <v>0</v>
      </c>
    </row>
    <row r="458" spans="1:10" ht="23.25" x14ac:dyDescent="0.25">
      <c r="A458" s="80" t="s">
        <v>94</v>
      </c>
      <c r="B458" s="115" t="s">
        <v>107</v>
      </c>
      <c r="C458" s="115" t="s">
        <v>18</v>
      </c>
      <c r="D458" s="115" t="s">
        <v>518</v>
      </c>
      <c r="E458" s="115"/>
      <c r="F458" s="115"/>
      <c r="G458" s="116">
        <f t="shared" si="43"/>
        <v>8596375</v>
      </c>
      <c r="H458" s="116">
        <f t="shared" si="43"/>
        <v>7796181.5377735496</v>
      </c>
      <c r="I458" s="116">
        <f t="shared" si="43"/>
        <v>7796181.5377735496</v>
      </c>
      <c r="J458" s="116">
        <f t="shared" si="43"/>
        <v>0</v>
      </c>
    </row>
    <row r="459" spans="1:10" ht="34.5" x14ac:dyDescent="0.25">
      <c r="A459" s="80" t="s">
        <v>96</v>
      </c>
      <c r="B459" s="115" t="s">
        <v>107</v>
      </c>
      <c r="C459" s="115" t="s">
        <v>18</v>
      </c>
      <c r="D459" s="115" t="s">
        <v>518</v>
      </c>
      <c r="E459" s="115"/>
      <c r="F459" s="115"/>
      <c r="G459" s="116">
        <f>SUM(G460+G467+G498)</f>
        <v>8596375</v>
      </c>
      <c r="H459" s="116">
        <f>SUM(H460+H467+H498)</f>
        <v>7796181.5377735496</v>
      </c>
      <c r="I459" s="116">
        <f>SUM(I460+I467+I498)</f>
        <v>7796181.5377735496</v>
      </c>
      <c r="J459" s="116">
        <f>SUM(J460+J467+J498)</f>
        <v>0</v>
      </c>
    </row>
    <row r="460" spans="1:10" ht="45.75" x14ac:dyDescent="0.25">
      <c r="A460" s="80" t="s">
        <v>28</v>
      </c>
      <c r="B460" s="115" t="s">
        <v>107</v>
      </c>
      <c r="C460" s="115" t="s">
        <v>18</v>
      </c>
      <c r="D460" s="115" t="s">
        <v>518</v>
      </c>
      <c r="E460" s="115" t="s">
        <v>29</v>
      </c>
      <c r="F460" s="115"/>
      <c r="G460" s="116">
        <f>SUM(G461)</f>
        <v>6784775</v>
      </c>
      <c r="H460" s="116">
        <f>SUM(H461)</f>
        <v>6132599.5377735496</v>
      </c>
      <c r="I460" s="116">
        <f>SUM(I461)</f>
        <v>6132599.5377735496</v>
      </c>
      <c r="J460" s="116">
        <f>SUM(J461)</f>
        <v>0</v>
      </c>
    </row>
    <row r="461" spans="1:10" ht="23.25" x14ac:dyDescent="0.25">
      <c r="A461" s="80" t="s">
        <v>177</v>
      </c>
      <c r="B461" s="115" t="s">
        <v>107</v>
      </c>
      <c r="C461" s="115" t="s">
        <v>18</v>
      </c>
      <c r="D461" s="115" t="s">
        <v>518</v>
      </c>
      <c r="E461" s="115" t="s">
        <v>178</v>
      </c>
      <c r="F461" s="115"/>
      <c r="G461" s="116">
        <f>SUM(G462+G465+G466)</f>
        <v>6784775</v>
      </c>
      <c r="H461" s="116">
        <f>SUM(H462+H465+H466)</f>
        <v>6132599.5377735496</v>
      </c>
      <c r="I461" s="116">
        <f>SUM(I462+I465+I466)</f>
        <v>6132599.5377735496</v>
      </c>
      <c r="J461" s="116">
        <f>SUM(J462+J465+J466)</f>
        <v>0</v>
      </c>
    </row>
    <row r="462" spans="1:10" x14ac:dyDescent="0.25">
      <c r="A462" s="257" t="s">
        <v>32</v>
      </c>
      <c r="B462" s="260" t="s">
        <v>107</v>
      </c>
      <c r="C462" s="260" t="s">
        <v>18</v>
      </c>
      <c r="D462" s="260" t="s">
        <v>518</v>
      </c>
      <c r="E462" s="260" t="s">
        <v>179</v>
      </c>
      <c r="F462" s="115"/>
      <c r="G462" s="116">
        <f>SUM(G463:G464)</f>
        <v>6776775</v>
      </c>
      <c r="H462" s="116">
        <f>SUM(H463:H464)</f>
        <v>6125559.5377735496</v>
      </c>
      <c r="I462" s="116">
        <f>SUM(I463:I464)</f>
        <v>6125559.5377735496</v>
      </c>
      <c r="J462" s="116">
        <f>SUM(J463:J464)</f>
        <v>0</v>
      </c>
    </row>
    <row r="463" spans="1:10" x14ac:dyDescent="0.25">
      <c r="A463" s="258"/>
      <c r="B463" s="261"/>
      <c r="C463" s="261"/>
      <c r="D463" s="261"/>
      <c r="E463" s="261"/>
      <c r="F463" s="115" t="s">
        <v>34</v>
      </c>
      <c r="G463" s="116">
        <f>5334200-129282</f>
        <v>5204918</v>
      </c>
      <c r="H463" s="116">
        <f>SUM(I463:J463)</f>
        <v>4704730.827783064</v>
      </c>
      <c r="I463" s="200">
        <f>(G463/105.1*100)-(G463/105.1*100)*0.05</f>
        <v>4704730.827783064</v>
      </c>
      <c r="J463" s="116"/>
    </row>
    <row r="464" spans="1:10" x14ac:dyDescent="0.25">
      <c r="A464" s="259"/>
      <c r="B464" s="262"/>
      <c r="C464" s="262"/>
      <c r="D464" s="262"/>
      <c r="E464" s="262"/>
      <c r="F464" s="115" t="s">
        <v>35</v>
      </c>
      <c r="G464" s="116">
        <f>1610900-39043</f>
        <v>1571857</v>
      </c>
      <c r="H464" s="116">
        <f>SUM(I464:J464)</f>
        <v>1420828.7099904853</v>
      </c>
      <c r="I464" s="116">
        <f>SUM(I463*30.2/100)</f>
        <v>1420828.7099904853</v>
      </c>
      <c r="J464" s="116">
        <f>SUM(J463*30.2/100)</f>
        <v>0</v>
      </c>
    </row>
    <row r="465" spans="1:10" ht="23.25" x14ac:dyDescent="0.25">
      <c r="A465" s="138" t="s">
        <v>36</v>
      </c>
      <c r="B465" s="115" t="s">
        <v>107</v>
      </c>
      <c r="C465" s="115" t="s">
        <v>18</v>
      </c>
      <c r="D465" s="115" t="s">
        <v>518</v>
      </c>
      <c r="E465" s="115" t="s">
        <v>182</v>
      </c>
      <c r="F465" s="115" t="s">
        <v>287</v>
      </c>
      <c r="G465" s="116">
        <v>8000</v>
      </c>
      <c r="H465" s="116">
        <f>SUM(I465:J465)</f>
        <v>7040</v>
      </c>
      <c r="I465" s="200">
        <f>SUM(G465*88/100)</f>
        <v>7040</v>
      </c>
      <c r="J465" s="116">
        <v>0</v>
      </c>
    </row>
    <row r="466" spans="1:10" ht="23.25" x14ac:dyDescent="0.25">
      <c r="A466" s="138" t="s">
        <v>36</v>
      </c>
      <c r="B466" s="115" t="s">
        <v>107</v>
      </c>
      <c r="C466" s="115" t="s">
        <v>18</v>
      </c>
      <c r="D466" s="115" t="s">
        <v>518</v>
      </c>
      <c r="E466" s="115" t="s">
        <v>182</v>
      </c>
      <c r="F466" s="81" t="s">
        <v>351</v>
      </c>
      <c r="G466" s="116">
        <v>0</v>
      </c>
      <c r="H466" s="116">
        <f>SUM(I466:J466)</f>
        <v>0</v>
      </c>
      <c r="I466" s="116"/>
      <c r="J466" s="116">
        <v>0</v>
      </c>
    </row>
    <row r="467" spans="1:10" ht="23.25" x14ac:dyDescent="0.25">
      <c r="A467" s="138" t="s">
        <v>38</v>
      </c>
      <c r="B467" s="115" t="s">
        <v>107</v>
      </c>
      <c r="C467" s="115" t="s">
        <v>18</v>
      </c>
      <c r="D467" s="115" t="s">
        <v>518</v>
      </c>
      <c r="E467" s="115" t="s">
        <v>88</v>
      </c>
      <c r="F467" s="115"/>
      <c r="G467" s="116">
        <f>SUM(G468)</f>
        <v>1803600</v>
      </c>
      <c r="H467" s="116">
        <f>SUM(H468)</f>
        <v>1650782</v>
      </c>
      <c r="I467" s="116">
        <f>SUM(I468)</f>
        <v>1650782</v>
      </c>
      <c r="J467" s="116">
        <f>SUM(J468)</f>
        <v>0</v>
      </c>
    </row>
    <row r="468" spans="1:10" ht="23.25" x14ac:dyDescent="0.25">
      <c r="A468" s="80" t="s">
        <v>39</v>
      </c>
      <c r="B468" s="115" t="s">
        <v>107</v>
      </c>
      <c r="C468" s="115" t="s">
        <v>18</v>
      </c>
      <c r="D468" s="115" t="s">
        <v>518</v>
      </c>
      <c r="E468" s="115" t="s">
        <v>89</v>
      </c>
      <c r="F468" s="115"/>
      <c r="G468" s="116">
        <f>SUM(G469+G473+G472+G470+G471)</f>
        <v>1803600</v>
      </c>
      <c r="H468" s="116">
        <f>SUM(H469+H473+H472)</f>
        <v>1650782</v>
      </c>
      <c r="I468" s="116">
        <f>SUM(I469+I473+I472)</f>
        <v>1650782</v>
      </c>
      <c r="J468" s="116">
        <f>SUM(J469+J473+J472)</f>
        <v>0</v>
      </c>
    </row>
    <row r="469" spans="1:10" ht="34.5" x14ac:dyDescent="0.25">
      <c r="A469" s="139" t="s">
        <v>40</v>
      </c>
      <c r="B469" s="115" t="s">
        <v>107</v>
      </c>
      <c r="C469" s="115" t="s">
        <v>18</v>
      </c>
      <c r="D469" s="115" t="s">
        <v>518</v>
      </c>
      <c r="E469" s="115" t="s">
        <v>185</v>
      </c>
      <c r="F469" s="115" t="s">
        <v>41</v>
      </c>
      <c r="G469" s="116">
        <v>6000</v>
      </c>
      <c r="H469" s="116">
        <f>SUM(I469:J469)</f>
        <v>6000</v>
      </c>
      <c r="I469" s="116">
        <f>SUM(G469)</f>
        <v>6000</v>
      </c>
      <c r="J469" s="116">
        <v>0</v>
      </c>
    </row>
    <row r="470" spans="1:10" x14ac:dyDescent="0.25">
      <c r="A470" s="139"/>
      <c r="B470" s="115"/>
      <c r="C470" s="115"/>
      <c r="D470" s="115"/>
      <c r="E470" s="115" t="s">
        <v>185</v>
      </c>
      <c r="F470" s="115" t="s">
        <v>519</v>
      </c>
      <c r="G470" s="116">
        <v>3000</v>
      </c>
      <c r="H470" s="116">
        <f>SUM(I470:J470)</f>
        <v>3060</v>
      </c>
      <c r="I470" s="200">
        <f>SUM(G470*102/100)</f>
        <v>3060</v>
      </c>
      <c r="J470" s="116"/>
    </row>
    <row r="471" spans="1:10" x14ac:dyDescent="0.25">
      <c r="A471" s="139"/>
      <c r="B471" s="115"/>
      <c r="C471" s="115"/>
      <c r="D471" s="115"/>
      <c r="E471" s="115" t="s">
        <v>185</v>
      </c>
      <c r="F471" s="115" t="s">
        <v>520</v>
      </c>
      <c r="G471" s="116">
        <v>600</v>
      </c>
      <c r="H471" s="116">
        <f>SUM(I471:J471)</f>
        <v>612</v>
      </c>
      <c r="I471" s="200">
        <f>SUM(G471*102/100)</f>
        <v>612</v>
      </c>
      <c r="J471" s="116"/>
    </row>
    <row r="472" spans="1:10" ht="34.5" x14ac:dyDescent="0.25">
      <c r="A472" s="139" t="s">
        <v>40</v>
      </c>
      <c r="B472" s="115" t="s">
        <v>107</v>
      </c>
      <c r="C472" s="115" t="s">
        <v>18</v>
      </c>
      <c r="D472" s="115" t="s">
        <v>518</v>
      </c>
      <c r="E472" s="115" t="s">
        <v>185</v>
      </c>
      <c r="F472" s="81" t="s">
        <v>352</v>
      </c>
      <c r="G472" s="116">
        <v>4500</v>
      </c>
      <c r="H472" s="116">
        <f>SUM(I472:J472)</f>
        <v>4500</v>
      </c>
      <c r="I472" s="116">
        <v>4500</v>
      </c>
      <c r="J472" s="116">
        <v>0</v>
      </c>
    </row>
    <row r="473" spans="1:10" x14ac:dyDescent="0.25">
      <c r="A473" s="257" t="s">
        <v>42</v>
      </c>
      <c r="B473" s="260" t="s">
        <v>107</v>
      </c>
      <c r="C473" s="260" t="s">
        <v>18</v>
      </c>
      <c r="D473" s="260" t="s">
        <v>518</v>
      </c>
      <c r="E473" s="260" t="s">
        <v>43</v>
      </c>
      <c r="F473" s="115"/>
      <c r="G473" s="116">
        <f>SUM(G474+G475+G477+G480+G481+G484+G489+G491+G476+G490)</f>
        <v>1789500</v>
      </c>
      <c r="H473" s="116">
        <f>SUM(H474+H475+H477+H480+H481+H484+H489+H491+H476+H490)</f>
        <v>1640282</v>
      </c>
      <c r="I473" s="116">
        <f>SUM(I474+I475+I477+I480+I481+I484+I489+I491+I476+I490)</f>
        <v>1640282</v>
      </c>
      <c r="J473" s="116">
        <f>SUM(J474+J475+J477+J480+J481+J484+J489+J491+J476+J490)</f>
        <v>0</v>
      </c>
    </row>
    <row r="474" spans="1:10" x14ac:dyDescent="0.25">
      <c r="A474" s="258"/>
      <c r="B474" s="261"/>
      <c r="C474" s="261"/>
      <c r="D474" s="261"/>
      <c r="E474" s="261"/>
      <c r="F474" s="115" t="s">
        <v>41</v>
      </c>
      <c r="G474" s="116">
        <v>0</v>
      </c>
      <c r="H474" s="116"/>
      <c r="I474" s="116"/>
      <c r="J474" s="116"/>
    </row>
    <row r="475" spans="1:10" x14ac:dyDescent="0.25">
      <c r="A475" s="258"/>
      <c r="B475" s="261"/>
      <c r="C475" s="261"/>
      <c r="D475" s="261"/>
      <c r="E475" s="261"/>
      <c r="F475" s="115" t="s">
        <v>186</v>
      </c>
      <c r="G475" s="116">
        <v>0</v>
      </c>
      <c r="H475" s="116"/>
      <c r="I475" s="116"/>
      <c r="J475" s="116"/>
    </row>
    <row r="476" spans="1:10" ht="23.25" x14ac:dyDescent="0.25">
      <c r="A476" s="258"/>
      <c r="B476" s="261"/>
      <c r="C476" s="261"/>
      <c r="D476" s="261"/>
      <c r="E476" s="261"/>
      <c r="F476" s="81" t="s">
        <v>521</v>
      </c>
      <c r="G476" s="116">
        <v>5000</v>
      </c>
      <c r="H476" s="116">
        <f>SUM(I476:J476)</f>
        <v>5000</v>
      </c>
      <c r="I476" s="116">
        <v>5000</v>
      </c>
      <c r="J476" s="116">
        <v>0</v>
      </c>
    </row>
    <row r="477" spans="1:10" x14ac:dyDescent="0.25">
      <c r="A477" s="258"/>
      <c r="B477" s="261"/>
      <c r="C477" s="261"/>
      <c r="D477" s="261"/>
      <c r="E477" s="261"/>
      <c r="F477" s="115" t="s">
        <v>45</v>
      </c>
      <c r="G477" s="116">
        <f>SUM(G478:G479)</f>
        <v>366300</v>
      </c>
      <c r="H477" s="116">
        <f>SUM(H478:H479)</f>
        <v>373626</v>
      </c>
      <c r="I477" s="116">
        <f>SUM(I478:I479)</f>
        <v>373626</v>
      </c>
      <c r="J477" s="116">
        <f>SUM(J478:J479)</f>
        <v>0</v>
      </c>
    </row>
    <row r="478" spans="1:10" x14ac:dyDescent="0.25">
      <c r="A478" s="258"/>
      <c r="B478" s="261"/>
      <c r="C478" s="261"/>
      <c r="D478" s="261"/>
      <c r="E478" s="261"/>
      <c r="F478" s="115" t="s">
        <v>46</v>
      </c>
      <c r="G478" s="116">
        <f>66000+300000</f>
        <v>366000</v>
      </c>
      <c r="H478" s="116">
        <f>SUM(I478:J478)</f>
        <v>373320</v>
      </c>
      <c r="I478" s="200">
        <f>SUM(G478*102/100)</f>
        <v>373320</v>
      </c>
      <c r="J478" s="116">
        <v>0</v>
      </c>
    </row>
    <row r="479" spans="1:10" x14ac:dyDescent="0.25">
      <c r="A479" s="258"/>
      <c r="B479" s="261"/>
      <c r="C479" s="261"/>
      <c r="D479" s="261"/>
      <c r="E479" s="261"/>
      <c r="F479" s="115" t="s">
        <v>48</v>
      </c>
      <c r="G479" s="116">
        <v>300</v>
      </c>
      <c r="H479" s="116">
        <f>SUM(I479:J479)</f>
        <v>306</v>
      </c>
      <c r="I479" s="200">
        <f>SUM(G479*102/100)</f>
        <v>306</v>
      </c>
      <c r="J479" s="116">
        <v>0</v>
      </c>
    </row>
    <row r="480" spans="1:10" x14ac:dyDescent="0.25">
      <c r="A480" s="258"/>
      <c r="B480" s="261"/>
      <c r="C480" s="261"/>
      <c r="D480" s="261"/>
      <c r="E480" s="261"/>
      <c r="F480" s="115" t="s">
        <v>289</v>
      </c>
      <c r="G480" s="116"/>
      <c r="H480" s="116"/>
      <c r="I480" s="116"/>
      <c r="J480" s="116"/>
    </row>
    <row r="481" spans="1:10" x14ac:dyDescent="0.25">
      <c r="A481" s="258"/>
      <c r="B481" s="261"/>
      <c r="C481" s="261"/>
      <c r="D481" s="261"/>
      <c r="E481" s="261"/>
      <c r="F481" s="115" t="s">
        <v>50</v>
      </c>
      <c r="G481" s="116">
        <f>SUM(G482:G483)</f>
        <v>5800</v>
      </c>
      <c r="H481" s="116">
        <f>SUM(H482:H483)</f>
        <v>5916</v>
      </c>
      <c r="I481" s="116">
        <f>SUM(I482:I483)</f>
        <v>5916</v>
      </c>
      <c r="J481" s="116">
        <f>SUM(J482:J483)</f>
        <v>0</v>
      </c>
    </row>
    <row r="482" spans="1:10" x14ac:dyDescent="0.25">
      <c r="A482" s="258"/>
      <c r="B482" s="261"/>
      <c r="C482" s="261"/>
      <c r="D482" s="261"/>
      <c r="E482" s="261"/>
      <c r="F482" s="115" t="s">
        <v>51</v>
      </c>
      <c r="G482" s="116">
        <v>5800</v>
      </c>
      <c r="H482" s="116">
        <f>SUM(I482:J482)</f>
        <v>5916</v>
      </c>
      <c r="I482" s="200">
        <f>SUM(G482*102/100)</f>
        <v>5916</v>
      </c>
      <c r="J482" s="116"/>
    </row>
    <row r="483" spans="1:10" ht="23.25" x14ac:dyDescent="0.25">
      <c r="A483" s="258"/>
      <c r="B483" s="261"/>
      <c r="C483" s="261"/>
      <c r="D483" s="261"/>
      <c r="E483" s="261"/>
      <c r="F483" s="81" t="s">
        <v>522</v>
      </c>
      <c r="G483" s="116">
        <v>0</v>
      </c>
      <c r="H483" s="116">
        <f>SUM(I483:J483)</f>
        <v>0</v>
      </c>
      <c r="I483" s="116"/>
      <c r="J483" s="116">
        <v>0</v>
      </c>
    </row>
    <row r="484" spans="1:10" x14ac:dyDescent="0.25">
      <c r="A484" s="258"/>
      <c r="B484" s="261"/>
      <c r="C484" s="261"/>
      <c r="D484" s="261"/>
      <c r="E484" s="261"/>
      <c r="F484" s="115" t="s">
        <v>54</v>
      </c>
      <c r="G484" s="116">
        <f>SUM(G485:G488)</f>
        <v>0</v>
      </c>
      <c r="H484" s="116">
        <f>SUM(H485:H488)</f>
        <v>0</v>
      </c>
      <c r="I484" s="116">
        <f>SUM(I485:I488)</f>
        <v>0</v>
      </c>
      <c r="J484" s="116">
        <f>SUM(J485:J488)</f>
        <v>0</v>
      </c>
    </row>
    <row r="485" spans="1:10" x14ac:dyDescent="0.25">
      <c r="A485" s="258"/>
      <c r="B485" s="261"/>
      <c r="C485" s="261"/>
      <c r="D485" s="261"/>
      <c r="E485" s="261"/>
      <c r="F485" s="115" t="s">
        <v>290</v>
      </c>
      <c r="G485" s="116">
        <v>0</v>
      </c>
      <c r="H485" s="116">
        <f t="shared" ref="H485:H490" si="44">SUM(I485:J485)</f>
        <v>0</v>
      </c>
      <c r="I485" s="116"/>
      <c r="J485" s="116"/>
    </row>
    <row r="486" spans="1:10" ht="23.25" x14ac:dyDescent="0.25">
      <c r="A486" s="258"/>
      <c r="B486" s="261"/>
      <c r="C486" s="261"/>
      <c r="D486" s="261"/>
      <c r="E486" s="261"/>
      <c r="F486" s="81" t="s">
        <v>355</v>
      </c>
      <c r="G486" s="116">
        <v>0</v>
      </c>
      <c r="H486" s="116">
        <f t="shared" si="44"/>
        <v>0</v>
      </c>
      <c r="I486" s="116"/>
      <c r="J486" s="116">
        <v>0</v>
      </c>
    </row>
    <row r="487" spans="1:10" x14ac:dyDescent="0.25">
      <c r="A487" s="258"/>
      <c r="B487" s="261"/>
      <c r="C487" s="261"/>
      <c r="D487" s="261"/>
      <c r="E487" s="261"/>
      <c r="F487" s="115" t="s">
        <v>56</v>
      </c>
      <c r="G487" s="116">
        <v>0</v>
      </c>
      <c r="H487" s="116">
        <f t="shared" si="44"/>
        <v>0</v>
      </c>
      <c r="I487" s="116"/>
      <c r="J487" s="116"/>
    </row>
    <row r="488" spans="1:10" ht="23.25" x14ac:dyDescent="0.25">
      <c r="A488" s="258"/>
      <c r="B488" s="261"/>
      <c r="C488" s="261"/>
      <c r="D488" s="261"/>
      <c r="E488" s="261"/>
      <c r="F488" s="81" t="s">
        <v>189</v>
      </c>
      <c r="G488" s="116">
        <v>0</v>
      </c>
      <c r="H488" s="116">
        <f t="shared" si="44"/>
        <v>0</v>
      </c>
      <c r="I488" s="116"/>
      <c r="J488" s="116">
        <v>0</v>
      </c>
    </row>
    <row r="489" spans="1:10" x14ac:dyDescent="0.25">
      <c r="A489" s="258"/>
      <c r="B489" s="261"/>
      <c r="C489" s="261"/>
      <c r="D489" s="261"/>
      <c r="E489" s="261"/>
      <c r="F489" s="115" t="s">
        <v>99</v>
      </c>
      <c r="G489" s="116">
        <v>0</v>
      </c>
      <c r="H489" s="116">
        <f t="shared" si="44"/>
        <v>0</v>
      </c>
      <c r="I489" s="116"/>
      <c r="J489" s="116"/>
    </row>
    <row r="490" spans="1:10" ht="23.25" x14ac:dyDescent="0.25">
      <c r="A490" s="258"/>
      <c r="B490" s="261"/>
      <c r="C490" s="261"/>
      <c r="D490" s="261"/>
      <c r="E490" s="261"/>
      <c r="F490" s="81" t="s">
        <v>190</v>
      </c>
      <c r="G490" s="116">
        <v>200000</v>
      </c>
      <c r="H490" s="116">
        <f t="shared" si="44"/>
        <v>22000</v>
      </c>
      <c r="I490" s="116">
        <v>22000</v>
      </c>
      <c r="J490" s="116">
        <v>0</v>
      </c>
    </row>
    <row r="491" spans="1:10" x14ac:dyDescent="0.25">
      <c r="A491" s="258"/>
      <c r="B491" s="261"/>
      <c r="C491" s="261"/>
      <c r="D491" s="261"/>
      <c r="E491" s="261"/>
      <c r="F491" s="115" t="s">
        <v>58</v>
      </c>
      <c r="G491" s="116">
        <f>SUM(G492:G497)</f>
        <v>1212400</v>
      </c>
      <c r="H491" s="116">
        <f>SUM(H492:H497)</f>
        <v>1233740</v>
      </c>
      <c r="I491" s="116">
        <f>SUM(I492:I497)</f>
        <v>1233740</v>
      </c>
      <c r="J491" s="116">
        <f>SUM(J492:J497)</f>
        <v>0</v>
      </c>
    </row>
    <row r="492" spans="1:10" x14ac:dyDescent="0.25">
      <c r="A492" s="258"/>
      <c r="B492" s="261"/>
      <c r="C492" s="261"/>
      <c r="D492" s="261"/>
      <c r="E492" s="261"/>
      <c r="F492" s="115" t="s">
        <v>101</v>
      </c>
      <c r="G492" s="116">
        <v>0</v>
      </c>
      <c r="H492" s="203"/>
      <c r="I492" s="116"/>
      <c r="J492" s="116"/>
    </row>
    <row r="493" spans="1:10" ht="23.25" x14ac:dyDescent="0.25">
      <c r="A493" s="258"/>
      <c r="B493" s="261"/>
      <c r="C493" s="261"/>
      <c r="D493" s="261"/>
      <c r="E493" s="261"/>
      <c r="F493" s="81" t="s">
        <v>191</v>
      </c>
      <c r="G493" s="116">
        <v>121900</v>
      </c>
      <c r="H493" s="116">
        <f>SUM(I493:J493)</f>
        <v>125000</v>
      </c>
      <c r="I493" s="116">
        <v>125000</v>
      </c>
      <c r="J493" s="116">
        <v>0</v>
      </c>
    </row>
    <row r="494" spans="1:10" x14ac:dyDescent="0.25">
      <c r="A494" s="258"/>
      <c r="B494" s="261"/>
      <c r="C494" s="261"/>
      <c r="D494" s="261"/>
      <c r="E494" s="261"/>
      <c r="F494" s="115" t="s">
        <v>102</v>
      </c>
      <c r="G494" s="116"/>
      <c r="H494" s="116">
        <f>SUM(I494:J494)</f>
        <v>0</v>
      </c>
      <c r="I494" s="116"/>
      <c r="J494" s="116"/>
    </row>
    <row r="495" spans="1:10" x14ac:dyDescent="0.25">
      <c r="A495" s="258"/>
      <c r="B495" s="261"/>
      <c r="C495" s="261"/>
      <c r="D495" s="261"/>
      <c r="E495" s="261"/>
      <c r="F495" s="115" t="s">
        <v>60</v>
      </c>
      <c r="G495" s="116">
        <v>1065000</v>
      </c>
      <c r="H495" s="116">
        <f>SUM(I495:J495)</f>
        <v>1086300</v>
      </c>
      <c r="I495" s="200">
        <f>SUM(G495*102/100)</f>
        <v>1086300</v>
      </c>
      <c r="J495" s="116"/>
    </row>
    <row r="496" spans="1:10" x14ac:dyDescent="0.25">
      <c r="A496" s="258"/>
      <c r="B496" s="261"/>
      <c r="C496" s="261"/>
      <c r="D496" s="261"/>
      <c r="E496" s="261"/>
      <c r="F496" s="115" t="s">
        <v>61</v>
      </c>
      <c r="G496" s="116">
        <v>25500</v>
      </c>
      <c r="H496" s="116">
        <f>SUM(I496:J496)</f>
        <v>22440</v>
      </c>
      <c r="I496" s="200">
        <f>SUM(G496*88/100)</f>
        <v>22440</v>
      </c>
      <c r="J496" s="116">
        <v>0</v>
      </c>
    </row>
    <row r="497" spans="1:10" x14ac:dyDescent="0.25">
      <c r="A497" s="259"/>
      <c r="B497" s="262"/>
      <c r="C497" s="262"/>
      <c r="D497" s="262"/>
      <c r="E497" s="262"/>
      <c r="F497" s="115" t="s">
        <v>193</v>
      </c>
      <c r="G497" s="116"/>
      <c r="H497" s="116"/>
      <c r="I497" s="116"/>
      <c r="J497" s="116"/>
    </row>
    <row r="498" spans="1:10" x14ac:dyDescent="0.25">
      <c r="A498" s="138" t="s">
        <v>62</v>
      </c>
      <c r="B498" s="115" t="s">
        <v>107</v>
      </c>
      <c r="C498" s="115" t="s">
        <v>18</v>
      </c>
      <c r="D498" s="115" t="s">
        <v>518</v>
      </c>
      <c r="E498" s="136">
        <v>800</v>
      </c>
      <c r="F498" s="115"/>
      <c r="G498" s="116">
        <f>SUM(G499)</f>
        <v>8000</v>
      </c>
      <c r="H498" s="116">
        <f>SUM(H499)</f>
        <v>12800</v>
      </c>
      <c r="I498" s="116">
        <f>SUM(I499)</f>
        <v>12800</v>
      </c>
      <c r="J498" s="116">
        <f>SUM(J499)</f>
        <v>0</v>
      </c>
    </row>
    <row r="499" spans="1:10" x14ac:dyDescent="0.25">
      <c r="A499" s="80" t="s">
        <v>64</v>
      </c>
      <c r="B499" s="115" t="s">
        <v>107</v>
      </c>
      <c r="C499" s="115" t="s">
        <v>18</v>
      </c>
      <c r="D499" s="115" t="s">
        <v>518</v>
      </c>
      <c r="E499" s="136">
        <v>850</v>
      </c>
      <c r="F499" s="115"/>
      <c r="G499" s="116">
        <f>SUM(G500:G501)</f>
        <v>8000</v>
      </c>
      <c r="H499" s="116">
        <f>SUM(H500:H501)</f>
        <v>12800</v>
      </c>
      <c r="I499" s="116">
        <f>SUM(I500:I501)</f>
        <v>12800</v>
      </c>
      <c r="J499" s="116">
        <f>SUM(J500:J501)</f>
        <v>0</v>
      </c>
    </row>
    <row r="500" spans="1:10" ht="23.25" x14ac:dyDescent="0.25">
      <c r="A500" s="80" t="s">
        <v>78</v>
      </c>
      <c r="B500" s="115" t="s">
        <v>107</v>
      </c>
      <c r="C500" s="115" t="s">
        <v>18</v>
      </c>
      <c r="D500" s="115" t="s">
        <v>518</v>
      </c>
      <c r="E500" s="136">
        <v>851</v>
      </c>
      <c r="F500" s="115" t="s">
        <v>68</v>
      </c>
      <c r="G500" s="116">
        <v>5000</v>
      </c>
      <c r="H500" s="116">
        <f>SUM(I500:J500)</f>
        <v>9800</v>
      </c>
      <c r="I500" s="200">
        <v>9800</v>
      </c>
      <c r="J500" s="116">
        <v>0</v>
      </c>
    </row>
    <row r="501" spans="1:10" ht="23.25" x14ac:dyDescent="0.25">
      <c r="A501" s="80" t="s">
        <v>66</v>
      </c>
      <c r="B501" s="115" t="s">
        <v>107</v>
      </c>
      <c r="C501" s="115" t="s">
        <v>18</v>
      </c>
      <c r="D501" s="115" t="s">
        <v>518</v>
      </c>
      <c r="E501" s="136">
        <v>852</v>
      </c>
      <c r="F501" s="115" t="s">
        <v>68</v>
      </c>
      <c r="G501" s="116">
        <v>3000</v>
      </c>
      <c r="H501" s="116">
        <f>SUM(I501:J501)</f>
        <v>3000</v>
      </c>
      <c r="I501" s="200">
        <v>3000</v>
      </c>
      <c r="J501" s="116">
        <v>0</v>
      </c>
    </row>
    <row r="502" spans="1:10" x14ac:dyDescent="0.25">
      <c r="A502" s="129" t="s">
        <v>196</v>
      </c>
      <c r="B502" s="130">
        <v>10</v>
      </c>
      <c r="C502" s="131" t="s">
        <v>19</v>
      </c>
      <c r="D502" s="134"/>
      <c r="E502" s="134"/>
      <c r="F502" s="115"/>
      <c r="G502" s="114">
        <f>SUM(G503+G509)</f>
        <v>15000</v>
      </c>
      <c r="H502" s="114">
        <f>SUM(H503+H509)</f>
        <v>15000</v>
      </c>
      <c r="I502" s="114">
        <f>SUM(I503+I509)</f>
        <v>15000</v>
      </c>
      <c r="J502" s="114">
        <f>SUM(J503+J509)</f>
        <v>0</v>
      </c>
    </row>
    <row r="503" spans="1:10" x14ac:dyDescent="0.25">
      <c r="A503" s="82" t="s">
        <v>197</v>
      </c>
      <c r="B503" s="113" t="s">
        <v>91</v>
      </c>
      <c r="C503" s="113" t="s">
        <v>81</v>
      </c>
      <c r="D503" s="113" t="s">
        <v>20</v>
      </c>
      <c r="E503" s="113"/>
      <c r="F503" s="113"/>
      <c r="G503" s="114">
        <f t="shared" ref="G503:J507" si="45">SUM(G504)</f>
        <v>0</v>
      </c>
      <c r="H503" s="114">
        <f t="shared" si="45"/>
        <v>0</v>
      </c>
      <c r="I503" s="114">
        <f t="shared" si="45"/>
        <v>0</v>
      </c>
      <c r="J503" s="114">
        <f t="shared" si="45"/>
        <v>0</v>
      </c>
    </row>
    <row r="504" spans="1:10" ht="23.25" x14ac:dyDescent="0.25">
      <c r="A504" s="80" t="s">
        <v>198</v>
      </c>
      <c r="B504" s="115" t="s">
        <v>91</v>
      </c>
      <c r="C504" s="115" t="s">
        <v>81</v>
      </c>
      <c r="D504" s="115" t="s">
        <v>199</v>
      </c>
      <c r="E504" s="115"/>
      <c r="F504" s="115"/>
      <c r="G504" s="116">
        <f t="shared" si="45"/>
        <v>0</v>
      </c>
      <c r="H504" s="116">
        <f t="shared" si="45"/>
        <v>0</v>
      </c>
      <c r="I504" s="116">
        <f t="shared" si="45"/>
        <v>0</v>
      </c>
      <c r="J504" s="116">
        <f t="shared" si="45"/>
        <v>0</v>
      </c>
    </row>
    <row r="505" spans="1:10" x14ac:dyDescent="0.25">
      <c r="A505" s="80" t="s">
        <v>200</v>
      </c>
      <c r="B505" s="115" t="s">
        <v>91</v>
      </c>
      <c r="C505" s="115" t="s">
        <v>81</v>
      </c>
      <c r="D505" s="115" t="s">
        <v>295</v>
      </c>
      <c r="E505" s="115"/>
      <c r="F505" s="115"/>
      <c r="G505" s="116">
        <f t="shared" si="45"/>
        <v>0</v>
      </c>
      <c r="H505" s="116">
        <f t="shared" si="45"/>
        <v>0</v>
      </c>
      <c r="I505" s="116">
        <f t="shared" si="45"/>
        <v>0</v>
      </c>
      <c r="J505" s="116">
        <f t="shared" si="45"/>
        <v>0</v>
      </c>
    </row>
    <row r="506" spans="1:10" ht="23.25" x14ac:dyDescent="0.25">
      <c r="A506" s="138" t="s">
        <v>38</v>
      </c>
      <c r="B506" s="115" t="s">
        <v>91</v>
      </c>
      <c r="C506" s="115" t="s">
        <v>81</v>
      </c>
      <c r="D506" s="115" t="s">
        <v>295</v>
      </c>
      <c r="E506" s="115" t="s">
        <v>88</v>
      </c>
      <c r="F506" s="115"/>
      <c r="G506" s="116">
        <f t="shared" si="45"/>
        <v>0</v>
      </c>
      <c r="H506" s="116">
        <f t="shared" si="45"/>
        <v>0</v>
      </c>
      <c r="I506" s="116">
        <f t="shared" si="45"/>
        <v>0</v>
      </c>
      <c r="J506" s="116">
        <f t="shared" si="45"/>
        <v>0</v>
      </c>
    </row>
    <row r="507" spans="1:10" ht="23.25" x14ac:dyDescent="0.25">
      <c r="A507" s="80" t="s">
        <v>39</v>
      </c>
      <c r="B507" s="115" t="s">
        <v>91</v>
      </c>
      <c r="C507" s="115" t="s">
        <v>81</v>
      </c>
      <c r="D507" s="115" t="s">
        <v>295</v>
      </c>
      <c r="E507" s="115" t="s">
        <v>89</v>
      </c>
      <c r="F507" s="115"/>
      <c r="G507" s="116">
        <f t="shared" si="45"/>
        <v>0</v>
      </c>
      <c r="H507" s="116">
        <f t="shared" si="45"/>
        <v>0</v>
      </c>
      <c r="I507" s="116">
        <f t="shared" si="45"/>
        <v>0</v>
      </c>
      <c r="J507" s="116">
        <f t="shared" si="45"/>
        <v>0</v>
      </c>
    </row>
    <row r="508" spans="1:10" ht="23.25" x14ac:dyDescent="0.25">
      <c r="A508" s="139" t="s">
        <v>42</v>
      </c>
      <c r="B508" s="115" t="s">
        <v>91</v>
      </c>
      <c r="C508" s="115" t="s">
        <v>81</v>
      </c>
      <c r="D508" s="115" t="s">
        <v>295</v>
      </c>
      <c r="E508" s="115" t="s">
        <v>43</v>
      </c>
      <c r="F508" s="115" t="s">
        <v>56</v>
      </c>
      <c r="G508" s="116">
        <v>0</v>
      </c>
      <c r="H508" s="116">
        <f>SUM(I508:J508)</f>
        <v>0</v>
      </c>
      <c r="I508" s="116"/>
      <c r="J508" s="116"/>
    </row>
    <row r="509" spans="1:10" ht="23.25" x14ac:dyDescent="0.25">
      <c r="A509" s="126" t="s">
        <v>202</v>
      </c>
      <c r="B509" s="113" t="s">
        <v>91</v>
      </c>
      <c r="C509" s="113" t="s">
        <v>203</v>
      </c>
      <c r="D509" s="113"/>
      <c r="E509" s="113"/>
      <c r="F509" s="113"/>
      <c r="G509" s="114">
        <f t="shared" ref="G509:J513" si="46">SUM(G510)</f>
        <v>15000</v>
      </c>
      <c r="H509" s="114">
        <f t="shared" si="46"/>
        <v>15000</v>
      </c>
      <c r="I509" s="114">
        <f t="shared" si="46"/>
        <v>15000</v>
      </c>
      <c r="J509" s="114">
        <f t="shared" si="46"/>
        <v>0</v>
      </c>
    </row>
    <row r="510" spans="1:10" ht="23.25" x14ac:dyDescent="0.25">
      <c r="A510" s="80" t="s">
        <v>204</v>
      </c>
      <c r="B510" s="115" t="s">
        <v>91</v>
      </c>
      <c r="C510" s="115" t="s">
        <v>203</v>
      </c>
      <c r="D510" s="115" t="s">
        <v>199</v>
      </c>
      <c r="E510" s="115"/>
      <c r="F510" s="115"/>
      <c r="G510" s="116">
        <f t="shared" si="46"/>
        <v>15000</v>
      </c>
      <c r="H510" s="116">
        <f t="shared" si="46"/>
        <v>15000</v>
      </c>
      <c r="I510" s="116">
        <f t="shared" si="46"/>
        <v>15000</v>
      </c>
      <c r="J510" s="116">
        <f t="shared" si="46"/>
        <v>0</v>
      </c>
    </row>
    <row r="511" spans="1:10" ht="45.75" x14ac:dyDescent="0.25">
      <c r="A511" s="80" t="s">
        <v>205</v>
      </c>
      <c r="B511" s="115" t="s">
        <v>91</v>
      </c>
      <c r="C511" s="115" t="s">
        <v>203</v>
      </c>
      <c r="D511" s="115" t="s">
        <v>201</v>
      </c>
      <c r="E511" s="115"/>
      <c r="F511" s="115"/>
      <c r="G511" s="116">
        <f t="shared" si="46"/>
        <v>15000</v>
      </c>
      <c r="H511" s="116">
        <f t="shared" si="46"/>
        <v>15000</v>
      </c>
      <c r="I511" s="116">
        <f t="shared" si="46"/>
        <v>15000</v>
      </c>
      <c r="J511" s="116">
        <f t="shared" si="46"/>
        <v>0</v>
      </c>
    </row>
    <row r="512" spans="1:10" ht="23.25" x14ac:dyDescent="0.25">
      <c r="A512" s="138" t="s">
        <v>38</v>
      </c>
      <c r="B512" s="115" t="s">
        <v>91</v>
      </c>
      <c r="C512" s="115" t="s">
        <v>203</v>
      </c>
      <c r="D512" s="115" t="s">
        <v>201</v>
      </c>
      <c r="E512" s="115" t="s">
        <v>88</v>
      </c>
      <c r="F512" s="115"/>
      <c r="G512" s="116">
        <f t="shared" si="46"/>
        <v>15000</v>
      </c>
      <c r="H512" s="116">
        <f t="shared" si="46"/>
        <v>15000</v>
      </c>
      <c r="I512" s="116">
        <f t="shared" si="46"/>
        <v>15000</v>
      </c>
      <c r="J512" s="116">
        <f t="shared" si="46"/>
        <v>0</v>
      </c>
    </row>
    <row r="513" spans="1:10" ht="23.25" x14ac:dyDescent="0.25">
      <c r="A513" s="80" t="s">
        <v>39</v>
      </c>
      <c r="B513" s="115" t="s">
        <v>91</v>
      </c>
      <c r="C513" s="115" t="s">
        <v>203</v>
      </c>
      <c r="D513" s="115" t="s">
        <v>201</v>
      </c>
      <c r="E513" s="115" t="s">
        <v>89</v>
      </c>
      <c r="F513" s="115"/>
      <c r="G513" s="116">
        <f t="shared" si="46"/>
        <v>15000</v>
      </c>
      <c r="H513" s="116">
        <f t="shared" si="46"/>
        <v>15000</v>
      </c>
      <c r="I513" s="116">
        <f t="shared" si="46"/>
        <v>15000</v>
      </c>
      <c r="J513" s="116">
        <f t="shared" si="46"/>
        <v>0</v>
      </c>
    </row>
    <row r="514" spans="1:10" ht="23.25" x14ac:dyDescent="0.25">
      <c r="A514" s="139" t="s">
        <v>42</v>
      </c>
      <c r="B514" s="115" t="s">
        <v>91</v>
      </c>
      <c r="C514" s="115" t="s">
        <v>203</v>
      </c>
      <c r="D514" s="115" t="s">
        <v>201</v>
      </c>
      <c r="E514" s="115" t="s">
        <v>43</v>
      </c>
      <c r="F514" s="115" t="s">
        <v>56</v>
      </c>
      <c r="G514" s="116">
        <v>15000</v>
      </c>
      <c r="H514" s="116">
        <f>SUM(I514:J514)</f>
        <v>15000</v>
      </c>
      <c r="I514" s="116">
        <f>SUM(G514)</f>
        <v>15000</v>
      </c>
      <c r="J514" s="116">
        <v>0</v>
      </c>
    </row>
    <row r="515" spans="1:10" x14ac:dyDescent="0.25">
      <c r="A515" s="82" t="s">
        <v>206</v>
      </c>
      <c r="B515" s="113" t="s">
        <v>207</v>
      </c>
      <c r="C515" s="113" t="s">
        <v>19</v>
      </c>
      <c r="D515" s="113" t="s">
        <v>20</v>
      </c>
      <c r="E515" s="113"/>
      <c r="F515" s="113"/>
      <c r="G515" s="114">
        <f t="shared" ref="G515:J517" si="47">SUM(G516)</f>
        <v>4000</v>
      </c>
      <c r="H515" s="114">
        <f t="shared" si="47"/>
        <v>4000</v>
      </c>
      <c r="I515" s="114">
        <f t="shared" si="47"/>
        <v>4000</v>
      </c>
      <c r="J515" s="114">
        <f t="shared" si="47"/>
        <v>0</v>
      </c>
    </row>
    <row r="516" spans="1:10" x14ac:dyDescent="0.25">
      <c r="A516" s="82" t="s">
        <v>208</v>
      </c>
      <c r="B516" s="113" t="s">
        <v>207</v>
      </c>
      <c r="C516" s="113" t="s">
        <v>145</v>
      </c>
      <c r="D516" s="113" t="s">
        <v>20</v>
      </c>
      <c r="E516" s="113"/>
      <c r="F516" s="113"/>
      <c r="G516" s="114">
        <f t="shared" si="47"/>
        <v>4000</v>
      </c>
      <c r="H516" s="114">
        <f t="shared" si="47"/>
        <v>4000</v>
      </c>
      <c r="I516" s="114">
        <f t="shared" si="47"/>
        <v>4000</v>
      </c>
      <c r="J516" s="114">
        <f t="shared" si="47"/>
        <v>0</v>
      </c>
    </row>
    <row r="517" spans="1:10" ht="23.25" x14ac:dyDescent="0.25">
      <c r="A517" s="80" t="s">
        <v>209</v>
      </c>
      <c r="B517" s="115" t="s">
        <v>207</v>
      </c>
      <c r="C517" s="115" t="s">
        <v>145</v>
      </c>
      <c r="D517" s="115" t="s">
        <v>210</v>
      </c>
      <c r="E517" s="115"/>
      <c r="F517" s="115"/>
      <c r="G517" s="116">
        <f t="shared" si="47"/>
        <v>4000</v>
      </c>
      <c r="H517" s="116">
        <f t="shared" si="47"/>
        <v>4000</v>
      </c>
      <c r="I517" s="116">
        <f t="shared" si="47"/>
        <v>4000</v>
      </c>
      <c r="J517" s="116">
        <f t="shared" si="47"/>
        <v>0</v>
      </c>
    </row>
    <row r="518" spans="1:10" ht="23.25" x14ac:dyDescent="0.25">
      <c r="A518" s="80" t="s">
        <v>211</v>
      </c>
      <c r="B518" s="115" t="s">
        <v>207</v>
      </c>
      <c r="C518" s="115" t="s">
        <v>145</v>
      </c>
      <c r="D518" s="115" t="s">
        <v>523</v>
      </c>
      <c r="E518" s="115"/>
      <c r="F518" s="115"/>
      <c r="G518" s="116">
        <f t="shared" ref="G518:J519" si="48">SUM(G519)</f>
        <v>4000</v>
      </c>
      <c r="H518" s="116">
        <f t="shared" si="48"/>
        <v>4000</v>
      </c>
      <c r="I518" s="116">
        <f t="shared" si="48"/>
        <v>4000</v>
      </c>
      <c r="J518" s="116">
        <f t="shared" si="48"/>
        <v>0</v>
      </c>
    </row>
    <row r="519" spans="1:10" x14ac:dyDescent="0.25">
      <c r="A519" s="80" t="s">
        <v>62</v>
      </c>
      <c r="B519" s="115" t="s">
        <v>207</v>
      </c>
      <c r="C519" s="115" t="s">
        <v>145</v>
      </c>
      <c r="D519" s="115" t="s">
        <v>523</v>
      </c>
      <c r="E519" s="115" t="s">
        <v>89</v>
      </c>
      <c r="F519" s="115"/>
      <c r="G519" s="116">
        <f t="shared" si="48"/>
        <v>4000</v>
      </c>
      <c r="H519" s="116">
        <f t="shared" si="48"/>
        <v>4000</v>
      </c>
      <c r="I519" s="116">
        <f t="shared" si="48"/>
        <v>4000</v>
      </c>
      <c r="J519" s="116">
        <f t="shared" si="48"/>
        <v>0</v>
      </c>
    </row>
    <row r="520" spans="1:10" x14ac:dyDescent="0.25">
      <c r="A520" s="80" t="s">
        <v>213</v>
      </c>
      <c r="B520" s="115" t="s">
        <v>207</v>
      </c>
      <c r="C520" s="115" t="s">
        <v>145</v>
      </c>
      <c r="D520" s="115" t="s">
        <v>523</v>
      </c>
      <c r="E520" s="115" t="s">
        <v>43</v>
      </c>
      <c r="F520" s="115" t="s">
        <v>68</v>
      </c>
      <c r="G520" s="116">
        <v>4000</v>
      </c>
      <c r="H520" s="116">
        <f>SUM(I520:J520)</f>
        <v>4000</v>
      </c>
      <c r="I520" s="116">
        <f>SUM(G520)</f>
        <v>4000</v>
      </c>
      <c r="J520" s="116">
        <v>0</v>
      </c>
    </row>
    <row r="521" spans="1:10" x14ac:dyDescent="0.25">
      <c r="A521" s="201" t="s">
        <v>215</v>
      </c>
      <c r="B521" s="199"/>
      <c r="C521" s="199"/>
      <c r="D521" s="199"/>
      <c r="E521" s="199"/>
      <c r="F521" s="199"/>
      <c r="G521" s="114">
        <f t="shared" ref="G521:J521" si="49">SUM(G8+G64+G88+G191+G215+G256+G502+G515)</f>
        <v>15853730</v>
      </c>
      <c r="H521" s="114">
        <f t="shared" si="49"/>
        <v>14623365.369304663</v>
      </c>
      <c r="I521" s="114">
        <f t="shared" si="49"/>
        <v>14623365.369304663</v>
      </c>
      <c r="J521" s="114">
        <f t="shared" si="49"/>
        <v>0</v>
      </c>
    </row>
  </sheetData>
  <mergeCells count="101">
    <mergeCell ref="A462:A464"/>
    <mergeCell ref="B462:B464"/>
    <mergeCell ref="C462:C464"/>
    <mergeCell ref="D462:D464"/>
    <mergeCell ref="E462:E464"/>
    <mergeCell ref="A473:A497"/>
    <mergeCell ref="B473:B497"/>
    <mergeCell ref="C473:C497"/>
    <mergeCell ref="D473:D497"/>
    <mergeCell ref="E473:E497"/>
    <mergeCell ref="A422:A424"/>
    <mergeCell ref="B422:B424"/>
    <mergeCell ref="C422:C424"/>
    <mergeCell ref="E422:E424"/>
    <mergeCell ref="A429:A452"/>
    <mergeCell ref="B429:B452"/>
    <mergeCell ref="C429:C452"/>
    <mergeCell ref="D429:D452"/>
    <mergeCell ref="E429:E452"/>
    <mergeCell ref="A383:A385"/>
    <mergeCell ref="B383:B385"/>
    <mergeCell ref="C383:C385"/>
    <mergeCell ref="D383:D385"/>
    <mergeCell ref="E383:E385"/>
    <mergeCell ref="A390:A413"/>
    <mergeCell ref="B390:B413"/>
    <mergeCell ref="C390:C413"/>
    <mergeCell ref="E390:E413"/>
    <mergeCell ref="A344:A346"/>
    <mergeCell ref="B344:B346"/>
    <mergeCell ref="C344:C346"/>
    <mergeCell ref="D344:D346"/>
    <mergeCell ref="E344:E346"/>
    <mergeCell ref="A351:A374"/>
    <mergeCell ref="B351:B374"/>
    <mergeCell ref="C351:C374"/>
    <mergeCell ref="D351:D374"/>
    <mergeCell ref="E351:E374"/>
    <mergeCell ref="A305:A307"/>
    <mergeCell ref="B305:B307"/>
    <mergeCell ref="C305:C307"/>
    <mergeCell ref="E305:E307"/>
    <mergeCell ref="A312:A335"/>
    <mergeCell ref="B312:B335"/>
    <mergeCell ref="C312:C335"/>
    <mergeCell ref="D312:D335"/>
    <mergeCell ref="E312:E335"/>
    <mergeCell ref="A263:A267"/>
    <mergeCell ref="B263:B267"/>
    <mergeCell ref="C263:C267"/>
    <mergeCell ref="E263:E267"/>
    <mergeCell ref="A272:A296"/>
    <mergeCell ref="B272:B296"/>
    <mergeCell ref="C272:C296"/>
    <mergeCell ref="D272:D296"/>
    <mergeCell ref="E272:E296"/>
    <mergeCell ref="A133:A135"/>
    <mergeCell ref="B133:B135"/>
    <mergeCell ref="C133:C135"/>
    <mergeCell ref="E133:E135"/>
    <mergeCell ref="A165:A167"/>
    <mergeCell ref="B165:B167"/>
    <mergeCell ref="C165:C167"/>
    <mergeCell ref="E165:E167"/>
    <mergeCell ref="A77:A87"/>
    <mergeCell ref="B77:B87"/>
    <mergeCell ref="C77:C87"/>
    <mergeCell ref="E77:E87"/>
    <mergeCell ref="A101:A103"/>
    <mergeCell ref="B101:B103"/>
    <mergeCell ref="C101:C103"/>
    <mergeCell ref="E101:E103"/>
    <mergeCell ref="A55:A56"/>
    <mergeCell ref="B55:B56"/>
    <mergeCell ref="C55:C56"/>
    <mergeCell ref="D55:D56"/>
    <mergeCell ref="E55:E56"/>
    <mergeCell ref="A71:A72"/>
    <mergeCell ref="B71:B72"/>
    <mergeCell ref="C71:C72"/>
    <mergeCell ref="E71:E72"/>
    <mergeCell ref="B25:B27"/>
    <mergeCell ref="C25:C27"/>
    <mergeCell ref="D25:D27"/>
    <mergeCell ref="E25:E27"/>
    <mergeCell ref="A29:A47"/>
    <mergeCell ref="B29:B47"/>
    <mergeCell ref="C29:C47"/>
    <mergeCell ref="D29:D47"/>
    <mergeCell ref="E29:E47"/>
    <mergeCell ref="A1:J1"/>
    <mergeCell ref="A2:J2"/>
    <mergeCell ref="A3:A5"/>
    <mergeCell ref="B3:F4"/>
    <mergeCell ref="G3:G5"/>
    <mergeCell ref="H3:J3"/>
    <mergeCell ref="H4:J4"/>
    <mergeCell ref="A21:A22"/>
    <mergeCell ref="B21:B22"/>
    <mergeCell ref="C21:C22"/>
    <mergeCell ref="E21:E22"/>
  </mergeCells>
  <pageMargins left="0.70866141732283472" right="0.70866141732283472" top="0" bottom="0" header="0.31496062992125984" footer="0.31496062992125984"/>
  <pageSetup paperSize="9" scale="7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7"/>
  <sheetViews>
    <sheetView topLeftCell="A122" workbookViewId="0">
      <selection activeCell="H68" sqref="H68"/>
    </sheetView>
  </sheetViews>
  <sheetFormatPr defaultRowHeight="15" x14ac:dyDescent="0.25"/>
  <cols>
    <col min="1" max="1" width="38" customWidth="1"/>
    <col min="7" max="7" width="10.7109375" customWidth="1"/>
  </cols>
  <sheetData>
    <row r="1" spans="1:10" x14ac:dyDescent="0.25">
      <c r="A1" s="53"/>
      <c r="B1" s="54"/>
      <c r="C1" s="54"/>
      <c r="D1" s="54"/>
      <c r="E1" s="54"/>
      <c r="F1" s="54"/>
      <c r="G1" s="341" t="s">
        <v>415</v>
      </c>
      <c r="H1" s="341"/>
      <c r="I1" s="341"/>
      <c r="J1" s="341"/>
    </row>
    <row r="2" spans="1:10" x14ac:dyDescent="0.25">
      <c r="A2" s="53"/>
      <c r="B2" s="54"/>
      <c r="C2" s="54"/>
      <c r="D2" s="54"/>
      <c r="E2" s="54"/>
      <c r="F2" s="54"/>
      <c r="G2" s="54"/>
      <c r="H2" s="54"/>
      <c r="I2" s="55"/>
      <c r="J2" s="55"/>
    </row>
    <row r="3" spans="1:10" x14ac:dyDescent="0.25">
      <c r="A3" s="342" t="s">
        <v>372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0" x14ac:dyDescent="0.25">
      <c r="A4" s="343" t="s">
        <v>416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5" customHeight="1" x14ac:dyDescent="0.25">
      <c r="A5" s="345" t="s">
        <v>4</v>
      </c>
      <c r="B5" s="348" t="s">
        <v>5</v>
      </c>
      <c r="C5" s="349"/>
      <c r="D5" s="349"/>
      <c r="E5" s="349"/>
      <c r="F5" s="350"/>
      <c r="G5" s="353" t="s">
        <v>417</v>
      </c>
      <c r="H5" s="338" t="s">
        <v>359</v>
      </c>
      <c r="I5" s="339"/>
      <c r="J5" s="340"/>
    </row>
    <row r="6" spans="1:10" ht="15" customHeight="1" x14ac:dyDescent="0.25">
      <c r="A6" s="346"/>
      <c r="B6" s="351"/>
      <c r="C6" s="343"/>
      <c r="D6" s="343"/>
      <c r="E6" s="343"/>
      <c r="F6" s="352"/>
      <c r="G6" s="354"/>
      <c r="H6" s="338" t="s">
        <v>6</v>
      </c>
      <c r="I6" s="339"/>
      <c r="J6" s="340"/>
    </row>
    <row r="7" spans="1:10" x14ac:dyDescent="0.25">
      <c r="A7" s="347"/>
      <c r="B7" s="56" t="s">
        <v>10</v>
      </c>
      <c r="C7" s="56" t="s">
        <v>11</v>
      </c>
      <c r="D7" s="56" t="s">
        <v>12</v>
      </c>
      <c r="E7" s="56" t="s">
        <v>418</v>
      </c>
      <c r="F7" s="56" t="s">
        <v>14</v>
      </c>
      <c r="G7" s="355"/>
      <c r="H7" s="57" t="s">
        <v>15</v>
      </c>
      <c r="I7" s="57" t="s">
        <v>8</v>
      </c>
      <c r="J7" s="57" t="s">
        <v>9</v>
      </c>
    </row>
    <row r="8" spans="1:10" x14ac:dyDescent="0.25">
      <c r="A8" s="58">
        <v>1</v>
      </c>
      <c r="B8" s="56">
        <v>2</v>
      </c>
      <c r="C8" s="56">
        <v>3</v>
      </c>
      <c r="D8" s="56">
        <v>4</v>
      </c>
      <c r="E8" s="56"/>
      <c r="F8" s="56">
        <v>5</v>
      </c>
      <c r="G8" s="56">
        <v>7</v>
      </c>
      <c r="H8" s="56">
        <v>8</v>
      </c>
      <c r="I8" s="56">
        <v>9</v>
      </c>
      <c r="J8" s="56">
        <v>10</v>
      </c>
    </row>
    <row r="9" spans="1:10" ht="51.75" x14ac:dyDescent="0.25">
      <c r="A9" s="59" t="s">
        <v>419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25">
      <c r="A10" s="61" t="s">
        <v>17</v>
      </c>
      <c r="B10" s="62" t="s">
        <v>18</v>
      </c>
      <c r="C10" s="62" t="s">
        <v>19</v>
      </c>
      <c r="D10" s="62" t="s">
        <v>20</v>
      </c>
      <c r="E10" s="62"/>
      <c r="F10" s="62"/>
      <c r="G10" s="63">
        <f>SUM(G16+G61)</f>
        <v>2546538</v>
      </c>
      <c r="H10" s="63">
        <f>SUM(H16+H61)</f>
        <v>2318569</v>
      </c>
      <c r="I10" s="63">
        <f>SUM(I16+I61)</f>
        <v>2303960.852</v>
      </c>
      <c r="J10" s="63">
        <f>SUM(J16+J61)</f>
        <v>14608</v>
      </c>
    </row>
    <row r="11" spans="1:10" x14ac:dyDescent="0.25">
      <c r="A11" s="61"/>
      <c r="B11" s="62"/>
      <c r="C11" s="62"/>
      <c r="D11" s="62"/>
      <c r="E11" s="62"/>
      <c r="F11" s="62"/>
      <c r="G11" s="63"/>
      <c r="H11" s="63"/>
      <c r="I11" s="63"/>
      <c r="J11" s="63"/>
    </row>
    <row r="12" spans="1:10" x14ac:dyDescent="0.25">
      <c r="A12" s="64"/>
      <c r="B12" s="65"/>
      <c r="C12" s="65"/>
      <c r="D12" s="65"/>
      <c r="E12" s="65"/>
      <c r="F12" s="65"/>
      <c r="G12" s="66"/>
      <c r="H12" s="66"/>
      <c r="I12" s="66"/>
      <c r="J12" s="66"/>
    </row>
    <row r="13" spans="1:10" x14ac:dyDescent="0.25">
      <c r="A13" s="67"/>
      <c r="B13" s="65"/>
      <c r="C13" s="65"/>
      <c r="D13" s="65"/>
      <c r="E13" s="65"/>
      <c r="F13" s="65"/>
      <c r="G13" s="66"/>
      <c r="H13" s="66"/>
      <c r="I13" s="66"/>
      <c r="J13" s="66"/>
    </row>
    <row r="14" spans="1:10" x14ac:dyDescent="0.25">
      <c r="A14" s="67"/>
      <c r="B14" s="65"/>
      <c r="C14" s="65"/>
      <c r="D14" s="65"/>
      <c r="E14" s="65"/>
      <c r="F14" s="65"/>
      <c r="G14" s="66"/>
      <c r="H14" s="66"/>
      <c r="I14" s="66"/>
      <c r="J14" s="66"/>
    </row>
    <row r="15" spans="1:10" x14ac:dyDescent="0.25">
      <c r="A15" s="67"/>
      <c r="B15" s="65"/>
      <c r="C15" s="65"/>
      <c r="D15" s="65"/>
      <c r="E15" s="65"/>
      <c r="F15" s="65"/>
      <c r="G15" s="66"/>
      <c r="H15" s="66"/>
      <c r="I15" s="66"/>
      <c r="J15" s="66"/>
    </row>
    <row r="16" spans="1:10" ht="77.25" x14ac:dyDescent="0.25">
      <c r="A16" s="179" t="s">
        <v>21</v>
      </c>
      <c r="B16" s="103" t="s">
        <v>18</v>
      </c>
      <c r="C16" s="103" t="s">
        <v>22</v>
      </c>
      <c r="D16" s="103" t="s">
        <v>20</v>
      </c>
      <c r="E16" s="103"/>
      <c r="F16" s="103"/>
      <c r="G16" s="104">
        <f>SUM(G17)</f>
        <v>2546538</v>
      </c>
      <c r="H16" s="104">
        <f>SUM(H17)</f>
        <v>2303961</v>
      </c>
      <c r="I16" s="104">
        <f>SUM(I17)</f>
        <v>2303960.852</v>
      </c>
      <c r="J16" s="104">
        <f>SUM(J17)</f>
        <v>0</v>
      </c>
    </row>
    <row r="17" spans="1:10" ht="51.75" x14ac:dyDescent="0.25">
      <c r="A17" s="180" t="s">
        <v>23</v>
      </c>
      <c r="B17" s="105" t="s">
        <v>18</v>
      </c>
      <c r="C17" s="105" t="s">
        <v>22</v>
      </c>
      <c r="D17" s="105" t="s">
        <v>24</v>
      </c>
      <c r="E17" s="105"/>
      <c r="F17" s="105"/>
      <c r="G17" s="106">
        <f>SUM(G18+G55)</f>
        <v>2546538</v>
      </c>
      <c r="H17" s="106">
        <v>2303961</v>
      </c>
      <c r="I17" s="106">
        <f>SUM(I18+I55)</f>
        <v>2303960.852</v>
      </c>
      <c r="J17" s="106">
        <f>SUM(J18+J55)</f>
        <v>0</v>
      </c>
    </row>
    <row r="18" spans="1:10" ht="26.25" x14ac:dyDescent="0.25">
      <c r="A18" s="180" t="s">
        <v>300</v>
      </c>
      <c r="B18" s="105" t="s">
        <v>18</v>
      </c>
      <c r="C18" s="105" t="s">
        <v>22</v>
      </c>
      <c r="D18" s="105" t="s">
        <v>26</v>
      </c>
      <c r="E18" s="105"/>
      <c r="F18" s="105"/>
      <c r="G18" s="106">
        <f>SUM(G19)</f>
        <v>1921842</v>
      </c>
      <c r="H18" s="106">
        <f>SUM(H19)</f>
        <v>1741683.852</v>
      </c>
      <c r="I18" s="106">
        <f>SUM(I19)</f>
        <v>1741683.852</v>
      </c>
      <c r="J18" s="106">
        <f>SUM(J19)</f>
        <v>0</v>
      </c>
    </row>
    <row r="19" spans="1:10" ht="26.25" x14ac:dyDescent="0.25">
      <c r="A19" s="180" t="s">
        <v>300</v>
      </c>
      <c r="B19" s="105" t="s">
        <v>18</v>
      </c>
      <c r="C19" s="105" t="s">
        <v>22</v>
      </c>
      <c r="D19" s="105" t="s">
        <v>26</v>
      </c>
      <c r="E19" s="105"/>
      <c r="F19" s="105"/>
      <c r="G19" s="106">
        <f>SUM(G20+G26+G52)</f>
        <v>1921842</v>
      </c>
      <c r="H19" s="106">
        <f>SUM(H20+H26+H52)</f>
        <v>1741683.852</v>
      </c>
      <c r="I19" s="106">
        <f>SUM(I20+I26+I52)</f>
        <v>1741683.852</v>
      </c>
      <c r="J19" s="106">
        <f>SUM(J20+J26+J52)</f>
        <v>0</v>
      </c>
    </row>
    <row r="20" spans="1:10" ht="77.25" x14ac:dyDescent="0.25">
      <c r="A20" s="180" t="s">
        <v>420</v>
      </c>
      <c r="B20" s="105" t="s">
        <v>18</v>
      </c>
      <c r="C20" s="105" t="s">
        <v>22</v>
      </c>
      <c r="D20" s="105" t="s">
        <v>26</v>
      </c>
      <c r="E20" s="105" t="s">
        <v>29</v>
      </c>
      <c r="F20" s="105"/>
      <c r="G20" s="106">
        <f t="shared" ref="G20:J21" si="0">SUM(G21)</f>
        <v>1783042</v>
      </c>
      <c r="H20" s="106">
        <f t="shared" si="0"/>
        <v>1604748.852</v>
      </c>
      <c r="I20" s="106">
        <f t="shared" si="0"/>
        <v>1604748.852</v>
      </c>
      <c r="J20" s="106">
        <f t="shared" si="0"/>
        <v>0</v>
      </c>
    </row>
    <row r="21" spans="1:10" ht="39" x14ac:dyDescent="0.25">
      <c r="A21" s="180" t="s">
        <v>421</v>
      </c>
      <c r="B21" s="105" t="s">
        <v>18</v>
      </c>
      <c r="C21" s="105" t="s">
        <v>22</v>
      </c>
      <c r="D21" s="105" t="s">
        <v>26</v>
      </c>
      <c r="E21" s="105" t="s">
        <v>31</v>
      </c>
      <c r="F21" s="105"/>
      <c r="G21" s="106">
        <f t="shared" si="0"/>
        <v>1783042</v>
      </c>
      <c r="H21" s="106">
        <f t="shared" si="0"/>
        <v>1604748.852</v>
      </c>
      <c r="I21" s="106">
        <f t="shared" si="0"/>
        <v>1604748.852</v>
      </c>
      <c r="J21" s="106">
        <f t="shared" si="0"/>
        <v>0</v>
      </c>
    </row>
    <row r="22" spans="1:10" x14ac:dyDescent="0.25">
      <c r="A22" s="181" t="s">
        <v>32</v>
      </c>
      <c r="B22" s="105" t="s">
        <v>18</v>
      </c>
      <c r="C22" s="105" t="s">
        <v>22</v>
      </c>
      <c r="D22" s="105" t="s">
        <v>26</v>
      </c>
      <c r="E22" s="107" t="s">
        <v>33</v>
      </c>
      <c r="F22" s="105"/>
      <c r="G22" s="106">
        <f>SUM(G23:G25)</f>
        <v>1783042</v>
      </c>
      <c r="H22" s="106">
        <f>SUM(H23:H25)</f>
        <v>1604748.852</v>
      </c>
      <c r="I22" s="106">
        <f>SUM(I23:I25)</f>
        <v>1604748.852</v>
      </c>
      <c r="J22" s="106">
        <f>SUM(J25+J23)</f>
        <v>0</v>
      </c>
    </row>
    <row r="23" spans="1:10" x14ac:dyDescent="0.25">
      <c r="A23" s="332" t="s">
        <v>32</v>
      </c>
      <c r="B23" s="335" t="s">
        <v>18</v>
      </c>
      <c r="C23" s="335" t="s">
        <v>22</v>
      </c>
      <c r="D23" s="335" t="s">
        <v>26</v>
      </c>
      <c r="E23" s="335" t="s">
        <v>33</v>
      </c>
      <c r="F23" s="105" t="s">
        <v>34</v>
      </c>
      <c r="G23" s="106">
        <v>1369473</v>
      </c>
      <c r="H23" s="106">
        <f>SUM(J23+I23)</f>
        <v>1232526</v>
      </c>
      <c r="I23" s="106">
        <v>1232526</v>
      </c>
      <c r="J23" s="106"/>
    </row>
    <row r="24" spans="1:10" x14ac:dyDescent="0.25">
      <c r="A24" s="333"/>
      <c r="B24" s="336"/>
      <c r="C24" s="336"/>
      <c r="D24" s="336"/>
      <c r="E24" s="336"/>
      <c r="F24" s="105" t="s">
        <v>183</v>
      </c>
      <c r="G24" s="106">
        <v>0</v>
      </c>
      <c r="H24" s="106">
        <f>I24+J24</f>
        <v>0</v>
      </c>
      <c r="I24" s="106">
        <f>SUM((G24-K24)*107.5/100+K24)</f>
        <v>0</v>
      </c>
      <c r="J24" s="106">
        <v>0</v>
      </c>
    </row>
    <row r="25" spans="1:10" x14ac:dyDescent="0.25">
      <c r="A25" s="334"/>
      <c r="B25" s="337"/>
      <c r="C25" s="337"/>
      <c r="D25" s="337"/>
      <c r="E25" s="337"/>
      <c r="F25" s="105" t="s">
        <v>35</v>
      </c>
      <c r="G25" s="106">
        <v>413569</v>
      </c>
      <c r="H25" s="106">
        <f>SUM(J25+I25)</f>
        <v>372222.85199999996</v>
      </c>
      <c r="I25" s="106">
        <f>SUM(I23*30.2/100)</f>
        <v>372222.85199999996</v>
      </c>
      <c r="J25" s="106">
        <f>SUM(J23*30.2/100)</f>
        <v>0</v>
      </c>
    </row>
    <row r="26" spans="1:10" ht="26.25" x14ac:dyDescent="0.25">
      <c r="A26" s="182" t="s">
        <v>422</v>
      </c>
      <c r="B26" s="105" t="s">
        <v>18</v>
      </c>
      <c r="C26" s="105" t="s">
        <v>22</v>
      </c>
      <c r="D26" s="105" t="s">
        <v>26</v>
      </c>
      <c r="E26" s="142">
        <v>200</v>
      </c>
      <c r="F26" s="140"/>
      <c r="G26" s="108">
        <f>SUM(G27)</f>
        <v>136100</v>
      </c>
      <c r="H26" s="108">
        <f>SUM(H27)</f>
        <v>134181</v>
      </c>
      <c r="I26" s="108">
        <f>SUM(I27)</f>
        <v>134181</v>
      </c>
      <c r="J26" s="108">
        <f>SUM(J27)</f>
        <v>0</v>
      </c>
    </row>
    <row r="27" spans="1:10" ht="26.25" x14ac:dyDescent="0.25">
      <c r="A27" s="180" t="s">
        <v>423</v>
      </c>
      <c r="B27" s="105" t="s">
        <v>18</v>
      </c>
      <c r="C27" s="105" t="s">
        <v>22</v>
      </c>
      <c r="D27" s="105" t="s">
        <v>26</v>
      </c>
      <c r="E27" s="109">
        <v>240</v>
      </c>
      <c r="F27" s="105"/>
      <c r="G27" s="110">
        <f>SUM(G28+G32)</f>
        <v>136100</v>
      </c>
      <c r="H27" s="110">
        <f>SUM(H28+H32)</f>
        <v>134181</v>
      </c>
      <c r="I27" s="110">
        <f>SUM(I28+I32)</f>
        <v>134181</v>
      </c>
      <c r="J27" s="110">
        <f>SUM(J28+J32)</f>
        <v>0</v>
      </c>
    </row>
    <row r="28" spans="1:10" x14ac:dyDescent="0.25">
      <c r="A28" s="356" t="s">
        <v>40</v>
      </c>
      <c r="B28" s="359" t="s">
        <v>18</v>
      </c>
      <c r="C28" s="359" t="s">
        <v>22</v>
      </c>
      <c r="D28" s="359" t="s">
        <v>26</v>
      </c>
      <c r="E28" s="362">
        <v>242</v>
      </c>
      <c r="F28" s="105"/>
      <c r="G28" s="110">
        <f>SUM(G29:G31)</f>
        <v>47800</v>
      </c>
      <c r="H28" s="110">
        <f>SUM(H29:H31)</f>
        <v>45410</v>
      </c>
      <c r="I28" s="110">
        <f>SUM(I29:I31)</f>
        <v>45410</v>
      </c>
      <c r="J28" s="110">
        <f>SUM(J29:J31)</f>
        <v>0</v>
      </c>
    </row>
    <row r="29" spans="1:10" x14ac:dyDescent="0.25">
      <c r="A29" s="357"/>
      <c r="B29" s="360"/>
      <c r="C29" s="360"/>
      <c r="D29" s="360"/>
      <c r="E29" s="363"/>
      <c r="F29" s="105" t="s">
        <v>41</v>
      </c>
      <c r="G29" s="110">
        <v>43100</v>
      </c>
      <c r="H29" s="110">
        <f>SUM(I29:J29)</f>
        <v>40945</v>
      </c>
      <c r="I29" s="110">
        <v>40945</v>
      </c>
      <c r="J29" s="110">
        <v>0</v>
      </c>
    </row>
    <row r="30" spans="1:10" x14ac:dyDescent="0.25">
      <c r="A30" s="357"/>
      <c r="B30" s="360"/>
      <c r="C30" s="360"/>
      <c r="D30" s="360"/>
      <c r="E30" s="363"/>
      <c r="F30" s="105" t="s">
        <v>56</v>
      </c>
      <c r="G30" s="110">
        <v>700</v>
      </c>
      <c r="H30" s="110">
        <f>SUM(I30:J30)</f>
        <v>665</v>
      </c>
      <c r="I30" s="110">
        <v>665</v>
      </c>
      <c r="J30" s="110">
        <v>0</v>
      </c>
    </row>
    <row r="31" spans="1:10" x14ac:dyDescent="0.25">
      <c r="A31" s="358"/>
      <c r="B31" s="361"/>
      <c r="C31" s="361"/>
      <c r="D31" s="361"/>
      <c r="E31" s="364"/>
      <c r="F31" s="105" t="s">
        <v>101</v>
      </c>
      <c r="G31" s="110">
        <v>4000</v>
      </c>
      <c r="H31" s="110">
        <f>SUM(I31:J31)</f>
        <v>3800</v>
      </c>
      <c r="I31" s="110">
        <v>3800</v>
      </c>
      <c r="J31" s="110">
        <v>0</v>
      </c>
    </row>
    <row r="32" spans="1:10" ht="26.25" x14ac:dyDescent="0.25">
      <c r="A32" s="180" t="s">
        <v>42</v>
      </c>
      <c r="B32" s="105" t="s">
        <v>18</v>
      </c>
      <c r="C32" s="105" t="s">
        <v>22</v>
      </c>
      <c r="D32" s="105" t="s">
        <v>26</v>
      </c>
      <c r="E32" s="105" t="s">
        <v>43</v>
      </c>
      <c r="F32" s="105"/>
      <c r="G32" s="110">
        <f>SUM(G33+G34+G35+G40+G44+G47++G48)</f>
        <v>88300</v>
      </c>
      <c r="H32" s="110">
        <f>SUM(H33+H34+H35+H40+H44+H47++H48)</f>
        <v>88771</v>
      </c>
      <c r="I32" s="110">
        <f>SUM(I33+I34+I35+I40+I44+I47++I48)</f>
        <v>88771</v>
      </c>
      <c r="J32" s="110">
        <f>SUM(J33+J34+J35+J40+J44+J47++J48)</f>
        <v>0</v>
      </c>
    </row>
    <row r="33" spans="1:10" ht="25.5" x14ac:dyDescent="0.25">
      <c r="A33" s="183" t="s">
        <v>42</v>
      </c>
      <c r="B33" s="365" t="s">
        <v>18</v>
      </c>
      <c r="C33" s="365" t="s">
        <v>22</v>
      </c>
      <c r="D33" s="365" t="s">
        <v>26</v>
      </c>
      <c r="E33" s="365" t="s">
        <v>43</v>
      </c>
      <c r="F33" s="105" t="s">
        <v>41</v>
      </c>
      <c r="G33" s="106">
        <v>0</v>
      </c>
      <c r="H33" s="106">
        <v>0</v>
      </c>
      <c r="I33" s="106"/>
      <c r="J33" s="106"/>
    </row>
    <row r="34" spans="1:10" x14ac:dyDescent="0.25">
      <c r="A34" s="184"/>
      <c r="B34" s="366"/>
      <c r="C34" s="366"/>
      <c r="D34" s="366"/>
      <c r="E34" s="366"/>
      <c r="F34" s="105" t="s">
        <v>44</v>
      </c>
      <c r="G34" s="219">
        <v>1200</v>
      </c>
      <c r="H34" s="219">
        <f>SUM(I34:J34)</f>
        <v>1140</v>
      </c>
      <c r="I34" s="219">
        <v>1140</v>
      </c>
      <c r="J34" s="106">
        <v>0</v>
      </c>
    </row>
    <row r="35" spans="1:10" x14ac:dyDescent="0.25">
      <c r="A35" s="184"/>
      <c r="B35" s="366"/>
      <c r="C35" s="366"/>
      <c r="D35" s="366"/>
      <c r="E35" s="366"/>
      <c r="F35" s="105" t="s">
        <v>45</v>
      </c>
      <c r="G35" s="106">
        <f>SUM(G36:G39)</f>
        <v>22800</v>
      </c>
      <c r="H35" s="106">
        <f>SUM(H36:H39)</f>
        <v>23256</v>
      </c>
      <c r="I35" s="106">
        <f>SUM(I36:I39)</f>
        <v>23256</v>
      </c>
      <c r="J35" s="106">
        <f>SUM(J36:J39)</f>
        <v>0</v>
      </c>
    </row>
    <row r="36" spans="1:10" x14ac:dyDescent="0.25">
      <c r="A36" s="184"/>
      <c r="B36" s="366"/>
      <c r="C36" s="366"/>
      <c r="D36" s="366"/>
      <c r="E36" s="366"/>
      <c r="F36" s="105" t="s">
        <v>46</v>
      </c>
      <c r="G36" s="106">
        <v>21000</v>
      </c>
      <c r="H36" s="106">
        <f>I36+J36</f>
        <v>21420</v>
      </c>
      <c r="I36" s="106">
        <f>SUM(G36*102/100)</f>
        <v>21420</v>
      </c>
      <c r="J36" s="106">
        <v>0</v>
      </c>
    </row>
    <row r="37" spans="1:10" x14ac:dyDescent="0.25">
      <c r="A37" s="184"/>
      <c r="B37" s="366"/>
      <c r="C37" s="366"/>
      <c r="D37" s="366"/>
      <c r="E37" s="366"/>
      <c r="F37" s="105" t="s">
        <v>47</v>
      </c>
      <c r="G37" s="106">
        <v>0</v>
      </c>
      <c r="H37" s="106">
        <f>I37+J37</f>
        <v>0</v>
      </c>
      <c r="I37" s="106">
        <f>SUM(G37*107/100)</f>
        <v>0</v>
      </c>
      <c r="J37" s="106">
        <v>0</v>
      </c>
    </row>
    <row r="38" spans="1:10" x14ac:dyDescent="0.25">
      <c r="A38" s="184"/>
      <c r="B38" s="366"/>
      <c r="C38" s="366"/>
      <c r="D38" s="366"/>
      <c r="E38" s="366"/>
      <c r="F38" s="105" t="s">
        <v>48</v>
      </c>
      <c r="G38" s="106">
        <v>1800</v>
      </c>
      <c r="H38" s="106">
        <f>I38+J38</f>
        <v>1836</v>
      </c>
      <c r="I38" s="106">
        <f>SUM(G38*102/100)</f>
        <v>1836</v>
      </c>
      <c r="J38" s="106">
        <v>0</v>
      </c>
    </row>
    <row r="39" spans="1:10" x14ac:dyDescent="0.25">
      <c r="A39" s="184"/>
      <c r="B39" s="366"/>
      <c r="C39" s="366"/>
      <c r="D39" s="366"/>
      <c r="E39" s="366"/>
      <c r="F39" s="105" t="s">
        <v>49</v>
      </c>
      <c r="G39" s="106"/>
      <c r="H39" s="106">
        <f>I39+J39</f>
        <v>0</v>
      </c>
      <c r="I39" s="106">
        <f>SUM(G39*107/100)</f>
        <v>0</v>
      </c>
      <c r="J39" s="106">
        <v>0</v>
      </c>
    </row>
    <row r="40" spans="1:10" x14ac:dyDescent="0.25">
      <c r="A40" s="184"/>
      <c r="B40" s="366"/>
      <c r="C40" s="366"/>
      <c r="D40" s="366"/>
      <c r="E40" s="366"/>
      <c r="F40" s="105" t="s">
        <v>50</v>
      </c>
      <c r="G40" s="106">
        <f>SUM(G41:G43)</f>
        <v>2000</v>
      </c>
      <c r="H40" s="106">
        <f>SUM(H41:H43)</f>
        <v>1900</v>
      </c>
      <c r="I40" s="106">
        <f>SUM(I41:I43)</f>
        <v>1900</v>
      </c>
      <c r="J40" s="106">
        <f>SUM(J41:J43)</f>
        <v>0</v>
      </c>
    </row>
    <row r="41" spans="1:10" x14ac:dyDescent="0.25">
      <c r="A41" s="184"/>
      <c r="B41" s="366"/>
      <c r="C41" s="366"/>
      <c r="D41" s="366"/>
      <c r="E41" s="366"/>
      <c r="F41" s="105" t="s">
        <v>51</v>
      </c>
      <c r="G41" s="106">
        <v>2000</v>
      </c>
      <c r="H41" s="106">
        <f>I41+J41</f>
        <v>1900</v>
      </c>
      <c r="I41" s="106">
        <v>1900</v>
      </c>
      <c r="J41" s="106">
        <v>0</v>
      </c>
    </row>
    <row r="42" spans="1:10" x14ac:dyDescent="0.25">
      <c r="A42" s="184"/>
      <c r="B42" s="366"/>
      <c r="C42" s="366"/>
      <c r="D42" s="366"/>
      <c r="E42" s="366"/>
      <c r="F42" s="105" t="s">
        <v>52</v>
      </c>
      <c r="G42" s="106">
        <v>0</v>
      </c>
      <c r="H42" s="106">
        <f>I42+J42</f>
        <v>0</v>
      </c>
      <c r="I42" s="106">
        <f>SUM(G42*90/100)</f>
        <v>0</v>
      </c>
      <c r="J42" s="106">
        <v>0</v>
      </c>
    </row>
    <row r="43" spans="1:10" x14ac:dyDescent="0.25">
      <c r="A43" s="184"/>
      <c r="B43" s="366"/>
      <c r="C43" s="366"/>
      <c r="D43" s="366"/>
      <c r="E43" s="366"/>
      <c r="F43" s="105" t="s">
        <v>98</v>
      </c>
      <c r="G43" s="106">
        <v>0</v>
      </c>
      <c r="H43" s="106">
        <f>I43+J43</f>
        <v>0</v>
      </c>
      <c r="I43" s="106">
        <f>SUM(G43*90/100)</f>
        <v>0</v>
      </c>
      <c r="J43" s="106">
        <v>0</v>
      </c>
    </row>
    <row r="44" spans="1:10" x14ac:dyDescent="0.25">
      <c r="A44" s="184"/>
      <c r="B44" s="366"/>
      <c r="C44" s="366"/>
      <c r="D44" s="366"/>
      <c r="E44" s="366"/>
      <c r="F44" s="105" t="s">
        <v>54</v>
      </c>
      <c r="G44" s="106">
        <f>SUM(G45:G46)</f>
        <v>4300</v>
      </c>
      <c r="H44" s="106">
        <f>SUM(H45:H46)</f>
        <v>4085</v>
      </c>
      <c r="I44" s="106">
        <f>SUM(I45:I46)</f>
        <v>4085</v>
      </c>
      <c r="J44" s="106">
        <f>SUM(J45:J46)</f>
        <v>0</v>
      </c>
    </row>
    <row r="45" spans="1:10" x14ac:dyDescent="0.25">
      <c r="A45" s="184"/>
      <c r="B45" s="366"/>
      <c r="C45" s="366"/>
      <c r="D45" s="366"/>
      <c r="E45" s="366"/>
      <c r="F45" s="105" t="s">
        <v>55</v>
      </c>
      <c r="G45" s="106"/>
      <c r="H45" s="106"/>
      <c r="I45" s="106"/>
      <c r="J45" s="106"/>
    </row>
    <row r="46" spans="1:10" x14ac:dyDescent="0.25">
      <c r="A46" s="184"/>
      <c r="B46" s="366"/>
      <c r="C46" s="366"/>
      <c r="D46" s="366"/>
      <c r="E46" s="366"/>
      <c r="F46" s="105" t="s">
        <v>56</v>
      </c>
      <c r="G46" s="106">
        <v>4300</v>
      </c>
      <c r="H46" s="106">
        <v>4085</v>
      </c>
      <c r="I46" s="106">
        <v>4085</v>
      </c>
      <c r="J46" s="106">
        <v>0</v>
      </c>
    </row>
    <row r="47" spans="1:10" x14ac:dyDescent="0.25">
      <c r="A47" s="184"/>
      <c r="B47" s="366"/>
      <c r="C47" s="366"/>
      <c r="D47" s="366"/>
      <c r="E47" s="366"/>
      <c r="F47" s="105" t="s">
        <v>57</v>
      </c>
      <c r="G47" s="106">
        <v>0</v>
      </c>
      <c r="H47" s="106">
        <f>I47+J47</f>
        <v>0</v>
      </c>
      <c r="I47" s="106"/>
      <c r="J47" s="106">
        <v>0</v>
      </c>
    </row>
    <row r="48" spans="1:10" x14ac:dyDescent="0.25">
      <c r="A48" s="184"/>
      <c r="B48" s="366"/>
      <c r="C48" s="366"/>
      <c r="D48" s="366"/>
      <c r="E48" s="366"/>
      <c r="F48" s="105" t="s">
        <v>58</v>
      </c>
      <c r="G48" s="106">
        <f>SUM(G49:G51)</f>
        <v>58000</v>
      </c>
      <c r="H48" s="106">
        <f>SUM(H49:H51)</f>
        <v>58390</v>
      </c>
      <c r="I48" s="106">
        <f>SUM(I49:I51)</f>
        <v>58390</v>
      </c>
      <c r="J48" s="106">
        <f>SUM(J49:J51)</f>
        <v>0</v>
      </c>
    </row>
    <row r="49" spans="1:10" x14ac:dyDescent="0.25">
      <c r="A49" s="184"/>
      <c r="B49" s="366"/>
      <c r="C49" s="366"/>
      <c r="D49" s="366"/>
      <c r="E49" s="366"/>
      <c r="F49" s="105" t="s">
        <v>59</v>
      </c>
      <c r="G49" s="106">
        <v>11000</v>
      </c>
      <c r="H49" s="106">
        <f>I49+J49</f>
        <v>10450</v>
      </c>
      <c r="I49" s="106">
        <v>10450</v>
      </c>
      <c r="J49" s="106">
        <v>0</v>
      </c>
    </row>
    <row r="50" spans="1:10" x14ac:dyDescent="0.25">
      <c r="A50" s="184"/>
      <c r="B50" s="366"/>
      <c r="C50" s="366"/>
      <c r="D50" s="366"/>
      <c r="E50" s="366"/>
      <c r="F50" s="105" t="s">
        <v>60</v>
      </c>
      <c r="G50" s="106">
        <v>0</v>
      </c>
      <c r="H50" s="106">
        <f>I50+J50</f>
        <v>0</v>
      </c>
      <c r="I50" s="106">
        <f>SUM(G50*107.4/100)</f>
        <v>0</v>
      </c>
      <c r="J50" s="106">
        <v>0</v>
      </c>
    </row>
    <row r="51" spans="1:10" x14ac:dyDescent="0.25">
      <c r="A51" s="185"/>
      <c r="B51" s="367"/>
      <c r="C51" s="367"/>
      <c r="D51" s="367"/>
      <c r="E51" s="367"/>
      <c r="F51" s="105" t="s">
        <v>61</v>
      </c>
      <c r="G51" s="106">
        <v>47000</v>
      </c>
      <c r="H51" s="106">
        <f>I51+J51</f>
        <v>47940</v>
      </c>
      <c r="I51" s="106">
        <f>SUM(G51*102/100)</f>
        <v>47940</v>
      </c>
      <c r="J51" s="106">
        <v>0</v>
      </c>
    </row>
    <row r="52" spans="1:10" x14ac:dyDescent="0.25">
      <c r="A52" s="180" t="s">
        <v>62</v>
      </c>
      <c r="B52" s="105" t="s">
        <v>18</v>
      </c>
      <c r="C52" s="105" t="s">
        <v>22</v>
      </c>
      <c r="D52" s="105" t="s">
        <v>26</v>
      </c>
      <c r="E52" s="105" t="s">
        <v>63</v>
      </c>
      <c r="F52" s="105"/>
      <c r="G52" s="106">
        <f t="shared" ref="G52:J53" si="1">SUM(G53)</f>
        <v>2700</v>
      </c>
      <c r="H52" s="106">
        <f t="shared" si="1"/>
        <v>2754</v>
      </c>
      <c r="I52" s="106">
        <f t="shared" si="1"/>
        <v>2754</v>
      </c>
      <c r="J52" s="106">
        <f t="shared" si="1"/>
        <v>0</v>
      </c>
    </row>
    <row r="53" spans="1:10" x14ac:dyDescent="0.25">
      <c r="A53" s="180" t="s">
        <v>64</v>
      </c>
      <c r="B53" s="105" t="s">
        <v>18</v>
      </c>
      <c r="C53" s="105" t="s">
        <v>22</v>
      </c>
      <c r="D53" s="105" t="s">
        <v>26</v>
      </c>
      <c r="E53" s="105" t="s">
        <v>65</v>
      </c>
      <c r="F53" s="105"/>
      <c r="G53" s="106">
        <f t="shared" si="1"/>
        <v>2700</v>
      </c>
      <c r="H53" s="106">
        <f t="shared" si="1"/>
        <v>2754</v>
      </c>
      <c r="I53" s="106">
        <f t="shared" si="1"/>
        <v>2754</v>
      </c>
      <c r="J53" s="106">
        <f t="shared" si="1"/>
        <v>0</v>
      </c>
    </row>
    <row r="54" spans="1:10" ht="26.25" x14ac:dyDescent="0.25">
      <c r="A54" s="180" t="s">
        <v>66</v>
      </c>
      <c r="B54" s="105" t="s">
        <v>18</v>
      </c>
      <c r="C54" s="105" t="s">
        <v>22</v>
      </c>
      <c r="D54" s="105" t="s">
        <v>26</v>
      </c>
      <c r="E54" s="105" t="s">
        <v>67</v>
      </c>
      <c r="F54" s="105" t="s">
        <v>68</v>
      </c>
      <c r="G54" s="106">
        <v>2700</v>
      </c>
      <c r="H54" s="106">
        <f>SUM(I54:J54)</f>
        <v>2754</v>
      </c>
      <c r="I54" s="106">
        <v>2754</v>
      </c>
      <c r="J54" s="106">
        <v>0</v>
      </c>
    </row>
    <row r="55" spans="1:10" ht="39" x14ac:dyDescent="0.25">
      <c r="A55" s="170" t="s">
        <v>424</v>
      </c>
      <c r="B55" s="93" t="s">
        <v>18</v>
      </c>
      <c r="C55" s="93" t="s">
        <v>22</v>
      </c>
      <c r="D55" s="93" t="s">
        <v>70</v>
      </c>
      <c r="E55" s="93"/>
      <c r="F55" s="93"/>
      <c r="G55" s="94">
        <f>G59+G60</f>
        <v>624696</v>
      </c>
      <c r="H55" s="94">
        <f>H59+H60</f>
        <v>562276.51199999999</v>
      </c>
      <c r="I55" s="94">
        <v>562277</v>
      </c>
      <c r="J55" s="94">
        <f>J59+J60</f>
        <v>0</v>
      </c>
    </row>
    <row r="56" spans="1:10" ht="51.75" x14ac:dyDescent="0.25">
      <c r="A56" s="180" t="s">
        <v>425</v>
      </c>
      <c r="B56" s="105" t="s">
        <v>18</v>
      </c>
      <c r="C56" s="105" t="s">
        <v>22</v>
      </c>
      <c r="D56" s="105" t="s">
        <v>70</v>
      </c>
      <c r="E56" s="105" t="s">
        <v>29</v>
      </c>
      <c r="F56" s="105"/>
      <c r="G56" s="106">
        <f t="shared" ref="G56:J57" si="2">SUM(G57)</f>
        <v>624696</v>
      </c>
      <c r="H56" s="106">
        <f t="shared" si="2"/>
        <v>562276.51199999999</v>
      </c>
      <c r="I56" s="106">
        <f t="shared" si="2"/>
        <v>562277</v>
      </c>
      <c r="J56" s="106">
        <f t="shared" si="2"/>
        <v>0</v>
      </c>
    </row>
    <row r="57" spans="1:10" ht="39" x14ac:dyDescent="0.25">
      <c r="A57" s="180" t="s">
        <v>362</v>
      </c>
      <c r="B57" s="105" t="s">
        <v>18</v>
      </c>
      <c r="C57" s="105" t="s">
        <v>22</v>
      </c>
      <c r="D57" s="105" t="s">
        <v>70</v>
      </c>
      <c r="E57" s="105" t="s">
        <v>31</v>
      </c>
      <c r="F57" s="105"/>
      <c r="G57" s="106">
        <f t="shared" si="2"/>
        <v>624696</v>
      </c>
      <c r="H57" s="106">
        <f t="shared" si="2"/>
        <v>562276.51199999999</v>
      </c>
      <c r="I57" s="106">
        <f t="shared" si="2"/>
        <v>562277</v>
      </c>
      <c r="J57" s="106">
        <f t="shared" si="2"/>
        <v>0</v>
      </c>
    </row>
    <row r="58" spans="1:10" x14ac:dyDescent="0.25">
      <c r="A58" s="180" t="s">
        <v>32</v>
      </c>
      <c r="B58" s="105" t="s">
        <v>18</v>
      </c>
      <c r="C58" s="105" t="s">
        <v>22</v>
      </c>
      <c r="D58" s="105" t="s">
        <v>70</v>
      </c>
      <c r="E58" s="105" t="s">
        <v>33</v>
      </c>
      <c r="F58" s="105"/>
      <c r="G58" s="106">
        <f>SUM(G59:G60)</f>
        <v>624696</v>
      </c>
      <c r="H58" s="106">
        <f>SUM(H59:H60)</f>
        <v>562276.51199999999</v>
      </c>
      <c r="I58" s="106">
        <v>562277</v>
      </c>
      <c r="J58" s="106">
        <f>SUM(J59:J60)</f>
        <v>0</v>
      </c>
    </row>
    <row r="59" spans="1:10" x14ac:dyDescent="0.25">
      <c r="A59" s="333" t="s">
        <v>32</v>
      </c>
      <c r="B59" s="368" t="s">
        <v>18</v>
      </c>
      <c r="C59" s="368" t="s">
        <v>22</v>
      </c>
      <c r="D59" s="368" t="s">
        <v>70</v>
      </c>
      <c r="E59" s="369">
        <v>121</v>
      </c>
      <c r="F59" s="111" t="s">
        <v>34</v>
      </c>
      <c r="G59" s="112">
        <v>479840</v>
      </c>
      <c r="H59" s="112">
        <v>431856</v>
      </c>
      <c r="I59" s="112">
        <f>SUM(G59*0.9)</f>
        <v>431856</v>
      </c>
      <c r="J59" s="106"/>
    </row>
    <row r="60" spans="1:10" x14ac:dyDescent="0.25">
      <c r="A60" s="334"/>
      <c r="B60" s="337"/>
      <c r="C60" s="337"/>
      <c r="D60" s="337"/>
      <c r="E60" s="370"/>
      <c r="F60" s="105" t="s">
        <v>35</v>
      </c>
      <c r="G60" s="106">
        <v>144856</v>
      </c>
      <c r="H60" s="106">
        <f>I60+J60</f>
        <v>130420.51199999999</v>
      </c>
      <c r="I60" s="106">
        <f>SUM(I59*30.2/100)</f>
        <v>130420.51199999999</v>
      </c>
      <c r="J60" s="106">
        <f>SUM(J59*30.2/100)</f>
        <v>0</v>
      </c>
    </row>
    <row r="61" spans="1:10" ht="26.25" x14ac:dyDescent="0.25">
      <c r="A61" s="186" t="s">
        <v>71</v>
      </c>
      <c r="B61" s="103" t="s">
        <v>18</v>
      </c>
      <c r="C61" s="103" t="s">
        <v>72</v>
      </c>
      <c r="D61" s="103" t="s">
        <v>20</v>
      </c>
      <c r="E61" s="103"/>
      <c r="F61" s="103"/>
      <c r="G61" s="104">
        <f t="shared" ref="G61:J66" si="3">SUM(G62)</f>
        <v>0</v>
      </c>
      <c r="H61" s="104">
        <f t="shared" si="3"/>
        <v>14608</v>
      </c>
      <c r="I61" s="104">
        <f t="shared" si="3"/>
        <v>0</v>
      </c>
      <c r="J61" s="104">
        <f t="shared" si="3"/>
        <v>14608</v>
      </c>
    </row>
    <row r="62" spans="1:10" ht="39" x14ac:dyDescent="0.25">
      <c r="A62" s="180" t="s">
        <v>309</v>
      </c>
      <c r="B62" s="105" t="s">
        <v>18</v>
      </c>
      <c r="C62" s="105" t="s">
        <v>72</v>
      </c>
      <c r="D62" s="105" t="s">
        <v>74</v>
      </c>
      <c r="E62" s="105"/>
      <c r="F62" s="105"/>
      <c r="G62" s="106">
        <f t="shared" si="3"/>
        <v>0</v>
      </c>
      <c r="H62" s="106">
        <f t="shared" si="3"/>
        <v>14608</v>
      </c>
      <c r="I62" s="106">
        <f t="shared" si="3"/>
        <v>0</v>
      </c>
      <c r="J62" s="106">
        <f t="shared" si="3"/>
        <v>14608</v>
      </c>
    </row>
    <row r="63" spans="1:10" ht="26.25" x14ac:dyDescent="0.25">
      <c r="A63" s="180" t="s">
        <v>426</v>
      </c>
      <c r="B63" s="105" t="s">
        <v>18</v>
      </c>
      <c r="C63" s="105" t="s">
        <v>72</v>
      </c>
      <c r="D63" s="105" t="s">
        <v>427</v>
      </c>
      <c r="E63" s="105"/>
      <c r="F63" s="105"/>
      <c r="G63" s="106">
        <f t="shared" si="3"/>
        <v>0</v>
      </c>
      <c r="H63" s="106">
        <f t="shared" si="3"/>
        <v>14608</v>
      </c>
      <c r="I63" s="106">
        <f t="shared" si="3"/>
        <v>0</v>
      </c>
      <c r="J63" s="106">
        <f t="shared" si="3"/>
        <v>14608</v>
      </c>
    </row>
    <row r="64" spans="1:10" ht="26.25" x14ac:dyDescent="0.25">
      <c r="A64" s="180" t="s">
        <v>235</v>
      </c>
      <c r="B64" s="105" t="s">
        <v>18</v>
      </c>
      <c r="C64" s="105" t="s">
        <v>72</v>
      </c>
      <c r="D64" s="105" t="s">
        <v>76</v>
      </c>
      <c r="E64" s="105"/>
      <c r="F64" s="105"/>
      <c r="G64" s="106">
        <f t="shared" si="3"/>
        <v>0</v>
      </c>
      <c r="H64" s="106">
        <f t="shared" si="3"/>
        <v>14608</v>
      </c>
      <c r="I64" s="106">
        <f t="shared" si="3"/>
        <v>0</v>
      </c>
      <c r="J64" s="106">
        <f t="shared" si="3"/>
        <v>14608</v>
      </c>
    </row>
    <row r="65" spans="1:10" ht="26.25" x14ac:dyDescent="0.25">
      <c r="A65" s="182" t="s">
        <v>422</v>
      </c>
      <c r="B65" s="105" t="s">
        <v>18</v>
      </c>
      <c r="C65" s="105" t="s">
        <v>72</v>
      </c>
      <c r="D65" s="105" t="s">
        <v>76</v>
      </c>
      <c r="E65" s="105" t="s">
        <v>88</v>
      </c>
      <c r="F65" s="105"/>
      <c r="G65" s="106">
        <f t="shared" si="3"/>
        <v>0</v>
      </c>
      <c r="H65" s="106">
        <f t="shared" si="3"/>
        <v>14608</v>
      </c>
      <c r="I65" s="106">
        <f t="shared" si="3"/>
        <v>0</v>
      </c>
      <c r="J65" s="106">
        <f t="shared" si="3"/>
        <v>14608</v>
      </c>
    </row>
    <row r="66" spans="1:10" ht="26.25" x14ac:dyDescent="0.25">
      <c r="A66" s="180" t="s">
        <v>423</v>
      </c>
      <c r="B66" s="105" t="s">
        <v>18</v>
      </c>
      <c r="C66" s="105" t="s">
        <v>72</v>
      </c>
      <c r="D66" s="105" t="s">
        <v>76</v>
      </c>
      <c r="E66" s="105" t="s">
        <v>89</v>
      </c>
      <c r="F66" s="105"/>
      <c r="G66" s="106">
        <f t="shared" si="3"/>
        <v>0</v>
      </c>
      <c r="H66" s="106">
        <f t="shared" si="3"/>
        <v>14608</v>
      </c>
      <c r="I66" s="106">
        <f t="shared" si="3"/>
        <v>0</v>
      </c>
      <c r="J66" s="106">
        <f t="shared" si="3"/>
        <v>14608</v>
      </c>
    </row>
    <row r="67" spans="1:10" ht="26.25" x14ac:dyDescent="0.25">
      <c r="A67" s="181" t="s">
        <v>42</v>
      </c>
      <c r="B67" s="105" t="s">
        <v>18</v>
      </c>
      <c r="C67" s="105" t="s">
        <v>72</v>
      </c>
      <c r="D67" s="105" t="s">
        <v>76</v>
      </c>
      <c r="E67" s="105" t="s">
        <v>43</v>
      </c>
      <c r="F67" s="105" t="s">
        <v>56</v>
      </c>
      <c r="G67" s="106"/>
      <c r="H67" s="106">
        <v>14608</v>
      </c>
      <c r="I67" s="106"/>
      <c r="J67" s="106">
        <v>14608</v>
      </c>
    </row>
    <row r="68" spans="1:10" x14ac:dyDescent="0.25">
      <c r="A68" s="186" t="s">
        <v>239</v>
      </c>
      <c r="B68" s="103" t="s">
        <v>145</v>
      </c>
      <c r="C68" s="103" t="s">
        <v>19</v>
      </c>
      <c r="D68" s="103" t="s">
        <v>20</v>
      </c>
      <c r="E68" s="103"/>
      <c r="F68" s="103"/>
      <c r="G68" s="104">
        <f t="shared" ref="G68:J70" si="4">SUM(G69)</f>
        <v>139977</v>
      </c>
      <c r="H68" s="104">
        <f t="shared" si="4"/>
        <v>132001.16</v>
      </c>
      <c r="I68" s="104">
        <f t="shared" si="4"/>
        <v>132001.16</v>
      </c>
      <c r="J68" s="104">
        <f t="shared" si="4"/>
        <v>0</v>
      </c>
    </row>
    <row r="69" spans="1:10" ht="26.25" x14ac:dyDescent="0.25">
      <c r="A69" s="186" t="s">
        <v>240</v>
      </c>
      <c r="B69" s="103" t="s">
        <v>145</v>
      </c>
      <c r="C69" s="103" t="s">
        <v>81</v>
      </c>
      <c r="D69" s="103" t="s">
        <v>20</v>
      </c>
      <c r="E69" s="103"/>
      <c r="F69" s="103"/>
      <c r="G69" s="104">
        <f t="shared" si="4"/>
        <v>139977</v>
      </c>
      <c r="H69" s="104">
        <f t="shared" si="4"/>
        <v>132001.16</v>
      </c>
      <c r="I69" s="104">
        <f t="shared" si="4"/>
        <v>132001.16</v>
      </c>
      <c r="J69" s="104">
        <f t="shared" si="4"/>
        <v>0</v>
      </c>
    </row>
    <row r="70" spans="1:10" ht="26.25" x14ac:dyDescent="0.25">
      <c r="A70" s="180" t="s">
        <v>310</v>
      </c>
      <c r="B70" s="105" t="s">
        <v>145</v>
      </c>
      <c r="C70" s="105" t="s">
        <v>81</v>
      </c>
      <c r="D70" s="105" t="s">
        <v>311</v>
      </c>
      <c r="E70" s="105"/>
      <c r="F70" s="105"/>
      <c r="G70" s="106">
        <f t="shared" si="4"/>
        <v>139977</v>
      </c>
      <c r="H70" s="106">
        <f t="shared" si="4"/>
        <v>132001.16</v>
      </c>
      <c r="I70" s="106">
        <f t="shared" si="4"/>
        <v>132001.16</v>
      </c>
      <c r="J70" s="106">
        <f t="shared" si="4"/>
        <v>0</v>
      </c>
    </row>
    <row r="71" spans="1:10" ht="51.75" x14ac:dyDescent="0.25">
      <c r="A71" s="180" t="s">
        <v>428</v>
      </c>
      <c r="B71" s="105" t="s">
        <v>145</v>
      </c>
      <c r="C71" s="105" t="s">
        <v>81</v>
      </c>
      <c r="D71" s="105" t="s">
        <v>429</v>
      </c>
      <c r="E71" s="105"/>
      <c r="F71" s="105"/>
      <c r="G71" s="106">
        <f>SUM(G72+G77)</f>
        <v>139977</v>
      </c>
      <c r="H71" s="106">
        <f>SUM(H72+H77)</f>
        <v>132001.16</v>
      </c>
      <c r="I71" s="106">
        <f>SUM(I72+I77)</f>
        <v>132001.16</v>
      </c>
      <c r="J71" s="106">
        <f>SUM(J72+J77)</f>
        <v>0</v>
      </c>
    </row>
    <row r="72" spans="1:10" ht="77.25" x14ac:dyDescent="0.25">
      <c r="A72" s="180" t="s">
        <v>430</v>
      </c>
      <c r="B72" s="105" t="s">
        <v>145</v>
      </c>
      <c r="C72" s="105" t="s">
        <v>81</v>
      </c>
      <c r="D72" s="105" t="s">
        <v>313</v>
      </c>
      <c r="E72" s="105" t="s">
        <v>29</v>
      </c>
      <c r="F72" s="105"/>
      <c r="G72" s="106">
        <f t="shared" ref="G72:J73" si="5">SUM(G73)</f>
        <v>131274</v>
      </c>
      <c r="H72" s="106">
        <f t="shared" si="5"/>
        <v>123712.16</v>
      </c>
      <c r="I72" s="106">
        <f t="shared" si="5"/>
        <v>123712.16</v>
      </c>
      <c r="J72" s="106">
        <f t="shared" si="5"/>
        <v>0</v>
      </c>
    </row>
    <row r="73" spans="1:10" ht="39" x14ac:dyDescent="0.25">
      <c r="A73" s="180" t="s">
        <v>431</v>
      </c>
      <c r="B73" s="105" t="s">
        <v>145</v>
      </c>
      <c r="C73" s="105" t="s">
        <v>81</v>
      </c>
      <c r="D73" s="105" t="s">
        <v>313</v>
      </c>
      <c r="E73" s="105" t="s">
        <v>31</v>
      </c>
      <c r="F73" s="105"/>
      <c r="G73" s="106">
        <f t="shared" si="5"/>
        <v>131274</v>
      </c>
      <c r="H73" s="106">
        <f t="shared" si="5"/>
        <v>123712.16</v>
      </c>
      <c r="I73" s="106">
        <f t="shared" si="5"/>
        <v>123712.16</v>
      </c>
      <c r="J73" s="106">
        <f t="shared" si="5"/>
        <v>0</v>
      </c>
    </row>
    <row r="74" spans="1:10" x14ac:dyDescent="0.25">
      <c r="A74" s="180" t="s">
        <v>32</v>
      </c>
      <c r="B74" s="107" t="s">
        <v>145</v>
      </c>
      <c r="C74" s="107" t="s">
        <v>81</v>
      </c>
      <c r="D74" s="107" t="s">
        <v>313</v>
      </c>
      <c r="E74" s="107" t="s">
        <v>33</v>
      </c>
      <c r="F74" s="105"/>
      <c r="G74" s="187">
        <f>SUM(G75:G76)</f>
        <v>131274</v>
      </c>
      <c r="H74" s="106">
        <f>SUM(H75:H76)</f>
        <v>123712.16</v>
      </c>
      <c r="I74" s="106">
        <f>SUM(I75:I76)</f>
        <v>123712.16</v>
      </c>
      <c r="J74" s="106">
        <f>SUM(J75:J76)</f>
        <v>0</v>
      </c>
    </row>
    <row r="75" spans="1:10" x14ac:dyDescent="0.25">
      <c r="A75" s="333" t="s">
        <v>32</v>
      </c>
      <c r="B75" s="335" t="s">
        <v>145</v>
      </c>
      <c r="C75" s="335" t="s">
        <v>81</v>
      </c>
      <c r="D75" s="335" t="s">
        <v>313</v>
      </c>
      <c r="E75" s="335" t="s">
        <v>33</v>
      </c>
      <c r="F75" s="105" t="s">
        <v>34</v>
      </c>
      <c r="G75" s="187">
        <v>100824.53</v>
      </c>
      <c r="H75" s="106">
        <f>SUM(I75:J75)</f>
        <v>93262.69</v>
      </c>
      <c r="I75" s="106">
        <v>93262.69</v>
      </c>
      <c r="J75" s="106">
        <v>0</v>
      </c>
    </row>
    <row r="76" spans="1:10" x14ac:dyDescent="0.25">
      <c r="A76" s="334"/>
      <c r="B76" s="337"/>
      <c r="C76" s="337"/>
      <c r="D76" s="337"/>
      <c r="E76" s="337"/>
      <c r="F76" s="105" t="s">
        <v>35</v>
      </c>
      <c r="G76" s="187">
        <v>30449.47</v>
      </c>
      <c r="H76" s="106">
        <f>SUM(I76:J76)</f>
        <v>30449.47</v>
      </c>
      <c r="I76" s="106">
        <f>SUM(G76)</f>
        <v>30449.47</v>
      </c>
      <c r="J76" s="106">
        <v>0</v>
      </c>
    </row>
    <row r="77" spans="1:10" ht="26.25" x14ac:dyDescent="0.25">
      <c r="A77" s="182" t="s">
        <v>422</v>
      </c>
      <c r="B77" s="105" t="s">
        <v>145</v>
      </c>
      <c r="C77" s="105" t="s">
        <v>81</v>
      </c>
      <c r="D77" s="105" t="s">
        <v>313</v>
      </c>
      <c r="E77" s="142">
        <v>200</v>
      </c>
      <c r="F77" s="105"/>
      <c r="G77" s="106">
        <f>SUM(G78)</f>
        <v>8703</v>
      </c>
      <c r="H77" s="106">
        <f>SUM(H78)</f>
        <v>8289</v>
      </c>
      <c r="I77" s="106">
        <f>SUM(I78)</f>
        <v>8289</v>
      </c>
      <c r="J77" s="106">
        <f>SUM(J78)</f>
        <v>0</v>
      </c>
    </row>
    <row r="78" spans="1:10" ht="39" x14ac:dyDescent="0.25">
      <c r="A78" s="180" t="s">
        <v>432</v>
      </c>
      <c r="B78" s="105" t="s">
        <v>145</v>
      </c>
      <c r="C78" s="105" t="s">
        <v>81</v>
      </c>
      <c r="D78" s="105" t="s">
        <v>313</v>
      </c>
      <c r="E78" s="142">
        <v>240</v>
      </c>
      <c r="F78" s="105"/>
      <c r="G78" s="106">
        <f>SUM(G79+G82)</f>
        <v>8703</v>
      </c>
      <c r="H78" s="106">
        <f>SUM(H79+H82)</f>
        <v>8289</v>
      </c>
      <c r="I78" s="106">
        <f>SUM(I79+I82)</f>
        <v>8289</v>
      </c>
      <c r="J78" s="106">
        <f>SUM(J79+J82)</f>
        <v>0</v>
      </c>
    </row>
    <row r="79" spans="1:10" x14ac:dyDescent="0.25">
      <c r="A79" s="371" t="s">
        <v>40</v>
      </c>
      <c r="B79" s="374" t="s">
        <v>145</v>
      </c>
      <c r="C79" s="374" t="s">
        <v>81</v>
      </c>
      <c r="D79" s="377" t="s">
        <v>313</v>
      </c>
      <c r="E79" s="380">
        <v>242</v>
      </c>
      <c r="F79" s="105"/>
      <c r="G79" s="106">
        <f>SUM(G80+G81)</f>
        <v>1577</v>
      </c>
      <c r="H79" s="106">
        <f>SUM(H80+H81)</f>
        <v>1388</v>
      </c>
      <c r="I79" s="106">
        <f>SUM(I80+I81)</f>
        <v>1388</v>
      </c>
      <c r="J79" s="106">
        <f>SUM(J80+J81)</f>
        <v>0</v>
      </c>
    </row>
    <row r="80" spans="1:10" x14ac:dyDescent="0.25">
      <c r="A80" s="372"/>
      <c r="B80" s="375"/>
      <c r="C80" s="375"/>
      <c r="D80" s="378"/>
      <c r="E80" s="381"/>
      <c r="F80" s="105" t="s">
        <v>41</v>
      </c>
      <c r="G80" s="106">
        <v>1577</v>
      </c>
      <c r="H80" s="106">
        <f>SUM(I80:J80)</f>
        <v>1388</v>
      </c>
      <c r="I80" s="106">
        <v>1388</v>
      </c>
      <c r="J80" s="106">
        <v>0</v>
      </c>
    </row>
    <row r="81" spans="1:10" x14ac:dyDescent="0.25">
      <c r="A81" s="373"/>
      <c r="B81" s="376"/>
      <c r="C81" s="376"/>
      <c r="D81" s="379"/>
      <c r="E81" s="382"/>
      <c r="F81" s="105" t="s">
        <v>433</v>
      </c>
      <c r="G81" s="106"/>
      <c r="H81" s="106"/>
      <c r="I81" s="106"/>
      <c r="J81" s="106"/>
    </row>
    <row r="82" spans="1:10" ht="26.25" x14ac:dyDescent="0.25">
      <c r="A82" s="181" t="s">
        <v>42</v>
      </c>
      <c r="B82" s="107" t="s">
        <v>145</v>
      </c>
      <c r="C82" s="107" t="s">
        <v>81</v>
      </c>
      <c r="D82" s="107" t="s">
        <v>313</v>
      </c>
      <c r="E82" s="141">
        <v>244</v>
      </c>
      <c r="F82" s="105"/>
      <c r="G82" s="106">
        <f>SUM(G83+G84+G89+G90+G91+G92+G85)</f>
        <v>7126</v>
      </c>
      <c r="H82" s="106">
        <f>SUM(H83+H84+H89+H90+H91+H92+H85)</f>
        <v>6901</v>
      </c>
      <c r="I82" s="106">
        <f>SUM(I83+I84+I89+I90+I91+I92+I85)</f>
        <v>6901</v>
      </c>
      <c r="J82" s="106">
        <f>SUM(J83+J84+J89+J90+J91+J92+J85)</f>
        <v>0</v>
      </c>
    </row>
    <row r="83" spans="1:10" x14ac:dyDescent="0.25">
      <c r="A83" s="332" t="s">
        <v>42</v>
      </c>
      <c r="B83" s="335" t="s">
        <v>145</v>
      </c>
      <c r="C83" s="335" t="s">
        <v>81</v>
      </c>
      <c r="D83" s="335" t="s">
        <v>313</v>
      </c>
      <c r="E83" s="383">
        <v>244</v>
      </c>
      <c r="F83" s="105" t="s">
        <v>41</v>
      </c>
      <c r="G83" s="106">
        <v>0</v>
      </c>
      <c r="H83" s="106">
        <f>SUM(I83:J83)</f>
        <v>0</v>
      </c>
      <c r="I83" s="106"/>
      <c r="J83" s="106"/>
    </row>
    <row r="84" spans="1:10" x14ac:dyDescent="0.25">
      <c r="A84" s="333"/>
      <c r="B84" s="336"/>
      <c r="C84" s="336"/>
      <c r="D84" s="336"/>
      <c r="E84" s="336"/>
      <c r="F84" s="105" t="s">
        <v>44</v>
      </c>
      <c r="G84" s="106">
        <v>2626</v>
      </c>
      <c r="H84" s="106">
        <f>SUM(I84:J84)</f>
        <v>2311</v>
      </c>
      <c r="I84" s="106">
        <v>2311</v>
      </c>
      <c r="J84" s="106">
        <v>0</v>
      </c>
    </row>
    <row r="85" spans="1:10" x14ac:dyDescent="0.25">
      <c r="A85" s="333"/>
      <c r="B85" s="336"/>
      <c r="C85" s="336"/>
      <c r="D85" s="336"/>
      <c r="E85" s="336"/>
      <c r="F85" s="105" t="s">
        <v>45</v>
      </c>
      <c r="G85" s="106">
        <f>SUM(G86:G88)</f>
        <v>1144</v>
      </c>
      <c r="H85" s="106">
        <f>SUM(H86:H88)</f>
        <v>1166.8799999999999</v>
      </c>
      <c r="I85" s="106">
        <f>SUM(I86:I88)</f>
        <v>1166.8799999999999</v>
      </c>
      <c r="J85" s="106">
        <f>SUM(J86:J88)</f>
        <v>0</v>
      </c>
    </row>
    <row r="86" spans="1:10" x14ac:dyDescent="0.25">
      <c r="A86" s="333"/>
      <c r="B86" s="336"/>
      <c r="C86" s="336"/>
      <c r="D86" s="336"/>
      <c r="E86" s="336"/>
      <c r="F86" s="105" t="s">
        <v>46</v>
      </c>
      <c r="G86" s="106">
        <v>1104</v>
      </c>
      <c r="H86" s="106">
        <f t="shared" ref="H86:H91" si="6">SUM(I86:J86)</f>
        <v>1126.08</v>
      </c>
      <c r="I86" s="106">
        <f>SUM(G86*102/100)</f>
        <v>1126.08</v>
      </c>
      <c r="J86" s="106">
        <v>0</v>
      </c>
    </row>
    <row r="87" spans="1:10" x14ac:dyDescent="0.25">
      <c r="A87" s="333"/>
      <c r="B87" s="336"/>
      <c r="C87" s="336"/>
      <c r="D87" s="336"/>
      <c r="E87" s="336"/>
      <c r="F87" s="105" t="s">
        <v>47</v>
      </c>
      <c r="G87" s="106">
        <v>0</v>
      </c>
      <c r="H87" s="106">
        <f t="shared" si="6"/>
        <v>0</v>
      </c>
      <c r="I87" s="106">
        <f>SUM(G87*106.4/100)</f>
        <v>0</v>
      </c>
      <c r="J87" s="106">
        <v>0</v>
      </c>
    </row>
    <row r="88" spans="1:10" x14ac:dyDescent="0.25">
      <c r="A88" s="333"/>
      <c r="B88" s="336"/>
      <c r="C88" s="336"/>
      <c r="D88" s="336"/>
      <c r="E88" s="336"/>
      <c r="F88" s="105" t="s">
        <v>48</v>
      </c>
      <c r="G88" s="106">
        <v>40</v>
      </c>
      <c r="H88" s="106">
        <f t="shared" si="6"/>
        <v>40.799999999999997</v>
      </c>
      <c r="I88" s="106">
        <f>SUM(G88*102/100)</f>
        <v>40.799999999999997</v>
      </c>
      <c r="J88" s="106">
        <v>0</v>
      </c>
    </row>
    <row r="89" spans="1:10" x14ac:dyDescent="0.25">
      <c r="A89" s="333"/>
      <c r="B89" s="336"/>
      <c r="C89" s="336"/>
      <c r="D89" s="336"/>
      <c r="E89" s="336"/>
      <c r="F89" s="105" t="s">
        <v>98</v>
      </c>
      <c r="G89" s="106"/>
      <c r="H89" s="106">
        <f t="shared" si="6"/>
        <v>0</v>
      </c>
      <c r="I89" s="106">
        <f>SUM(G89*90/100)</f>
        <v>0</v>
      </c>
      <c r="J89" s="106">
        <v>0</v>
      </c>
    </row>
    <row r="90" spans="1:10" x14ac:dyDescent="0.25">
      <c r="A90" s="333"/>
      <c r="B90" s="336"/>
      <c r="C90" s="336"/>
      <c r="D90" s="336"/>
      <c r="E90" s="336"/>
      <c r="F90" s="105" t="s">
        <v>56</v>
      </c>
      <c r="G90" s="106"/>
      <c r="H90" s="106">
        <f t="shared" si="6"/>
        <v>0</v>
      </c>
      <c r="I90" s="106">
        <f>SUM(G90)</f>
        <v>0</v>
      </c>
      <c r="J90" s="106">
        <v>0</v>
      </c>
    </row>
    <row r="91" spans="1:10" x14ac:dyDescent="0.25">
      <c r="A91" s="333"/>
      <c r="B91" s="336"/>
      <c r="C91" s="336"/>
      <c r="D91" s="336"/>
      <c r="E91" s="336"/>
      <c r="F91" s="105" t="s">
        <v>99</v>
      </c>
      <c r="G91" s="106"/>
      <c r="H91" s="106">
        <f t="shared" si="6"/>
        <v>0</v>
      </c>
      <c r="I91" s="106">
        <f>SUM(G91)</f>
        <v>0</v>
      </c>
      <c r="J91" s="106">
        <v>0</v>
      </c>
    </row>
    <row r="92" spans="1:10" x14ac:dyDescent="0.25">
      <c r="A92" s="333"/>
      <c r="B92" s="336"/>
      <c r="C92" s="336"/>
      <c r="D92" s="336"/>
      <c r="E92" s="336"/>
      <c r="F92" s="105" t="s">
        <v>58</v>
      </c>
      <c r="G92" s="106">
        <f>SUM(G93:G94)</f>
        <v>3356</v>
      </c>
      <c r="H92" s="106">
        <f>SUM(H93:H94)</f>
        <v>3423.12</v>
      </c>
      <c r="I92" s="106">
        <f>SUM(I93:I94)</f>
        <v>3423.12</v>
      </c>
      <c r="J92" s="106">
        <f>SUM(J93:J94)</f>
        <v>0</v>
      </c>
    </row>
    <row r="93" spans="1:10" x14ac:dyDescent="0.25">
      <c r="A93" s="333"/>
      <c r="B93" s="336"/>
      <c r="C93" s="336"/>
      <c r="D93" s="336"/>
      <c r="E93" s="336"/>
      <c r="F93" s="105" t="s">
        <v>59</v>
      </c>
      <c r="G93" s="106"/>
      <c r="H93" s="106">
        <f>SUM(I93:J93)</f>
        <v>0</v>
      </c>
      <c r="I93" s="106">
        <f>SUM(G93)</f>
        <v>0</v>
      </c>
      <c r="J93" s="106">
        <v>0</v>
      </c>
    </row>
    <row r="94" spans="1:10" x14ac:dyDescent="0.25">
      <c r="A94" s="334"/>
      <c r="B94" s="337"/>
      <c r="C94" s="337"/>
      <c r="D94" s="337"/>
      <c r="E94" s="337"/>
      <c r="F94" s="105" t="s">
        <v>61</v>
      </c>
      <c r="G94" s="106">
        <v>3356</v>
      </c>
      <c r="H94" s="106">
        <f>SUM(I94:J94)</f>
        <v>3423.12</v>
      </c>
      <c r="I94" s="106">
        <f>SUM(G94*102/100)</f>
        <v>3423.12</v>
      </c>
      <c r="J94" s="106">
        <v>0</v>
      </c>
    </row>
    <row r="95" spans="1:10" ht="26.25" x14ac:dyDescent="0.25">
      <c r="A95" s="188" t="s">
        <v>80</v>
      </c>
      <c r="B95" s="103" t="s">
        <v>81</v>
      </c>
      <c r="C95" s="103" t="s">
        <v>19</v>
      </c>
      <c r="D95" s="103" t="s">
        <v>20</v>
      </c>
      <c r="E95" s="103"/>
      <c r="F95" s="103"/>
      <c r="G95" s="104">
        <f>SUM(G96+G117)</f>
        <v>1624760</v>
      </c>
      <c r="H95" s="104">
        <f>SUM(H96+H117)</f>
        <v>1505286</v>
      </c>
      <c r="I95" s="104">
        <f>SUM(I96+I117)</f>
        <v>1505286</v>
      </c>
      <c r="J95" s="104">
        <f>SUM(J96+J117)</f>
        <v>0</v>
      </c>
    </row>
    <row r="96" spans="1:10" ht="51.75" x14ac:dyDescent="0.25">
      <c r="A96" s="188" t="s">
        <v>82</v>
      </c>
      <c r="B96" s="103" t="s">
        <v>81</v>
      </c>
      <c r="C96" s="103" t="s">
        <v>83</v>
      </c>
      <c r="D96" s="103" t="s">
        <v>20</v>
      </c>
      <c r="E96" s="103"/>
      <c r="F96" s="103"/>
      <c r="G96" s="104">
        <f>SUM(G97+G102)</f>
        <v>0</v>
      </c>
      <c r="H96" s="104">
        <f>SUM(H97+H102)</f>
        <v>0</v>
      </c>
      <c r="I96" s="104">
        <f>SUM(I97+I102)</f>
        <v>0</v>
      </c>
      <c r="J96" s="104">
        <f>SUM(J97+J102)</f>
        <v>0</v>
      </c>
    </row>
    <row r="97" spans="1:10" ht="39" x14ac:dyDescent="0.25">
      <c r="A97" s="179" t="s">
        <v>84</v>
      </c>
      <c r="B97" s="105" t="s">
        <v>81</v>
      </c>
      <c r="C97" s="105" t="s">
        <v>83</v>
      </c>
      <c r="D97" s="105" t="s">
        <v>85</v>
      </c>
      <c r="E97" s="105"/>
      <c r="F97" s="105"/>
      <c r="G97" s="106">
        <f t="shared" ref="G97:J100" si="7">SUM(G98)</f>
        <v>0</v>
      </c>
      <c r="H97" s="106">
        <f t="shared" si="7"/>
        <v>0</v>
      </c>
      <c r="I97" s="106">
        <f t="shared" si="7"/>
        <v>0</v>
      </c>
      <c r="J97" s="106">
        <f t="shared" si="7"/>
        <v>0</v>
      </c>
    </row>
    <row r="98" spans="1:10" ht="51.75" x14ac:dyDescent="0.25">
      <c r="A98" s="179" t="s">
        <v>86</v>
      </c>
      <c r="B98" s="105" t="s">
        <v>81</v>
      </c>
      <c r="C98" s="105" t="s">
        <v>83</v>
      </c>
      <c r="D98" s="105" t="s">
        <v>87</v>
      </c>
      <c r="E98" s="105"/>
      <c r="F98" s="105"/>
      <c r="G98" s="106">
        <f>SUM(G99)</f>
        <v>0</v>
      </c>
      <c r="H98" s="106">
        <f t="shared" si="7"/>
        <v>0</v>
      </c>
      <c r="I98" s="106">
        <f t="shared" si="7"/>
        <v>0</v>
      </c>
      <c r="J98" s="106">
        <f t="shared" si="7"/>
        <v>0</v>
      </c>
    </row>
    <row r="99" spans="1:10" ht="26.25" x14ac:dyDescent="0.25">
      <c r="A99" s="182" t="s">
        <v>38</v>
      </c>
      <c r="B99" s="105" t="s">
        <v>81</v>
      </c>
      <c r="C99" s="105" t="s">
        <v>83</v>
      </c>
      <c r="D99" s="105" t="s">
        <v>87</v>
      </c>
      <c r="E99" s="105" t="s">
        <v>88</v>
      </c>
      <c r="F99" s="105"/>
      <c r="G99" s="106">
        <f>SUM(G100)</f>
        <v>0</v>
      </c>
      <c r="H99" s="106">
        <f t="shared" si="7"/>
        <v>0</v>
      </c>
      <c r="I99" s="106">
        <f t="shared" si="7"/>
        <v>0</v>
      </c>
      <c r="J99" s="106">
        <f t="shared" si="7"/>
        <v>0</v>
      </c>
    </row>
    <row r="100" spans="1:10" ht="26.25" x14ac:dyDescent="0.25">
      <c r="A100" s="180" t="s">
        <v>39</v>
      </c>
      <c r="B100" s="105" t="s">
        <v>81</v>
      </c>
      <c r="C100" s="105" t="s">
        <v>83</v>
      </c>
      <c r="D100" s="105" t="s">
        <v>87</v>
      </c>
      <c r="E100" s="105" t="s">
        <v>89</v>
      </c>
      <c r="F100" s="105"/>
      <c r="G100" s="106">
        <f>SUM(G101)</f>
        <v>0</v>
      </c>
      <c r="H100" s="106">
        <f t="shared" si="7"/>
        <v>0</v>
      </c>
      <c r="I100" s="106">
        <f t="shared" si="7"/>
        <v>0</v>
      </c>
      <c r="J100" s="106">
        <f t="shared" si="7"/>
        <v>0</v>
      </c>
    </row>
    <row r="101" spans="1:10" ht="26.25" x14ac:dyDescent="0.25">
      <c r="A101" s="181" t="s">
        <v>42</v>
      </c>
      <c r="B101" s="105" t="s">
        <v>81</v>
      </c>
      <c r="C101" s="105" t="s">
        <v>83</v>
      </c>
      <c r="D101" s="105" t="s">
        <v>87</v>
      </c>
      <c r="E101" s="105" t="s">
        <v>43</v>
      </c>
      <c r="F101" s="105" t="s">
        <v>56</v>
      </c>
      <c r="G101" s="106">
        <v>0</v>
      </c>
      <c r="H101" s="106">
        <f>SUM(I101:J101)</f>
        <v>0</v>
      </c>
      <c r="I101" s="106">
        <f>SUM(G101*90/100)</f>
        <v>0</v>
      </c>
      <c r="J101" s="106">
        <v>0</v>
      </c>
    </row>
    <row r="102" spans="1:10" ht="26.25" x14ac:dyDescent="0.25">
      <c r="A102" s="179" t="s">
        <v>251</v>
      </c>
      <c r="B102" s="105" t="s">
        <v>81</v>
      </c>
      <c r="C102" s="105" t="s">
        <v>83</v>
      </c>
      <c r="D102" s="105" t="s">
        <v>252</v>
      </c>
      <c r="E102" s="105"/>
      <c r="F102" s="105"/>
      <c r="G102" s="106">
        <f t="shared" ref="G102:J106" si="8">SUM(G103)</f>
        <v>0</v>
      </c>
      <c r="H102" s="106">
        <f t="shared" si="8"/>
        <v>0</v>
      </c>
      <c r="I102" s="106">
        <f t="shared" si="8"/>
        <v>0</v>
      </c>
      <c r="J102" s="106">
        <f t="shared" si="8"/>
        <v>0</v>
      </c>
    </row>
    <row r="103" spans="1:10" ht="26.25" x14ac:dyDescent="0.25">
      <c r="A103" s="179" t="s">
        <v>94</v>
      </c>
      <c r="B103" s="105" t="s">
        <v>81</v>
      </c>
      <c r="C103" s="105" t="s">
        <v>83</v>
      </c>
      <c r="D103" s="105" t="s">
        <v>253</v>
      </c>
      <c r="E103" s="105"/>
      <c r="F103" s="105"/>
      <c r="G103" s="106">
        <f>SUM(G104)</f>
        <v>0</v>
      </c>
      <c r="H103" s="106">
        <f t="shared" si="8"/>
        <v>0</v>
      </c>
      <c r="I103" s="106">
        <f t="shared" si="8"/>
        <v>0</v>
      </c>
      <c r="J103" s="106">
        <f t="shared" si="8"/>
        <v>0</v>
      </c>
    </row>
    <row r="104" spans="1:10" ht="39" x14ac:dyDescent="0.25">
      <c r="A104" s="179" t="s">
        <v>96</v>
      </c>
      <c r="B104" s="105" t="s">
        <v>81</v>
      </c>
      <c r="C104" s="105" t="s">
        <v>83</v>
      </c>
      <c r="D104" s="105" t="s">
        <v>254</v>
      </c>
      <c r="E104" s="105"/>
      <c r="F104" s="105"/>
      <c r="G104" s="106">
        <f>SUM(G105)</f>
        <v>0</v>
      </c>
      <c r="H104" s="106">
        <f t="shared" si="8"/>
        <v>0</v>
      </c>
      <c r="I104" s="106">
        <f t="shared" si="8"/>
        <v>0</v>
      </c>
      <c r="J104" s="106">
        <f t="shared" si="8"/>
        <v>0</v>
      </c>
    </row>
    <row r="105" spans="1:10" ht="51.75" x14ac:dyDescent="0.25">
      <c r="A105" s="180" t="s">
        <v>28</v>
      </c>
      <c r="B105" s="105" t="s">
        <v>81</v>
      </c>
      <c r="C105" s="105" t="s">
        <v>83</v>
      </c>
      <c r="D105" s="105" t="s">
        <v>254</v>
      </c>
      <c r="E105" s="105" t="s">
        <v>29</v>
      </c>
      <c r="F105" s="105"/>
      <c r="G105" s="106">
        <f>SUM(G106)</f>
        <v>0</v>
      </c>
      <c r="H105" s="106">
        <f t="shared" si="8"/>
        <v>0</v>
      </c>
      <c r="I105" s="106">
        <f t="shared" si="8"/>
        <v>0</v>
      </c>
      <c r="J105" s="106">
        <f t="shared" si="8"/>
        <v>0</v>
      </c>
    </row>
    <row r="106" spans="1:10" ht="26.25" x14ac:dyDescent="0.25">
      <c r="A106" s="180" t="s">
        <v>30</v>
      </c>
      <c r="B106" s="105" t="s">
        <v>81</v>
      </c>
      <c r="C106" s="105" t="s">
        <v>83</v>
      </c>
      <c r="D106" s="105" t="s">
        <v>254</v>
      </c>
      <c r="E106" s="105" t="s">
        <v>31</v>
      </c>
      <c r="F106" s="105"/>
      <c r="G106" s="106">
        <f>SUM(G107)</f>
        <v>0</v>
      </c>
      <c r="H106" s="106">
        <f t="shared" si="8"/>
        <v>0</v>
      </c>
      <c r="I106" s="106">
        <f t="shared" si="8"/>
        <v>0</v>
      </c>
      <c r="J106" s="106">
        <f t="shared" si="8"/>
        <v>0</v>
      </c>
    </row>
    <row r="107" spans="1:10" x14ac:dyDescent="0.25">
      <c r="A107" s="180" t="s">
        <v>32</v>
      </c>
      <c r="B107" s="105" t="s">
        <v>81</v>
      </c>
      <c r="C107" s="105" t="s">
        <v>83</v>
      </c>
      <c r="D107" s="105" t="s">
        <v>254</v>
      </c>
      <c r="E107" s="105" t="s">
        <v>33</v>
      </c>
      <c r="F107" s="105"/>
      <c r="G107" s="106">
        <f>SUM(G108:G109)</f>
        <v>0</v>
      </c>
      <c r="H107" s="106">
        <f t="shared" ref="H107:J107" si="9">SUM(H108:H109)</f>
        <v>0</v>
      </c>
      <c r="I107" s="106">
        <f t="shared" si="9"/>
        <v>0</v>
      </c>
      <c r="J107" s="106">
        <f t="shared" si="9"/>
        <v>0</v>
      </c>
    </row>
    <row r="108" spans="1:10" x14ac:dyDescent="0.25">
      <c r="A108" s="384" t="s">
        <v>32</v>
      </c>
      <c r="B108" s="335" t="s">
        <v>81</v>
      </c>
      <c r="C108" s="335" t="s">
        <v>83</v>
      </c>
      <c r="D108" s="335" t="s">
        <v>254</v>
      </c>
      <c r="E108" s="335" t="s">
        <v>33</v>
      </c>
      <c r="F108" s="105" t="s">
        <v>34</v>
      </c>
      <c r="G108" s="106">
        <v>0</v>
      </c>
      <c r="H108" s="106">
        <f>SUM(I108:J108)</f>
        <v>0</v>
      </c>
      <c r="I108" s="106"/>
      <c r="J108" s="106"/>
    </row>
    <row r="109" spans="1:10" x14ac:dyDescent="0.25">
      <c r="A109" s="384"/>
      <c r="B109" s="337"/>
      <c r="C109" s="337"/>
      <c r="D109" s="337"/>
      <c r="E109" s="337"/>
      <c r="F109" s="105" t="s">
        <v>35</v>
      </c>
      <c r="G109" s="106">
        <v>0</v>
      </c>
      <c r="H109" s="106">
        <f>SUM(I109:J109)</f>
        <v>0</v>
      </c>
      <c r="I109" s="106"/>
      <c r="J109" s="106"/>
    </row>
    <row r="110" spans="1:10" ht="26.25" x14ac:dyDescent="0.25">
      <c r="A110" s="182" t="s">
        <v>38</v>
      </c>
      <c r="B110" s="105" t="s">
        <v>81</v>
      </c>
      <c r="C110" s="105" t="s">
        <v>83</v>
      </c>
      <c r="D110" s="105" t="s">
        <v>254</v>
      </c>
      <c r="E110" s="142">
        <v>200</v>
      </c>
      <c r="F110" s="105"/>
      <c r="G110" s="106">
        <f>SUM(G111)</f>
        <v>0</v>
      </c>
      <c r="H110" s="106">
        <f t="shared" ref="H110:J111" si="10">SUM(H111)</f>
        <v>0</v>
      </c>
      <c r="I110" s="106">
        <f t="shared" si="10"/>
        <v>0</v>
      </c>
      <c r="J110" s="106">
        <f t="shared" si="10"/>
        <v>0</v>
      </c>
    </row>
    <row r="111" spans="1:10" ht="26.25" x14ac:dyDescent="0.25">
      <c r="A111" s="180" t="s">
        <v>39</v>
      </c>
      <c r="B111" s="105" t="s">
        <v>81</v>
      </c>
      <c r="C111" s="105" t="s">
        <v>83</v>
      </c>
      <c r="D111" s="105" t="s">
        <v>254</v>
      </c>
      <c r="E111" s="142">
        <v>240</v>
      </c>
      <c r="F111" s="105"/>
      <c r="G111" s="106">
        <f>SUM(G112)</f>
        <v>0</v>
      </c>
      <c r="H111" s="106">
        <f t="shared" si="10"/>
        <v>0</v>
      </c>
      <c r="I111" s="106">
        <f t="shared" si="10"/>
        <v>0</v>
      </c>
      <c r="J111" s="106">
        <f t="shared" si="10"/>
        <v>0</v>
      </c>
    </row>
    <row r="112" spans="1:10" ht="26.25" x14ac:dyDescent="0.25">
      <c r="A112" s="181" t="s">
        <v>42</v>
      </c>
      <c r="B112" s="105" t="s">
        <v>81</v>
      </c>
      <c r="C112" s="105" t="s">
        <v>83</v>
      </c>
      <c r="D112" s="105" t="s">
        <v>254</v>
      </c>
      <c r="E112" s="142">
        <v>244</v>
      </c>
      <c r="F112" s="105"/>
      <c r="G112" s="106">
        <f>SUM(G113:G115)</f>
        <v>0</v>
      </c>
      <c r="H112" s="106">
        <f>SUM(H113:H115)</f>
        <v>0</v>
      </c>
      <c r="I112" s="106">
        <f>SUM(I113:I115)</f>
        <v>0</v>
      </c>
      <c r="J112" s="106">
        <f>SUM(J113:J115)</f>
        <v>0</v>
      </c>
    </row>
    <row r="113" spans="1:10" x14ac:dyDescent="0.25">
      <c r="A113" s="332" t="s">
        <v>42</v>
      </c>
      <c r="B113" s="335" t="s">
        <v>81</v>
      </c>
      <c r="C113" s="335" t="s">
        <v>83</v>
      </c>
      <c r="D113" s="335" t="s">
        <v>254</v>
      </c>
      <c r="E113" s="383">
        <v>244</v>
      </c>
      <c r="F113" s="105" t="s">
        <v>41</v>
      </c>
      <c r="G113" s="106"/>
      <c r="H113" s="106">
        <f>SUM(I113:J113)</f>
        <v>0</v>
      </c>
      <c r="I113" s="106"/>
      <c r="J113" s="106"/>
    </row>
    <row r="114" spans="1:10" x14ac:dyDescent="0.25">
      <c r="A114" s="333"/>
      <c r="B114" s="336"/>
      <c r="C114" s="336"/>
      <c r="D114" s="336"/>
      <c r="E114" s="369"/>
      <c r="F114" s="105" t="s">
        <v>57</v>
      </c>
      <c r="G114" s="106"/>
      <c r="H114" s="106">
        <f>SUM(I114:J114)</f>
        <v>0</v>
      </c>
      <c r="I114" s="106"/>
      <c r="J114" s="106"/>
    </row>
    <row r="115" spans="1:10" x14ac:dyDescent="0.25">
      <c r="A115" s="333"/>
      <c r="B115" s="336"/>
      <c r="C115" s="336"/>
      <c r="D115" s="336"/>
      <c r="E115" s="369"/>
      <c r="F115" s="105" t="s">
        <v>58</v>
      </c>
      <c r="G115" s="106">
        <f>SUM(G116)</f>
        <v>0</v>
      </c>
      <c r="H115" s="106">
        <f>SUM(I115:J115)</f>
        <v>0</v>
      </c>
      <c r="I115" s="106"/>
      <c r="J115" s="106"/>
    </row>
    <row r="116" spans="1:10" x14ac:dyDescent="0.25">
      <c r="A116" s="334"/>
      <c r="B116" s="337"/>
      <c r="C116" s="337"/>
      <c r="D116" s="337"/>
      <c r="E116" s="370"/>
      <c r="F116" s="105" t="s">
        <v>59</v>
      </c>
      <c r="G116" s="106"/>
      <c r="H116" s="106">
        <f>SUM(I116:J116)</f>
        <v>0</v>
      </c>
      <c r="I116" s="106"/>
      <c r="J116" s="106"/>
    </row>
    <row r="117" spans="1:10" ht="26.25" x14ac:dyDescent="0.25">
      <c r="A117" s="188" t="s">
        <v>90</v>
      </c>
      <c r="B117" s="103" t="s">
        <v>81</v>
      </c>
      <c r="C117" s="103" t="s">
        <v>91</v>
      </c>
      <c r="D117" s="103" t="s">
        <v>20</v>
      </c>
      <c r="E117" s="103"/>
      <c r="F117" s="103"/>
      <c r="G117" s="104">
        <f>SUM(G118)</f>
        <v>1624760</v>
      </c>
      <c r="H117" s="104">
        <f>SUM(H118)</f>
        <v>1505286</v>
      </c>
      <c r="I117" s="104">
        <f>SUM(I118)</f>
        <v>1505286</v>
      </c>
      <c r="J117" s="104">
        <f>SUM(J118)</f>
        <v>0</v>
      </c>
    </row>
    <row r="118" spans="1:10" ht="51.75" x14ac:dyDescent="0.25">
      <c r="A118" s="179" t="s">
        <v>92</v>
      </c>
      <c r="B118" s="105" t="s">
        <v>81</v>
      </c>
      <c r="C118" s="105" t="s">
        <v>91</v>
      </c>
      <c r="D118" s="105" t="s">
        <v>93</v>
      </c>
      <c r="E118" s="105"/>
      <c r="F118" s="105"/>
      <c r="G118" s="106">
        <f>SUM(G119)</f>
        <v>1624760</v>
      </c>
      <c r="H118" s="106">
        <f t="shared" ref="H118:J119" si="11">SUM(H119)</f>
        <v>1505286</v>
      </c>
      <c r="I118" s="106">
        <f t="shared" si="11"/>
        <v>1505286</v>
      </c>
      <c r="J118" s="106">
        <f t="shared" si="11"/>
        <v>0</v>
      </c>
    </row>
    <row r="119" spans="1:10" ht="51.75" x14ac:dyDescent="0.25">
      <c r="A119" s="179" t="s">
        <v>92</v>
      </c>
      <c r="B119" s="105" t="s">
        <v>81</v>
      </c>
      <c r="C119" s="105" t="s">
        <v>91</v>
      </c>
      <c r="D119" s="105" t="s">
        <v>93</v>
      </c>
      <c r="E119" s="105"/>
      <c r="F119" s="105"/>
      <c r="G119" s="106">
        <f>SUM(G120)</f>
        <v>1624760</v>
      </c>
      <c r="H119" s="106">
        <f t="shared" si="11"/>
        <v>1505286</v>
      </c>
      <c r="I119" s="106">
        <f t="shared" si="11"/>
        <v>1505286</v>
      </c>
      <c r="J119" s="106">
        <f t="shared" si="11"/>
        <v>0</v>
      </c>
    </row>
    <row r="120" spans="1:10" ht="26.25" x14ac:dyDescent="0.25">
      <c r="A120" s="180" t="s">
        <v>315</v>
      </c>
      <c r="B120" s="105" t="s">
        <v>81</v>
      </c>
      <c r="C120" s="105" t="s">
        <v>91</v>
      </c>
      <c r="D120" s="105" t="s">
        <v>97</v>
      </c>
      <c r="E120" s="105"/>
      <c r="F120" s="105"/>
      <c r="G120" s="106">
        <f>SUM(G121+G126+G146)</f>
        <v>1624760</v>
      </c>
      <c r="H120" s="106">
        <f>SUM(H121+H126+H146)</f>
        <v>1505286</v>
      </c>
      <c r="I120" s="106">
        <f>SUM(I121+I126+I146)</f>
        <v>1505286</v>
      </c>
      <c r="J120" s="106">
        <f>SUM(J121+J126+J146)</f>
        <v>0</v>
      </c>
    </row>
    <row r="121" spans="1:10" ht="77.25" x14ac:dyDescent="0.25">
      <c r="A121" s="189" t="s">
        <v>434</v>
      </c>
      <c r="B121" s="105" t="s">
        <v>81</v>
      </c>
      <c r="C121" s="105" t="s">
        <v>91</v>
      </c>
      <c r="D121" s="105" t="s">
        <v>97</v>
      </c>
      <c r="E121" s="105" t="s">
        <v>29</v>
      </c>
      <c r="F121" s="105"/>
      <c r="G121" s="106">
        <f>SUM(G122)</f>
        <v>1530810</v>
      </c>
      <c r="H121" s="106">
        <f t="shared" ref="H121:J122" si="12">SUM(H122)</f>
        <v>1415925</v>
      </c>
      <c r="I121" s="106">
        <f t="shared" si="12"/>
        <v>1415925</v>
      </c>
      <c r="J121" s="106">
        <f t="shared" si="12"/>
        <v>0</v>
      </c>
    </row>
    <row r="122" spans="1:10" ht="39" x14ac:dyDescent="0.25">
      <c r="A122" s="180" t="s">
        <v>223</v>
      </c>
      <c r="B122" s="105" t="s">
        <v>81</v>
      </c>
      <c r="C122" s="105" t="s">
        <v>91</v>
      </c>
      <c r="D122" s="105" t="s">
        <v>97</v>
      </c>
      <c r="E122" s="105" t="s">
        <v>31</v>
      </c>
      <c r="F122" s="105"/>
      <c r="G122" s="106">
        <f>SUM(G123)</f>
        <v>1530810</v>
      </c>
      <c r="H122" s="106">
        <f t="shared" si="12"/>
        <v>1415925</v>
      </c>
      <c r="I122" s="106">
        <f t="shared" si="12"/>
        <v>1415925</v>
      </c>
      <c r="J122" s="106">
        <f t="shared" si="12"/>
        <v>0</v>
      </c>
    </row>
    <row r="123" spans="1:10" x14ac:dyDescent="0.25">
      <c r="A123" s="332" t="s">
        <v>32</v>
      </c>
      <c r="B123" s="335" t="s">
        <v>81</v>
      </c>
      <c r="C123" s="335" t="s">
        <v>91</v>
      </c>
      <c r="D123" s="105" t="s">
        <v>97</v>
      </c>
      <c r="E123" s="335" t="s">
        <v>33</v>
      </c>
      <c r="F123" s="105"/>
      <c r="G123" s="106">
        <f>SUM(G124:G125)</f>
        <v>1530810</v>
      </c>
      <c r="H123" s="106">
        <f>SUM(H124:H125)</f>
        <v>1415925</v>
      </c>
      <c r="I123" s="106">
        <f>SUM(I124:I125)</f>
        <v>1415925</v>
      </c>
      <c r="J123" s="106">
        <f>SUM(J124:J125)</f>
        <v>0</v>
      </c>
    </row>
    <row r="124" spans="1:10" x14ac:dyDescent="0.25">
      <c r="A124" s="333"/>
      <c r="B124" s="336"/>
      <c r="C124" s="336"/>
      <c r="D124" s="105" t="s">
        <v>97</v>
      </c>
      <c r="E124" s="336"/>
      <c r="F124" s="105" t="s">
        <v>34</v>
      </c>
      <c r="G124" s="106">
        <f t="shared" ref="G124:J125" si="13">SUM(G156+G188+G220)</f>
        <v>1175676</v>
      </c>
      <c r="H124" s="106">
        <f t="shared" si="13"/>
        <v>1087500</v>
      </c>
      <c r="I124" s="106">
        <f t="shared" si="13"/>
        <v>1087500</v>
      </c>
      <c r="J124" s="106">
        <f t="shared" si="13"/>
        <v>0</v>
      </c>
    </row>
    <row r="125" spans="1:10" x14ac:dyDescent="0.25">
      <c r="A125" s="334"/>
      <c r="B125" s="337"/>
      <c r="C125" s="337"/>
      <c r="D125" s="105" t="s">
        <v>97</v>
      </c>
      <c r="E125" s="337"/>
      <c r="F125" s="105" t="s">
        <v>35</v>
      </c>
      <c r="G125" s="106">
        <f t="shared" si="13"/>
        <v>355134</v>
      </c>
      <c r="H125" s="106">
        <f t="shared" si="13"/>
        <v>328425</v>
      </c>
      <c r="I125" s="106">
        <f t="shared" si="13"/>
        <v>328425</v>
      </c>
      <c r="J125" s="106">
        <f t="shared" si="13"/>
        <v>0</v>
      </c>
    </row>
    <row r="126" spans="1:10" ht="26.25" x14ac:dyDescent="0.25">
      <c r="A126" s="182" t="s">
        <v>228</v>
      </c>
      <c r="B126" s="105" t="s">
        <v>81</v>
      </c>
      <c r="C126" s="105" t="s">
        <v>91</v>
      </c>
      <c r="D126" s="105" t="s">
        <v>97</v>
      </c>
      <c r="E126" s="142">
        <v>200</v>
      </c>
      <c r="F126" s="105"/>
      <c r="G126" s="106">
        <f>SUM(G127)</f>
        <v>91400</v>
      </c>
      <c r="H126" s="106">
        <f>SUM(H127)</f>
        <v>86760</v>
      </c>
      <c r="I126" s="106">
        <f>SUM(I127)</f>
        <v>86760</v>
      </c>
      <c r="J126" s="106">
        <f>SUM(J127)</f>
        <v>0</v>
      </c>
    </row>
    <row r="127" spans="1:10" ht="39" x14ac:dyDescent="0.25">
      <c r="A127" s="180" t="s">
        <v>229</v>
      </c>
      <c r="B127" s="105" t="s">
        <v>81</v>
      </c>
      <c r="C127" s="105" t="s">
        <v>91</v>
      </c>
      <c r="D127" s="105" t="s">
        <v>97</v>
      </c>
      <c r="E127" s="142">
        <v>240</v>
      </c>
      <c r="F127" s="105"/>
      <c r="G127" s="106">
        <f>SUM(G128:G129)</f>
        <v>91400</v>
      </c>
      <c r="H127" s="106">
        <f t="shared" ref="H127:J127" si="14">SUM(H128:H129)</f>
        <v>86760</v>
      </c>
      <c r="I127" s="106">
        <f t="shared" si="14"/>
        <v>86760</v>
      </c>
      <c r="J127" s="106">
        <f t="shared" si="14"/>
        <v>0</v>
      </c>
    </row>
    <row r="128" spans="1:10" ht="39" x14ac:dyDescent="0.25">
      <c r="A128" s="181" t="s">
        <v>40</v>
      </c>
      <c r="B128" s="105" t="s">
        <v>81</v>
      </c>
      <c r="C128" s="105" t="s">
        <v>91</v>
      </c>
      <c r="D128" s="105" t="s">
        <v>97</v>
      </c>
      <c r="E128" s="142">
        <v>242</v>
      </c>
      <c r="F128" s="105" t="s">
        <v>41</v>
      </c>
      <c r="G128" s="106">
        <f t="shared" ref="G128:J128" si="15">SUM(G160+G192+G224)</f>
        <v>16200</v>
      </c>
      <c r="H128" s="106">
        <f t="shared" si="15"/>
        <v>14256</v>
      </c>
      <c r="I128" s="106">
        <f t="shared" si="15"/>
        <v>14256</v>
      </c>
      <c r="J128" s="106">
        <f t="shared" si="15"/>
        <v>0</v>
      </c>
    </row>
    <row r="129" spans="1:10" ht="39" x14ac:dyDescent="0.25">
      <c r="A129" s="180" t="s">
        <v>229</v>
      </c>
      <c r="B129" s="105" t="s">
        <v>81</v>
      </c>
      <c r="C129" s="105" t="s">
        <v>91</v>
      </c>
      <c r="D129" s="105" t="s">
        <v>97</v>
      </c>
      <c r="E129" s="142">
        <v>244</v>
      </c>
      <c r="F129" s="105"/>
      <c r="G129" s="106">
        <f t="shared" ref="G129:J129" si="16">SUM(G130+G131+G135+G138+G139+G140)</f>
        <v>75200</v>
      </c>
      <c r="H129" s="106">
        <f t="shared" si="16"/>
        <v>72504</v>
      </c>
      <c r="I129" s="106">
        <f t="shared" si="16"/>
        <v>72504</v>
      </c>
      <c r="J129" s="106">
        <f t="shared" si="16"/>
        <v>0</v>
      </c>
    </row>
    <row r="130" spans="1:10" x14ac:dyDescent="0.25">
      <c r="A130" s="180"/>
      <c r="B130" s="105"/>
      <c r="C130" s="105"/>
      <c r="D130" s="105"/>
      <c r="E130" s="105"/>
      <c r="F130" s="105" t="s">
        <v>41</v>
      </c>
      <c r="G130" s="106">
        <f t="shared" ref="G130:J130" si="17">SUM(G162+G194+G226)</f>
        <v>0</v>
      </c>
      <c r="H130" s="106">
        <f t="shared" si="17"/>
        <v>0</v>
      </c>
      <c r="I130" s="106">
        <f t="shared" si="17"/>
        <v>0</v>
      </c>
      <c r="J130" s="106">
        <f t="shared" si="17"/>
        <v>0</v>
      </c>
    </row>
    <row r="131" spans="1:10" x14ac:dyDescent="0.25">
      <c r="A131" s="180"/>
      <c r="B131" s="105"/>
      <c r="C131" s="105"/>
      <c r="D131" s="105"/>
      <c r="E131" s="105"/>
      <c r="F131" s="105" t="s">
        <v>45</v>
      </c>
      <c r="G131" s="106">
        <f>SUM(G132:G134)</f>
        <v>8000</v>
      </c>
      <c r="H131" s="106">
        <f t="shared" ref="H131:J131" si="18">SUM(H132:H134)</f>
        <v>8160</v>
      </c>
      <c r="I131" s="106">
        <f t="shared" si="18"/>
        <v>8160</v>
      </c>
      <c r="J131" s="106">
        <f t="shared" si="18"/>
        <v>0</v>
      </c>
    </row>
    <row r="132" spans="1:10" x14ac:dyDescent="0.25">
      <c r="A132" s="180"/>
      <c r="B132" s="105"/>
      <c r="C132" s="105"/>
      <c r="D132" s="105"/>
      <c r="E132" s="105"/>
      <c r="F132" s="105" t="s">
        <v>46</v>
      </c>
      <c r="G132" s="106">
        <f t="shared" ref="G132:J134" si="19">SUM(G164+G196+G228)</f>
        <v>8000</v>
      </c>
      <c r="H132" s="106">
        <f t="shared" si="19"/>
        <v>8160</v>
      </c>
      <c r="I132" s="106">
        <f t="shared" si="19"/>
        <v>8160</v>
      </c>
      <c r="J132" s="106">
        <f t="shared" si="19"/>
        <v>0</v>
      </c>
    </row>
    <row r="133" spans="1:10" x14ac:dyDescent="0.25">
      <c r="A133" s="180"/>
      <c r="B133" s="105"/>
      <c r="C133" s="105"/>
      <c r="D133" s="105"/>
      <c r="E133" s="105"/>
      <c r="F133" s="190" t="s">
        <v>47</v>
      </c>
      <c r="G133" s="106">
        <f t="shared" si="19"/>
        <v>0</v>
      </c>
      <c r="H133" s="106">
        <f t="shared" si="19"/>
        <v>0</v>
      </c>
      <c r="I133" s="106">
        <f t="shared" si="19"/>
        <v>0</v>
      </c>
      <c r="J133" s="106">
        <f t="shared" si="19"/>
        <v>0</v>
      </c>
    </row>
    <row r="134" spans="1:10" x14ac:dyDescent="0.25">
      <c r="A134" s="180"/>
      <c r="B134" s="105"/>
      <c r="C134" s="105"/>
      <c r="D134" s="105"/>
      <c r="E134" s="105"/>
      <c r="F134" s="190" t="s">
        <v>48</v>
      </c>
      <c r="G134" s="106">
        <f t="shared" si="19"/>
        <v>0</v>
      </c>
      <c r="H134" s="106">
        <f t="shared" si="19"/>
        <v>0</v>
      </c>
      <c r="I134" s="106">
        <f t="shared" si="19"/>
        <v>0</v>
      </c>
      <c r="J134" s="106">
        <f t="shared" si="19"/>
        <v>0</v>
      </c>
    </row>
    <row r="135" spans="1:10" x14ac:dyDescent="0.25">
      <c r="A135" s="180"/>
      <c r="B135" s="105"/>
      <c r="C135" s="105"/>
      <c r="D135" s="105"/>
      <c r="E135" s="105"/>
      <c r="F135" s="190" t="s">
        <v>50</v>
      </c>
      <c r="G135" s="106">
        <f>SUM(G136:G137)</f>
        <v>0</v>
      </c>
      <c r="H135" s="106">
        <f>SUM(H136:H137)</f>
        <v>0</v>
      </c>
      <c r="I135" s="106">
        <f>SUM(I136:I137)</f>
        <v>0</v>
      </c>
      <c r="J135" s="106">
        <f>SUM(J136:J137)</f>
        <v>0</v>
      </c>
    </row>
    <row r="136" spans="1:10" x14ac:dyDescent="0.25">
      <c r="A136" s="180"/>
      <c r="B136" s="105"/>
      <c r="C136" s="105"/>
      <c r="D136" s="105"/>
      <c r="E136" s="105"/>
      <c r="F136" s="190" t="s">
        <v>51</v>
      </c>
      <c r="G136" s="106">
        <f>SUM(G168+G200+G232)</f>
        <v>0</v>
      </c>
      <c r="H136" s="106">
        <f t="shared" ref="H136:J139" si="20">SUM(H168+H200)</f>
        <v>0</v>
      </c>
      <c r="I136" s="106">
        <f t="shared" si="20"/>
        <v>0</v>
      </c>
      <c r="J136" s="106">
        <f t="shared" si="20"/>
        <v>0</v>
      </c>
    </row>
    <row r="137" spans="1:10" x14ac:dyDescent="0.25">
      <c r="A137" s="180"/>
      <c r="B137" s="105"/>
      <c r="C137" s="105"/>
      <c r="D137" s="105"/>
      <c r="E137" s="105"/>
      <c r="F137" s="190" t="s">
        <v>98</v>
      </c>
      <c r="G137" s="106">
        <f>SUM(G169+G201+G233)</f>
        <v>0</v>
      </c>
      <c r="H137" s="106">
        <f t="shared" si="20"/>
        <v>0</v>
      </c>
      <c r="I137" s="106">
        <f t="shared" si="20"/>
        <v>0</v>
      </c>
      <c r="J137" s="106">
        <f t="shared" si="20"/>
        <v>0</v>
      </c>
    </row>
    <row r="138" spans="1:10" x14ac:dyDescent="0.25">
      <c r="A138" s="180"/>
      <c r="B138" s="105"/>
      <c r="C138" s="105"/>
      <c r="D138" s="105"/>
      <c r="E138" s="105"/>
      <c r="F138" s="190" t="s">
        <v>56</v>
      </c>
      <c r="G138" s="106">
        <f>SUM(G170+G202+G234)</f>
        <v>0</v>
      </c>
      <c r="H138" s="106">
        <f t="shared" si="20"/>
        <v>0</v>
      </c>
      <c r="I138" s="106">
        <f t="shared" si="20"/>
        <v>0</v>
      </c>
      <c r="J138" s="106">
        <f t="shared" si="20"/>
        <v>0</v>
      </c>
    </row>
    <row r="139" spans="1:10" x14ac:dyDescent="0.25">
      <c r="A139" s="180"/>
      <c r="B139" s="105"/>
      <c r="C139" s="105"/>
      <c r="D139" s="105"/>
      <c r="E139" s="105"/>
      <c r="F139" s="190" t="s">
        <v>99</v>
      </c>
      <c r="G139" s="106">
        <f>SUM(G171+G203+G235)</f>
        <v>0</v>
      </c>
      <c r="H139" s="106">
        <f t="shared" si="20"/>
        <v>0</v>
      </c>
      <c r="I139" s="106">
        <f t="shared" si="20"/>
        <v>0</v>
      </c>
      <c r="J139" s="106">
        <f t="shared" si="20"/>
        <v>0</v>
      </c>
    </row>
    <row r="140" spans="1:10" x14ac:dyDescent="0.25">
      <c r="A140" s="180"/>
      <c r="B140" s="105"/>
      <c r="C140" s="105"/>
      <c r="D140" s="105"/>
      <c r="E140" s="105"/>
      <c r="F140" s="105" t="s">
        <v>58</v>
      </c>
      <c r="G140" s="106">
        <f>SUM(G141:G145)</f>
        <v>67200</v>
      </c>
      <c r="H140" s="106">
        <f>SUM(H141:H145)</f>
        <v>64344</v>
      </c>
      <c r="I140" s="106">
        <f>SUM(I141:I145)</f>
        <v>64344</v>
      </c>
      <c r="J140" s="106">
        <f>SUM(J141:J145)</f>
        <v>0</v>
      </c>
    </row>
    <row r="141" spans="1:10" x14ac:dyDescent="0.25">
      <c r="A141" s="180"/>
      <c r="B141" s="105"/>
      <c r="C141" s="105"/>
      <c r="D141" s="105"/>
      <c r="E141" s="105"/>
      <c r="F141" s="105" t="s">
        <v>100</v>
      </c>
      <c r="G141" s="106">
        <f t="shared" ref="G141:J145" si="21">SUM(G173+G205+G237)</f>
        <v>24000</v>
      </c>
      <c r="H141" s="106">
        <f t="shared" si="21"/>
        <v>21120</v>
      </c>
      <c r="I141" s="106">
        <f t="shared" si="21"/>
        <v>21120</v>
      </c>
      <c r="J141" s="106">
        <f t="shared" si="21"/>
        <v>0</v>
      </c>
    </row>
    <row r="142" spans="1:10" x14ac:dyDescent="0.25">
      <c r="A142" s="180"/>
      <c r="B142" s="105"/>
      <c r="C142" s="105"/>
      <c r="D142" s="105"/>
      <c r="E142" s="105"/>
      <c r="F142" s="105" t="s">
        <v>101</v>
      </c>
      <c r="G142" s="106">
        <f t="shared" si="21"/>
        <v>6000</v>
      </c>
      <c r="H142" s="106">
        <f t="shared" si="21"/>
        <v>5280</v>
      </c>
      <c r="I142" s="106">
        <f t="shared" si="21"/>
        <v>5280</v>
      </c>
      <c r="J142" s="106">
        <f t="shared" si="21"/>
        <v>0</v>
      </c>
    </row>
    <row r="143" spans="1:10" x14ac:dyDescent="0.25">
      <c r="A143" s="180"/>
      <c r="B143" s="105"/>
      <c r="C143" s="105"/>
      <c r="D143" s="105"/>
      <c r="E143" s="105"/>
      <c r="F143" s="105" t="s">
        <v>102</v>
      </c>
      <c r="G143" s="106">
        <f t="shared" si="21"/>
        <v>0</v>
      </c>
      <c r="H143" s="106">
        <f t="shared" si="21"/>
        <v>0</v>
      </c>
      <c r="I143" s="106">
        <f t="shared" si="21"/>
        <v>0</v>
      </c>
      <c r="J143" s="106">
        <f t="shared" si="21"/>
        <v>0</v>
      </c>
    </row>
    <row r="144" spans="1:10" x14ac:dyDescent="0.25">
      <c r="A144" s="180"/>
      <c r="B144" s="105"/>
      <c r="C144" s="105"/>
      <c r="D144" s="105"/>
      <c r="E144" s="105"/>
      <c r="F144" s="105" t="s">
        <v>60</v>
      </c>
      <c r="G144" s="106">
        <f t="shared" si="21"/>
        <v>0</v>
      </c>
      <c r="H144" s="106">
        <f t="shared" si="21"/>
        <v>0</v>
      </c>
      <c r="I144" s="106">
        <f t="shared" si="21"/>
        <v>0</v>
      </c>
      <c r="J144" s="106">
        <f t="shared" si="21"/>
        <v>0</v>
      </c>
    </row>
    <row r="145" spans="1:10" x14ac:dyDescent="0.25">
      <c r="A145" s="180"/>
      <c r="B145" s="105"/>
      <c r="C145" s="105"/>
      <c r="D145" s="105"/>
      <c r="E145" s="105"/>
      <c r="F145" s="105" t="s">
        <v>61</v>
      </c>
      <c r="G145" s="106">
        <f t="shared" si="21"/>
        <v>37200</v>
      </c>
      <c r="H145" s="106">
        <f t="shared" si="21"/>
        <v>37944</v>
      </c>
      <c r="I145" s="106">
        <f t="shared" si="21"/>
        <v>37944</v>
      </c>
      <c r="J145" s="106">
        <f t="shared" si="21"/>
        <v>0</v>
      </c>
    </row>
    <row r="146" spans="1:10" x14ac:dyDescent="0.25">
      <c r="A146" s="180" t="s">
        <v>62</v>
      </c>
      <c r="B146" s="105" t="s">
        <v>81</v>
      </c>
      <c r="C146" s="105" t="s">
        <v>91</v>
      </c>
      <c r="D146" s="105" t="s">
        <v>97</v>
      </c>
      <c r="E146" s="105" t="s">
        <v>63</v>
      </c>
      <c r="F146" s="105"/>
      <c r="G146" s="106">
        <f>SUM(G147)</f>
        <v>2550</v>
      </c>
      <c r="H146" s="106">
        <f t="shared" ref="H146:J147" si="22">SUM(H147)</f>
        <v>2601</v>
      </c>
      <c r="I146" s="106">
        <f t="shared" si="22"/>
        <v>2601</v>
      </c>
      <c r="J146" s="106">
        <f t="shared" si="22"/>
        <v>0</v>
      </c>
    </row>
    <row r="147" spans="1:10" x14ac:dyDescent="0.25">
      <c r="A147" s="180" t="s">
        <v>64</v>
      </c>
      <c r="B147" s="105" t="s">
        <v>81</v>
      </c>
      <c r="C147" s="105" t="s">
        <v>91</v>
      </c>
      <c r="D147" s="105" t="s">
        <v>97</v>
      </c>
      <c r="E147" s="105" t="s">
        <v>65</v>
      </c>
      <c r="F147" s="105"/>
      <c r="G147" s="106">
        <f>SUM(G148)</f>
        <v>2550</v>
      </c>
      <c r="H147" s="106">
        <f t="shared" si="22"/>
        <v>2601</v>
      </c>
      <c r="I147" s="106">
        <f t="shared" si="22"/>
        <v>2601</v>
      </c>
      <c r="J147" s="106">
        <f t="shared" si="22"/>
        <v>0</v>
      </c>
    </row>
    <row r="148" spans="1:10" ht="26.25" x14ac:dyDescent="0.25">
      <c r="A148" s="180" t="s">
        <v>66</v>
      </c>
      <c r="B148" s="105" t="s">
        <v>81</v>
      </c>
      <c r="C148" s="105" t="s">
        <v>91</v>
      </c>
      <c r="D148" s="105" t="s">
        <v>97</v>
      </c>
      <c r="E148" s="105" t="s">
        <v>67</v>
      </c>
      <c r="F148" s="105" t="s">
        <v>68</v>
      </c>
      <c r="G148" s="106">
        <f>SUM(G180+G212+G244)</f>
        <v>2550</v>
      </c>
      <c r="H148" s="106">
        <f>SUM(H180+H212+H244)</f>
        <v>2601</v>
      </c>
      <c r="I148" s="106">
        <f>SUM(I180+I212+I244)</f>
        <v>2601</v>
      </c>
      <c r="J148" s="106">
        <f>SUM(J180+J212+J244)</f>
        <v>0</v>
      </c>
    </row>
    <row r="149" spans="1:10" ht="26.25" x14ac:dyDescent="0.25">
      <c r="A149" s="186" t="s">
        <v>435</v>
      </c>
      <c r="B149" s="105"/>
      <c r="C149" s="105"/>
      <c r="D149" s="105"/>
      <c r="E149" s="105"/>
      <c r="F149" s="105"/>
      <c r="G149" s="94">
        <f t="shared" ref="G149:J151" si="23">SUM(G150)</f>
        <v>551720</v>
      </c>
      <c r="H149" s="94">
        <f t="shared" si="23"/>
        <v>511720</v>
      </c>
      <c r="I149" s="94">
        <f t="shared" si="23"/>
        <v>511720</v>
      </c>
      <c r="J149" s="106">
        <f t="shared" si="23"/>
        <v>0</v>
      </c>
    </row>
    <row r="150" spans="1:10" ht="51.75" x14ac:dyDescent="0.25">
      <c r="A150" s="179" t="s">
        <v>92</v>
      </c>
      <c r="B150" s="105" t="s">
        <v>81</v>
      </c>
      <c r="C150" s="105" t="s">
        <v>91</v>
      </c>
      <c r="D150" s="105" t="s">
        <v>97</v>
      </c>
      <c r="E150" s="105"/>
      <c r="F150" s="105"/>
      <c r="G150" s="106">
        <f t="shared" si="23"/>
        <v>551720</v>
      </c>
      <c r="H150" s="106">
        <f t="shared" si="23"/>
        <v>511720</v>
      </c>
      <c r="I150" s="106">
        <f t="shared" si="23"/>
        <v>511720</v>
      </c>
      <c r="J150" s="106">
        <f t="shared" si="23"/>
        <v>0</v>
      </c>
    </row>
    <row r="151" spans="1:10" ht="51.75" x14ac:dyDescent="0.25">
      <c r="A151" s="179" t="s">
        <v>92</v>
      </c>
      <c r="B151" s="105" t="s">
        <v>81</v>
      </c>
      <c r="C151" s="105" t="s">
        <v>91</v>
      </c>
      <c r="D151" s="105" t="s">
        <v>97</v>
      </c>
      <c r="E151" s="105"/>
      <c r="F151" s="105"/>
      <c r="G151" s="106">
        <f t="shared" si="23"/>
        <v>551720</v>
      </c>
      <c r="H151" s="106">
        <f t="shared" si="23"/>
        <v>511720</v>
      </c>
      <c r="I151" s="106">
        <f t="shared" si="23"/>
        <v>511720</v>
      </c>
      <c r="J151" s="106">
        <f t="shared" si="23"/>
        <v>0</v>
      </c>
    </row>
    <row r="152" spans="1:10" ht="26.25" x14ac:dyDescent="0.25">
      <c r="A152" s="179" t="s">
        <v>315</v>
      </c>
      <c r="B152" s="105" t="s">
        <v>81</v>
      </c>
      <c r="C152" s="105" t="s">
        <v>91</v>
      </c>
      <c r="D152" s="105" t="s">
        <v>97</v>
      </c>
      <c r="E152" s="105"/>
      <c r="F152" s="105"/>
      <c r="G152" s="106">
        <f>SUM(G153+G158+G178)</f>
        <v>551720</v>
      </c>
      <c r="H152" s="106">
        <f>SUM(H153+H158+H178)</f>
        <v>511720</v>
      </c>
      <c r="I152" s="106">
        <f>SUM(I153+I158+I178)</f>
        <v>511720</v>
      </c>
      <c r="J152" s="106">
        <f>SUM(J153+J158+J178)</f>
        <v>0</v>
      </c>
    </row>
    <row r="153" spans="1:10" ht="77.25" x14ac:dyDescent="0.25">
      <c r="A153" s="189" t="s">
        <v>436</v>
      </c>
      <c r="B153" s="105" t="s">
        <v>81</v>
      </c>
      <c r="C153" s="105" t="s">
        <v>91</v>
      </c>
      <c r="D153" s="105" t="s">
        <v>97</v>
      </c>
      <c r="E153" s="105" t="s">
        <v>29</v>
      </c>
      <c r="F153" s="105"/>
      <c r="G153" s="106">
        <f>SUM(G154)</f>
        <v>510270</v>
      </c>
      <c r="H153" s="106">
        <f t="shared" ref="H153:J154" si="24">SUM(H154)</f>
        <v>471975</v>
      </c>
      <c r="I153" s="106">
        <f t="shared" si="24"/>
        <v>471975</v>
      </c>
      <c r="J153" s="106">
        <f t="shared" si="24"/>
        <v>0</v>
      </c>
    </row>
    <row r="154" spans="1:10" ht="39" x14ac:dyDescent="0.25">
      <c r="A154" s="180" t="s">
        <v>223</v>
      </c>
      <c r="B154" s="105"/>
      <c r="C154" s="105"/>
      <c r="D154" s="105" t="s">
        <v>97</v>
      </c>
      <c r="E154" s="105" t="s">
        <v>31</v>
      </c>
      <c r="F154" s="105"/>
      <c r="G154" s="106">
        <f>SUM(G155)</f>
        <v>510270</v>
      </c>
      <c r="H154" s="106">
        <f t="shared" si="24"/>
        <v>471975</v>
      </c>
      <c r="I154" s="106">
        <f t="shared" si="24"/>
        <v>471975</v>
      </c>
      <c r="J154" s="106">
        <f t="shared" si="24"/>
        <v>0</v>
      </c>
    </row>
    <row r="155" spans="1:10" x14ac:dyDescent="0.25">
      <c r="A155" s="332" t="s">
        <v>32</v>
      </c>
      <c r="B155" s="335" t="s">
        <v>81</v>
      </c>
      <c r="C155" s="335" t="s">
        <v>91</v>
      </c>
      <c r="D155" s="105" t="s">
        <v>97</v>
      </c>
      <c r="E155" s="335" t="s">
        <v>33</v>
      </c>
      <c r="F155" s="105"/>
      <c r="G155" s="106">
        <f>SUM(G156:G157)</f>
        <v>510270</v>
      </c>
      <c r="H155" s="106">
        <f>SUM(H156:H157)</f>
        <v>471975</v>
      </c>
      <c r="I155" s="106">
        <f>SUM(I156:I157)</f>
        <v>471975</v>
      </c>
      <c r="J155" s="106">
        <f>SUM(J156:J157)</f>
        <v>0</v>
      </c>
    </row>
    <row r="156" spans="1:10" x14ac:dyDescent="0.25">
      <c r="A156" s="333"/>
      <c r="B156" s="336"/>
      <c r="C156" s="336"/>
      <c r="D156" s="105" t="s">
        <v>97</v>
      </c>
      <c r="E156" s="336"/>
      <c r="F156" s="105" t="s">
        <v>34</v>
      </c>
      <c r="G156" s="106">
        <v>391892</v>
      </c>
      <c r="H156" s="106">
        <f>SUM(I156:J156)</f>
        <v>362500</v>
      </c>
      <c r="I156" s="106">
        <v>362500</v>
      </c>
      <c r="J156" s="106"/>
    </row>
    <row r="157" spans="1:10" x14ac:dyDescent="0.25">
      <c r="A157" s="334"/>
      <c r="B157" s="337"/>
      <c r="C157" s="337"/>
      <c r="D157" s="105" t="s">
        <v>97</v>
      </c>
      <c r="E157" s="337"/>
      <c r="F157" s="105" t="s">
        <v>35</v>
      </c>
      <c r="G157" s="106">
        <v>118378</v>
      </c>
      <c r="H157" s="106">
        <f>SUM(I157:J157)</f>
        <v>109475</v>
      </c>
      <c r="I157" s="106">
        <f>SUM(I156*30.2/100)</f>
        <v>109475</v>
      </c>
      <c r="J157" s="106">
        <f>SUM(J156*30.2/100)</f>
        <v>0</v>
      </c>
    </row>
    <row r="158" spans="1:10" ht="26.25" x14ac:dyDescent="0.25">
      <c r="A158" s="182" t="s">
        <v>228</v>
      </c>
      <c r="B158" s="105" t="s">
        <v>81</v>
      </c>
      <c r="C158" s="105" t="s">
        <v>91</v>
      </c>
      <c r="D158" s="105" t="s">
        <v>97</v>
      </c>
      <c r="E158" s="142">
        <v>200</v>
      </c>
      <c r="F158" s="105"/>
      <c r="G158" s="106">
        <f>SUM(G159)</f>
        <v>40600</v>
      </c>
      <c r="H158" s="106">
        <f>SUM(H159)</f>
        <v>38878</v>
      </c>
      <c r="I158" s="106">
        <f>SUM(I159)</f>
        <v>38878</v>
      </c>
      <c r="J158" s="106">
        <f>SUM(J159)</f>
        <v>0</v>
      </c>
    </row>
    <row r="159" spans="1:10" ht="39" x14ac:dyDescent="0.25">
      <c r="A159" s="180" t="s">
        <v>229</v>
      </c>
      <c r="B159" s="105" t="s">
        <v>81</v>
      </c>
      <c r="C159" s="105" t="s">
        <v>91</v>
      </c>
      <c r="D159" s="105" t="s">
        <v>97</v>
      </c>
      <c r="E159" s="142">
        <v>240</v>
      </c>
      <c r="F159" s="105"/>
      <c r="G159" s="106">
        <f>SUM(G160:G161)</f>
        <v>40600</v>
      </c>
      <c r="H159" s="106">
        <f>SUM(H160:H161)</f>
        <v>38878</v>
      </c>
      <c r="I159" s="106">
        <f>SUM(I160:I161)</f>
        <v>38878</v>
      </c>
      <c r="J159" s="106">
        <f>SUM(J160:J161)</f>
        <v>0</v>
      </c>
    </row>
    <row r="160" spans="1:10" ht="39" x14ac:dyDescent="0.25">
      <c r="A160" s="181" t="s">
        <v>104</v>
      </c>
      <c r="B160" s="105" t="s">
        <v>81</v>
      </c>
      <c r="C160" s="105" t="s">
        <v>91</v>
      </c>
      <c r="D160" s="105" t="s">
        <v>97</v>
      </c>
      <c r="E160" s="142">
        <v>242</v>
      </c>
      <c r="F160" s="105" t="s">
        <v>41</v>
      </c>
      <c r="G160" s="106">
        <v>8100</v>
      </c>
      <c r="H160" s="106">
        <f>SUM(I160:J160)</f>
        <v>7128</v>
      </c>
      <c r="I160" s="106">
        <v>7128</v>
      </c>
      <c r="J160" s="106">
        <v>0</v>
      </c>
    </row>
    <row r="161" spans="1:10" ht="39" x14ac:dyDescent="0.25">
      <c r="A161" s="180" t="s">
        <v>229</v>
      </c>
      <c r="B161" s="105" t="s">
        <v>81</v>
      </c>
      <c r="C161" s="105" t="s">
        <v>91</v>
      </c>
      <c r="D161" s="105" t="s">
        <v>97</v>
      </c>
      <c r="E161" s="142">
        <v>244</v>
      </c>
      <c r="F161" s="105"/>
      <c r="G161" s="106">
        <f>SUM(G162+G163+G167+G170+G171+G172)</f>
        <v>32500</v>
      </c>
      <c r="H161" s="106">
        <f>SUM(H162+H163+H167+H170+H171+H172)</f>
        <v>31750</v>
      </c>
      <c r="I161" s="106">
        <f>SUM(I162+I163+I167+I170+I171+I172)</f>
        <v>31750</v>
      </c>
      <c r="J161" s="106">
        <f>SUM(J162+J163+J167+J170+J171+J172)</f>
        <v>0</v>
      </c>
    </row>
    <row r="162" spans="1:10" x14ac:dyDescent="0.25">
      <c r="A162" s="180"/>
      <c r="B162" s="105"/>
      <c r="C162" s="105"/>
      <c r="D162" s="105"/>
      <c r="E162" s="105"/>
      <c r="F162" s="105" t="s">
        <v>41</v>
      </c>
      <c r="G162" s="106"/>
      <c r="H162" s="106">
        <f>SUM(I162:J162)</f>
        <v>0</v>
      </c>
      <c r="I162" s="106"/>
      <c r="J162" s="106"/>
    </row>
    <row r="163" spans="1:10" x14ac:dyDescent="0.25">
      <c r="A163" s="180"/>
      <c r="B163" s="105"/>
      <c r="C163" s="105"/>
      <c r="D163" s="105"/>
      <c r="E163" s="105"/>
      <c r="F163" s="105" t="s">
        <v>45</v>
      </c>
      <c r="G163" s="106">
        <f>SUM(G164:G166)</f>
        <v>0</v>
      </c>
      <c r="H163" s="106">
        <f>SUM(H164:H166)</f>
        <v>0</v>
      </c>
      <c r="I163" s="106">
        <f>SUM(I164:I166)</f>
        <v>0</v>
      </c>
      <c r="J163" s="106">
        <f>SUM(J164:J166)</f>
        <v>0</v>
      </c>
    </row>
    <row r="164" spans="1:10" x14ac:dyDescent="0.25">
      <c r="A164" s="180"/>
      <c r="B164" s="105"/>
      <c r="C164" s="105"/>
      <c r="D164" s="105"/>
      <c r="E164" s="105"/>
      <c r="F164" s="105" t="s">
        <v>46</v>
      </c>
      <c r="G164" s="106"/>
      <c r="H164" s="106">
        <f>SUM(I164:J164)</f>
        <v>0</v>
      </c>
      <c r="I164" s="106">
        <f>SUM(G164*106.2/100)</f>
        <v>0</v>
      </c>
      <c r="J164" s="106">
        <v>0</v>
      </c>
    </row>
    <row r="165" spans="1:10" x14ac:dyDescent="0.25">
      <c r="A165" s="180"/>
      <c r="B165" s="105"/>
      <c r="C165" s="105"/>
      <c r="D165" s="105"/>
      <c r="E165" s="105"/>
      <c r="F165" s="105" t="s">
        <v>47</v>
      </c>
      <c r="G165" s="106">
        <v>0</v>
      </c>
      <c r="H165" s="106">
        <f>SUM(I165:J165)</f>
        <v>0</v>
      </c>
      <c r="I165" s="106">
        <f>SUM(G165*107.4/100)</f>
        <v>0</v>
      </c>
      <c r="J165" s="106">
        <v>0</v>
      </c>
    </row>
    <row r="166" spans="1:10" x14ac:dyDescent="0.25">
      <c r="A166" s="180"/>
      <c r="B166" s="105"/>
      <c r="C166" s="105"/>
      <c r="D166" s="105"/>
      <c r="E166" s="105"/>
      <c r="F166" s="105" t="s">
        <v>48</v>
      </c>
      <c r="G166" s="106">
        <v>0</v>
      </c>
      <c r="H166" s="106">
        <f>SUM(I166:J166)</f>
        <v>0</v>
      </c>
      <c r="I166" s="106">
        <f>SUM(G166*107.4/100)</f>
        <v>0</v>
      </c>
      <c r="J166" s="106">
        <v>0</v>
      </c>
    </row>
    <row r="167" spans="1:10" x14ac:dyDescent="0.25">
      <c r="A167" s="180"/>
      <c r="B167" s="105"/>
      <c r="C167" s="105"/>
      <c r="D167" s="105"/>
      <c r="E167" s="105"/>
      <c r="F167" s="105" t="s">
        <v>50</v>
      </c>
      <c r="G167" s="106">
        <f>SUM(G168:G169)</f>
        <v>0</v>
      </c>
      <c r="H167" s="106">
        <f t="shared" ref="H167:J167" si="25">SUM(H168:H169)</f>
        <v>0</v>
      </c>
      <c r="I167" s="106">
        <f t="shared" si="25"/>
        <v>0</v>
      </c>
      <c r="J167" s="106">
        <f t="shared" si="25"/>
        <v>0</v>
      </c>
    </row>
    <row r="168" spans="1:10" x14ac:dyDescent="0.25">
      <c r="A168" s="180"/>
      <c r="B168" s="105"/>
      <c r="C168" s="105"/>
      <c r="D168" s="105"/>
      <c r="E168" s="105"/>
      <c r="F168" s="105" t="s">
        <v>51</v>
      </c>
      <c r="G168" s="106"/>
      <c r="H168" s="106">
        <f>SUM(I168:J168)</f>
        <v>0</v>
      </c>
      <c r="I168" s="106">
        <f>SUM(G168*106.2/100)</f>
        <v>0</v>
      </c>
      <c r="J168" s="106">
        <v>0</v>
      </c>
    </row>
    <row r="169" spans="1:10" x14ac:dyDescent="0.25">
      <c r="A169" s="180"/>
      <c r="B169" s="105"/>
      <c r="C169" s="105"/>
      <c r="D169" s="105"/>
      <c r="E169" s="105"/>
      <c r="F169" s="105" t="s">
        <v>98</v>
      </c>
      <c r="G169" s="106">
        <v>0</v>
      </c>
      <c r="H169" s="106">
        <f>SUM(I169:J169)</f>
        <v>0</v>
      </c>
      <c r="I169" s="106">
        <f>SUM(G169*90/100)</f>
        <v>0</v>
      </c>
      <c r="J169" s="106">
        <v>0</v>
      </c>
    </row>
    <row r="170" spans="1:10" x14ac:dyDescent="0.25">
      <c r="A170" s="180"/>
      <c r="B170" s="105"/>
      <c r="C170" s="105"/>
      <c r="D170" s="105"/>
      <c r="E170" s="105"/>
      <c r="F170" s="105" t="s">
        <v>56</v>
      </c>
      <c r="G170" s="106">
        <v>0</v>
      </c>
      <c r="H170" s="106">
        <f t="shared" ref="H170:H177" si="26">SUM(I170:J170)</f>
        <v>0</v>
      </c>
      <c r="I170" s="106"/>
      <c r="J170" s="106"/>
    </row>
    <row r="171" spans="1:10" x14ac:dyDescent="0.25">
      <c r="A171" s="180"/>
      <c r="B171" s="105"/>
      <c r="C171" s="105"/>
      <c r="D171" s="105"/>
      <c r="E171" s="105"/>
      <c r="F171" s="105" t="s">
        <v>99</v>
      </c>
      <c r="G171" s="106">
        <v>0</v>
      </c>
      <c r="H171" s="106">
        <f t="shared" si="26"/>
        <v>0</v>
      </c>
      <c r="I171" s="106"/>
      <c r="J171" s="106"/>
    </row>
    <row r="172" spans="1:10" x14ac:dyDescent="0.25">
      <c r="A172" s="180"/>
      <c r="B172" s="105"/>
      <c r="C172" s="105"/>
      <c r="D172" s="105"/>
      <c r="E172" s="105"/>
      <c r="F172" s="105" t="s">
        <v>58</v>
      </c>
      <c r="G172" s="106">
        <f>SUM(G173:G177)</f>
        <v>32500</v>
      </c>
      <c r="H172" s="106">
        <f>SUM(H173:H177)</f>
        <v>31750</v>
      </c>
      <c r="I172" s="106">
        <f>SUM(I173:I177)</f>
        <v>31750</v>
      </c>
      <c r="J172" s="106">
        <f>SUM(J173:J177)</f>
        <v>0</v>
      </c>
    </row>
    <row r="173" spans="1:10" x14ac:dyDescent="0.25">
      <c r="A173" s="180"/>
      <c r="B173" s="105"/>
      <c r="C173" s="105"/>
      <c r="D173" s="105"/>
      <c r="E173" s="105"/>
      <c r="F173" s="105" t="s">
        <v>100</v>
      </c>
      <c r="G173" s="106">
        <v>8000</v>
      </c>
      <c r="H173" s="106">
        <f t="shared" si="26"/>
        <v>7040</v>
      </c>
      <c r="I173" s="106">
        <v>7040</v>
      </c>
      <c r="J173" s="106">
        <v>0</v>
      </c>
    </row>
    <row r="174" spans="1:10" x14ac:dyDescent="0.25">
      <c r="A174" s="180"/>
      <c r="B174" s="105"/>
      <c r="C174" s="105"/>
      <c r="D174" s="105"/>
      <c r="E174" s="105"/>
      <c r="F174" s="105" t="s">
        <v>101</v>
      </c>
      <c r="G174" s="106">
        <v>2000</v>
      </c>
      <c r="H174" s="106">
        <f t="shared" si="26"/>
        <v>1760</v>
      </c>
      <c r="I174" s="106">
        <v>1760</v>
      </c>
      <c r="J174" s="106">
        <v>0</v>
      </c>
    </row>
    <row r="175" spans="1:10" x14ac:dyDescent="0.25">
      <c r="A175" s="180"/>
      <c r="B175" s="105"/>
      <c r="C175" s="105"/>
      <c r="D175" s="105"/>
      <c r="E175" s="105"/>
      <c r="F175" s="105" t="s">
        <v>102</v>
      </c>
      <c r="G175" s="106">
        <v>0</v>
      </c>
      <c r="H175" s="106">
        <f t="shared" si="26"/>
        <v>0</v>
      </c>
      <c r="I175" s="106">
        <f>SUM(G175)</f>
        <v>0</v>
      </c>
      <c r="J175" s="106">
        <v>0</v>
      </c>
    </row>
    <row r="176" spans="1:10" x14ac:dyDescent="0.25">
      <c r="A176" s="180"/>
      <c r="B176" s="105"/>
      <c r="C176" s="105"/>
      <c r="D176" s="105"/>
      <c r="E176" s="105"/>
      <c r="F176" s="105" t="s">
        <v>60</v>
      </c>
      <c r="G176" s="106">
        <v>0</v>
      </c>
      <c r="H176" s="106">
        <f t="shared" si="26"/>
        <v>0</v>
      </c>
      <c r="I176" s="106">
        <f>SUM(G176*107.4/100)</f>
        <v>0</v>
      </c>
      <c r="J176" s="106">
        <v>0</v>
      </c>
    </row>
    <row r="177" spans="1:10" x14ac:dyDescent="0.25">
      <c r="A177" s="180"/>
      <c r="B177" s="105"/>
      <c r="C177" s="105"/>
      <c r="D177" s="105"/>
      <c r="E177" s="105"/>
      <c r="F177" s="105" t="s">
        <v>61</v>
      </c>
      <c r="G177" s="106">
        <v>22500</v>
      </c>
      <c r="H177" s="106">
        <f t="shared" si="26"/>
        <v>22950</v>
      </c>
      <c r="I177" s="106">
        <f>SUM(G177*102/100)</f>
        <v>22950</v>
      </c>
      <c r="J177" s="106">
        <v>0</v>
      </c>
    </row>
    <row r="178" spans="1:10" x14ac:dyDescent="0.25">
      <c r="A178" s="180" t="s">
        <v>62</v>
      </c>
      <c r="B178" s="105" t="s">
        <v>81</v>
      </c>
      <c r="C178" s="105" t="s">
        <v>91</v>
      </c>
      <c r="D178" s="105" t="s">
        <v>97</v>
      </c>
      <c r="E178" s="105" t="s">
        <v>63</v>
      </c>
      <c r="F178" s="105"/>
      <c r="G178" s="106">
        <f>SUM(G179)</f>
        <v>850</v>
      </c>
      <c r="H178" s="106">
        <f t="shared" ref="H178:J179" si="27">SUM(H179)</f>
        <v>867</v>
      </c>
      <c r="I178" s="106">
        <f t="shared" si="27"/>
        <v>867</v>
      </c>
      <c r="J178" s="106">
        <f t="shared" si="27"/>
        <v>0</v>
      </c>
    </row>
    <row r="179" spans="1:10" x14ac:dyDescent="0.25">
      <c r="A179" s="180" t="s">
        <v>64</v>
      </c>
      <c r="B179" s="105" t="s">
        <v>81</v>
      </c>
      <c r="C179" s="105" t="s">
        <v>91</v>
      </c>
      <c r="D179" s="105" t="s">
        <v>97</v>
      </c>
      <c r="E179" s="105" t="s">
        <v>65</v>
      </c>
      <c r="F179" s="105"/>
      <c r="G179" s="106">
        <f>SUM(G180)</f>
        <v>850</v>
      </c>
      <c r="H179" s="106">
        <f t="shared" si="27"/>
        <v>867</v>
      </c>
      <c r="I179" s="106">
        <f t="shared" si="27"/>
        <v>867</v>
      </c>
      <c r="J179" s="106">
        <f t="shared" si="27"/>
        <v>0</v>
      </c>
    </row>
    <row r="180" spans="1:10" ht="26.25" x14ac:dyDescent="0.25">
      <c r="A180" s="180" t="s">
        <v>66</v>
      </c>
      <c r="B180" s="105" t="s">
        <v>81</v>
      </c>
      <c r="C180" s="105" t="s">
        <v>91</v>
      </c>
      <c r="D180" s="105" t="s">
        <v>97</v>
      </c>
      <c r="E180" s="105" t="s">
        <v>67</v>
      </c>
      <c r="F180" s="105" t="s">
        <v>68</v>
      </c>
      <c r="G180" s="106">
        <v>850</v>
      </c>
      <c r="H180" s="106">
        <f>SUM(I180:J180)</f>
        <v>867</v>
      </c>
      <c r="I180" s="106">
        <v>867</v>
      </c>
      <c r="J180" s="106">
        <v>0</v>
      </c>
    </row>
    <row r="181" spans="1:10" ht="26.25" x14ac:dyDescent="0.25">
      <c r="A181" s="186" t="s">
        <v>437</v>
      </c>
      <c r="B181" s="105"/>
      <c r="C181" s="105"/>
      <c r="D181" s="105"/>
      <c r="E181" s="105"/>
      <c r="F181" s="105"/>
      <c r="G181" s="94">
        <f t="shared" ref="G181:H183" si="28">SUM(G182)</f>
        <v>521120</v>
      </c>
      <c r="H181" s="94">
        <f t="shared" si="28"/>
        <v>481642</v>
      </c>
      <c r="I181" s="94">
        <f t="shared" ref="I181:J183" si="29">SUM(I182)</f>
        <v>481642</v>
      </c>
      <c r="J181" s="106">
        <f t="shared" si="29"/>
        <v>0</v>
      </c>
    </row>
    <row r="182" spans="1:10" ht="51.75" x14ac:dyDescent="0.25">
      <c r="A182" s="179" t="s">
        <v>92</v>
      </c>
      <c r="B182" s="105" t="s">
        <v>81</v>
      </c>
      <c r="C182" s="105" t="s">
        <v>91</v>
      </c>
      <c r="D182" s="105" t="s">
        <v>97</v>
      </c>
      <c r="E182" s="105"/>
      <c r="F182" s="105"/>
      <c r="G182" s="106">
        <f t="shared" si="28"/>
        <v>521120</v>
      </c>
      <c r="H182" s="106">
        <f t="shared" si="28"/>
        <v>481642</v>
      </c>
      <c r="I182" s="106">
        <f t="shared" si="29"/>
        <v>481642</v>
      </c>
      <c r="J182" s="106">
        <f t="shared" si="29"/>
        <v>0</v>
      </c>
    </row>
    <row r="183" spans="1:10" ht="51.75" x14ac:dyDescent="0.25">
      <c r="A183" s="179" t="s">
        <v>92</v>
      </c>
      <c r="B183" s="105" t="s">
        <v>81</v>
      </c>
      <c r="C183" s="105" t="s">
        <v>91</v>
      </c>
      <c r="D183" s="105" t="s">
        <v>97</v>
      </c>
      <c r="E183" s="105"/>
      <c r="F183" s="105"/>
      <c r="G183" s="106">
        <f t="shared" si="28"/>
        <v>521120</v>
      </c>
      <c r="H183" s="106">
        <f t="shared" si="28"/>
        <v>481642</v>
      </c>
      <c r="I183" s="106">
        <f t="shared" si="29"/>
        <v>481642</v>
      </c>
      <c r="J183" s="106">
        <f t="shared" si="29"/>
        <v>0</v>
      </c>
    </row>
    <row r="184" spans="1:10" ht="26.25" x14ac:dyDescent="0.25">
      <c r="A184" s="179" t="s">
        <v>315</v>
      </c>
      <c r="B184" s="105" t="s">
        <v>81</v>
      </c>
      <c r="C184" s="105" t="s">
        <v>91</v>
      </c>
      <c r="D184" s="105" t="s">
        <v>97</v>
      </c>
      <c r="E184" s="105"/>
      <c r="F184" s="105"/>
      <c r="G184" s="106">
        <f>SUM(G185+G190+G210)</f>
        <v>521120</v>
      </c>
      <c r="H184" s="106">
        <f>SUM(H185+H190+H210)</f>
        <v>481642</v>
      </c>
      <c r="I184" s="106">
        <f>SUM(I185+I190+I210)</f>
        <v>481642</v>
      </c>
      <c r="J184" s="106">
        <f>SUM(J185+J190+J210)</f>
        <v>0</v>
      </c>
    </row>
    <row r="185" spans="1:10" ht="77.25" x14ac:dyDescent="0.25">
      <c r="A185" s="189" t="s">
        <v>434</v>
      </c>
      <c r="B185" s="105" t="s">
        <v>81</v>
      </c>
      <c r="C185" s="105" t="s">
        <v>91</v>
      </c>
      <c r="D185" s="105" t="s">
        <v>97</v>
      </c>
      <c r="E185" s="105" t="s">
        <v>29</v>
      </c>
      <c r="F185" s="105"/>
      <c r="G185" s="106">
        <f>SUM(G186)</f>
        <v>510270</v>
      </c>
      <c r="H185" s="106">
        <f t="shared" ref="H185:J186" si="30">SUM(H186)</f>
        <v>471975</v>
      </c>
      <c r="I185" s="106">
        <f t="shared" si="30"/>
        <v>471975</v>
      </c>
      <c r="J185" s="106">
        <f t="shared" si="30"/>
        <v>0</v>
      </c>
    </row>
    <row r="186" spans="1:10" ht="39" x14ac:dyDescent="0.25">
      <c r="A186" s="180" t="s">
        <v>223</v>
      </c>
      <c r="B186" s="105"/>
      <c r="C186" s="105"/>
      <c r="D186" s="105" t="s">
        <v>97</v>
      </c>
      <c r="E186" s="105" t="s">
        <v>31</v>
      </c>
      <c r="F186" s="105"/>
      <c r="G186" s="106">
        <f>SUM(G187)</f>
        <v>510270</v>
      </c>
      <c r="H186" s="106">
        <f t="shared" si="30"/>
        <v>471975</v>
      </c>
      <c r="I186" s="106">
        <f t="shared" si="30"/>
        <v>471975</v>
      </c>
      <c r="J186" s="106">
        <f t="shared" si="30"/>
        <v>0</v>
      </c>
    </row>
    <row r="187" spans="1:10" x14ac:dyDescent="0.25">
      <c r="A187" s="332" t="s">
        <v>32</v>
      </c>
      <c r="B187" s="335" t="s">
        <v>81</v>
      </c>
      <c r="C187" s="335" t="s">
        <v>91</v>
      </c>
      <c r="D187" s="105" t="s">
        <v>97</v>
      </c>
      <c r="E187" s="335" t="s">
        <v>33</v>
      </c>
      <c r="F187" s="105"/>
      <c r="G187" s="106">
        <f>SUM(G188:G189)</f>
        <v>510270</v>
      </c>
      <c r="H187" s="106">
        <f>SUM(H188:H189)</f>
        <v>471975</v>
      </c>
      <c r="I187" s="106">
        <f>SUM(I188:I189)</f>
        <v>471975</v>
      </c>
      <c r="J187" s="106">
        <f>SUM(J188:J189)</f>
        <v>0</v>
      </c>
    </row>
    <row r="188" spans="1:10" x14ac:dyDescent="0.25">
      <c r="A188" s="333"/>
      <c r="B188" s="336"/>
      <c r="C188" s="336"/>
      <c r="D188" s="105" t="s">
        <v>97</v>
      </c>
      <c r="E188" s="336"/>
      <c r="F188" s="105" t="s">
        <v>34</v>
      </c>
      <c r="G188" s="106">
        <v>391892</v>
      </c>
      <c r="H188" s="106">
        <f>SUM(I188:J188)</f>
        <v>362500</v>
      </c>
      <c r="I188" s="106">
        <v>362500</v>
      </c>
      <c r="J188" s="106"/>
    </row>
    <row r="189" spans="1:10" x14ac:dyDescent="0.25">
      <c r="A189" s="334"/>
      <c r="B189" s="337"/>
      <c r="C189" s="337"/>
      <c r="D189" s="105" t="s">
        <v>97</v>
      </c>
      <c r="E189" s="337"/>
      <c r="F189" s="105" t="s">
        <v>35</v>
      </c>
      <c r="G189" s="106">
        <v>118378</v>
      </c>
      <c r="H189" s="106">
        <f>SUM(I189:J189)</f>
        <v>109475</v>
      </c>
      <c r="I189" s="106">
        <f>SUM(I188*30.2/100)</f>
        <v>109475</v>
      </c>
      <c r="J189" s="106">
        <f>SUM(J188*30.2/100)</f>
        <v>0</v>
      </c>
    </row>
    <row r="190" spans="1:10" ht="26.25" x14ac:dyDescent="0.25">
      <c r="A190" s="182" t="s">
        <v>228</v>
      </c>
      <c r="B190" s="105" t="s">
        <v>81</v>
      </c>
      <c r="C190" s="105" t="s">
        <v>91</v>
      </c>
      <c r="D190" s="105" t="s">
        <v>97</v>
      </c>
      <c r="E190" s="142">
        <v>200</v>
      </c>
      <c r="F190" s="105"/>
      <c r="G190" s="106">
        <f>SUM(G191)</f>
        <v>10000</v>
      </c>
      <c r="H190" s="106">
        <f>SUM(H191)</f>
        <v>8800</v>
      </c>
      <c r="I190" s="106">
        <f>SUM(I191)</f>
        <v>8800</v>
      </c>
      <c r="J190" s="106">
        <f>SUM(J191)</f>
        <v>0</v>
      </c>
    </row>
    <row r="191" spans="1:10" ht="39" x14ac:dyDescent="0.25">
      <c r="A191" s="180" t="s">
        <v>229</v>
      </c>
      <c r="B191" s="105" t="s">
        <v>81</v>
      </c>
      <c r="C191" s="105" t="s">
        <v>91</v>
      </c>
      <c r="D191" s="105" t="s">
        <v>97</v>
      </c>
      <c r="E191" s="142">
        <v>240</v>
      </c>
      <c r="F191" s="105"/>
      <c r="G191" s="106">
        <f>SUM(G192:G193)</f>
        <v>10000</v>
      </c>
      <c r="H191" s="106">
        <f>SUM(H192:H193)</f>
        <v>8800</v>
      </c>
      <c r="I191" s="106">
        <f>SUM(I192:I193)</f>
        <v>8800</v>
      </c>
      <c r="J191" s="106">
        <f>SUM(J192:J193)</f>
        <v>0</v>
      </c>
    </row>
    <row r="192" spans="1:10" ht="39" x14ac:dyDescent="0.25">
      <c r="A192" s="181" t="s">
        <v>40</v>
      </c>
      <c r="B192" s="105" t="s">
        <v>81</v>
      </c>
      <c r="C192" s="105" t="s">
        <v>91</v>
      </c>
      <c r="D192" s="105" t="s">
        <v>97</v>
      </c>
      <c r="E192" s="142">
        <v>242</v>
      </c>
      <c r="F192" s="105" t="s">
        <v>41</v>
      </c>
      <c r="G192" s="106">
        <v>0</v>
      </c>
      <c r="H192" s="106">
        <f>SUM(I192:J192)</f>
        <v>0</v>
      </c>
      <c r="I192" s="106">
        <f>SUM(G192*90/100)</f>
        <v>0</v>
      </c>
      <c r="J192" s="106">
        <v>0</v>
      </c>
    </row>
    <row r="193" spans="1:10" ht="39" x14ac:dyDescent="0.25">
      <c r="A193" s="180" t="s">
        <v>229</v>
      </c>
      <c r="B193" s="105" t="s">
        <v>81</v>
      </c>
      <c r="C193" s="105" t="s">
        <v>91</v>
      </c>
      <c r="D193" s="105" t="s">
        <v>97</v>
      </c>
      <c r="E193" s="142">
        <v>244</v>
      </c>
      <c r="F193" s="105"/>
      <c r="G193" s="106">
        <f>SUM(G194+G195+G199+G202+G203+G204)</f>
        <v>10000</v>
      </c>
      <c r="H193" s="106">
        <f>SUM(H194+H195+H199+H202+H203+H204)</f>
        <v>8800</v>
      </c>
      <c r="I193" s="106">
        <f>SUM(I194+I195+I199+I202+I203+I204)</f>
        <v>8800</v>
      </c>
      <c r="J193" s="106">
        <f>SUM(J194+J195+J199+J202+J203+J204)</f>
        <v>0</v>
      </c>
    </row>
    <row r="194" spans="1:10" x14ac:dyDescent="0.25">
      <c r="A194" s="180"/>
      <c r="B194" s="105"/>
      <c r="C194" s="105"/>
      <c r="D194" s="105"/>
      <c r="E194" s="105"/>
      <c r="F194" s="105" t="s">
        <v>41</v>
      </c>
      <c r="G194" s="106">
        <v>0</v>
      </c>
      <c r="H194" s="106">
        <f>SUM(I194:J194)</f>
        <v>0</v>
      </c>
      <c r="I194" s="106"/>
      <c r="J194" s="106"/>
    </row>
    <row r="195" spans="1:10" x14ac:dyDescent="0.25">
      <c r="A195" s="180"/>
      <c r="B195" s="105"/>
      <c r="C195" s="105"/>
      <c r="D195" s="105"/>
      <c r="E195" s="105"/>
      <c r="F195" s="105" t="s">
        <v>45</v>
      </c>
      <c r="G195" s="106">
        <f>SUM(G196:G198)</f>
        <v>0</v>
      </c>
      <c r="H195" s="106">
        <f>SUM(H196:H198)</f>
        <v>0</v>
      </c>
      <c r="I195" s="106">
        <f>SUM(I196:I198)</f>
        <v>0</v>
      </c>
      <c r="J195" s="106">
        <f>SUM(J196:J198)</f>
        <v>0</v>
      </c>
    </row>
    <row r="196" spans="1:10" x14ac:dyDescent="0.25">
      <c r="A196" s="180"/>
      <c r="B196" s="105"/>
      <c r="C196" s="105"/>
      <c r="D196" s="105"/>
      <c r="E196" s="105"/>
      <c r="F196" s="105" t="s">
        <v>46</v>
      </c>
      <c r="G196" s="106">
        <v>0</v>
      </c>
      <c r="H196" s="106">
        <f>SUM(I196:J196)</f>
        <v>0</v>
      </c>
      <c r="I196" s="106">
        <f>SUM(G196*107.4/100)</f>
        <v>0</v>
      </c>
      <c r="J196" s="106">
        <v>0</v>
      </c>
    </row>
    <row r="197" spans="1:10" x14ac:dyDescent="0.25">
      <c r="A197" s="180"/>
      <c r="B197" s="105"/>
      <c r="C197" s="105"/>
      <c r="D197" s="105"/>
      <c r="E197" s="105"/>
      <c r="F197" s="105" t="s">
        <v>47</v>
      </c>
      <c r="G197" s="106">
        <v>0</v>
      </c>
      <c r="H197" s="106">
        <f>SUM(I197:J197)</f>
        <v>0</v>
      </c>
      <c r="I197" s="106">
        <f>SUM(G197*107.4/100)</f>
        <v>0</v>
      </c>
      <c r="J197" s="106">
        <v>0</v>
      </c>
    </row>
    <row r="198" spans="1:10" x14ac:dyDescent="0.25">
      <c r="A198" s="180"/>
      <c r="B198" s="105"/>
      <c r="C198" s="105"/>
      <c r="D198" s="105"/>
      <c r="E198" s="105"/>
      <c r="F198" s="105" t="s">
        <v>48</v>
      </c>
      <c r="G198" s="106">
        <v>0</v>
      </c>
      <c r="H198" s="106">
        <f>SUM(I198:J198)</f>
        <v>0</v>
      </c>
      <c r="I198" s="106">
        <f>SUM(G198*107.4/100)</f>
        <v>0</v>
      </c>
      <c r="J198" s="106">
        <v>0</v>
      </c>
    </row>
    <row r="199" spans="1:10" x14ac:dyDescent="0.25">
      <c r="A199" s="180"/>
      <c r="B199" s="105"/>
      <c r="C199" s="105"/>
      <c r="D199" s="105"/>
      <c r="E199" s="105"/>
      <c r="F199" s="105" t="s">
        <v>50</v>
      </c>
      <c r="G199" s="106">
        <f>SUM(G200:G201)</f>
        <v>0</v>
      </c>
      <c r="H199" s="106">
        <f>SUM(H200:H201)</f>
        <v>0</v>
      </c>
      <c r="I199" s="106">
        <f>SUM(I200:I201)</f>
        <v>0</v>
      </c>
      <c r="J199" s="106">
        <f>SUM(J200:J201)</f>
        <v>0</v>
      </c>
    </row>
    <row r="200" spans="1:10" x14ac:dyDescent="0.25">
      <c r="A200" s="180"/>
      <c r="B200" s="105"/>
      <c r="C200" s="105"/>
      <c r="D200" s="105"/>
      <c r="E200" s="105"/>
      <c r="F200" s="105" t="s">
        <v>51</v>
      </c>
      <c r="G200" s="106"/>
      <c r="H200" s="106"/>
      <c r="I200" s="106"/>
      <c r="J200" s="106"/>
    </row>
    <row r="201" spans="1:10" x14ac:dyDescent="0.25">
      <c r="A201" s="180"/>
      <c r="B201" s="105"/>
      <c r="C201" s="105"/>
      <c r="D201" s="105"/>
      <c r="E201" s="105"/>
      <c r="F201" s="105" t="s">
        <v>98</v>
      </c>
      <c r="G201" s="106">
        <v>0</v>
      </c>
      <c r="H201" s="106"/>
      <c r="I201" s="106"/>
      <c r="J201" s="106"/>
    </row>
    <row r="202" spans="1:10" x14ac:dyDescent="0.25">
      <c r="A202" s="180"/>
      <c r="B202" s="105"/>
      <c r="C202" s="105"/>
      <c r="D202" s="105"/>
      <c r="E202" s="105"/>
      <c r="F202" s="105" t="s">
        <v>56</v>
      </c>
      <c r="G202" s="106">
        <v>0</v>
      </c>
      <c r="H202" s="106"/>
      <c r="I202" s="106"/>
      <c r="J202" s="106"/>
    </row>
    <row r="203" spans="1:10" x14ac:dyDescent="0.25">
      <c r="A203" s="180"/>
      <c r="B203" s="105"/>
      <c r="C203" s="105"/>
      <c r="D203" s="105"/>
      <c r="E203" s="105"/>
      <c r="F203" s="105" t="s">
        <v>99</v>
      </c>
      <c r="G203" s="106">
        <v>0</v>
      </c>
      <c r="H203" s="106"/>
      <c r="I203" s="106"/>
      <c r="J203" s="106"/>
    </row>
    <row r="204" spans="1:10" x14ac:dyDescent="0.25">
      <c r="A204" s="180"/>
      <c r="B204" s="105"/>
      <c r="C204" s="105"/>
      <c r="D204" s="105"/>
      <c r="E204" s="105"/>
      <c r="F204" s="105" t="s">
        <v>58</v>
      </c>
      <c r="G204" s="106">
        <f>SUM(G205:G209)</f>
        <v>10000</v>
      </c>
      <c r="H204" s="106">
        <f>SUM(H205:H209)</f>
        <v>8800</v>
      </c>
      <c r="I204" s="106">
        <f>SUM(I205:I209)</f>
        <v>8800</v>
      </c>
      <c r="J204" s="106">
        <f>SUM(J205:J209)</f>
        <v>0</v>
      </c>
    </row>
    <row r="205" spans="1:10" x14ac:dyDescent="0.25">
      <c r="A205" s="180"/>
      <c r="B205" s="105"/>
      <c r="C205" s="105"/>
      <c r="D205" s="105"/>
      <c r="E205" s="105"/>
      <c r="F205" s="105" t="s">
        <v>100</v>
      </c>
      <c r="G205" s="106">
        <v>8000</v>
      </c>
      <c r="H205" s="106">
        <f>SUM(I205:J205)</f>
        <v>7040</v>
      </c>
      <c r="I205" s="106">
        <v>7040</v>
      </c>
      <c r="J205" s="106">
        <v>0</v>
      </c>
    </row>
    <row r="206" spans="1:10" x14ac:dyDescent="0.25">
      <c r="A206" s="180"/>
      <c r="B206" s="105"/>
      <c r="C206" s="105"/>
      <c r="D206" s="105"/>
      <c r="E206" s="105"/>
      <c r="F206" s="105" t="s">
        <v>101</v>
      </c>
      <c r="G206" s="106">
        <v>2000</v>
      </c>
      <c r="H206" s="106">
        <f>SUM(I206:J206)</f>
        <v>1760</v>
      </c>
      <c r="I206" s="106">
        <v>1760</v>
      </c>
      <c r="J206" s="106">
        <v>0</v>
      </c>
    </row>
    <row r="207" spans="1:10" x14ac:dyDescent="0.25">
      <c r="A207" s="180"/>
      <c r="B207" s="105"/>
      <c r="C207" s="105"/>
      <c r="D207" s="105"/>
      <c r="E207" s="105"/>
      <c r="F207" s="105" t="s">
        <v>102</v>
      </c>
      <c r="G207" s="106"/>
      <c r="H207" s="106">
        <f>SUM(I207:J207)</f>
        <v>0</v>
      </c>
      <c r="I207" s="106">
        <f>SUM(G207)</f>
        <v>0</v>
      </c>
      <c r="J207" s="106"/>
    </row>
    <row r="208" spans="1:10" x14ac:dyDescent="0.25">
      <c r="A208" s="180"/>
      <c r="B208" s="105"/>
      <c r="C208" s="105"/>
      <c r="D208" s="105"/>
      <c r="E208" s="105"/>
      <c r="F208" s="105" t="s">
        <v>60</v>
      </c>
      <c r="G208" s="106"/>
      <c r="H208" s="106">
        <f>SUM(I208:J208)</f>
        <v>0</v>
      </c>
      <c r="I208" s="106">
        <f>SUM(G208*90/100)</f>
        <v>0</v>
      </c>
      <c r="J208" s="106"/>
    </row>
    <row r="209" spans="1:10" x14ac:dyDescent="0.25">
      <c r="A209" s="180"/>
      <c r="B209" s="105"/>
      <c r="C209" s="105"/>
      <c r="D209" s="105"/>
      <c r="E209" s="105"/>
      <c r="F209" s="105" t="s">
        <v>61</v>
      </c>
      <c r="G209" s="106">
        <v>0</v>
      </c>
      <c r="H209" s="106">
        <f>SUM(I209:J209)</f>
        <v>0</v>
      </c>
      <c r="I209" s="106">
        <f>SUM(G209*107.4/100)</f>
        <v>0</v>
      </c>
      <c r="J209" s="106">
        <v>0</v>
      </c>
    </row>
    <row r="210" spans="1:10" x14ac:dyDescent="0.25">
      <c r="A210" s="180" t="s">
        <v>62</v>
      </c>
      <c r="B210" s="105" t="s">
        <v>81</v>
      </c>
      <c r="C210" s="105" t="s">
        <v>91</v>
      </c>
      <c r="D210" s="105" t="s">
        <v>97</v>
      </c>
      <c r="E210" s="105" t="s">
        <v>63</v>
      </c>
      <c r="F210" s="105"/>
      <c r="G210" s="106">
        <f>SUM(G211)</f>
        <v>850</v>
      </c>
      <c r="H210" s="106">
        <f t="shared" ref="H210:J211" si="31">SUM(H211)</f>
        <v>867</v>
      </c>
      <c r="I210" s="106">
        <f t="shared" si="31"/>
        <v>867</v>
      </c>
      <c r="J210" s="106">
        <f t="shared" si="31"/>
        <v>0</v>
      </c>
    </row>
    <row r="211" spans="1:10" x14ac:dyDescent="0.25">
      <c r="A211" s="180" t="s">
        <v>64</v>
      </c>
      <c r="B211" s="105" t="s">
        <v>81</v>
      </c>
      <c r="C211" s="105" t="s">
        <v>91</v>
      </c>
      <c r="D211" s="105" t="s">
        <v>97</v>
      </c>
      <c r="E211" s="105" t="s">
        <v>65</v>
      </c>
      <c r="F211" s="105"/>
      <c r="G211" s="106">
        <f>SUM(G212)</f>
        <v>850</v>
      </c>
      <c r="H211" s="106">
        <f t="shared" si="31"/>
        <v>867</v>
      </c>
      <c r="I211" s="106">
        <f t="shared" si="31"/>
        <v>867</v>
      </c>
      <c r="J211" s="106">
        <f t="shared" si="31"/>
        <v>0</v>
      </c>
    </row>
    <row r="212" spans="1:10" ht="26.25" x14ac:dyDescent="0.25">
      <c r="A212" s="180" t="s">
        <v>66</v>
      </c>
      <c r="B212" s="105" t="s">
        <v>81</v>
      </c>
      <c r="C212" s="105" t="s">
        <v>91</v>
      </c>
      <c r="D212" s="105" t="s">
        <v>97</v>
      </c>
      <c r="E212" s="105" t="s">
        <v>67</v>
      </c>
      <c r="F212" s="105" t="s">
        <v>68</v>
      </c>
      <c r="G212" s="106">
        <v>850</v>
      </c>
      <c r="H212" s="106">
        <f>SUM(I212:J212)</f>
        <v>867</v>
      </c>
      <c r="I212" s="106">
        <v>867</v>
      </c>
      <c r="J212" s="106">
        <v>0</v>
      </c>
    </row>
    <row r="213" spans="1:10" ht="26.25" x14ac:dyDescent="0.25">
      <c r="A213" s="186" t="s">
        <v>438</v>
      </c>
      <c r="B213" s="105"/>
      <c r="C213" s="105"/>
      <c r="D213" s="105"/>
      <c r="E213" s="105"/>
      <c r="F213" s="105"/>
      <c r="G213" s="94">
        <f>SUM(G214)</f>
        <v>551920</v>
      </c>
      <c r="H213" s="94">
        <f>SUM(H214)</f>
        <v>511924</v>
      </c>
      <c r="I213" s="94">
        <f>SUM(I214)</f>
        <v>511924</v>
      </c>
      <c r="J213" s="106">
        <f>SUM(J214)</f>
        <v>0</v>
      </c>
    </row>
    <row r="214" spans="1:10" ht="51.75" x14ac:dyDescent="0.25">
      <c r="A214" s="179" t="s">
        <v>92</v>
      </c>
      <c r="B214" s="105" t="s">
        <v>81</v>
      </c>
      <c r="C214" s="105" t="s">
        <v>91</v>
      </c>
      <c r="D214" s="105" t="s">
        <v>97</v>
      </c>
      <c r="E214" s="105"/>
      <c r="F214" s="105"/>
      <c r="G214" s="106">
        <f>SUM(G215)</f>
        <v>551920</v>
      </c>
      <c r="H214" s="106">
        <f t="shared" ref="H214:J215" si="32">SUM(H215)</f>
        <v>511924</v>
      </c>
      <c r="I214" s="106">
        <f t="shared" si="32"/>
        <v>511924</v>
      </c>
      <c r="J214" s="106">
        <f t="shared" si="32"/>
        <v>0</v>
      </c>
    </row>
    <row r="215" spans="1:10" ht="51.75" x14ac:dyDescent="0.25">
      <c r="A215" s="179" t="s">
        <v>92</v>
      </c>
      <c r="B215" s="105" t="s">
        <v>81</v>
      </c>
      <c r="C215" s="105" t="s">
        <v>91</v>
      </c>
      <c r="D215" s="105" t="s">
        <v>97</v>
      </c>
      <c r="E215" s="105"/>
      <c r="F215" s="105"/>
      <c r="G215" s="106">
        <f>SUM(G216)</f>
        <v>551920</v>
      </c>
      <c r="H215" s="106">
        <f t="shared" si="32"/>
        <v>511924</v>
      </c>
      <c r="I215" s="106">
        <f t="shared" si="32"/>
        <v>511924</v>
      </c>
      <c r="J215" s="106">
        <f t="shared" si="32"/>
        <v>0</v>
      </c>
    </row>
    <row r="216" spans="1:10" ht="26.25" x14ac:dyDescent="0.25">
      <c r="A216" s="179" t="s">
        <v>315</v>
      </c>
      <c r="B216" s="105" t="s">
        <v>81</v>
      </c>
      <c r="C216" s="105" t="s">
        <v>91</v>
      </c>
      <c r="D216" s="105" t="s">
        <v>97</v>
      </c>
      <c r="E216" s="105"/>
      <c r="F216" s="105"/>
      <c r="G216" s="106">
        <f>SUM(G217+G222+G242)</f>
        <v>551920</v>
      </c>
      <c r="H216" s="106">
        <f>SUM(H217+H222+H242)</f>
        <v>511924</v>
      </c>
      <c r="I216" s="106">
        <f>SUM(I217+I222+I242)</f>
        <v>511924</v>
      </c>
      <c r="J216" s="106">
        <f>SUM(J217+J222+J242)</f>
        <v>0</v>
      </c>
    </row>
    <row r="217" spans="1:10" ht="77.25" x14ac:dyDescent="0.25">
      <c r="A217" s="189" t="s">
        <v>434</v>
      </c>
      <c r="B217" s="105" t="s">
        <v>81</v>
      </c>
      <c r="C217" s="105" t="s">
        <v>91</v>
      </c>
      <c r="D217" s="105" t="s">
        <v>97</v>
      </c>
      <c r="E217" s="105" t="s">
        <v>29</v>
      </c>
      <c r="F217" s="105"/>
      <c r="G217" s="106">
        <f>SUM(G218)</f>
        <v>510270</v>
      </c>
      <c r="H217" s="106">
        <f t="shared" ref="H217:J218" si="33">SUM(H218)</f>
        <v>471975</v>
      </c>
      <c r="I217" s="106">
        <f t="shared" si="33"/>
        <v>471975</v>
      </c>
      <c r="J217" s="106">
        <f t="shared" si="33"/>
        <v>0</v>
      </c>
    </row>
    <row r="218" spans="1:10" ht="39" x14ac:dyDescent="0.25">
      <c r="A218" s="180" t="s">
        <v>223</v>
      </c>
      <c r="B218" s="105"/>
      <c r="C218" s="105"/>
      <c r="D218" s="105" t="s">
        <v>97</v>
      </c>
      <c r="E218" s="105" t="s">
        <v>31</v>
      </c>
      <c r="F218" s="105"/>
      <c r="G218" s="106">
        <f>SUM(G219)</f>
        <v>510270</v>
      </c>
      <c r="H218" s="106">
        <f t="shared" si="33"/>
        <v>471975</v>
      </c>
      <c r="I218" s="106">
        <f t="shared" si="33"/>
        <v>471975</v>
      </c>
      <c r="J218" s="106">
        <f t="shared" si="33"/>
        <v>0</v>
      </c>
    </row>
    <row r="219" spans="1:10" x14ac:dyDescent="0.25">
      <c r="A219" s="332" t="s">
        <v>32</v>
      </c>
      <c r="B219" s="335" t="s">
        <v>81</v>
      </c>
      <c r="C219" s="335" t="s">
        <v>91</v>
      </c>
      <c r="D219" s="105" t="s">
        <v>97</v>
      </c>
      <c r="E219" s="335" t="s">
        <v>33</v>
      </c>
      <c r="F219" s="105"/>
      <c r="G219" s="106">
        <f>SUM(G220:G221)</f>
        <v>510270</v>
      </c>
      <c r="H219" s="106">
        <f>SUM(H220:H221)</f>
        <v>471975</v>
      </c>
      <c r="I219" s="106">
        <f>SUM(I220:I221)</f>
        <v>471975</v>
      </c>
      <c r="J219" s="106">
        <f>SUM(J220:J221)</f>
        <v>0</v>
      </c>
    </row>
    <row r="220" spans="1:10" x14ac:dyDescent="0.25">
      <c r="A220" s="333"/>
      <c r="B220" s="336"/>
      <c r="C220" s="336"/>
      <c r="D220" s="105" t="s">
        <v>97</v>
      </c>
      <c r="E220" s="336"/>
      <c r="F220" s="105" t="s">
        <v>34</v>
      </c>
      <c r="G220" s="106">
        <v>391892</v>
      </c>
      <c r="H220" s="106">
        <f>SUM(I220:J220)</f>
        <v>362500</v>
      </c>
      <c r="I220" s="106">
        <v>362500</v>
      </c>
      <c r="J220" s="106"/>
    </row>
    <row r="221" spans="1:10" x14ac:dyDescent="0.25">
      <c r="A221" s="334"/>
      <c r="B221" s="337"/>
      <c r="C221" s="337"/>
      <c r="D221" s="105" t="s">
        <v>97</v>
      </c>
      <c r="E221" s="337"/>
      <c r="F221" s="105" t="s">
        <v>35</v>
      </c>
      <c r="G221" s="106">
        <v>118378</v>
      </c>
      <c r="H221" s="106">
        <f>SUM(I221:J221)</f>
        <v>109475</v>
      </c>
      <c r="I221" s="106">
        <f>SUM(I220*30.2/100)</f>
        <v>109475</v>
      </c>
      <c r="J221" s="106">
        <f>SUM(J220*30.2/100)</f>
        <v>0</v>
      </c>
    </row>
    <row r="222" spans="1:10" ht="26.25" x14ac:dyDescent="0.25">
      <c r="A222" s="182" t="s">
        <v>228</v>
      </c>
      <c r="B222" s="105" t="s">
        <v>81</v>
      </c>
      <c r="C222" s="105" t="s">
        <v>91</v>
      </c>
      <c r="D222" s="105" t="s">
        <v>97</v>
      </c>
      <c r="E222" s="142">
        <v>200</v>
      </c>
      <c r="F222" s="105"/>
      <c r="G222" s="106">
        <f>SUM(G223)</f>
        <v>40800</v>
      </c>
      <c r="H222" s="106">
        <f>SUM(H223)</f>
        <v>39082</v>
      </c>
      <c r="I222" s="106">
        <f>SUM(I223)</f>
        <v>39082</v>
      </c>
      <c r="J222" s="106">
        <f>SUM(J223)</f>
        <v>0</v>
      </c>
    </row>
    <row r="223" spans="1:10" ht="39" x14ac:dyDescent="0.25">
      <c r="A223" s="180" t="s">
        <v>229</v>
      </c>
      <c r="B223" s="105" t="s">
        <v>81</v>
      </c>
      <c r="C223" s="105" t="s">
        <v>91</v>
      </c>
      <c r="D223" s="105" t="s">
        <v>97</v>
      </c>
      <c r="E223" s="142">
        <v>240</v>
      </c>
      <c r="F223" s="105"/>
      <c r="G223" s="106">
        <f>SUM(G224:G225)</f>
        <v>40800</v>
      </c>
      <c r="H223" s="106">
        <f>SUM(H224:H225)</f>
        <v>39082</v>
      </c>
      <c r="I223" s="106">
        <f>SUM(I224:I225)</f>
        <v>39082</v>
      </c>
      <c r="J223" s="106">
        <f>SUM(J224:J225)</f>
        <v>0</v>
      </c>
    </row>
    <row r="224" spans="1:10" ht="39" x14ac:dyDescent="0.25">
      <c r="A224" s="181" t="s">
        <v>40</v>
      </c>
      <c r="B224" s="105" t="s">
        <v>81</v>
      </c>
      <c r="C224" s="105" t="s">
        <v>91</v>
      </c>
      <c r="D224" s="105" t="s">
        <v>97</v>
      </c>
      <c r="E224" s="142">
        <v>242</v>
      </c>
      <c r="F224" s="105" t="s">
        <v>41</v>
      </c>
      <c r="G224" s="106">
        <v>8100</v>
      </c>
      <c r="H224" s="106">
        <f>SUM(I224:J224)</f>
        <v>7128</v>
      </c>
      <c r="I224" s="106">
        <v>7128</v>
      </c>
      <c r="J224" s="106">
        <v>0</v>
      </c>
    </row>
    <row r="225" spans="1:10" ht="39" x14ac:dyDescent="0.25">
      <c r="A225" s="180" t="s">
        <v>229</v>
      </c>
      <c r="B225" s="105" t="s">
        <v>81</v>
      </c>
      <c r="C225" s="105" t="s">
        <v>91</v>
      </c>
      <c r="D225" s="105" t="s">
        <v>97</v>
      </c>
      <c r="E225" s="142">
        <v>244</v>
      </c>
      <c r="F225" s="105"/>
      <c r="G225" s="106">
        <f>SUM(G226+G227+G231+G234+G235+G236)</f>
        <v>32700</v>
      </c>
      <c r="H225" s="106">
        <f>SUM(H226+H227+H231+H234+H235+H236)</f>
        <v>31954</v>
      </c>
      <c r="I225" s="106">
        <f>SUM(I226+I227+I231+I234+I235+I236)</f>
        <v>31954</v>
      </c>
      <c r="J225" s="106">
        <f>SUM(J226+J227+J231+J234+J235+J236)</f>
        <v>0</v>
      </c>
    </row>
    <row r="226" spans="1:10" x14ac:dyDescent="0.25">
      <c r="A226" s="180"/>
      <c r="B226" s="105"/>
      <c r="C226" s="105"/>
      <c r="D226" s="105"/>
      <c r="E226" s="105"/>
      <c r="F226" s="105" t="s">
        <v>41</v>
      </c>
      <c r="G226" s="106"/>
      <c r="H226" s="106">
        <f>SUM(I226:J226)</f>
        <v>0</v>
      </c>
      <c r="I226" s="106"/>
      <c r="J226" s="106"/>
    </row>
    <row r="227" spans="1:10" x14ac:dyDescent="0.25">
      <c r="A227" s="180"/>
      <c r="B227" s="105"/>
      <c r="C227" s="105"/>
      <c r="D227" s="105"/>
      <c r="E227" s="105"/>
      <c r="F227" s="105" t="s">
        <v>45</v>
      </c>
      <c r="G227" s="106">
        <f>SUM(G228:G230)</f>
        <v>8000</v>
      </c>
      <c r="H227" s="106">
        <f>SUM(H228:H230)</f>
        <v>8160</v>
      </c>
      <c r="I227" s="106">
        <f>SUM(I228:I230)</f>
        <v>8160</v>
      </c>
      <c r="J227" s="106">
        <f>SUM(J228:J230)</f>
        <v>0</v>
      </c>
    </row>
    <row r="228" spans="1:10" x14ac:dyDescent="0.25">
      <c r="A228" s="180"/>
      <c r="B228" s="105"/>
      <c r="C228" s="105"/>
      <c r="D228" s="105"/>
      <c r="E228" s="105"/>
      <c r="F228" s="105" t="s">
        <v>46</v>
      </c>
      <c r="G228" s="106">
        <v>8000</v>
      </c>
      <c r="H228" s="106">
        <f>SUM(I228:J228)</f>
        <v>8160</v>
      </c>
      <c r="I228" s="106">
        <f>SUM(G228*102/100)</f>
        <v>8160</v>
      </c>
      <c r="J228" s="106">
        <v>0</v>
      </c>
    </row>
    <row r="229" spans="1:10" x14ac:dyDescent="0.25">
      <c r="A229" s="180"/>
      <c r="B229" s="105"/>
      <c r="C229" s="105"/>
      <c r="D229" s="105"/>
      <c r="E229" s="105"/>
      <c r="F229" s="105" t="s">
        <v>47</v>
      </c>
      <c r="G229" s="106">
        <v>0</v>
      </c>
      <c r="H229" s="106">
        <f>SUM(I229:J229)</f>
        <v>0</v>
      </c>
      <c r="I229" s="106">
        <f>SUM(G229*107.4/100)</f>
        <v>0</v>
      </c>
      <c r="J229" s="106">
        <v>0</v>
      </c>
    </row>
    <row r="230" spans="1:10" x14ac:dyDescent="0.25">
      <c r="A230" s="180"/>
      <c r="B230" s="105"/>
      <c r="C230" s="105"/>
      <c r="D230" s="105"/>
      <c r="E230" s="105"/>
      <c r="F230" s="105" t="s">
        <v>48</v>
      </c>
      <c r="G230" s="106">
        <v>0</v>
      </c>
      <c r="H230" s="106">
        <f>SUM(I230:J230)</f>
        <v>0</v>
      </c>
      <c r="I230" s="106">
        <f>SUM(G230*107.4/100)</f>
        <v>0</v>
      </c>
      <c r="J230" s="106">
        <v>0</v>
      </c>
    </row>
    <row r="231" spans="1:10" x14ac:dyDescent="0.25">
      <c r="A231" s="180"/>
      <c r="B231" s="105"/>
      <c r="C231" s="105"/>
      <c r="D231" s="105"/>
      <c r="E231" s="105"/>
      <c r="F231" s="105" t="s">
        <v>50</v>
      </c>
      <c r="G231" s="106">
        <f>SUM(G232:G233)</f>
        <v>0</v>
      </c>
      <c r="H231" s="106">
        <f>SUM(H232:H233)</f>
        <v>0</v>
      </c>
      <c r="I231" s="106">
        <f>SUM(I232:I233)</f>
        <v>0</v>
      </c>
      <c r="J231" s="106">
        <f>SUM(J232:J233)</f>
        <v>0</v>
      </c>
    </row>
    <row r="232" spans="1:10" x14ac:dyDescent="0.25">
      <c r="A232" s="180"/>
      <c r="B232" s="105"/>
      <c r="C232" s="105"/>
      <c r="D232" s="105"/>
      <c r="E232" s="105"/>
      <c r="F232" s="105" t="s">
        <v>51</v>
      </c>
      <c r="G232" s="106"/>
      <c r="H232" s="106"/>
      <c r="I232" s="106"/>
      <c r="J232" s="106"/>
    </row>
    <row r="233" spans="1:10" x14ac:dyDescent="0.25">
      <c r="A233" s="180"/>
      <c r="B233" s="105"/>
      <c r="C233" s="105"/>
      <c r="D233" s="105"/>
      <c r="E233" s="105"/>
      <c r="F233" s="105" t="s">
        <v>98</v>
      </c>
      <c r="G233" s="106">
        <v>0</v>
      </c>
      <c r="H233" s="106"/>
      <c r="I233" s="106"/>
      <c r="J233" s="106"/>
    </row>
    <row r="234" spans="1:10" x14ac:dyDescent="0.25">
      <c r="A234" s="180"/>
      <c r="B234" s="105"/>
      <c r="C234" s="105"/>
      <c r="D234" s="105"/>
      <c r="E234" s="105"/>
      <c r="F234" s="105" t="s">
        <v>56</v>
      </c>
      <c r="G234" s="106">
        <v>0</v>
      </c>
      <c r="H234" s="106"/>
      <c r="I234" s="106"/>
      <c r="J234" s="106"/>
    </row>
    <row r="235" spans="1:10" x14ac:dyDescent="0.25">
      <c r="A235" s="180"/>
      <c r="B235" s="105"/>
      <c r="C235" s="105"/>
      <c r="D235" s="105"/>
      <c r="E235" s="105"/>
      <c r="F235" s="105" t="s">
        <v>99</v>
      </c>
      <c r="G235" s="106">
        <v>0</v>
      </c>
      <c r="H235" s="106"/>
      <c r="I235" s="106"/>
      <c r="J235" s="106"/>
    </row>
    <row r="236" spans="1:10" x14ac:dyDescent="0.25">
      <c r="A236" s="180"/>
      <c r="B236" s="105"/>
      <c r="C236" s="105"/>
      <c r="D236" s="105"/>
      <c r="E236" s="105"/>
      <c r="F236" s="105" t="s">
        <v>58</v>
      </c>
      <c r="G236" s="106">
        <f>SUM(G237:G241)</f>
        <v>24700</v>
      </c>
      <c r="H236" s="106">
        <f>SUM(H237:H241)</f>
        <v>23794</v>
      </c>
      <c r="I236" s="106">
        <f>SUM(I237:I241)</f>
        <v>23794</v>
      </c>
      <c r="J236" s="106">
        <f>SUM(J237:J241)</f>
        <v>0</v>
      </c>
    </row>
    <row r="237" spans="1:10" x14ac:dyDescent="0.25">
      <c r="A237" s="180"/>
      <c r="B237" s="105"/>
      <c r="C237" s="105"/>
      <c r="D237" s="105"/>
      <c r="E237" s="105"/>
      <c r="F237" s="105" t="s">
        <v>100</v>
      </c>
      <c r="G237" s="106">
        <v>8000</v>
      </c>
      <c r="H237" s="106">
        <f>SUM(I237:J237)</f>
        <v>7040</v>
      </c>
      <c r="I237" s="106">
        <v>7040</v>
      </c>
      <c r="J237" s="106">
        <v>0</v>
      </c>
    </row>
    <row r="238" spans="1:10" x14ac:dyDescent="0.25">
      <c r="A238" s="180"/>
      <c r="B238" s="105"/>
      <c r="C238" s="105"/>
      <c r="D238" s="105"/>
      <c r="E238" s="105"/>
      <c r="F238" s="105" t="s">
        <v>101</v>
      </c>
      <c r="G238" s="106">
        <v>2000</v>
      </c>
      <c r="H238" s="106">
        <f>SUM(I238:J238)</f>
        <v>1760</v>
      </c>
      <c r="I238" s="106">
        <v>1760</v>
      </c>
      <c r="J238" s="106">
        <v>0</v>
      </c>
    </row>
    <row r="239" spans="1:10" x14ac:dyDescent="0.25">
      <c r="A239" s="180"/>
      <c r="B239" s="105"/>
      <c r="C239" s="105"/>
      <c r="D239" s="105"/>
      <c r="E239" s="105"/>
      <c r="F239" s="105" t="s">
        <v>102</v>
      </c>
      <c r="G239" s="106"/>
      <c r="H239" s="106">
        <f>SUM(I239:J239)</f>
        <v>0</v>
      </c>
      <c r="I239" s="106">
        <f>SUM(G239)</f>
        <v>0</v>
      </c>
      <c r="J239" s="106"/>
    </row>
    <row r="240" spans="1:10" x14ac:dyDescent="0.25">
      <c r="A240" s="180"/>
      <c r="B240" s="105"/>
      <c r="C240" s="105"/>
      <c r="D240" s="105"/>
      <c r="E240" s="105"/>
      <c r="F240" s="105" t="s">
        <v>60</v>
      </c>
      <c r="G240" s="106"/>
      <c r="H240" s="106">
        <f>SUM(I240:J240)</f>
        <v>0</v>
      </c>
      <c r="I240" s="106">
        <f>SUM(G240*90/100)</f>
        <v>0</v>
      </c>
      <c r="J240" s="106"/>
    </row>
    <row r="241" spans="1:10" x14ac:dyDescent="0.25">
      <c r="A241" s="180"/>
      <c r="B241" s="105"/>
      <c r="C241" s="105"/>
      <c r="D241" s="105"/>
      <c r="E241" s="105"/>
      <c r="F241" s="105" t="s">
        <v>61</v>
      </c>
      <c r="G241" s="106">
        <v>14700</v>
      </c>
      <c r="H241" s="106">
        <f>SUM(I241:J241)</f>
        <v>14994</v>
      </c>
      <c r="I241" s="106">
        <f>SUM(G241*102/100)</f>
        <v>14994</v>
      </c>
      <c r="J241" s="106">
        <v>0</v>
      </c>
    </row>
    <row r="242" spans="1:10" x14ac:dyDescent="0.25">
      <c r="A242" s="180" t="s">
        <v>62</v>
      </c>
      <c r="B242" s="105" t="s">
        <v>81</v>
      </c>
      <c r="C242" s="105" t="s">
        <v>91</v>
      </c>
      <c r="D242" s="105" t="s">
        <v>97</v>
      </c>
      <c r="E242" s="105" t="s">
        <v>63</v>
      </c>
      <c r="F242" s="105"/>
      <c r="G242" s="106">
        <f>SUM(G243)</f>
        <v>850</v>
      </c>
      <c r="H242" s="106">
        <f t="shared" ref="H242:J243" si="34">SUM(H243)</f>
        <v>867</v>
      </c>
      <c r="I242" s="106">
        <f t="shared" si="34"/>
        <v>867</v>
      </c>
      <c r="J242" s="106">
        <f t="shared" si="34"/>
        <v>0</v>
      </c>
    </row>
    <row r="243" spans="1:10" x14ac:dyDescent="0.25">
      <c r="A243" s="180" t="s">
        <v>64</v>
      </c>
      <c r="B243" s="105" t="s">
        <v>81</v>
      </c>
      <c r="C243" s="105" t="s">
        <v>91</v>
      </c>
      <c r="D243" s="105" t="s">
        <v>97</v>
      </c>
      <c r="E243" s="105" t="s">
        <v>65</v>
      </c>
      <c r="F243" s="105"/>
      <c r="G243" s="106">
        <f>SUM(G244)</f>
        <v>850</v>
      </c>
      <c r="H243" s="106">
        <f t="shared" si="34"/>
        <v>867</v>
      </c>
      <c r="I243" s="106">
        <f t="shared" si="34"/>
        <v>867</v>
      </c>
      <c r="J243" s="106">
        <f t="shared" si="34"/>
        <v>0</v>
      </c>
    </row>
    <row r="244" spans="1:10" ht="26.25" x14ac:dyDescent="0.25">
      <c r="A244" s="180" t="s">
        <v>66</v>
      </c>
      <c r="B244" s="105" t="s">
        <v>81</v>
      </c>
      <c r="C244" s="105" t="s">
        <v>91</v>
      </c>
      <c r="D244" s="105" t="s">
        <v>97</v>
      </c>
      <c r="E244" s="105" t="s">
        <v>67</v>
      </c>
      <c r="F244" s="105" t="s">
        <v>68</v>
      </c>
      <c r="G244" s="106">
        <v>850</v>
      </c>
      <c r="H244" s="106">
        <f>SUM(I244:J244)</f>
        <v>867</v>
      </c>
      <c r="I244" s="106">
        <v>867</v>
      </c>
      <c r="J244" s="106">
        <v>0</v>
      </c>
    </row>
    <row r="245" spans="1:10" x14ac:dyDescent="0.25">
      <c r="A245" s="186" t="s">
        <v>105</v>
      </c>
      <c r="B245" s="103" t="s">
        <v>22</v>
      </c>
      <c r="C245" s="103" t="s">
        <v>19</v>
      </c>
      <c r="D245" s="103" t="s">
        <v>20</v>
      </c>
      <c r="E245" s="103"/>
      <c r="F245" s="103"/>
      <c r="G245" s="104">
        <f>SUM(G246+G255+G267)</f>
        <v>1292100</v>
      </c>
      <c r="H245" s="104">
        <f>SUM(H246+H255+H267)</f>
        <v>1137048</v>
      </c>
      <c r="I245" s="104">
        <f>SUM(I246+I255+I267)</f>
        <v>1137048</v>
      </c>
      <c r="J245" s="104">
        <f>SUM(J246+J255+J267)</f>
        <v>0</v>
      </c>
    </row>
    <row r="246" spans="1:10" x14ac:dyDescent="0.25">
      <c r="A246" s="191" t="s">
        <v>106</v>
      </c>
      <c r="B246" s="103" t="s">
        <v>22</v>
      </c>
      <c r="C246" s="103" t="s">
        <v>107</v>
      </c>
      <c r="D246" s="103" t="s">
        <v>20</v>
      </c>
      <c r="E246" s="103"/>
      <c r="F246" s="103"/>
      <c r="G246" s="104">
        <f>SUM(G247+G251)</f>
        <v>0</v>
      </c>
      <c r="H246" s="104"/>
      <c r="I246" s="104"/>
      <c r="J246" s="104"/>
    </row>
    <row r="247" spans="1:10" x14ac:dyDescent="0.25">
      <c r="A247" s="181" t="s">
        <v>108</v>
      </c>
      <c r="B247" s="105" t="s">
        <v>22</v>
      </c>
      <c r="C247" s="105" t="s">
        <v>107</v>
      </c>
      <c r="D247" s="105" t="s">
        <v>109</v>
      </c>
      <c r="E247" s="105"/>
      <c r="F247" s="105"/>
      <c r="G247" s="106">
        <f>SUM(G248)</f>
        <v>0</v>
      </c>
      <c r="H247" s="106"/>
      <c r="I247" s="106"/>
      <c r="J247" s="106"/>
    </row>
    <row r="248" spans="1:10" ht="26.25" x14ac:dyDescent="0.25">
      <c r="A248" s="181" t="s">
        <v>110</v>
      </c>
      <c r="B248" s="105" t="s">
        <v>22</v>
      </c>
      <c r="C248" s="105" t="s">
        <v>107</v>
      </c>
      <c r="D248" s="105" t="s">
        <v>263</v>
      </c>
      <c r="E248" s="105"/>
      <c r="F248" s="105"/>
      <c r="G248" s="106">
        <f>SUM(G249)</f>
        <v>0</v>
      </c>
      <c r="H248" s="106"/>
      <c r="I248" s="106"/>
      <c r="J248" s="106"/>
    </row>
    <row r="249" spans="1:10" x14ac:dyDescent="0.25">
      <c r="A249" s="181" t="s">
        <v>62</v>
      </c>
      <c r="B249" s="105" t="s">
        <v>22</v>
      </c>
      <c r="C249" s="105" t="s">
        <v>107</v>
      </c>
      <c r="D249" s="105" t="s">
        <v>263</v>
      </c>
      <c r="E249" s="105" t="s">
        <v>63</v>
      </c>
      <c r="F249" s="105"/>
      <c r="G249" s="106">
        <f>SUM(G250)</f>
        <v>0</v>
      </c>
      <c r="H249" s="106"/>
      <c r="I249" s="106"/>
      <c r="J249" s="106"/>
    </row>
    <row r="250" spans="1:10" ht="51.75" x14ac:dyDescent="0.25">
      <c r="A250" s="181" t="s">
        <v>112</v>
      </c>
      <c r="B250" s="105" t="s">
        <v>22</v>
      </c>
      <c r="C250" s="105" t="s">
        <v>107</v>
      </c>
      <c r="D250" s="105" t="s">
        <v>263</v>
      </c>
      <c r="E250" s="105" t="s">
        <v>113</v>
      </c>
      <c r="F250" s="105" t="s">
        <v>114</v>
      </c>
      <c r="G250" s="106">
        <v>0</v>
      </c>
      <c r="H250" s="106"/>
      <c r="I250" s="106"/>
      <c r="J250" s="106"/>
    </row>
    <row r="251" spans="1:10" x14ac:dyDescent="0.25">
      <c r="A251" s="181" t="s">
        <v>115</v>
      </c>
      <c r="B251" s="105" t="s">
        <v>22</v>
      </c>
      <c r="C251" s="105" t="s">
        <v>107</v>
      </c>
      <c r="D251" s="105" t="s">
        <v>116</v>
      </c>
      <c r="E251" s="105"/>
      <c r="F251" s="105"/>
      <c r="G251" s="106">
        <f>SUM(G252)</f>
        <v>0</v>
      </c>
      <c r="H251" s="106"/>
      <c r="I251" s="106"/>
      <c r="J251" s="106"/>
    </row>
    <row r="252" spans="1:10" ht="26.25" x14ac:dyDescent="0.25">
      <c r="A252" s="181" t="s">
        <v>117</v>
      </c>
      <c r="B252" s="105" t="s">
        <v>22</v>
      </c>
      <c r="C252" s="105" t="s">
        <v>107</v>
      </c>
      <c r="D252" s="105" t="s">
        <v>264</v>
      </c>
      <c r="E252" s="105"/>
      <c r="F252" s="105"/>
      <c r="G252" s="106">
        <f>SUM(G253)</f>
        <v>0</v>
      </c>
      <c r="H252" s="106"/>
      <c r="I252" s="106"/>
      <c r="J252" s="106"/>
    </row>
    <row r="253" spans="1:10" x14ac:dyDescent="0.25">
      <c r="A253" s="181" t="s">
        <v>62</v>
      </c>
      <c r="B253" s="105" t="s">
        <v>22</v>
      </c>
      <c r="C253" s="105" t="s">
        <v>107</v>
      </c>
      <c r="D253" s="105" t="s">
        <v>264</v>
      </c>
      <c r="E253" s="105" t="s">
        <v>63</v>
      </c>
      <c r="F253" s="105" t="s">
        <v>114</v>
      </c>
      <c r="G253" s="106">
        <f>SUM(G254)</f>
        <v>0</v>
      </c>
      <c r="H253" s="106"/>
      <c r="I253" s="106"/>
      <c r="J253" s="106"/>
    </row>
    <row r="254" spans="1:10" ht="51.75" x14ac:dyDescent="0.25">
      <c r="A254" s="181" t="s">
        <v>112</v>
      </c>
      <c r="B254" s="105" t="s">
        <v>22</v>
      </c>
      <c r="C254" s="105" t="s">
        <v>107</v>
      </c>
      <c r="D254" s="105" t="s">
        <v>264</v>
      </c>
      <c r="E254" s="105" t="s">
        <v>113</v>
      </c>
      <c r="F254" s="105" t="s">
        <v>114</v>
      </c>
      <c r="G254" s="106">
        <v>0</v>
      </c>
      <c r="H254" s="106"/>
      <c r="I254" s="106"/>
      <c r="J254" s="106"/>
    </row>
    <row r="255" spans="1:10" ht="26.25" x14ac:dyDescent="0.25">
      <c r="A255" s="186" t="s">
        <v>119</v>
      </c>
      <c r="B255" s="103" t="s">
        <v>22</v>
      </c>
      <c r="C255" s="103" t="s">
        <v>83</v>
      </c>
      <c r="D255" s="103" t="s">
        <v>20</v>
      </c>
      <c r="E255" s="103"/>
      <c r="F255" s="103"/>
      <c r="G255" s="104">
        <f>SUM(G256)</f>
        <v>1292100</v>
      </c>
      <c r="H255" s="104">
        <f t="shared" ref="H255:J255" si="35">SUM(H256)</f>
        <v>1137048</v>
      </c>
      <c r="I255" s="104">
        <f t="shared" si="35"/>
        <v>1137048</v>
      </c>
      <c r="J255" s="104">
        <f t="shared" si="35"/>
        <v>0</v>
      </c>
    </row>
    <row r="256" spans="1:10" x14ac:dyDescent="0.25">
      <c r="A256" s="180" t="s">
        <v>120</v>
      </c>
      <c r="B256" s="105" t="s">
        <v>22</v>
      </c>
      <c r="C256" s="105" t="s">
        <v>83</v>
      </c>
      <c r="D256" s="105" t="s">
        <v>121</v>
      </c>
      <c r="E256" s="105"/>
      <c r="F256" s="105"/>
      <c r="G256" s="106">
        <f t="shared" ref="G256:J259" si="36">SUM(G257)</f>
        <v>1292100</v>
      </c>
      <c r="H256" s="106">
        <f t="shared" si="36"/>
        <v>1137048</v>
      </c>
      <c r="I256" s="106">
        <f t="shared" si="36"/>
        <v>1137048</v>
      </c>
      <c r="J256" s="106">
        <f t="shared" si="36"/>
        <v>0</v>
      </c>
    </row>
    <row r="257" spans="1:10" x14ac:dyDescent="0.25">
      <c r="A257" s="180" t="s">
        <v>120</v>
      </c>
      <c r="B257" s="105" t="s">
        <v>22</v>
      </c>
      <c r="C257" s="105" t="s">
        <v>83</v>
      </c>
      <c r="D257" s="105" t="s">
        <v>123</v>
      </c>
      <c r="E257" s="105"/>
      <c r="F257" s="105"/>
      <c r="G257" s="106">
        <f t="shared" si="36"/>
        <v>1292100</v>
      </c>
      <c r="H257" s="106">
        <f t="shared" si="36"/>
        <v>1137048</v>
      </c>
      <c r="I257" s="106">
        <f t="shared" si="36"/>
        <v>1137048</v>
      </c>
      <c r="J257" s="106">
        <f t="shared" si="36"/>
        <v>0</v>
      </c>
    </row>
    <row r="258" spans="1:10" ht="51.75" x14ac:dyDescent="0.25">
      <c r="A258" s="180" t="s">
        <v>124</v>
      </c>
      <c r="B258" s="105" t="s">
        <v>22</v>
      </c>
      <c r="C258" s="105" t="s">
        <v>83</v>
      </c>
      <c r="D258" s="105" t="s">
        <v>125</v>
      </c>
      <c r="E258" s="105"/>
      <c r="F258" s="105"/>
      <c r="G258" s="106">
        <f>SUM(G259)</f>
        <v>1292100</v>
      </c>
      <c r="H258" s="106">
        <f t="shared" si="36"/>
        <v>1137048</v>
      </c>
      <c r="I258" s="106">
        <f t="shared" si="36"/>
        <v>1137048</v>
      </c>
      <c r="J258" s="106">
        <f t="shared" si="36"/>
        <v>0</v>
      </c>
    </row>
    <row r="259" spans="1:10" ht="26.25" x14ac:dyDescent="0.25">
      <c r="A259" s="182" t="s">
        <v>228</v>
      </c>
      <c r="B259" s="105" t="s">
        <v>22</v>
      </c>
      <c r="C259" s="105" t="s">
        <v>83</v>
      </c>
      <c r="D259" s="105" t="s">
        <v>125</v>
      </c>
      <c r="E259" s="105" t="s">
        <v>88</v>
      </c>
      <c r="F259" s="105"/>
      <c r="G259" s="106">
        <f>SUM(G260)</f>
        <v>1292100</v>
      </c>
      <c r="H259" s="106">
        <f t="shared" si="36"/>
        <v>1137048</v>
      </c>
      <c r="I259" s="106">
        <f t="shared" si="36"/>
        <v>1137048</v>
      </c>
      <c r="J259" s="106">
        <f t="shared" si="36"/>
        <v>0</v>
      </c>
    </row>
    <row r="260" spans="1:10" ht="26.25" x14ac:dyDescent="0.25">
      <c r="A260" s="180" t="s">
        <v>271</v>
      </c>
      <c r="B260" s="105" t="s">
        <v>22</v>
      </c>
      <c r="C260" s="105" t="s">
        <v>83</v>
      </c>
      <c r="D260" s="105" t="s">
        <v>125</v>
      </c>
      <c r="E260" s="105" t="s">
        <v>89</v>
      </c>
      <c r="F260" s="105"/>
      <c r="G260" s="106">
        <f>SUM(G261+G264)</f>
        <v>1292100</v>
      </c>
      <c r="H260" s="106">
        <f>SUM(H261+H264)</f>
        <v>1137048</v>
      </c>
      <c r="I260" s="106">
        <f>SUM(I261+I264)</f>
        <v>1137048</v>
      </c>
      <c r="J260" s="106">
        <f>SUM(J261+J264)</f>
        <v>0</v>
      </c>
    </row>
    <row r="261" spans="1:10" x14ac:dyDescent="0.25">
      <c r="A261" s="332" t="s">
        <v>150</v>
      </c>
      <c r="B261" s="335" t="s">
        <v>22</v>
      </c>
      <c r="C261" s="335" t="s">
        <v>83</v>
      </c>
      <c r="D261" s="335" t="s">
        <v>125</v>
      </c>
      <c r="E261" s="335" t="s">
        <v>43</v>
      </c>
      <c r="F261" s="105"/>
      <c r="G261" s="106">
        <f>SUM(G262:G263)</f>
        <v>0</v>
      </c>
      <c r="H261" s="106">
        <f>SUM(H262:H263)</f>
        <v>0</v>
      </c>
      <c r="I261" s="106">
        <f>SUM(I262:I263)</f>
        <v>0</v>
      </c>
      <c r="J261" s="106">
        <f>SUM(J262:J263)</f>
        <v>0</v>
      </c>
    </row>
    <row r="262" spans="1:10" x14ac:dyDescent="0.25">
      <c r="A262" s="333"/>
      <c r="B262" s="336"/>
      <c r="C262" s="336"/>
      <c r="D262" s="336"/>
      <c r="E262" s="336"/>
      <c r="F262" s="105" t="s">
        <v>126</v>
      </c>
      <c r="G262" s="106">
        <v>0</v>
      </c>
      <c r="H262" s="106"/>
      <c r="I262" s="106"/>
      <c r="J262" s="106"/>
    </row>
    <row r="263" spans="1:10" x14ac:dyDescent="0.25">
      <c r="A263" s="334"/>
      <c r="B263" s="337"/>
      <c r="C263" s="337"/>
      <c r="D263" s="337"/>
      <c r="E263" s="337"/>
      <c r="F263" s="105" t="s">
        <v>126</v>
      </c>
      <c r="G263" s="106">
        <v>0</v>
      </c>
      <c r="H263" s="106"/>
      <c r="I263" s="106"/>
      <c r="J263" s="106"/>
    </row>
    <row r="264" spans="1:10" ht="39" x14ac:dyDescent="0.25">
      <c r="A264" s="181" t="s">
        <v>275</v>
      </c>
      <c r="B264" s="105" t="s">
        <v>22</v>
      </c>
      <c r="C264" s="105" t="s">
        <v>83</v>
      </c>
      <c r="D264" s="105" t="s">
        <v>125</v>
      </c>
      <c r="E264" s="105" t="s">
        <v>43</v>
      </c>
      <c r="F264" s="105" t="s">
        <v>126</v>
      </c>
      <c r="G264" s="106">
        <f>SUM(G266+G265)</f>
        <v>1292100</v>
      </c>
      <c r="H264" s="106">
        <f>SUM(H266+H265)</f>
        <v>1137048</v>
      </c>
      <c r="I264" s="106">
        <f>SUM(I266+I265)</f>
        <v>1137048</v>
      </c>
      <c r="J264" s="106">
        <f>SUM(J266+J265)</f>
        <v>0</v>
      </c>
    </row>
    <row r="265" spans="1:10" x14ac:dyDescent="0.25">
      <c r="A265" s="181" t="s">
        <v>439</v>
      </c>
      <c r="B265" s="105" t="s">
        <v>22</v>
      </c>
      <c r="C265" s="105" t="s">
        <v>83</v>
      </c>
      <c r="D265" s="105" t="s">
        <v>125</v>
      </c>
      <c r="E265" s="105" t="s">
        <v>43</v>
      </c>
      <c r="F265" s="105" t="s">
        <v>126</v>
      </c>
      <c r="G265" s="106">
        <v>1012100</v>
      </c>
      <c r="H265" s="106">
        <v>890648</v>
      </c>
      <c r="I265" s="106">
        <v>890648</v>
      </c>
      <c r="J265" s="106"/>
    </row>
    <row r="266" spans="1:10" x14ac:dyDescent="0.25">
      <c r="A266" s="180" t="s">
        <v>440</v>
      </c>
      <c r="B266" s="105" t="s">
        <v>22</v>
      </c>
      <c r="C266" s="105" t="s">
        <v>83</v>
      </c>
      <c r="D266" s="105" t="s">
        <v>125</v>
      </c>
      <c r="E266" s="105" t="s">
        <v>43</v>
      </c>
      <c r="F266" s="105" t="s">
        <v>126</v>
      </c>
      <c r="G266" s="106">
        <v>280000</v>
      </c>
      <c r="H266" s="106">
        <f>SUM(I266:J266)</f>
        <v>246400</v>
      </c>
      <c r="I266" s="106">
        <v>246400</v>
      </c>
      <c r="J266" s="106">
        <v>0</v>
      </c>
    </row>
    <row r="267" spans="1:10" ht="26.25" x14ac:dyDescent="0.25">
      <c r="A267" s="186" t="s">
        <v>129</v>
      </c>
      <c r="B267" s="103" t="s">
        <v>22</v>
      </c>
      <c r="C267" s="103" t="s">
        <v>130</v>
      </c>
      <c r="D267" s="103" t="s">
        <v>20</v>
      </c>
      <c r="E267" s="103"/>
      <c r="F267" s="103"/>
      <c r="G267" s="104">
        <f>SUM(G268)</f>
        <v>0</v>
      </c>
      <c r="H267" s="104">
        <f t="shared" ref="H267:J271" si="37">SUM(H268)</f>
        <v>0</v>
      </c>
      <c r="I267" s="104">
        <f t="shared" si="37"/>
        <v>0</v>
      </c>
      <c r="J267" s="104">
        <f t="shared" si="37"/>
        <v>0</v>
      </c>
    </row>
    <row r="268" spans="1:10" ht="26.25" x14ac:dyDescent="0.25">
      <c r="A268" s="180" t="s">
        <v>131</v>
      </c>
      <c r="B268" s="105" t="s">
        <v>22</v>
      </c>
      <c r="C268" s="105" t="s">
        <v>130</v>
      </c>
      <c r="D268" s="105" t="s">
        <v>132</v>
      </c>
      <c r="E268" s="105"/>
      <c r="F268" s="105"/>
      <c r="G268" s="106">
        <f>SUM(G269)</f>
        <v>0</v>
      </c>
      <c r="H268" s="106">
        <f t="shared" si="37"/>
        <v>0</v>
      </c>
      <c r="I268" s="106">
        <f t="shared" si="37"/>
        <v>0</v>
      </c>
      <c r="J268" s="106">
        <f t="shared" si="37"/>
        <v>0</v>
      </c>
    </row>
    <row r="269" spans="1:10" ht="26.25" x14ac:dyDescent="0.25">
      <c r="A269" s="180" t="s">
        <v>133</v>
      </c>
      <c r="B269" s="105" t="s">
        <v>22</v>
      </c>
      <c r="C269" s="105" t="s">
        <v>130</v>
      </c>
      <c r="D269" s="105" t="s">
        <v>267</v>
      </c>
      <c r="E269" s="105"/>
      <c r="F269" s="105"/>
      <c r="G269" s="106">
        <f>SUM(G270)</f>
        <v>0</v>
      </c>
      <c r="H269" s="106">
        <f t="shared" si="37"/>
        <v>0</v>
      </c>
      <c r="I269" s="106">
        <f t="shared" si="37"/>
        <v>0</v>
      </c>
      <c r="J269" s="106">
        <f t="shared" si="37"/>
        <v>0</v>
      </c>
    </row>
    <row r="270" spans="1:10" ht="26.25" x14ac:dyDescent="0.25">
      <c r="A270" s="182" t="s">
        <v>38</v>
      </c>
      <c r="B270" s="105" t="s">
        <v>22</v>
      </c>
      <c r="C270" s="105" t="s">
        <v>130</v>
      </c>
      <c r="D270" s="105" t="s">
        <v>267</v>
      </c>
      <c r="E270" s="105" t="s">
        <v>88</v>
      </c>
      <c r="F270" s="105"/>
      <c r="G270" s="106">
        <f>SUM(G271)</f>
        <v>0</v>
      </c>
      <c r="H270" s="106">
        <f t="shared" si="37"/>
        <v>0</v>
      </c>
      <c r="I270" s="106">
        <f t="shared" si="37"/>
        <v>0</v>
      </c>
      <c r="J270" s="106">
        <f t="shared" si="37"/>
        <v>0</v>
      </c>
    </row>
    <row r="271" spans="1:10" ht="26.25" x14ac:dyDescent="0.25">
      <c r="A271" s="180" t="s">
        <v>39</v>
      </c>
      <c r="B271" s="105" t="s">
        <v>22</v>
      </c>
      <c r="C271" s="105" t="s">
        <v>130</v>
      </c>
      <c r="D271" s="105" t="s">
        <v>267</v>
      </c>
      <c r="E271" s="105" t="s">
        <v>89</v>
      </c>
      <c r="F271" s="105"/>
      <c r="G271" s="106">
        <f>SUM(G272)</f>
        <v>0</v>
      </c>
      <c r="H271" s="106">
        <f t="shared" si="37"/>
        <v>0</v>
      </c>
      <c r="I271" s="106">
        <f t="shared" si="37"/>
        <v>0</v>
      </c>
      <c r="J271" s="106">
        <f t="shared" si="37"/>
        <v>0</v>
      </c>
    </row>
    <row r="272" spans="1:10" ht="26.25" x14ac:dyDescent="0.25">
      <c r="A272" s="181" t="s">
        <v>42</v>
      </c>
      <c r="B272" s="105" t="s">
        <v>22</v>
      </c>
      <c r="C272" s="105" t="s">
        <v>130</v>
      </c>
      <c r="D272" s="105" t="s">
        <v>267</v>
      </c>
      <c r="E272" s="105" t="s">
        <v>43</v>
      </c>
      <c r="F272" s="105" t="s">
        <v>56</v>
      </c>
      <c r="G272" s="106">
        <v>0</v>
      </c>
      <c r="H272" s="106">
        <f>SUM(I272:J272)</f>
        <v>0</v>
      </c>
      <c r="I272" s="106"/>
      <c r="J272" s="106"/>
    </row>
    <row r="273" spans="1:10" x14ac:dyDescent="0.25">
      <c r="A273" s="186" t="s">
        <v>135</v>
      </c>
      <c r="B273" s="103" t="s">
        <v>136</v>
      </c>
      <c r="C273" s="103" t="s">
        <v>19</v>
      </c>
      <c r="D273" s="103" t="s">
        <v>20</v>
      </c>
      <c r="E273" s="103"/>
      <c r="F273" s="103"/>
      <c r="G273" s="104">
        <f>SUM(G274+G280+G287)</f>
        <v>740895</v>
      </c>
      <c r="H273" s="104">
        <f>SUM(H274+H280+H287)</f>
        <v>719188</v>
      </c>
      <c r="I273" s="104">
        <f>SUM(I274+I280+I287)</f>
        <v>719188</v>
      </c>
      <c r="J273" s="104">
        <f>SUM(J274+J280+J287)</f>
        <v>0</v>
      </c>
    </row>
    <row r="274" spans="1:10" x14ac:dyDescent="0.25">
      <c r="A274" s="186" t="s">
        <v>137</v>
      </c>
      <c r="B274" s="103" t="s">
        <v>136</v>
      </c>
      <c r="C274" s="103" t="s">
        <v>18</v>
      </c>
      <c r="D274" s="103" t="s">
        <v>20</v>
      </c>
      <c r="E274" s="103"/>
      <c r="F274" s="103"/>
      <c r="G274" s="104">
        <f>SUM(G275)</f>
        <v>0</v>
      </c>
      <c r="H274" s="104">
        <f t="shared" ref="H274:J278" si="38">SUM(H275)</f>
        <v>0</v>
      </c>
      <c r="I274" s="104">
        <f t="shared" si="38"/>
        <v>0</v>
      </c>
      <c r="J274" s="104">
        <f t="shared" si="38"/>
        <v>0</v>
      </c>
    </row>
    <row r="275" spans="1:10" ht="26.25" x14ac:dyDescent="0.25">
      <c r="A275" s="180" t="s">
        <v>138</v>
      </c>
      <c r="B275" s="105" t="s">
        <v>136</v>
      </c>
      <c r="C275" s="105" t="s">
        <v>18</v>
      </c>
      <c r="D275" s="105" t="s">
        <v>139</v>
      </c>
      <c r="E275" s="105"/>
      <c r="F275" s="105"/>
      <c r="G275" s="106">
        <f>SUM(G276)</f>
        <v>0</v>
      </c>
      <c r="H275" s="106">
        <f t="shared" si="38"/>
        <v>0</v>
      </c>
      <c r="I275" s="106">
        <f t="shared" si="38"/>
        <v>0</v>
      </c>
      <c r="J275" s="106">
        <f t="shared" si="38"/>
        <v>0</v>
      </c>
    </row>
    <row r="276" spans="1:10" ht="51.75" x14ac:dyDescent="0.25">
      <c r="A276" s="180" t="s">
        <v>140</v>
      </c>
      <c r="B276" s="105" t="s">
        <v>136</v>
      </c>
      <c r="C276" s="105" t="s">
        <v>18</v>
      </c>
      <c r="D276" s="105" t="s">
        <v>268</v>
      </c>
      <c r="E276" s="105"/>
      <c r="F276" s="105"/>
      <c r="G276" s="106">
        <f>SUM(G277)</f>
        <v>0</v>
      </c>
      <c r="H276" s="106">
        <f t="shared" si="38"/>
        <v>0</v>
      </c>
      <c r="I276" s="106">
        <f t="shared" si="38"/>
        <v>0</v>
      </c>
      <c r="J276" s="106">
        <f t="shared" si="38"/>
        <v>0</v>
      </c>
    </row>
    <row r="277" spans="1:10" ht="51.75" x14ac:dyDescent="0.25">
      <c r="A277" s="180" t="s">
        <v>142</v>
      </c>
      <c r="B277" s="105" t="s">
        <v>136</v>
      </c>
      <c r="C277" s="105" t="s">
        <v>18</v>
      </c>
      <c r="D277" s="105" t="s">
        <v>269</v>
      </c>
      <c r="E277" s="105"/>
      <c r="F277" s="105"/>
      <c r="G277" s="106">
        <f>SUM(G278)</f>
        <v>0</v>
      </c>
      <c r="H277" s="106">
        <f t="shared" si="38"/>
        <v>0</v>
      </c>
      <c r="I277" s="106">
        <f t="shared" si="38"/>
        <v>0</v>
      </c>
      <c r="J277" s="106">
        <f t="shared" si="38"/>
        <v>0</v>
      </c>
    </row>
    <row r="278" spans="1:10" x14ac:dyDescent="0.25">
      <c r="A278" s="181" t="s">
        <v>62</v>
      </c>
      <c r="B278" s="105" t="s">
        <v>136</v>
      </c>
      <c r="C278" s="105" t="s">
        <v>18</v>
      </c>
      <c r="D278" s="105" t="s">
        <v>269</v>
      </c>
      <c r="E278" s="105" t="s">
        <v>63</v>
      </c>
      <c r="F278" s="105"/>
      <c r="G278" s="106">
        <f>SUM(G279)</f>
        <v>0</v>
      </c>
      <c r="H278" s="106">
        <f t="shared" si="38"/>
        <v>0</v>
      </c>
      <c r="I278" s="106">
        <f t="shared" si="38"/>
        <v>0</v>
      </c>
      <c r="J278" s="106">
        <f t="shared" si="38"/>
        <v>0</v>
      </c>
    </row>
    <row r="279" spans="1:10" ht="51.75" x14ac:dyDescent="0.25">
      <c r="A279" s="181" t="s">
        <v>112</v>
      </c>
      <c r="B279" s="105" t="s">
        <v>136</v>
      </c>
      <c r="C279" s="105" t="s">
        <v>18</v>
      </c>
      <c r="D279" s="105" t="s">
        <v>269</v>
      </c>
      <c r="E279" s="105" t="s">
        <v>113</v>
      </c>
      <c r="F279" s="105" t="s">
        <v>143</v>
      </c>
      <c r="G279" s="106">
        <v>0</v>
      </c>
      <c r="H279" s="106">
        <f>SUM(I279:J279)</f>
        <v>0</v>
      </c>
      <c r="I279" s="106"/>
      <c r="J279" s="106"/>
    </row>
    <row r="280" spans="1:10" x14ac:dyDescent="0.25">
      <c r="A280" s="186" t="s">
        <v>144</v>
      </c>
      <c r="B280" s="103" t="s">
        <v>136</v>
      </c>
      <c r="C280" s="103" t="s">
        <v>145</v>
      </c>
      <c r="D280" s="103" t="s">
        <v>20</v>
      </c>
      <c r="E280" s="103"/>
      <c r="F280" s="103"/>
      <c r="G280" s="104">
        <f t="shared" ref="G280:J283" si="39">SUM(G281)</f>
        <v>0</v>
      </c>
      <c r="H280" s="104">
        <f t="shared" si="39"/>
        <v>0</v>
      </c>
      <c r="I280" s="104">
        <f t="shared" si="39"/>
        <v>0</v>
      </c>
      <c r="J280" s="104">
        <f t="shared" si="39"/>
        <v>0</v>
      </c>
    </row>
    <row r="281" spans="1:10" x14ac:dyDescent="0.25">
      <c r="A281" s="180" t="s">
        <v>146</v>
      </c>
      <c r="B281" s="105" t="s">
        <v>136</v>
      </c>
      <c r="C281" s="105" t="s">
        <v>145</v>
      </c>
      <c r="D281" s="105" t="s">
        <v>147</v>
      </c>
      <c r="E281" s="105"/>
      <c r="F281" s="105"/>
      <c r="G281" s="106">
        <f t="shared" si="39"/>
        <v>0</v>
      </c>
      <c r="H281" s="106">
        <f t="shared" si="39"/>
        <v>0</v>
      </c>
      <c r="I281" s="106">
        <f t="shared" si="39"/>
        <v>0</v>
      </c>
      <c r="J281" s="106">
        <f t="shared" si="39"/>
        <v>0</v>
      </c>
    </row>
    <row r="282" spans="1:10" ht="26.25" x14ac:dyDescent="0.25">
      <c r="A282" s="180" t="s">
        <v>148</v>
      </c>
      <c r="B282" s="105" t="s">
        <v>136</v>
      </c>
      <c r="C282" s="105" t="s">
        <v>145</v>
      </c>
      <c r="D282" s="105" t="s">
        <v>323</v>
      </c>
      <c r="E282" s="105"/>
      <c r="F282" s="105"/>
      <c r="G282" s="106">
        <f>SUM(G283)</f>
        <v>0</v>
      </c>
      <c r="H282" s="106">
        <f t="shared" si="39"/>
        <v>0</v>
      </c>
      <c r="I282" s="106">
        <f t="shared" si="39"/>
        <v>0</v>
      </c>
      <c r="J282" s="106">
        <f t="shared" si="39"/>
        <v>0</v>
      </c>
    </row>
    <row r="283" spans="1:10" ht="26.25" x14ac:dyDescent="0.25">
      <c r="A283" s="182" t="s">
        <v>38</v>
      </c>
      <c r="B283" s="105" t="s">
        <v>136</v>
      </c>
      <c r="C283" s="105" t="s">
        <v>145</v>
      </c>
      <c r="D283" s="105" t="s">
        <v>323</v>
      </c>
      <c r="E283" s="105" t="s">
        <v>88</v>
      </c>
      <c r="F283" s="105"/>
      <c r="G283" s="106">
        <f>SUM(G284)</f>
        <v>0</v>
      </c>
      <c r="H283" s="106">
        <f t="shared" si="39"/>
        <v>0</v>
      </c>
      <c r="I283" s="106">
        <f t="shared" si="39"/>
        <v>0</v>
      </c>
      <c r="J283" s="106">
        <f t="shared" si="39"/>
        <v>0</v>
      </c>
    </row>
    <row r="284" spans="1:10" ht="26.25" x14ac:dyDescent="0.25">
      <c r="A284" s="180" t="s">
        <v>39</v>
      </c>
      <c r="B284" s="105" t="s">
        <v>136</v>
      </c>
      <c r="C284" s="105" t="s">
        <v>145</v>
      </c>
      <c r="D284" s="105" t="s">
        <v>323</v>
      </c>
      <c r="E284" s="105" t="s">
        <v>89</v>
      </c>
      <c r="F284" s="105"/>
      <c r="G284" s="106">
        <f>SUM(G285:G286)</f>
        <v>0</v>
      </c>
      <c r="H284" s="106">
        <f>SUM(H285:H286)</f>
        <v>0</v>
      </c>
      <c r="I284" s="106">
        <f>SUM(I285:I286)</f>
        <v>0</v>
      </c>
      <c r="J284" s="106">
        <f>SUM(J285:J286)</f>
        <v>0</v>
      </c>
    </row>
    <row r="285" spans="1:10" ht="39" x14ac:dyDescent="0.25">
      <c r="A285" s="181" t="s">
        <v>150</v>
      </c>
      <c r="B285" s="105" t="s">
        <v>136</v>
      </c>
      <c r="C285" s="105" t="s">
        <v>145</v>
      </c>
      <c r="D285" s="105" t="s">
        <v>323</v>
      </c>
      <c r="E285" s="105" t="s">
        <v>151</v>
      </c>
      <c r="F285" s="105" t="s">
        <v>152</v>
      </c>
      <c r="G285" s="106">
        <v>0</v>
      </c>
      <c r="H285" s="106">
        <v>0</v>
      </c>
      <c r="I285" s="106">
        <v>0</v>
      </c>
      <c r="J285" s="106">
        <v>0</v>
      </c>
    </row>
    <row r="286" spans="1:10" ht="26.25" x14ac:dyDescent="0.25">
      <c r="A286" s="181" t="s">
        <v>42</v>
      </c>
      <c r="B286" s="105" t="s">
        <v>136</v>
      </c>
      <c r="C286" s="105" t="s">
        <v>145</v>
      </c>
      <c r="D286" s="105" t="s">
        <v>323</v>
      </c>
      <c r="E286" s="105" t="s">
        <v>43</v>
      </c>
      <c r="F286" s="105" t="s">
        <v>56</v>
      </c>
      <c r="G286" s="106"/>
      <c r="H286" s="106">
        <f>SUM(I286:J286)</f>
        <v>0</v>
      </c>
      <c r="I286" s="106">
        <f>SUM(G286)</f>
        <v>0</v>
      </c>
      <c r="J286" s="106">
        <v>0</v>
      </c>
    </row>
    <row r="287" spans="1:10" x14ac:dyDescent="0.25">
      <c r="A287" s="186" t="s">
        <v>153</v>
      </c>
      <c r="B287" s="103" t="s">
        <v>136</v>
      </c>
      <c r="C287" s="103" t="s">
        <v>81</v>
      </c>
      <c r="D287" s="103" t="s">
        <v>20</v>
      </c>
      <c r="E287" s="103"/>
      <c r="F287" s="103"/>
      <c r="G287" s="104">
        <f>SUM(G288)</f>
        <v>740895</v>
      </c>
      <c r="H287" s="104">
        <f>SUM(H288)</f>
        <v>719188</v>
      </c>
      <c r="I287" s="104">
        <f>SUM(I288)</f>
        <v>719188</v>
      </c>
      <c r="J287" s="104">
        <f>SUM(J288)</f>
        <v>0</v>
      </c>
    </row>
    <row r="288" spans="1:10" x14ac:dyDescent="0.25">
      <c r="A288" s="180" t="s">
        <v>153</v>
      </c>
      <c r="B288" s="105" t="s">
        <v>136</v>
      </c>
      <c r="C288" s="105" t="s">
        <v>81</v>
      </c>
      <c r="D288" s="105" t="s">
        <v>441</v>
      </c>
      <c r="E288" s="105"/>
      <c r="F288" s="105"/>
      <c r="G288" s="106">
        <f>SUM(G289+G296+G300+G304)</f>
        <v>740895</v>
      </c>
      <c r="H288" s="106">
        <f>SUM(H289+H296+H300+H304)</f>
        <v>719188</v>
      </c>
      <c r="I288" s="106">
        <f>SUM(I289+I296+I300+I304)</f>
        <v>719188</v>
      </c>
      <c r="J288" s="106">
        <f>SUM(J289+J296+J300+J304)</f>
        <v>0</v>
      </c>
    </row>
    <row r="289" spans="1:10" x14ac:dyDescent="0.25">
      <c r="A289" s="180" t="s">
        <v>155</v>
      </c>
      <c r="B289" s="105" t="s">
        <v>136</v>
      </c>
      <c r="C289" s="105" t="s">
        <v>81</v>
      </c>
      <c r="D289" s="105" t="s">
        <v>442</v>
      </c>
      <c r="E289" s="105"/>
      <c r="F289" s="105"/>
      <c r="G289" s="106">
        <f>SUM(G290)</f>
        <v>525900</v>
      </c>
      <c r="H289" s="106">
        <f t="shared" ref="H289:J290" si="40">SUM(H290)</f>
        <v>529992</v>
      </c>
      <c r="I289" s="106">
        <f t="shared" si="40"/>
        <v>529992</v>
      </c>
      <c r="J289" s="106">
        <f t="shared" si="40"/>
        <v>0</v>
      </c>
    </row>
    <row r="290" spans="1:10" ht="26.25" x14ac:dyDescent="0.25">
      <c r="A290" s="182" t="s">
        <v>228</v>
      </c>
      <c r="B290" s="105" t="s">
        <v>136</v>
      </c>
      <c r="C290" s="105" t="s">
        <v>81</v>
      </c>
      <c r="D290" s="105" t="s">
        <v>154</v>
      </c>
      <c r="E290" s="105" t="s">
        <v>88</v>
      </c>
      <c r="F290" s="105"/>
      <c r="G290" s="106">
        <f>SUM(G291)</f>
        <v>525900</v>
      </c>
      <c r="H290" s="106">
        <f t="shared" si="40"/>
        <v>529992</v>
      </c>
      <c r="I290" s="106">
        <f t="shared" si="40"/>
        <v>529992</v>
      </c>
      <c r="J290" s="106">
        <f t="shared" si="40"/>
        <v>0</v>
      </c>
    </row>
    <row r="291" spans="1:10" ht="26.25" x14ac:dyDescent="0.25">
      <c r="A291" s="180" t="s">
        <v>271</v>
      </c>
      <c r="B291" s="105" t="s">
        <v>136</v>
      </c>
      <c r="C291" s="105" t="s">
        <v>81</v>
      </c>
      <c r="D291" s="105" t="s">
        <v>413</v>
      </c>
      <c r="E291" s="105" t="s">
        <v>89</v>
      </c>
      <c r="F291" s="105"/>
      <c r="G291" s="106">
        <f>SUM(G292+G294)</f>
        <v>525900</v>
      </c>
      <c r="H291" s="106">
        <f>SUM(H292+H294)</f>
        <v>529992</v>
      </c>
      <c r="I291" s="106">
        <f>SUM(I292+I294)</f>
        <v>529992</v>
      </c>
      <c r="J291" s="106">
        <f>SUM(J292+J294)</f>
        <v>0</v>
      </c>
    </row>
    <row r="292" spans="1:10" ht="39" x14ac:dyDescent="0.25">
      <c r="A292" s="181" t="s">
        <v>275</v>
      </c>
      <c r="B292" s="105" t="s">
        <v>136</v>
      </c>
      <c r="C292" s="105" t="s">
        <v>81</v>
      </c>
      <c r="D292" s="105" t="s">
        <v>156</v>
      </c>
      <c r="E292" s="105" t="s">
        <v>43</v>
      </c>
      <c r="F292" s="192" t="s">
        <v>126</v>
      </c>
      <c r="G292" s="106">
        <f>SUM(G293)</f>
        <v>45900</v>
      </c>
      <c r="H292" s="106">
        <f>SUM(H293)</f>
        <v>40392</v>
      </c>
      <c r="I292" s="106">
        <f>SUM(I293)</f>
        <v>40392</v>
      </c>
      <c r="J292" s="106">
        <f>SUM(J293)</f>
        <v>0</v>
      </c>
    </row>
    <row r="293" spans="1:10" x14ac:dyDescent="0.25">
      <c r="A293" s="181" t="s">
        <v>157</v>
      </c>
      <c r="B293" s="105" t="s">
        <v>136</v>
      </c>
      <c r="C293" s="105" t="s">
        <v>81</v>
      </c>
      <c r="D293" s="105" t="s">
        <v>156</v>
      </c>
      <c r="E293" s="105" t="s">
        <v>43</v>
      </c>
      <c r="F293" s="192" t="s">
        <v>126</v>
      </c>
      <c r="G293" s="106">
        <v>45900</v>
      </c>
      <c r="H293" s="106">
        <f>SUM(I293:J293)</f>
        <v>40392</v>
      </c>
      <c r="I293" s="106">
        <v>40392</v>
      </c>
      <c r="J293" s="106">
        <v>0</v>
      </c>
    </row>
    <row r="294" spans="1:10" ht="39" x14ac:dyDescent="0.25">
      <c r="A294" s="181" t="s">
        <v>275</v>
      </c>
      <c r="B294" s="105" t="s">
        <v>136</v>
      </c>
      <c r="C294" s="105" t="s">
        <v>81</v>
      </c>
      <c r="D294" s="105" t="s">
        <v>156</v>
      </c>
      <c r="E294" s="105" t="s">
        <v>43</v>
      </c>
      <c r="F294" s="192" t="s">
        <v>46</v>
      </c>
      <c r="G294" s="106">
        <f>SUM(G295)</f>
        <v>480000</v>
      </c>
      <c r="H294" s="106">
        <f>SUM(H295)</f>
        <v>489600</v>
      </c>
      <c r="I294" s="106">
        <f>SUM(I295)</f>
        <v>489600</v>
      </c>
      <c r="J294" s="106">
        <f>SUM(J295)</f>
        <v>0</v>
      </c>
    </row>
    <row r="295" spans="1:10" x14ac:dyDescent="0.25">
      <c r="A295" s="181" t="s">
        <v>158</v>
      </c>
      <c r="B295" s="105" t="s">
        <v>136</v>
      </c>
      <c r="C295" s="105" t="s">
        <v>81</v>
      </c>
      <c r="D295" s="105" t="s">
        <v>156</v>
      </c>
      <c r="E295" s="105" t="s">
        <v>43</v>
      </c>
      <c r="F295" s="192" t="s">
        <v>46</v>
      </c>
      <c r="G295" s="106">
        <v>480000</v>
      </c>
      <c r="H295" s="106">
        <f>SUM(I295:J295)</f>
        <v>489600</v>
      </c>
      <c r="I295" s="106">
        <f>SUM(G295*102/100)</f>
        <v>489600</v>
      </c>
      <c r="J295" s="106">
        <v>0</v>
      </c>
    </row>
    <row r="296" spans="1:10" x14ac:dyDescent="0.25">
      <c r="A296" s="180" t="s">
        <v>159</v>
      </c>
      <c r="B296" s="105" t="s">
        <v>136</v>
      </c>
      <c r="C296" s="105" t="s">
        <v>81</v>
      </c>
      <c r="D296" s="105" t="s">
        <v>443</v>
      </c>
      <c r="E296" s="105"/>
      <c r="F296" s="105"/>
      <c r="G296" s="106">
        <f>SUM(G297)</f>
        <v>0</v>
      </c>
      <c r="H296" s="106">
        <f t="shared" ref="H296:J298" si="41">SUM(H297)</f>
        <v>0</v>
      </c>
      <c r="I296" s="106">
        <f t="shared" si="41"/>
        <v>0</v>
      </c>
      <c r="J296" s="106">
        <f t="shared" si="41"/>
        <v>0</v>
      </c>
    </row>
    <row r="297" spans="1:10" ht="26.25" x14ac:dyDescent="0.25">
      <c r="A297" s="182" t="s">
        <v>228</v>
      </c>
      <c r="B297" s="105" t="s">
        <v>136</v>
      </c>
      <c r="C297" s="105" t="s">
        <v>81</v>
      </c>
      <c r="D297" s="105" t="s">
        <v>444</v>
      </c>
      <c r="E297" s="105" t="s">
        <v>88</v>
      </c>
      <c r="F297" s="105"/>
      <c r="G297" s="106">
        <f>SUM(G298)</f>
        <v>0</v>
      </c>
      <c r="H297" s="106">
        <f t="shared" si="41"/>
        <v>0</v>
      </c>
      <c r="I297" s="106">
        <f t="shared" si="41"/>
        <v>0</v>
      </c>
      <c r="J297" s="106">
        <f t="shared" si="41"/>
        <v>0</v>
      </c>
    </row>
    <row r="298" spans="1:10" ht="26.25" x14ac:dyDescent="0.25">
      <c r="A298" s="180" t="s">
        <v>271</v>
      </c>
      <c r="B298" s="105" t="s">
        <v>136</v>
      </c>
      <c r="C298" s="105" t="s">
        <v>81</v>
      </c>
      <c r="D298" s="105" t="s">
        <v>444</v>
      </c>
      <c r="E298" s="105" t="s">
        <v>89</v>
      </c>
      <c r="F298" s="105"/>
      <c r="G298" s="106">
        <f>SUM(G299)</f>
        <v>0</v>
      </c>
      <c r="H298" s="106">
        <f t="shared" si="41"/>
        <v>0</v>
      </c>
      <c r="I298" s="106">
        <f t="shared" si="41"/>
        <v>0</v>
      </c>
      <c r="J298" s="106">
        <f t="shared" si="41"/>
        <v>0</v>
      </c>
    </row>
    <row r="299" spans="1:10" ht="39" x14ac:dyDescent="0.25">
      <c r="A299" s="181" t="s">
        <v>275</v>
      </c>
      <c r="B299" s="105" t="s">
        <v>136</v>
      </c>
      <c r="C299" s="105" t="s">
        <v>81</v>
      </c>
      <c r="D299" s="105" t="s">
        <v>444</v>
      </c>
      <c r="E299" s="105" t="s">
        <v>43</v>
      </c>
      <c r="F299" s="105" t="s">
        <v>126</v>
      </c>
      <c r="G299" s="106"/>
      <c r="H299" s="106">
        <f>SUM(I299:J299)</f>
        <v>0</v>
      </c>
      <c r="I299" s="106">
        <f>SUM(G299)</f>
        <v>0</v>
      </c>
      <c r="J299" s="106"/>
    </row>
    <row r="300" spans="1:10" x14ac:dyDescent="0.25">
      <c r="A300" s="180" t="s">
        <v>445</v>
      </c>
      <c r="B300" s="105" t="s">
        <v>136</v>
      </c>
      <c r="C300" s="105" t="s">
        <v>81</v>
      </c>
      <c r="D300" s="105" t="s">
        <v>446</v>
      </c>
      <c r="E300" s="105"/>
      <c r="F300" s="105"/>
      <c r="G300" s="106">
        <f>SUM(G301)</f>
        <v>0</v>
      </c>
      <c r="H300" s="106">
        <f t="shared" ref="H300:J302" si="42">SUM(H301)</f>
        <v>0</v>
      </c>
      <c r="I300" s="106">
        <f t="shared" si="42"/>
        <v>0</v>
      </c>
      <c r="J300" s="106">
        <f t="shared" si="42"/>
        <v>0</v>
      </c>
    </row>
    <row r="301" spans="1:10" ht="26.25" x14ac:dyDescent="0.25">
      <c r="A301" s="182" t="s">
        <v>228</v>
      </c>
      <c r="B301" s="105" t="s">
        <v>136</v>
      </c>
      <c r="C301" s="105" t="s">
        <v>81</v>
      </c>
      <c r="D301" s="105" t="s">
        <v>162</v>
      </c>
      <c r="E301" s="105" t="s">
        <v>88</v>
      </c>
      <c r="F301" s="105"/>
      <c r="G301" s="106">
        <f>SUM(G302)</f>
        <v>0</v>
      </c>
      <c r="H301" s="106">
        <f t="shared" si="42"/>
        <v>0</v>
      </c>
      <c r="I301" s="106">
        <f t="shared" si="42"/>
        <v>0</v>
      </c>
      <c r="J301" s="106">
        <f t="shared" si="42"/>
        <v>0</v>
      </c>
    </row>
    <row r="302" spans="1:10" ht="26.25" x14ac:dyDescent="0.25">
      <c r="A302" s="180" t="s">
        <v>271</v>
      </c>
      <c r="B302" s="105" t="s">
        <v>136</v>
      </c>
      <c r="C302" s="105" t="s">
        <v>81</v>
      </c>
      <c r="D302" s="105" t="s">
        <v>162</v>
      </c>
      <c r="E302" s="105" t="s">
        <v>89</v>
      </c>
      <c r="F302" s="105"/>
      <c r="G302" s="106">
        <f>SUM(G303)</f>
        <v>0</v>
      </c>
      <c r="H302" s="106">
        <f t="shared" si="42"/>
        <v>0</v>
      </c>
      <c r="I302" s="106">
        <f t="shared" si="42"/>
        <v>0</v>
      </c>
      <c r="J302" s="106">
        <f t="shared" si="42"/>
        <v>0</v>
      </c>
    </row>
    <row r="303" spans="1:10" ht="39" x14ac:dyDescent="0.25">
      <c r="A303" s="181" t="s">
        <v>275</v>
      </c>
      <c r="B303" s="105" t="s">
        <v>136</v>
      </c>
      <c r="C303" s="105" t="s">
        <v>81</v>
      </c>
      <c r="D303" s="105" t="s">
        <v>162</v>
      </c>
      <c r="E303" s="105" t="s">
        <v>43</v>
      </c>
      <c r="F303" s="105" t="s">
        <v>126</v>
      </c>
      <c r="G303" s="106"/>
      <c r="H303" s="106">
        <f>SUM(I303:J303)</f>
        <v>0</v>
      </c>
      <c r="I303" s="106">
        <f>SUM(G303)</f>
        <v>0</v>
      </c>
      <c r="J303" s="106">
        <v>0</v>
      </c>
    </row>
    <row r="304" spans="1:10" x14ac:dyDescent="0.25">
      <c r="A304" s="180" t="s">
        <v>272</v>
      </c>
      <c r="B304" s="105" t="s">
        <v>136</v>
      </c>
      <c r="C304" s="105" t="s">
        <v>81</v>
      </c>
      <c r="D304" s="105" t="s">
        <v>414</v>
      </c>
      <c r="E304" s="105"/>
      <c r="F304" s="105"/>
      <c r="G304" s="106">
        <f>SUM(G305)</f>
        <v>214995</v>
      </c>
      <c r="H304" s="106">
        <f t="shared" ref="H304:J305" si="43">SUM(H305)</f>
        <v>189196</v>
      </c>
      <c r="I304" s="106">
        <f t="shared" si="43"/>
        <v>189196</v>
      </c>
      <c r="J304" s="106">
        <f t="shared" si="43"/>
        <v>0</v>
      </c>
    </row>
    <row r="305" spans="1:10" x14ac:dyDescent="0.25">
      <c r="A305" s="180" t="s">
        <v>272</v>
      </c>
      <c r="B305" s="105" t="s">
        <v>136</v>
      </c>
      <c r="C305" s="105" t="s">
        <v>81</v>
      </c>
      <c r="D305" s="105" t="s">
        <v>164</v>
      </c>
      <c r="E305" s="105"/>
      <c r="F305" s="105"/>
      <c r="G305" s="106">
        <f>SUM(G306)</f>
        <v>214995</v>
      </c>
      <c r="H305" s="106">
        <f t="shared" si="43"/>
        <v>189196</v>
      </c>
      <c r="I305" s="106">
        <f t="shared" si="43"/>
        <v>189196</v>
      </c>
      <c r="J305" s="106">
        <f t="shared" si="43"/>
        <v>0</v>
      </c>
    </row>
    <row r="306" spans="1:10" ht="26.25" x14ac:dyDescent="0.25">
      <c r="A306" s="182" t="s">
        <v>228</v>
      </c>
      <c r="B306" s="105" t="s">
        <v>136</v>
      </c>
      <c r="C306" s="105" t="s">
        <v>81</v>
      </c>
      <c r="D306" s="105" t="s">
        <v>164</v>
      </c>
      <c r="E306" s="105" t="s">
        <v>88</v>
      </c>
      <c r="F306" s="105"/>
      <c r="G306" s="106">
        <f>SUM(G307)</f>
        <v>214995</v>
      </c>
      <c r="H306" s="106">
        <f>SUM(H307)</f>
        <v>189196</v>
      </c>
      <c r="I306" s="106">
        <f>SUM(I307)</f>
        <v>189196</v>
      </c>
      <c r="J306" s="106">
        <f>SUM(J307)</f>
        <v>0</v>
      </c>
    </row>
    <row r="307" spans="1:10" ht="26.25" x14ac:dyDescent="0.25">
      <c r="A307" s="180" t="s">
        <v>271</v>
      </c>
      <c r="B307" s="105" t="s">
        <v>136</v>
      </c>
      <c r="C307" s="105" t="s">
        <v>81</v>
      </c>
      <c r="D307" s="105" t="s">
        <v>164</v>
      </c>
      <c r="E307" s="105" t="s">
        <v>89</v>
      </c>
      <c r="F307" s="105"/>
      <c r="G307" s="106">
        <f>SUM(G308+G311)</f>
        <v>214995</v>
      </c>
      <c r="H307" s="106">
        <f>SUM(H308+H311)</f>
        <v>189196</v>
      </c>
      <c r="I307" s="106">
        <f>SUM(I308+I311)</f>
        <v>189196</v>
      </c>
      <c r="J307" s="106">
        <f>SUM(J308+J311)</f>
        <v>0</v>
      </c>
    </row>
    <row r="308" spans="1:10" ht="39" x14ac:dyDescent="0.25">
      <c r="A308" s="181" t="s">
        <v>275</v>
      </c>
      <c r="B308" s="105" t="s">
        <v>136</v>
      </c>
      <c r="C308" s="105" t="s">
        <v>81</v>
      </c>
      <c r="D308" s="105" t="s">
        <v>164</v>
      </c>
      <c r="E308" s="105" t="s">
        <v>43</v>
      </c>
      <c r="F308" s="105" t="s">
        <v>126</v>
      </c>
      <c r="G308" s="106">
        <f>SUM(G309:G310)</f>
        <v>10000</v>
      </c>
      <c r="H308" s="106">
        <f>SUM(H309:H310)</f>
        <v>8800</v>
      </c>
      <c r="I308" s="106">
        <f>SUM(I309:I310)</f>
        <v>8800</v>
      </c>
      <c r="J308" s="106">
        <f>SUM(J309:J310)</f>
        <v>0</v>
      </c>
    </row>
    <row r="309" spans="1:10" x14ac:dyDescent="0.25">
      <c r="A309" s="181" t="s">
        <v>166</v>
      </c>
      <c r="B309" s="105" t="s">
        <v>136</v>
      </c>
      <c r="C309" s="105" t="s">
        <v>81</v>
      </c>
      <c r="D309" s="105" t="s">
        <v>164</v>
      </c>
      <c r="E309" s="105" t="s">
        <v>43</v>
      </c>
      <c r="F309" s="105" t="s">
        <v>126</v>
      </c>
      <c r="G309" s="106">
        <v>0</v>
      </c>
      <c r="H309" s="106">
        <f t="shared" ref="H309:H314" si="44">SUM(I309:J309)</f>
        <v>0</v>
      </c>
      <c r="I309" s="106">
        <f>SUM(G309)</f>
        <v>0</v>
      </c>
      <c r="J309" s="106">
        <v>0</v>
      </c>
    </row>
    <row r="310" spans="1:10" x14ac:dyDescent="0.25">
      <c r="A310" s="181" t="s">
        <v>167</v>
      </c>
      <c r="B310" s="105" t="s">
        <v>136</v>
      </c>
      <c r="C310" s="105" t="s">
        <v>81</v>
      </c>
      <c r="D310" s="105" t="s">
        <v>164</v>
      </c>
      <c r="E310" s="105" t="s">
        <v>43</v>
      </c>
      <c r="F310" s="105" t="s">
        <v>126</v>
      </c>
      <c r="G310" s="106">
        <v>10000</v>
      </c>
      <c r="H310" s="106">
        <f t="shared" si="44"/>
        <v>8800</v>
      </c>
      <c r="I310" s="106">
        <v>8800</v>
      </c>
      <c r="J310" s="106"/>
    </row>
    <row r="311" spans="1:10" ht="39" x14ac:dyDescent="0.25">
      <c r="A311" s="181" t="s">
        <v>275</v>
      </c>
      <c r="B311" s="105" t="s">
        <v>136</v>
      </c>
      <c r="C311" s="105" t="s">
        <v>81</v>
      </c>
      <c r="D311" s="105" t="s">
        <v>164</v>
      </c>
      <c r="E311" s="105" t="s">
        <v>43</v>
      </c>
      <c r="F311" s="105" t="s">
        <v>126</v>
      </c>
      <c r="G311" s="106">
        <f>SUM(G312:G315)</f>
        <v>204995</v>
      </c>
      <c r="H311" s="106">
        <f>SUM(H312:H315)</f>
        <v>180396</v>
      </c>
      <c r="I311" s="106">
        <f>SUM(I312:I315)</f>
        <v>180396</v>
      </c>
      <c r="J311" s="106">
        <f>SUM(J312:J315)</f>
        <v>0</v>
      </c>
    </row>
    <row r="312" spans="1:10" x14ac:dyDescent="0.25">
      <c r="A312" s="180" t="s">
        <v>168</v>
      </c>
      <c r="B312" s="105" t="s">
        <v>136</v>
      </c>
      <c r="C312" s="105" t="s">
        <v>81</v>
      </c>
      <c r="D312" s="105" t="s">
        <v>164</v>
      </c>
      <c r="E312" s="105" t="s">
        <v>43</v>
      </c>
      <c r="F312" s="105" t="s">
        <v>126</v>
      </c>
      <c r="G312" s="106">
        <v>197200</v>
      </c>
      <c r="H312" s="106">
        <f t="shared" si="44"/>
        <v>173536</v>
      </c>
      <c r="I312" s="106">
        <v>173536</v>
      </c>
      <c r="J312" s="106">
        <v>0</v>
      </c>
    </row>
    <row r="313" spans="1:10" x14ac:dyDescent="0.25">
      <c r="A313" s="180" t="s">
        <v>169</v>
      </c>
      <c r="B313" s="105" t="s">
        <v>136</v>
      </c>
      <c r="C313" s="105" t="s">
        <v>81</v>
      </c>
      <c r="D313" s="105" t="s">
        <v>164</v>
      </c>
      <c r="E313" s="105" t="s">
        <v>43</v>
      </c>
      <c r="F313" s="105" t="s">
        <v>126</v>
      </c>
      <c r="G313" s="106">
        <v>7795</v>
      </c>
      <c r="H313" s="106">
        <f t="shared" si="44"/>
        <v>6860</v>
      </c>
      <c r="I313" s="106">
        <v>6860</v>
      </c>
      <c r="J313" s="106">
        <v>0</v>
      </c>
    </row>
    <row r="314" spans="1:10" x14ac:dyDescent="0.25">
      <c r="A314" s="180" t="s">
        <v>170</v>
      </c>
      <c r="B314" s="105"/>
      <c r="C314" s="105"/>
      <c r="D314" s="105"/>
      <c r="E314" s="105"/>
      <c r="F314" s="105"/>
      <c r="G314" s="106">
        <v>0</v>
      </c>
      <c r="H314" s="106">
        <f t="shared" si="44"/>
        <v>0</v>
      </c>
      <c r="I314" s="106">
        <f>SUM(G314*107.5/100)</f>
        <v>0</v>
      </c>
      <c r="J314" s="106">
        <v>0</v>
      </c>
    </row>
    <row r="315" spans="1:10" x14ac:dyDescent="0.25">
      <c r="A315" s="180" t="s">
        <v>276</v>
      </c>
      <c r="B315" s="105"/>
      <c r="C315" s="105"/>
      <c r="D315" s="105"/>
      <c r="E315" s="105"/>
      <c r="F315" s="105"/>
      <c r="G315" s="106"/>
      <c r="H315" s="106"/>
      <c r="I315" s="106"/>
      <c r="J315" s="106"/>
    </row>
    <row r="316" spans="1:10" x14ac:dyDescent="0.25">
      <c r="A316" s="186" t="s">
        <v>172</v>
      </c>
      <c r="B316" s="103" t="s">
        <v>107</v>
      </c>
      <c r="C316" s="103" t="s">
        <v>19</v>
      </c>
      <c r="D316" s="103" t="s">
        <v>20</v>
      </c>
      <c r="E316" s="103"/>
      <c r="F316" s="103"/>
      <c r="G316" s="104">
        <f>SUM(G317)</f>
        <v>4643928</v>
      </c>
      <c r="H316" s="104">
        <f>SUM(H317)</f>
        <v>4120956.6579999998</v>
      </c>
      <c r="I316" s="104">
        <f>SUM(I317)</f>
        <v>4120956.6579999998</v>
      </c>
      <c r="J316" s="104">
        <f>SUM(J317)</f>
        <v>0</v>
      </c>
    </row>
    <row r="317" spans="1:10" x14ac:dyDescent="0.25">
      <c r="A317" s="186" t="s">
        <v>173</v>
      </c>
      <c r="B317" s="103" t="s">
        <v>107</v>
      </c>
      <c r="C317" s="103" t="s">
        <v>18</v>
      </c>
      <c r="D317" s="103" t="s">
        <v>20</v>
      </c>
      <c r="E317" s="103"/>
      <c r="F317" s="103"/>
      <c r="G317" s="104">
        <f>SUM(G318+G595)</f>
        <v>4643928</v>
      </c>
      <c r="H317" s="104">
        <f>SUM(H318+H595)</f>
        <v>4120956.6579999998</v>
      </c>
      <c r="I317" s="104">
        <f>SUM(I318+I595)</f>
        <v>4120956.6579999998</v>
      </c>
      <c r="J317" s="104">
        <f>SUM(J318+J595)</f>
        <v>0</v>
      </c>
    </row>
    <row r="318" spans="1:10" ht="26.25" x14ac:dyDescent="0.25">
      <c r="A318" s="180" t="s">
        <v>174</v>
      </c>
      <c r="B318" s="105" t="s">
        <v>107</v>
      </c>
      <c r="C318" s="105" t="s">
        <v>18</v>
      </c>
      <c r="D318" s="105" t="s">
        <v>175</v>
      </c>
      <c r="E318" s="105"/>
      <c r="F318" s="105"/>
      <c r="G318" s="106">
        <f>SUM(G319)</f>
        <v>4643928</v>
      </c>
      <c r="H318" s="106">
        <f t="shared" ref="H318:J319" si="45">SUM(H319)</f>
        <v>4120956.6579999998</v>
      </c>
      <c r="I318" s="106">
        <f t="shared" si="45"/>
        <v>4120956.6579999998</v>
      </c>
      <c r="J318" s="106">
        <f t="shared" si="45"/>
        <v>0</v>
      </c>
    </row>
    <row r="319" spans="1:10" ht="26.25" x14ac:dyDescent="0.25">
      <c r="A319" s="180" t="s">
        <v>315</v>
      </c>
      <c r="B319" s="105" t="s">
        <v>107</v>
      </c>
      <c r="C319" s="105" t="s">
        <v>18</v>
      </c>
      <c r="D319" s="105" t="s">
        <v>175</v>
      </c>
      <c r="E319" s="105"/>
      <c r="F319" s="105"/>
      <c r="G319" s="106">
        <f>SUM(G320)</f>
        <v>4643928</v>
      </c>
      <c r="H319" s="106">
        <f t="shared" si="45"/>
        <v>4120956.6579999998</v>
      </c>
      <c r="I319" s="106">
        <f t="shared" si="45"/>
        <v>4120956.6579999998</v>
      </c>
      <c r="J319" s="106">
        <f t="shared" si="45"/>
        <v>0</v>
      </c>
    </row>
    <row r="320" spans="1:10" ht="26.25" x14ac:dyDescent="0.25">
      <c r="A320" s="180" t="s">
        <v>315</v>
      </c>
      <c r="B320" s="105" t="s">
        <v>107</v>
      </c>
      <c r="C320" s="105" t="s">
        <v>18</v>
      </c>
      <c r="D320" s="105" t="s">
        <v>176</v>
      </c>
      <c r="E320" s="105"/>
      <c r="F320" s="105"/>
      <c r="G320" s="106">
        <f>SUM(G321+G329+G357)</f>
        <v>4643928</v>
      </c>
      <c r="H320" s="106">
        <f>SUM(H321+H329+H357)</f>
        <v>4120956.6579999998</v>
      </c>
      <c r="I320" s="106">
        <f>SUM(I321+I329+I357)</f>
        <v>4120956.6579999998</v>
      </c>
      <c r="J320" s="106">
        <f>SUM(J321+J329+J357)</f>
        <v>0</v>
      </c>
    </row>
    <row r="321" spans="1:10" ht="77.25" x14ac:dyDescent="0.25">
      <c r="A321" s="189" t="s">
        <v>434</v>
      </c>
      <c r="B321" s="105" t="s">
        <v>107</v>
      </c>
      <c r="C321" s="105" t="s">
        <v>18</v>
      </c>
      <c r="D321" s="105" t="s">
        <v>176</v>
      </c>
      <c r="E321" s="105" t="s">
        <v>29</v>
      </c>
      <c r="F321" s="105"/>
      <c r="G321" s="106">
        <f>SUM(G322)</f>
        <v>3978578</v>
      </c>
      <c r="H321" s="106">
        <f>SUM(H322)</f>
        <v>3449621.6579999998</v>
      </c>
      <c r="I321" s="106">
        <f>SUM(I322)</f>
        <v>3449621.6579999998</v>
      </c>
      <c r="J321" s="106">
        <f>SUM(J322)</f>
        <v>0</v>
      </c>
    </row>
    <row r="322" spans="1:10" ht="26.25" x14ac:dyDescent="0.25">
      <c r="A322" s="180" t="s">
        <v>177</v>
      </c>
      <c r="B322" s="105" t="s">
        <v>107</v>
      </c>
      <c r="C322" s="105" t="s">
        <v>18</v>
      </c>
      <c r="D322" s="105" t="s">
        <v>176</v>
      </c>
      <c r="E322" s="105" t="s">
        <v>178</v>
      </c>
      <c r="F322" s="105"/>
      <c r="G322" s="106">
        <f>SUM(G323+G328)</f>
        <v>3978578</v>
      </c>
      <c r="H322" s="106">
        <f>SUM(H323+H328)</f>
        <v>3449621.6579999998</v>
      </c>
      <c r="I322" s="106">
        <f>SUM(I323+I328)</f>
        <v>3449621.6579999998</v>
      </c>
      <c r="J322" s="106">
        <f>SUM(J323+J328)</f>
        <v>0</v>
      </c>
    </row>
    <row r="323" spans="1:10" x14ac:dyDescent="0.25">
      <c r="A323" s="332" t="s">
        <v>32</v>
      </c>
      <c r="B323" s="335" t="s">
        <v>107</v>
      </c>
      <c r="C323" s="335" t="s">
        <v>18</v>
      </c>
      <c r="D323" s="385" t="s">
        <v>176</v>
      </c>
      <c r="E323" s="335" t="s">
        <v>179</v>
      </c>
      <c r="F323" s="105"/>
      <c r="G323" s="106">
        <f>SUM(G324:G327)</f>
        <v>3978578</v>
      </c>
      <c r="H323" s="106">
        <f>SUM(H324:H327)</f>
        <v>3449621.6579999998</v>
      </c>
      <c r="I323" s="106">
        <f>SUM(I324:I327)</f>
        <v>3449621.6579999998</v>
      </c>
      <c r="J323" s="106">
        <f>SUM(J324:J327)</f>
        <v>0</v>
      </c>
    </row>
    <row r="324" spans="1:10" x14ac:dyDescent="0.25">
      <c r="A324" s="333"/>
      <c r="B324" s="336"/>
      <c r="C324" s="336"/>
      <c r="D324" s="386"/>
      <c r="E324" s="336"/>
      <c r="F324" s="105" t="s">
        <v>34</v>
      </c>
      <c r="G324" s="106">
        <f>SUM(G366+G405+G444+G483+G522+G561)</f>
        <v>3055798</v>
      </c>
      <c r="H324" s="106">
        <f>SUM(H366+H405+H444+H483+H522+H561)</f>
        <v>2649479</v>
      </c>
      <c r="I324" s="106">
        <f>SUM(I366+I405+I444+I483+I522+I561)</f>
        <v>2649479</v>
      </c>
      <c r="J324" s="106">
        <f>SUM(J366+J405+J444+J483+J522+J561)</f>
        <v>0</v>
      </c>
    </row>
    <row r="325" spans="1:10" x14ac:dyDescent="0.25">
      <c r="A325" s="333"/>
      <c r="B325" s="336"/>
      <c r="C325" s="336"/>
      <c r="D325" s="386"/>
      <c r="E325" s="336"/>
      <c r="F325" s="159" t="s">
        <v>447</v>
      </c>
      <c r="G325" s="106"/>
      <c r="H325" s="106"/>
      <c r="I325" s="106"/>
      <c r="J325" s="106"/>
    </row>
    <row r="326" spans="1:10" x14ac:dyDescent="0.25">
      <c r="A326" s="333"/>
      <c r="B326" s="336"/>
      <c r="C326" s="336"/>
      <c r="D326" s="386"/>
      <c r="E326" s="336"/>
      <c r="F326" s="179" t="s">
        <v>35</v>
      </c>
      <c r="G326" s="106">
        <f>SUM(G367+G406+G445+G484+G523+G562)</f>
        <v>922780</v>
      </c>
      <c r="H326" s="106">
        <f>SUM(H367+H406+H445+H484+H523+H562)</f>
        <v>800142.65799999994</v>
      </c>
      <c r="I326" s="106">
        <f>SUM(I367+I406+I445+I484+I523+I562)</f>
        <v>800142.65799999994</v>
      </c>
      <c r="J326" s="106">
        <f>SUM(J367+J406+J445+J484+J523+J562)</f>
        <v>0</v>
      </c>
    </row>
    <row r="327" spans="1:10" x14ac:dyDescent="0.25">
      <c r="A327" s="334"/>
      <c r="B327" s="337"/>
      <c r="C327" s="337"/>
      <c r="D327" s="387"/>
      <c r="E327" s="337"/>
      <c r="F327" s="159" t="s">
        <v>448</v>
      </c>
      <c r="G327" s="106"/>
      <c r="H327" s="106"/>
      <c r="I327" s="106"/>
      <c r="J327" s="106"/>
    </row>
    <row r="328" spans="1:10" ht="26.25" x14ac:dyDescent="0.25">
      <c r="A328" s="182" t="s">
        <v>36</v>
      </c>
      <c r="B328" s="105" t="s">
        <v>107</v>
      </c>
      <c r="C328" s="105" t="s">
        <v>18</v>
      </c>
      <c r="D328" s="105" t="s">
        <v>176</v>
      </c>
      <c r="E328" s="105" t="s">
        <v>182</v>
      </c>
      <c r="F328" s="105" t="s">
        <v>183</v>
      </c>
      <c r="G328" s="106">
        <f>SUM(G368+G407+G446+G485+G524+G563)</f>
        <v>0</v>
      </c>
      <c r="H328" s="106">
        <f>SUM(H368+H407+H446+H485+H524+H563)</f>
        <v>0</v>
      </c>
      <c r="I328" s="106">
        <f>SUM(I368+I407+I446+I485+I524+I563)</f>
        <v>0</v>
      </c>
      <c r="J328" s="106">
        <f>SUM(J368+J407+J446+J485+J524+J563)</f>
        <v>0</v>
      </c>
    </row>
    <row r="329" spans="1:10" ht="26.25" x14ac:dyDescent="0.25">
      <c r="A329" s="182" t="s">
        <v>228</v>
      </c>
      <c r="B329" s="105" t="s">
        <v>107</v>
      </c>
      <c r="C329" s="105" t="s">
        <v>18</v>
      </c>
      <c r="D329" s="105" t="s">
        <v>176</v>
      </c>
      <c r="E329" s="105" t="s">
        <v>88</v>
      </c>
      <c r="F329" s="105"/>
      <c r="G329" s="106">
        <f>SUM(G330)</f>
        <v>656100</v>
      </c>
      <c r="H329" s="106">
        <f>SUM(H330)</f>
        <v>661900</v>
      </c>
      <c r="I329" s="106">
        <f>SUM(I330)</f>
        <v>661900</v>
      </c>
      <c r="J329" s="106">
        <f>SUM(J330)</f>
        <v>0</v>
      </c>
    </row>
    <row r="330" spans="1:10" ht="39" x14ac:dyDescent="0.25">
      <c r="A330" s="180" t="s">
        <v>229</v>
      </c>
      <c r="B330" s="105" t="s">
        <v>107</v>
      </c>
      <c r="C330" s="105" t="s">
        <v>18</v>
      </c>
      <c r="D330" s="105" t="s">
        <v>176</v>
      </c>
      <c r="E330" s="105" t="s">
        <v>89</v>
      </c>
      <c r="F330" s="105"/>
      <c r="G330" s="106">
        <f>SUM(G331+G332)</f>
        <v>656100</v>
      </c>
      <c r="H330" s="106">
        <f>SUM(H331+H332)</f>
        <v>661900</v>
      </c>
      <c r="I330" s="106">
        <f>SUM(I331+I332)</f>
        <v>661900</v>
      </c>
      <c r="J330" s="106">
        <f>SUM(J331+J332)</f>
        <v>0</v>
      </c>
    </row>
    <row r="331" spans="1:10" ht="39" x14ac:dyDescent="0.25">
      <c r="A331" s="181" t="s">
        <v>40</v>
      </c>
      <c r="B331" s="105" t="s">
        <v>107</v>
      </c>
      <c r="C331" s="105" t="s">
        <v>18</v>
      </c>
      <c r="D331" s="105" t="s">
        <v>176</v>
      </c>
      <c r="E331" s="105" t="s">
        <v>151</v>
      </c>
      <c r="F331" s="105" t="s">
        <v>41</v>
      </c>
      <c r="G331" s="106">
        <f>SUM(G371+G410+G449+G488+G527+G566)</f>
        <v>24300</v>
      </c>
      <c r="H331" s="106">
        <f>SUM(H371+H410+H449+H488+H527+H566)</f>
        <v>21384</v>
      </c>
      <c r="I331" s="106">
        <f>SUM(I371+I410+I449+I488+I527+I566)</f>
        <v>21384</v>
      </c>
      <c r="J331" s="106">
        <f>SUM(J371+J410+J449+J488+J527+J566)</f>
        <v>0</v>
      </c>
    </row>
    <row r="332" spans="1:10" x14ac:dyDescent="0.25">
      <c r="A332" s="388" t="s">
        <v>275</v>
      </c>
      <c r="B332" s="335" t="s">
        <v>107</v>
      </c>
      <c r="C332" s="335" t="s">
        <v>18</v>
      </c>
      <c r="D332" s="385" t="s">
        <v>176</v>
      </c>
      <c r="E332" s="335" t="s">
        <v>43</v>
      </c>
      <c r="F332" s="179"/>
      <c r="G332" s="106">
        <f>SUM(G333+G334+G335+G339+G345+G347+G349+G346+G348)</f>
        <v>631800</v>
      </c>
      <c r="H332" s="106">
        <f>SUM(H333+H334+H335+H339+H345+H347+H349+H346+H348)</f>
        <v>640516</v>
      </c>
      <c r="I332" s="106">
        <f>SUM(I333+I334+I335+I339+I345+I347+I349+I346+I348)</f>
        <v>640516</v>
      </c>
      <c r="J332" s="106">
        <f>SUM(J333+J334+J335+J339+J345+J347+J349+J346+J348)</f>
        <v>0</v>
      </c>
    </row>
    <row r="333" spans="1:10" x14ac:dyDescent="0.25">
      <c r="A333" s="389"/>
      <c r="B333" s="336"/>
      <c r="C333" s="336"/>
      <c r="D333" s="386"/>
      <c r="E333" s="336"/>
      <c r="F333" s="179" t="s">
        <v>41</v>
      </c>
      <c r="G333" s="106">
        <f t="shared" ref="G333:J334" si="46">SUM(G373+G412+G451+G490+G529+G568)</f>
        <v>0</v>
      </c>
      <c r="H333" s="106">
        <f t="shared" si="46"/>
        <v>0</v>
      </c>
      <c r="I333" s="106">
        <f t="shared" si="46"/>
        <v>0</v>
      </c>
      <c r="J333" s="106">
        <f t="shared" si="46"/>
        <v>0</v>
      </c>
    </row>
    <row r="334" spans="1:10" x14ac:dyDescent="0.25">
      <c r="A334" s="389"/>
      <c r="B334" s="336"/>
      <c r="C334" s="336"/>
      <c r="D334" s="386"/>
      <c r="E334" s="336"/>
      <c r="F334" s="179" t="s">
        <v>186</v>
      </c>
      <c r="G334" s="106">
        <f t="shared" si="46"/>
        <v>0</v>
      </c>
      <c r="H334" s="106">
        <f t="shared" si="46"/>
        <v>0</v>
      </c>
      <c r="I334" s="106">
        <f t="shared" si="46"/>
        <v>0</v>
      </c>
      <c r="J334" s="106">
        <f t="shared" si="46"/>
        <v>0</v>
      </c>
    </row>
    <row r="335" spans="1:10" x14ac:dyDescent="0.25">
      <c r="A335" s="389"/>
      <c r="B335" s="336"/>
      <c r="C335" s="336"/>
      <c r="D335" s="386"/>
      <c r="E335" s="336"/>
      <c r="F335" s="179" t="s">
        <v>45</v>
      </c>
      <c r="G335" s="106">
        <f>SUM(G336:G338)</f>
        <v>171600</v>
      </c>
      <c r="H335" s="106">
        <f>SUM(H336:H338)</f>
        <v>175032</v>
      </c>
      <c r="I335" s="106">
        <f>SUM(I336:I338)</f>
        <v>175032</v>
      </c>
      <c r="J335" s="106">
        <f>SUM(J336:J338)</f>
        <v>0</v>
      </c>
    </row>
    <row r="336" spans="1:10" x14ac:dyDescent="0.25">
      <c r="A336" s="389"/>
      <c r="B336" s="336"/>
      <c r="C336" s="336"/>
      <c r="D336" s="386"/>
      <c r="E336" s="336"/>
      <c r="F336" s="179" t="s">
        <v>46</v>
      </c>
      <c r="G336" s="106">
        <f t="shared" ref="G336:J338" si="47">SUM(G376+G415+G454+G493+G532+G571)</f>
        <v>166800</v>
      </c>
      <c r="H336" s="106">
        <f t="shared" si="47"/>
        <v>170136</v>
      </c>
      <c r="I336" s="106">
        <f t="shared" si="47"/>
        <v>170136</v>
      </c>
      <c r="J336" s="106">
        <f t="shared" si="47"/>
        <v>0</v>
      </c>
    </row>
    <row r="337" spans="1:10" x14ac:dyDescent="0.25">
      <c r="A337" s="389"/>
      <c r="B337" s="336"/>
      <c r="C337" s="336"/>
      <c r="D337" s="386"/>
      <c r="E337" s="336"/>
      <c r="F337" s="179" t="s">
        <v>47</v>
      </c>
      <c r="G337" s="106">
        <f t="shared" si="47"/>
        <v>0</v>
      </c>
      <c r="H337" s="106">
        <f t="shared" si="47"/>
        <v>0</v>
      </c>
      <c r="I337" s="106">
        <f t="shared" si="47"/>
        <v>0</v>
      </c>
      <c r="J337" s="106">
        <f t="shared" si="47"/>
        <v>0</v>
      </c>
    </row>
    <row r="338" spans="1:10" x14ac:dyDescent="0.25">
      <c r="A338" s="389"/>
      <c r="B338" s="336"/>
      <c r="C338" s="336"/>
      <c r="D338" s="386"/>
      <c r="E338" s="336"/>
      <c r="F338" s="179" t="s">
        <v>48</v>
      </c>
      <c r="G338" s="106">
        <f t="shared" si="47"/>
        <v>4800</v>
      </c>
      <c r="H338" s="106">
        <f t="shared" si="47"/>
        <v>4896</v>
      </c>
      <c r="I338" s="106">
        <f t="shared" si="47"/>
        <v>4896</v>
      </c>
      <c r="J338" s="106">
        <f t="shared" si="47"/>
        <v>0</v>
      </c>
    </row>
    <row r="339" spans="1:10" x14ac:dyDescent="0.25">
      <c r="A339" s="389"/>
      <c r="B339" s="336"/>
      <c r="C339" s="336"/>
      <c r="D339" s="386"/>
      <c r="E339" s="336"/>
      <c r="F339" s="179" t="s">
        <v>50</v>
      </c>
      <c r="G339" s="106">
        <f>SUM(G340:G344)</f>
        <v>0</v>
      </c>
      <c r="H339" s="106">
        <f>SUM(H340:H344)</f>
        <v>0</v>
      </c>
      <c r="I339" s="106">
        <f>SUM(I340:I344)</f>
        <v>0</v>
      </c>
      <c r="J339" s="106">
        <f>SUM(J340:J344)</f>
        <v>0</v>
      </c>
    </row>
    <row r="340" spans="1:10" x14ac:dyDescent="0.25">
      <c r="A340" s="389"/>
      <c r="B340" s="336"/>
      <c r="C340" s="336"/>
      <c r="D340" s="386"/>
      <c r="E340" s="336"/>
      <c r="F340" s="179" t="s">
        <v>51</v>
      </c>
      <c r="G340" s="106">
        <f t="shared" ref="G340:J343" si="48">SUM(G380+G419+G458+G497+G536+G575)</f>
        <v>0</v>
      </c>
      <c r="H340" s="106">
        <f t="shared" si="48"/>
        <v>0</v>
      </c>
      <c r="I340" s="106">
        <f t="shared" si="48"/>
        <v>0</v>
      </c>
      <c r="J340" s="106">
        <f t="shared" si="48"/>
        <v>0</v>
      </c>
    </row>
    <row r="341" spans="1:10" x14ac:dyDescent="0.25">
      <c r="A341" s="389"/>
      <c r="B341" s="336"/>
      <c r="C341" s="336"/>
      <c r="D341" s="386"/>
      <c r="E341" s="336"/>
      <c r="F341" s="179" t="s">
        <v>52</v>
      </c>
      <c r="G341" s="106">
        <f t="shared" si="48"/>
        <v>0</v>
      </c>
      <c r="H341" s="106">
        <f t="shared" si="48"/>
        <v>0</v>
      </c>
      <c r="I341" s="106">
        <f t="shared" si="48"/>
        <v>0</v>
      </c>
      <c r="J341" s="106">
        <f t="shared" si="48"/>
        <v>0</v>
      </c>
    </row>
    <row r="342" spans="1:10" ht="26.25" x14ac:dyDescent="0.25">
      <c r="A342" s="389"/>
      <c r="B342" s="336"/>
      <c r="C342" s="336"/>
      <c r="D342" s="386"/>
      <c r="E342" s="336"/>
      <c r="F342" s="179" t="s">
        <v>187</v>
      </c>
      <c r="G342" s="106">
        <f t="shared" si="48"/>
        <v>0</v>
      </c>
      <c r="H342" s="106">
        <f t="shared" si="48"/>
        <v>0</v>
      </c>
      <c r="I342" s="106">
        <f t="shared" si="48"/>
        <v>0</v>
      </c>
      <c r="J342" s="106">
        <f t="shared" si="48"/>
        <v>0</v>
      </c>
    </row>
    <row r="343" spans="1:10" x14ac:dyDescent="0.25">
      <c r="A343" s="389"/>
      <c r="B343" s="336"/>
      <c r="C343" s="336"/>
      <c r="D343" s="386"/>
      <c r="E343" s="336"/>
      <c r="F343" s="179" t="s">
        <v>98</v>
      </c>
      <c r="G343" s="106">
        <f t="shared" si="48"/>
        <v>0</v>
      </c>
      <c r="H343" s="106">
        <f t="shared" si="48"/>
        <v>0</v>
      </c>
      <c r="I343" s="106">
        <f t="shared" si="48"/>
        <v>0</v>
      </c>
      <c r="J343" s="106">
        <f t="shared" si="48"/>
        <v>0</v>
      </c>
    </row>
    <row r="344" spans="1:10" ht="26.25" x14ac:dyDescent="0.25">
      <c r="A344" s="389"/>
      <c r="B344" s="336"/>
      <c r="C344" s="336"/>
      <c r="D344" s="386"/>
      <c r="E344" s="336"/>
      <c r="F344" s="179" t="s">
        <v>188</v>
      </c>
      <c r="G344" s="106"/>
      <c r="H344" s="106"/>
      <c r="I344" s="106"/>
      <c r="J344" s="106"/>
    </row>
    <row r="345" spans="1:10" x14ac:dyDescent="0.25">
      <c r="A345" s="389"/>
      <c r="B345" s="336"/>
      <c r="C345" s="336"/>
      <c r="D345" s="386"/>
      <c r="E345" s="336"/>
      <c r="F345" s="179" t="s">
        <v>56</v>
      </c>
      <c r="G345" s="106">
        <f t="shared" ref="G345:J348" si="49">SUM(G384+G423+G462+G501+G540+G579)</f>
        <v>20000</v>
      </c>
      <c r="H345" s="106">
        <f t="shared" si="49"/>
        <v>17600</v>
      </c>
      <c r="I345" s="106">
        <f t="shared" si="49"/>
        <v>17600</v>
      </c>
      <c r="J345" s="106">
        <f t="shared" si="49"/>
        <v>0</v>
      </c>
    </row>
    <row r="346" spans="1:10" ht="26.25" x14ac:dyDescent="0.25">
      <c r="A346" s="389"/>
      <c r="B346" s="336"/>
      <c r="C346" s="336"/>
      <c r="D346" s="386"/>
      <c r="E346" s="336"/>
      <c r="F346" s="179" t="s">
        <v>189</v>
      </c>
      <c r="G346" s="106">
        <f t="shared" si="49"/>
        <v>46500</v>
      </c>
      <c r="H346" s="106">
        <f t="shared" si="49"/>
        <v>46500</v>
      </c>
      <c r="I346" s="106">
        <f t="shared" si="49"/>
        <v>46500</v>
      </c>
      <c r="J346" s="106">
        <f t="shared" si="49"/>
        <v>0</v>
      </c>
    </row>
    <row r="347" spans="1:10" x14ac:dyDescent="0.25">
      <c r="A347" s="389"/>
      <c r="B347" s="336"/>
      <c r="C347" s="336"/>
      <c r="D347" s="386"/>
      <c r="E347" s="336"/>
      <c r="F347" s="179" t="s">
        <v>99</v>
      </c>
      <c r="G347" s="106">
        <f t="shared" si="49"/>
        <v>0</v>
      </c>
      <c r="H347" s="106">
        <f t="shared" si="49"/>
        <v>0</v>
      </c>
      <c r="I347" s="106">
        <f t="shared" si="49"/>
        <v>0</v>
      </c>
      <c r="J347" s="106">
        <f t="shared" si="49"/>
        <v>0</v>
      </c>
    </row>
    <row r="348" spans="1:10" ht="26.25" x14ac:dyDescent="0.25">
      <c r="A348" s="389"/>
      <c r="B348" s="336"/>
      <c r="C348" s="336"/>
      <c r="D348" s="386"/>
      <c r="E348" s="336"/>
      <c r="F348" s="179" t="s">
        <v>190</v>
      </c>
      <c r="G348" s="106">
        <f t="shared" si="49"/>
        <v>0</v>
      </c>
      <c r="H348" s="106">
        <f t="shared" si="49"/>
        <v>0</v>
      </c>
      <c r="I348" s="106">
        <f t="shared" si="49"/>
        <v>0</v>
      </c>
      <c r="J348" s="106">
        <f t="shared" si="49"/>
        <v>0</v>
      </c>
    </row>
    <row r="349" spans="1:10" x14ac:dyDescent="0.25">
      <c r="A349" s="389"/>
      <c r="B349" s="336"/>
      <c r="C349" s="336"/>
      <c r="D349" s="386"/>
      <c r="E349" s="336"/>
      <c r="F349" s="179" t="s">
        <v>58</v>
      </c>
      <c r="G349" s="106">
        <f>SUM(G350:G356)</f>
        <v>393700</v>
      </c>
      <c r="H349" s="106">
        <f>SUM(H350:H356)</f>
        <v>401384</v>
      </c>
      <c r="I349" s="106">
        <f>SUM(I350:I356)</f>
        <v>401384</v>
      </c>
      <c r="J349" s="106">
        <f>SUM(J350:J356)</f>
        <v>0</v>
      </c>
    </row>
    <row r="350" spans="1:10" x14ac:dyDescent="0.25">
      <c r="A350" s="389"/>
      <c r="B350" s="336"/>
      <c r="C350" s="336"/>
      <c r="D350" s="386"/>
      <c r="E350" s="336"/>
      <c r="F350" s="179" t="s">
        <v>101</v>
      </c>
      <c r="G350" s="106">
        <f t="shared" ref="G350:J356" si="50">SUM(G389+G428+G467+G506+G545+G584)</f>
        <v>0</v>
      </c>
      <c r="H350" s="106">
        <f t="shared" si="50"/>
        <v>0</v>
      </c>
      <c r="I350" s="106">
        <f t="shared" si="50"/>
        <v>0</v>
      </c>
      <c r="J350" s="106">
        <f t="shared" si="50"/>
        <v>0</v>
      </c>
    </row>
    <row r="351" spans="1:10" ht="26.25" x14ac:dyDescent="0.25">
      <c r="A351" s="389"/>
      <c r="B351" s="336"/>
      <c r="C351" s="336"/>
      <c r="D351" s="386"/>
      <c r="E351" s="336"/>
      <c r="F351" s="179" t="s">
        <v>191</v>
      </c>
      <c r="G351" s="106">
        <f t="shared" si="50"/>
        <v>9500</v>
      </c>
      <c r="H351" s="106">
        <f t="shared" si="50"/>
        <v>9500</v>
      </c>
      <c r="I351" s="106">
        <f t="shared" si="50"/>
        <v>9500</v>
      </c>
      <c r="J351" s="106">
        <f t="shared" si="50"/>
        <v>0</v>
      </c>
    </row>
    <row r="352" spans="1:10" x14ac:dyDescent="0.25">
      <c r="A352" s="389"/>
      <c r="B352" s="336"/>
      <c r="C352" s="336"/>
      <c r="D352" s="386"/>
      <c r="E352" s="336"/>
      <c r="F352" s="159" t="s">
        <v>102</v>
      </c>
      <c r="G352" s="106">
        <f t="shared" si="50"/>
        <v>0</v>
      </c>
      <c r="H352" s="106">
        <f t="shared" si="50"/>
        <v>0</v>
      </c>
      <c r="I352" s="106">
        <f t="shared" si="50"/>
        <v>0</v>
      </c>
      <c r="J352" s="106">
        <f t="shared" si="50"/>
        <v>0</v>
      </c>
    </row>
    <row r="353" spans="1:10" ht="23.25" x14ac:dyDescent="0.25">
      <c r="A353" s="389"/>
      <c r="B353" s="336"/>
      <c r="C353" s="336"/>
      <c r="D353" s="386"/>
      <c r="E353" s="336"/>
      <c r="F353" s="159" t="s">
        <v>192</v>
      </c>
      <c r="G353" s="106">
        <f t="shared" si="50"/>
        <v>0</v>
      </c>
      <c r="H353" s="106">
        <f t="shared" si="50"/>
        <v>0</v>
      </c>
      <c r="I353" s="106">
        <f t="shared" si="50"/>
        <v>0</v>
      </c>
      <c r="J353" s="106">
        <f t="shared" si="50"/>
        <v>0</v>
      </c>
    </row>
    <row r="354" spans="1:10" x14ac:dyDescent="0.25">
      <c r="A354" s="389"/>
      <c r="B354" s="336"/>
      <c r="C354" s="336"/>
      <c r="D354" s="386"/>
      <c r="E354" s="336"/>
      <c r="F354" s="179" t="s">
        <v>60</v>
      </c>
      <c r="G354" s="106">
        <f t="shared" si="50"/>
        <v>0</v>
      </c>
      <c r="H354" s="106">
        <f t="shared" si="50"/>
        <v>0</v>
      </c>
      <c r="I354" s="106">
        <f t="shared" si="50"/>
        <v>0</v>
      </c>
      <c r="J354" s="106">
        <f t="shared" si="50"/>
        <v>0</v>
      </c>
    </row>
    <row r="355" spans="1:10" x14ac:dyDescent="0.25">
      <c r="A355" s="389"/>
      <c r="B355" s="336"/>
      <c r="C355" s="336"/>
      <c r="D355" s="386"/>
      <c r="E355" s="336"/>
      <c r="F355" s="179" t="s">
        <v>61</v>
      </c>
      <c r="G355" s="106">
        <f t="shared" si="50"/>
        <v>105900</v>
      </c>
      <c r="H355" s="106">
        <f t="shared" si="50"/>
        <v>108018</v>
      </c>
      <c r="I355" s="106">
        <f t="shared" si="50"/>
        <v>108018</v>
      </c>
      <c r="J355" s="106">
        <f t="shared" si="50"/>
        <v>0</v>
      </c>
    </row>
    <row r="356" spans="1:10" x14ac:dyDescent="0.25">
      <c r="A356" s="390"/>
      <c r="B356" s="337"/>
      <c r="C356" s="337"/>
      <c r="D356" s="387"/>
      <c r="E356" s="337"/>
      <c r="F356" s="179" t="s">
        <v>193</v>
      </c>
      <c r="G356" s="106">
        <f t="shared" si="50"/>
        <v>278300</v>
      </c>
      <c r="H356" s="106">
        <f t="shared" si="50"/>
        <v>283866</v>
      </c>
      <c r="I356" s="106">
        <f t="shared" si="50"/>
        <v>283866</v>
      </c>
      <c r="J356" s="106">
        <f t="shared" si="50"/>
        <v>0</v>
      </c>
    </row>
    <row r="357" spans="1:10" x14ac:dyDescent="0.25">
      <c r="A357" s="182" t="s">
        <v>62</v>
      </c>
      <c r="B357" s="105" t="s">
        <v>107</v>
      </c>
      <c r="C357" s="105" t="s">
        <v>18</v>
      </c>
      <c r="D357" s="105" t="s">
        <v>176</v>
      </c>
      <c r="E357" s="142">
        <v>800</v>
      </c>
      <c r="F357" s="105"/>
      <c r="G357" s="106">
        <f>SUM(G358)</f>
        <v>9250</v>
      </c>
      <c r="H357" s="106">
        <f>SUM(H358)</f>
        <v>9435</v>
      </c>
      <c r="I357" s="106">
        <f>SUM(I358)</f>
        <v>9435</v>
      </c>
      <c r="J357" s="106">
        <f>SUM(J358)</f>
        <v>0</v>
      </c>
    </row>
    <row r="358" spans="1:10" x14ac:dyDescent="0.25">
      <c r="A358" s="180" t="s">
        <v>64</v>
      </c>
      <c r="B358" s="105" t="s">
        <v>107</v>
      </c>
      <c r="C358" s="105" t="s">
        <v>18</v>
      </c>
      <c r="D358" s="105" t="s">
        <v>176</v>
      </c>
      <c r="E358" s="142">
        <v>850</v>
      </c>
      <c r="F358" s="105"/>
      <c r="G358" s="106">
        <f>SUM(G359:G360)</f>
        <v>9250</v>
      </c>
      <c r="H358" s="106">
        <f>SUM(H359:H360)</f>
        <v>9435</v>
      </c>
      <c r="I358" s="106">
        <f>SUM(I359:I360)</f>
        <v>9435</v>
      </c>
      <c r="J358" s="106">
        <f>SUM(J359:J360)</f>
        <v>0</v>
      </c>
    </row>
    <row r="359" spans="1:10" ht="26.25" x14ac:dyDescent="0.25">
      <c r="A359" s="180" t="s">
        <v>78</v>
      </c>
      <c r="B359" s="105" t="s">
        <v>107</v>
      </c>
      <c r="C359" s="105" t="s">
        <v>18</v>
      </c>
      <c r="D359" s="105" t="s">
        <v>176</v>
      </c>
      <c r="E359" s="142">
        <v>851</v>
      </c>
      <c r="F359" s="105" t="s">
        <v>68</v>
      </c>
      <c r="G359" s="106">
        <f t="shared" ref="G359:J360" si="51">SUM(G398+G437+G476+G515+G554+G593)</f>
        <v>0</v>
      </c>
      <c r="H359" s="106">
        <f t="shared" si="51"/>
        <v>0</v>
      </c>
      <c r="I359" s="106">
        <f t="shared" si="51"/>
        <v>0</v>
      </c>
      <c r="J359" s="106">
        <f t="shared" si="51"/>
        <v>0</v>
      </c>
    </row>
    <row r="360" spans="1:10" ht="26.25" x14ac:dyDescent="0.25">
      <c r="A360" s="180" t="s">
        <v>66</v>
      </c>
      <c r="B360" s="105" t="s">
        <v>107</v>
      </c>
      <c r="C360" s="105" t="s">
        <v>18</v>
      </c>
      <c r="D360" s="105" t="s">
        <v>176</v>
      </c>
      <c r="E360" s="142">
        <v>852</v>
      </c>
      <c r="F360" s="105" t="s">
        <v>68</v>
      </c>
      <c r="G360" s="106">
        <f t="shared" si="51"/>
        <v>9250</v>
      </c>
      <c r="H360" s="106">
        <f t="shared" si="51"/>
        <v>9435</v>
      </c>
      <c r="I360" s="106">
        <f t="shared" si="51"/>
        <v>9435</v>
      </c>
      <c r="J360" s="106">
        <f t="shared" si="51"/>
        <v>0</v>
      </c>
    </row>
    <row r="361" spans="1:10" x14ac:dyDescent="0.25">
      <c r="A361" s="186" t="s">
        <v>449</v>
      </c>
      <c r="B361" s="105"/>
      <c r="C361" s="105"/>
      <c r="D361" s="105"/>
      <c r="E361" s="105"/>
      <c r="F361" s="105"/>
      <c r="G361" s="94">
        <f>SUM(G362)</f>
        <v>1146091</v>
      </c>
      <c r="H361" s="94">
        <f>SUM(H362)</f>
        <v>1067007.4819999998</v>
      </c>
      <c r="I361" s="94">
        <f>SUM(I362)</f>
        <v>1067007.4819999998</v>
      </c>
      <c r="J361" s="106">
        <f>SUM(J362)</f>
        <v>0</v>
      </c>
    </row>
    <row r="362" spans="1:10" ht="39" x14ac:dyDescent="0.25">
      <c r="A362" s="180" t="s">
        <v>96</v>
      </c>
      <c r="B362" s="105" t="s">
        <v>107</v>
      </c>
      <c r="C362" s="105" t="s">
        <v>18</v>
      </c>
      <c r="D362" s="105" t="s">
        <v>176</v>
      </c>
      <c r="E362" s="105"/>
      <c r="F362" s="105"/>
      <c r="G362" s="106">
        <f>SUM(G363+G369+G396)</f>
        <v>1146091</v>
      </c>
      <c r="H362" s="106">
        <f>SUM(H363+H369+H396)</f>
        <v>1067007.4819999998</v>
      </c>
      <c r="I362" s="106">
        <f>SUM(I363+I369+I396)</f>
        <v>1067007.4819999998</v>
      </c>
      <c r="J362" s="106">
        <f>SUM(J363+J369+J396)</f>
        <v>0</v>
      </c>
    </row>
    <row r="363" spans="1:10" ht="77.25" x14ac:dyDescent="0.25">
      <c r="A363" s="189" t="s">
        <v>434</v>
      </c>
      <c r="B363" s="105" t="s">
        <v>107</v>
      </c>
      <c r="C363" s="105" t="s">
        <v>18</v>
      </c>
      <c r="D363" s="105" t="s">
        <v>176</v>
      </c>
      <c r="E363" s="105" t="s">
        <v>29</v>
      </c>
      <c r="F363" s="105"/>
      <c r="G363" s="106">
        <f>SUM(G364)</f>
        <v>1029041</v>
      </c>
      <c r="H363" s="106">
        <f>SUM(H364)</f>
        <v>951880.48199999996</v>
      </c>
      <c r="I363" s="106">
        <f>SUM(I364)</f>
        <v>951880.48199999996</v>
      </c>
      <c r="J363" s="106">
        <f>SUM(J364)</f>
        <v>0</v>
      </c>
    </row>
    <row r="364" spans="1:10" ht="26.25" x14ac:dyDescent="0.25">
      <c r="A364" s="180" t="s">
        <v>177</v>
      </c>
      <c r="B364" s="105" t="s">
        <v>107</v>
      </c>
      <c r="C364" s="105" t="s">
        <v>18</v>
      </c>
      <c r="D364" s="105" t="s">
        <v>176</v>
      </c>
      <c r="E364" s="105" t="s">
        <v>178</v>
      </c>
      <c r="F364" s="105"/>
      <c r="G364" s="106">
        <f>SUM(G365+G368)</f>
        <v>1029041</v>
      </c>
      <c r="H364" s="106">
        <f>SUM(H365+H368)</f>
        <v>951880.48199999996</v>
      </c>
      <c r="I364" s="106">
        <f>SUM(I365+I368)</f>
        <v>951880.48199999996</v>
      </c>
      <c r="J364" s="106">
        <f>SUM(J365+J368)</f>
        <v>0</v>
      </c>
    </row>
    <row r="365" spans="1:10" x14ac:dyDescent="0.25">
      <c r="A365" s="332" t="s">
        <v>32</v>
      </c>
      <c r="B365" s="335" t="s">
        <v>107</v>
      </c>
      <c r="C365" s="335" t="s">
        <v>18</v>
      </c>
      <c r="D365" s="105" t="s">
        <v>176</v>
      </c>
      <c r="E365" s="335" t="s">
        <v>179</v>
      </c>
      <c r="F365" s="105"/>
      <c r="G365" s="106">
        <f>SUM(G366:G367)</f>
        <v>1029041</v>
      </c>
      <c r="H365" s="106">
        <f>SUM(H366:H367)</f>
        <v>951880.48199999996</v>
      </c>
      <c r="I365" s="106">
        <f>SUM(I366:I367)</f>
        <v>951880.48199999996</v>
      </c>
      <c r="J365" s="106">
        <f>SUM(J366:J367)</f>
        <v>0</v>
      </c>
    </row>
    <row r="366" spans="1:10" x14ac:dyDescent="0.25">
      <c r="A366" s="333"/>
      <c r="B366" s="336"/>
      <c r="C366" s="336"/>
      <c r="D366" s="105" t="s">
        <v>176</v>
      </c>
      <c r="E366" s="336"/>
      <c r="F366" s="105" t="s">
        <v>34</v>
      </c>
      <c r="G366" s="106">
        <v>790369</v>
      </c>
      <c r="H366" s="106">
        <f>SUM(I366:J366)</f>
        <v>731091</v>
      </c>
      <c r="I366" s="106">
        <v>731091</v>
      </c>
      <c r="J366" s="106"/>
    </row>
    <row r="367" spans="1:10" x14ac:dyDescent="0.25">
      <c r="A367" s="334"/>
      <c r="B367" s="337"/>
      <c r="C367" s="337"/>
      <c r="D367" s="105" t="s">
        <v>176</v>
      </c>
      <c r="E367" s="337"/>
      <c r="F367" s="105" t="s">
        <v>35</v>
      </c>
      <c r="G367" s="106">
        <v>238672</v>
      </c>
      <c r="H367" s="106">
        <f>SUM(I367:J367)</f>
        <v>220789.48199999999</v>
      </c>
      <c r="I367" s="106">
        <f>SUM(I366*30.2/100)</f>
        <v>220789.48199999999</v>
      </c>
      <c r="J367" s="106">
        <f>SUM(J366*30.2/100)</f>
        <v>0</v>
      </c>
    </row>
    <row r="368" spans="1:10" ht="26.25" x14ac:dyDescent="0.25">
      <c r="A368" s="182" t="s">
        <v>36</v>
      </c>
      <c r="B368" s="105" t="s">
        <v>107</v>
      </c>
      <c r="C368" s="105" t="s">
        <v>18</v>
      </c>
      <c r="D368" s="105" t="s">
        <v>176</v>
      </c>
      <c r="E368" s="105" t="s">
        <v>182</v>
      </c>
      <c r="F368" s="105" t="s">
        <v>183</v>
      </c>
      <c r="G368" s="106">
        <v>0</v>
      </c>
      <c r="H368" s="106"/>
      <c r="I368" s="106"/>
      <c r="J368" s="106"/>
    </row>
    <row r="369" spans="1:10" ht="26.25" x14ac:dyDescent="0.25">
      <c r="A369" s="182" t="s">
        <v>228</v>
      </c>
      <c r="B369" s="105" t="s">
        <v>107</v>
      </c>
      <c r="C369" s="105" t="s">
        <v>18</v>
      </c>
      <c r="D369" s="105" t="s">
        <v>176</v>
      </c>
      <c r="E369" s="105" t="s">
        <v>88</v>
      </c>
      <c r="F369" s="105"/>
      <c r="G369" s="106">
        <f>SUM(G370)</f>
        <v>114700</v>
      </c>
      <c r="H369" s="106">
        <f>SUM(H370)</f>
        <v>112730</v>
      </c>
      <c r="I369" s="106">
        <f>SUM(I370)</f>
        <v>112730</v>
      </c>
      <c r="J369" s="106">
        <f>SUM(J370)</f>
        <v>0</v>
      </c>
    </row>
    <row r="370" spans="1:10" ht="39" x14ac:dyDescent="0.25">
      <c r="A370" s="180" t="s">
        <v>229</v>
      </c>
      <c r="B370" s="105" t="s">
        <v>107</v>
      </c>
      <c r="C370" s="105" t="s">
        <v>18</v>
      </c>
      <c r="D370" s="105" t="s">
        <v>176</v>
      </c>
      <c r="E370" s="105" t="s">
        <v>89</v>
      </c>
      <c r="F370" s="105"/>
      <c r="G370" s="106">
        <f>SUM(G372+G371)</f>
        <v>114700</v>
      </c>
      <c r="H370" s="106">
        <f>SUM(H372+H371)</f>
        <v>112730</v>
      </c>
      <c r="I370" s="106">
        <f>SUM(I372+I371)</f>
        <v>112730</v>
      </c>
      <c r="J370" s="106">
        <f>SUM(J372+J371)</f>
        <v>0</v>
      </c>
    </row>
    <row r="371" spans="1:10" ht="39" x14ac:dyDescent="0.25">
      <c r="A371" s="181" t="s">
        <v>40</v>
      </c>
      <c r="B371" s="105" t="s">
        <v>107</v>
      </c>
      <c r="C371" s="105" t="s">
        <v>18</v>
      </c>
      <c r="D371" s="105" t="s">
        <v>176</v>
      </c>
      <c r="E371" s="105" t="s">
        <v>185</v>
      </c>
      <c r="F371" s="105" t="s">
        <v>41</v>
      </c>
      <c r="G371" s="106">
        <v>8100</v>
      </c>
      <c r="H371" s="106">
        <f>SUM(I371:J371)</f>
        <v>7128</v>
      </c>
      <c r="I371" s="106">
        <v>7128</v>
      </c>
      <c r="J371" s="106">
        <v>0</v>
      </c>
    </row>
    <row r="372" spans="1:10" x14ac:dyDescent="0.25">
      <c r="A372" s="391" t="s">
        <v>275</v>
      </c>
      <c r="B372" s="365" t="s">
        <v>107</v>
      </c>
      <c r="C372" s="365" t="s">
        <v>18</v>
      </c>
      <c r="D372" s="377" t="s">
        <v>176</v>
      </c>
      <c r="E372" s="365" t="s">
        <v>43</v>
      </c>
      <c r="F372" s="105"/>
      <c r="G372" s="106">
        <f>SUM(G373+G374+G375+G379+G384+G386+G388+G385)</f>
        <v>106600</v>
      </c>
      <c r="H372" s="106">
        <f>SUM(H373+H374+H375+H379+H384+H386+H388+H385)</f>
        <v>105602</v>
      </c>
      <c r="I372" s="106">
        <f>SUM(I373+I374+I375+I379+I384+I386+I388+I385)</f>
        <v>105602</v>
      </c>
      <c r="J372" s="106">
        <f>SUM(J373+J374+J375+J379+J384+J386+J388+J385)</f>
        <v>0</v>
      </c>
    </row>
    <row r="373" spans="1:10" x14ac:dyDescent="0.25">
      <c r="A373" s="392"/>
      <c r="B373" s="366"/>
      <c r="C373" s="366"/>
      <c r="D373" s="378"/>
      <c r="E373" s="366"/>
      <c r="F373" s="105" t="s">
        <v>41</v>
      </c>
      <c r="G373" s="106">
        <v>0</v>
      </c>
      <c r="H373" s="106">
        <f t="shared" ref="H373:H395" si="52">SUM(I373+J373)</f>
        <v>0</v>
      </c>
      <c r="I373" s="106"/>
      <c r="J373" s="106"/>
    </row>
    <row r="374" spans="1:10" x14ac:dyDescent="0.25">
      <c r="A374" s="392"/>
      <c r="B374" s="366"/>
      <c r="C374" s="366"/>
      <c r="D374" s="378"/>
      <c r="E374" s="366"/>
      <c r="F374" s="105" t="s">
        <v>186</v>
      </c>
      <c r="G374" s="106">
        <v>0</v>
      </c>
      <c r="H374" s="106">
        <f t="shared" si="52"/>
        <v>0</v>
      </c>
      <c r="I374" s="106"/>
      <c r="J374" s="106"/>
    </row>
    <row r="375" spans="1:10" x14ac:dyDescent="0.25">
      <c r="A375" s="392"/>
      <c r="B375" s="366"/>
      <c r="C375" s="366"/>
      <c r="D375" s="378"/>
      <c r="E375" s="366"/>
      <c r="F375" s="105" t="s">
        <v>45</v>
      </c>
      <c r="G375" s="106">
        <f>SUM(G376:G378)</f>
        <v>16100</v>
      </c>
      <c r="H375" s="106">
        <f>SUM(H376:H378)</f>
        <v>16422</v>
      </c>
      <c r="I375" s="106">
        <f>SUM(I376:I378)</f>
        <v>16422</v>
      </c>
      <c r="J375" s="106">
        <f>SUM(J376:J378)</f>
        <v>0</v>
      </c>
    </row>
    <row r="376" spans="1:10" x14ac:dyDescent="0.25">
      <c r="A376" s="392"/>
      <c r="B376" s="366"/>
      <c r="C376" s="366"/>
      <c r="D376" s="378"/>
      <c r="E376" s="366"/>
      <c r="F376" s="105" t="s">
        <v>46</v>
      </c>
      <c r="G376" s="106">
        <v>15000</v>
      </c>
      <c r="H376" s="106">
        <f t="shared" si="52"/>
        <v>15300</v>
      </c>
      <c r="I376" s="106">
        <f>SUM(G376*102/100)</f>
        <v>15300</v>
      </c>
      <c r="J376" s="106">
        <v>0</v>
      </c>
    </row>
    <row r="377" spans="1:10" x14ac:dyDescent="0.25">
      <c r="A377" s="392"/>
      <c r="B377" s="366"/>
      <c r="C377" s="366"/>
      <c r="D377" s="378"/>
      <c r="E377" s="366"/>
      <c r="F377" s="105" t="s">
        <v>47</v>
      </c>
      <c r="G377" s="106">
        <v>0</v>
      </c>
      <c r="H377" s="106">
        <f t="shared" si="52"/>
        <v>0</v>
      </c>
      <c r="I377" s="106">
        <f>SUM(G377*106.4/100)</f>
        <v>0</v>
      </c>
      <c r="J377" s="106">
        <v>0</v>
      </c>
    </row>
    <row r="378" spans="1:10" x14ac:dyDescent="0.25">
      <c r="A378" s="392"/>
      <c r="B378" s="366"/>
      <c r="C378" s="366"/>
      <c r="D378" s="378"/>
      <c r="E378" s="366"/>
      <c r="F378" s="105" t="s">
        <v>48</v>
      </c>
      <c r="G378" s="106">
        <v>1100</v>
      </c>
      <c r="H378" s="106">
        <f t="shared" si="52"/>
        <v>1122</v>
      </c>
      <c r="I378" s="106">
        <f>SUM(G378*102/100)</f>
        <v>1122</v>
      </c>
      <c r="J378" s="106">
        <v>0</v>
      </c>
    </row>
    <row r="379" spans="1:10" x14ac:dyDescent="0.25">
      <c r="A379" s="392"/>
      <c r="B379" s="366"/>
      <c r="C379" s="366"/>
      <c r="D379" s="378"/>
      <c r="E379" s="366"/>
      <c r="F379" s="105" t="s">
        <v>50</v>
      </c>
      <c r="G379" s="106">
        <f>SUM(G380:G383)</f>
        <v>0</v>
      </c>
      <c r="H379" s="106">
        <f>SUM(H380:H383)</f>
        <v>0</v>
      </c>
      <c r="I379" s="106">
        <f>SUM(I380:I383)</f>
        <v>0</v>
      </c>
      <c r="J379" s="106">
        <f>SUM(J380:J383)</f>
        <v>0</v>
      </c>
    </row>
    <row r="380" spans="1:10" x14ac:dyDescent="0.25">
      <c r="A380" s="392"/>
      <c r="B380" s="366"/>
      <c r="C380" s="366"/>
      <c r="D380" s="378"/>
      <c r="E380" s="366"/>
      <c r="F380" s="105" t="s">
        <v>51</v>
      </c>
      <c r="G380" s="106"/>
      <c r="H380" s="106">
        <f t="shared" si="52"/>
        <v>0</v>
      </c>
      <c r="I380" s="106"/>
      <c r="J380" s="106"/>
    </row>
    <row r="381" spans="1:10" x14ac:dyDescent="0.25">
      <c r="A381" s="392"/>
      <c r="B381" s="366"/>
      <c r="C381" s="366"/>
      <c r="D381" s="378"/>
      <c r="E381" s="366"/>
      <c r="F381" s="105" t="s">
        <v>52</v>
      </c>
      <c r="G381" s="106">
        <v>0</v>
      </c>
      <c r="H381" s="106">
        <f t="shared" si="52"/>
        <v>0</v>
      </c>
      <c r="I381" s="106"/>
      <c r="J381" s="106"/>
    </row>
    <row r="382" spans="1:10" ht="26.25" x14ac:dyDescent="0.25">
      <c r="A382" s="392"/>
      <c r="B382" s="366"/>
      <c r="C382" s="366"/>
      <c r="D382" s="378"/>
      <c r="E382" s="366"/>
      <c r="F382" s="179" t="s">
        <v>187</v>
      </c>
      <c r="G382" s="106">
        <v>0</v>
      </c>
      <c r="H382" s="106">
        <f t="shared" si="52"/>
        <v>0</v>
      </c>
      <c r="I382" s="106">
        <f>SUM(G382)</f>
        <v>0</v>
      </c>
      <c r="J382" s="106">
        <v>0</v>
      </c>
    </row>
    <row r="383" spans="1:10" x14ac:dyDescent="0.25">
      <c r="A383" s="392"/>
      <c r="B383" s="366"/>
      <c r="C383" s="366"/>
      <c r="D383" s="378"/>
      <c r="E383" s="366"/>
      <c r="F383" s="105" t="s">
        <v>98</v>
      </c>
      <c r="G383" s="106">
        <v>0</v>
      </c>
      <c r="H383" s="106">
        <f t="shared" si="52"/>
        <v>0</v>
      </c>
      <c r="I383" s="106"/>
      <c r="J383" s="106"/>
    </row>
    <row r="384" spans="1:10" x14ac:dyDescent="0.25">
      <c r="A384" s="392"/>
      <c r="B384" s="366"/>
      <c r="C384" s="366"/>
      <c r="D384" s="378"/>
      <c r="E384" s="366"/>
      <c r="F384" s="105" t="s">
        <v>56</v>
      </c>
      <c r="G384" s="106">
        <v>7000</v>
      </c>
      <c r="H384" s="106">
        <f t="shared" si="52"/>
        <v>6160</v>
      </c>
      <c r="I384" s="106">
        <v>6160</v>
      </c>
      <c r="J384" s="106">
        <v>0</v>
      </c>
    </row>
    <row r="385" spans="1:10" ht="26.25" x14ac:dyDescent="0.25">
      <c r="A385" s="392"/>
      <c r="B385" s="366"/>
      <c r="C385" s="366"/>
      <c r="D385" s="378"/>
      <c r="E385" s="366"/>
      <c r="F385" s="179" t="s">
        <v>189</v>
      </c>
      <c r="G385" s="106">
        <v>27500</v>
      </c>
      <c r="H385" s="106">
        <f t="shared" si="52"/>
        <v>26000</v>
      </c>
      <c r="I385" s="106">
        <v>26000</v>
      </c>
      <c r="J385" s="106">
        <v>0</v>
      </c>
    </row>
    <row r="386" spans="1:10" x14ac:dyDescent="0.25">
      <c r="A386" s="392"/>
      <c r="B386" s="366"/>
      <c r="C386" s="366"/>
      <c r="D386" s="378"/>
      <c r="E386" s="366"/>
      <c r="F386" s="105" t="s">
        <v>99</v>
      </c>
      <c r="G386" s="106">
        <v>0</v>
      </c>
      <c r="H386" s="106">
        <f t="shared" si="52"/>
        <v>0</v>
      </c>
      <c r="I386" s="106"/>
      <c r="J386" s="106"/>
    </row>
    <row r="387" spans="1:10" ht="26.25" x14ac:dyDescent="0.25">
      <c r="A387" s="392"/>
      <c r="B387" s="366"/>
      <c r="C387" s="366"/>
      <c r="D387" s="378"/>
      <c r="E387" s="366"/>
      <c r="F387" s="193" t="s">
        <v>190</v>
      </c>
      <c r="G387" s="106"/>
      <c r="H387" s="106"/>
      <c r="I387" s="106"/>
      <c r="J387" s="106"/>
    </row>
    <row r="388" spans="1:10" x14ac:dyDescent="0.25">
      <c r="A388" s="392"/>
      <c r="B388" s="366"/>
      <c r="C388" s="366"/>
      <c r="D388" s="378"/>
      <c r="E388" s="366"/>
      <c r="F388" s="105" t="s">
        <v>58</v>
      </c>
      <c r="G388" s="106">
        <f>SUM(G389:G395)</f>
        <v>56000</v>
      </c>
      <c r="H388" s="106">
        <f>SUM(H389:H395)</f>
        <v>57020</v>
      </c>
      <c r="I388" s="106">
        <f>SUM(I389:I395)</f>
        <v>57020</v>
      </c>
      <c r="J388" s="106">
        <f>SUM(J389:J395)</f>
        <v>0</v>
      </c>
    </row>
    <row r="389" spans="1:10" x14ac:dyDescent="0.25">
      <c r="A389" s="392"/>
      <c r="B389" s="366"/>
      <c r="C389" s="366"/>
      <c r="D389" s="378"/>
      <c r="E389" s="366"/>
      <c r="F389" s="105" t="s">
        <v>101</v>
      </c>
      <c r="G389" s="106">
        <v>0</v>
      </c>
      <c r="H389" s="106">
        <f t="shared" si="52"/>
        <v>0</v>
      </c>
      <c r="I389" s="106">
        <f>SUM(G389*90/100)</f>
        <v>0</v>
      </c>
      <c r="J389" s="106">
        <v>0</v>
      </c>
    </row>
    <row r="390" spans="1:10" ht="26.25" x14ac:dyDescent="0.25">
      <c r="A390" s="392"/>
      <c r="B390" s="366"/>
      <c r="C390" s="366"/>
      <c r="D390" s="378"/>
      <c r="E390" s="366"/>
      <c r="F390" s="179" t="s">
        <v>191</v>
      </c>
      <c r="G390" s="106">
        <v>5000</v>
      </c>
      <c r="H390" s="106">
        <f t="shared" si="52"/>
        <v>5000</v>
      </c>
      <c r="I390" s="106">
        <v>5000</v>
      </c>
      <c r="J390" s="106">
        <v>0</v>
      </c>
    </row>
    <row r="391" spans="1:10" x14ac:dyDescent="0.25">
      <c r="A391" s="392"/>
      <c r="B391" s="366"/>
      <c r="C391" s="366"/>
      <c r="D391" s="378"/>
      <c r="E391" s="366"/>
      <c r="F391" s="105" t="s">
        <v>102</v>
      </c>
      <c r="G391" s="106"/>
      <c r="H391" s="106">
        <f t="shared" si="52"/>
        <v>0</v>
      </c>
      <c r="I391" s="106"/>
      <c r="J391" s="106"/>
    </row>
    <row r="392" spans="1:10" ht="26.25" x14ac:dyDescent="0.25">
      <c r="A392" s="392"/>
      <c r="B392" s="366"/>
      <c r="C392" s="366"/>
      <c r="D392" s="378"/>
      <c r="E392" s="366"/>
      <c r="F392" s="179" t="s">
        <v>192</v>
      </c>
      <c r="G392" s="106">
        <v>0</v>
      </c>
      <c r="H392" s="106">
        <f>SUM(I392:J392)</f>
        <v>0</v>
      </c>
      <c r="I392" s="106">
        <v>0</v>
      </c>
      <c r="J392" s="106">
        <v>0</v>
      </c>
    </row>
    <row r="393" spans="1:10" x14ac:dyDescent="0.25">
      <c r="A393" s="392"/>
      <c r="B393" s="366"/>
      <c r="C393" s="366"/>
      <c r="D393" s="378"/>
      <c r="E393" s="366"/>
      <c r="F393" s="105" t="s">
        <v>60</v>
      </c>
      <c r="G393" s="106">
        <v>0</v>
      </c>
      <c r="H393" s="106">
        <f t="shared" si="52"/>
        <v>0</v>
      </c>
      <c r="I393" s="106">
        <f>SUM(G393*107.4/100)</f>
        <v>0</v>
      </c>
      <c r="J393" s="106">
        <v>0</v>
      </c>
    </row>
    <row r="394" spans="1:10" x14ac:dyDescent="0.25">
      <c r="A394" s="392"/>
      <c r="B394" s="366"/>
      <c r="C394" s="366"/>
      <c r="D394" s="378"/>
      <c r="E394" s="366"/>
      <c r="F394" s="105" t="s">
        <v>61</v>
      </c>
      <c r="G394" s="106">
        <v>51000</v>
      </c>
      <c r="H394" s="106">
        <f t="shared" si="52"/>
        <v>52020</v>
      </c>
      <c r="I394" s="106">
        <f>SUM(G394*102/100)</f>
        <v>52020</v>
      </c>
      <c r="J394" s="106">
        <v>0</v>
      </c>
    </row>
    <row r="395" spans="1:10" x14ac:dyDescent="0.25">
      <c r="A395" s="393"/>
      <c r="B395" s="367"/>
      <c r="C395" s="367"/>
      <c r="D395" s="379"/>
      <c r="E395" s="367"/>
      <c r="F395" s="105" t="s">
        <v>193</v>
      </c>
      <c r="G395" s="106">
        <v>0</v>
      </c>
      <c r="H395" s="106">
        <f t="shared" si="52"/>
        <v>0</v>
      </c>
      <c r="I395" s="106">
        <f>SUM(G395*107.4/100)</f>
        <v>0</v>
      </c>
      <c r="J395" s="106">
        <v>0</v>
      </c>
    </row>
    <row r="396" spans="1:10" x14ac:dyDescent="0.25">
      <c r="A396" s="182" t="s">
        <v>62</v>
      </c>
      <c r="B396" s="105" t="s">
        <v>107</v>
      </c>
      <c r="C396" s="105" t="s">
        <v>18</v>
      </c>
      <c r="D396" s="105" t="s">
        <v>176</v>
      </c>
      <c r="E396" s="142">
        <v>800</v>
      </c>
      <c r="F396" s="105"/>
      <c r="G396" s="106">
        <f>SUM(G397)</f>
        <v>2350</v>
      </c>
      <c r="H396" s="106">
        <f>SUM(H397)</f>
        <v>2397</v>
      </c>
      <c r="I396" s="106">
        <f>SUM(I397)</f>
        <v>2397</v>
      </c>
      <c r="J396" s="106">
        <f>SUM(J397)</f>
        <v>0</v>
      </c>
    </row>
    <row r="397" spans="1:10" x14ac:dyDescent="0.25">
      <c r="A397" s="180" t="s">
        <v>64</v>
      </c>
      <c r="B397" s="105" t="s">
        <v>107</v>
      </c>
      <c r="C397" s="105" t="s">
        <v>18</v>
      </c>
      <c r="D397" s="105" t="s">
        <v>176</v>
      </c>
      <c r="E397" s="142">
        <v>850</v>
      </c>
      <c r="F397" s="105"/>
      <c r="G397" s="106">
        <f>SUM(G398:G399)</f>
        <v>2350</v>
      </c>
      <c r="H397" s="106">
        <f>SUM(H398:H399)</f>
        <v>2397</v>
      </c>
      <c r="I397" s="106">
        <f>SUM(I398:I399)</f>
        <v>2397</v>
      </c>
      <c r="J397" s="106">
        <f>SUM(J398:J399)</f>
        <v>0</v>
      </c>
    </row>
    <row r="398" spans="1:10" ht="26.25" x14ac:dyDescent="0.25">
      <c r="A398" s="180" t="s">
        <v>78</v>
      </c>
      <c r="B398" s="105" t="s">
        <v>107</v>
      </c>
      <c r="C398" s="105" t="s">
        <v>18</v>
      </c>
      <c r="D398" s="105" t="s">
        <v>176</v>
      </c>
      <c r="E398" s="142">
        <v>851</v>
      </c>
      <c r="F398" s="105" t="s">
        <v>68</v>
      </c>
      <c r="G398" s="106">
        <v>0</v>
      </c>
      <c r="H398" s="106">
        <v>0</v>
      </c>
      <c r="I398" s="106">
        <v>0</v>
      </c>
      <c r="J398" s="106">
        <v>0</v>
      </c>
    </row>
    <row r="399" spans="1:10" ht="26.25" x14ac:dyDescent="0.25">
      <c r="A399" s="180" t="s">
        <v>66</v>
      </c>
      <c r="B399" s="105" t="s">
        <v>107</v>
      </c>
      <c r="C399" s="105" t="s">
        <v>18</v>
      </c>
      <c r="D399" s="105" t="s">
        <v>176</v>
      </c>
      <c r="E399" s="142">
        <v>852</v>
      </c>
      <c r="F399" s="105" t="s">
        <v>68</v>
      </c>
      <c r="G399" s="106">
        <v>2350</v>
      </c>
      <c r="H399" s="106">
        <f>SUM(I399:J399)</f>
        <v>2397</v>
      </c>
      <c r="I399" s="106">
        <v>2397</v>
      </c>
      <c r="J399" s="106">
        <v>0</v>
      </c>
    </row>
    <row r="400" spans="1:10" x14ac:dyDescent="0.25">
      <c r="A400" s="186" t="s">
        <v>450</v>
      </c>
      <c r="B400" s="105"/>
      <c r="C400" s="105"/>
      <c r="D400" s="105"/>
      <c r="E400" s="105"/>
      <c r="F400" s="105"/>
      <c r="G400" s="94">
        <f>SUM(G401)</f>
        <v>931900</v>
      </c>
      <c r="H400" s="94">
        <f>SUM(H401)</f>
        <v>880447.91399999999</v>
      </c>
      <c r="I400" s="94">
        <f>SUM(I401)</f>
        <v>880447.91399999999</v>
      </c>
      <c r="J400" s="106">
        <f>SUM(J401)</f>
        <v>0</v>
      </c>
    </row>
    <row r="401" spans="1:10" ht="39" x14ac:dyDescent="0.25">
      <c r="A401" s="180" t="s">
        <v>96</v>
      </c>
      <c r="B401" s="105" t="s">
        <v>107</v>
      </c>
      <c r="C401" s="105" t="s">
        <v>18</v>
      </c>
      <c r="D401" s="105" t="s">
        <v>176</v>
      </c>
      <c r="E401" s="105"/>
      <c r="F401" s="105"/>
      <c r="G401" s="106">
        <f>SUM(G402+G408+G435)</f>
        <v>931900</v>
      </c>
      <c r="H401" s="106">
        <f>SUM(H402+H408+H435)</f>
        <v>880447.91399999999</v>
      </c>
      <c r="I401" s="106">
        <f>SUM(I402+I408+I435)</f>
        <v>880447.91399999999</v>
      </c>
      <c r="J401" s="106">
        <f>SUM(J402+J408+J435)</f>
        <v>0</v>
      </c>
    </row>
    <row r="402" spans="1:10" ht="77.25" x14ac:dyDescent="0.25">
      <c r="A402" s="189" t="s">
        <v>434</v>
      </c>
      <c r="B402" s="105" t="s">
        <v>107</v>
      </c>
      <c r="C402" s="105" t="s">
        <v>18</v>
      </c>
      <c r="D402" s="105" t="s">
        <v>176</v>
      </c>
      <c r="E402" s="105" t="s">
        <v>29</v>
      </c>
      <c r="F402" s="105"/>
      <c r="G402" s="106">
        <f>SUM(G403)</f>
        <v>736800</v>
      </c>
      <c r="H402" s="106">
        <f>SUM(H403)</f>
        <v>681475.91399999999</v>
      </c>
      <c r="I402" s="106">
        <f>SUM(I403)</f>
        <v>681475.91399999999</v>
      </c>
      <c r="J402" s="106">
        <f>SUM(J403)</f>
        <v>0</v>
      </c>
    </row>
    <row r="403" spans="1:10" ht="26.25" x14ac:dyDescent="0.25">
      <c r="A403" s="180" t="s">
        <v>177</v>
      </c>
      <c r="B403" s="105" t="s">
        <v>107</v>
      </c>
      <c r="C403" s="105" t="s">
        <v>18</v>
      </c>
      <c r="D403" s="105" t="s">
        <v>176</v>
      </c>
      <c r="E403" s="105" t="s">
        <v>178</v>
      </c>
      <c r="F403" s="105"/>
      <c r="G403" s="106">
        <f>SUM(G404+G407)</f>
        <v>736800</v>
      </c>
      <c r="H403" s="106">
        <f>SUM(H404+H407)</f>
        <v>681475.91399999999</v>
      </c>
      <c r="I403" s="106">
        <f>SUM(I404+I407)</f>
        <v>681475.91399999999</v>
      </c>
      <c r="J403" s="106">
        <f>SUM(J404+J407)</f>
        <v>0</v>
      </c>
    </row>
    <row r="404" spans="1:10" x14ac:dyDescent="0.25">
      <c r="A404" s="332" t="s">
        <v>32</v>
      </c>
      <c r="B404" s="335" t="s">
        <v>107</v>
      </c>
      <c r="C404" s="335" t="s">
        <v>18</v>
      </c>
      <c r="D404" s="385" t="s">
        <v>176</v>
      </c>
      <c r="E404" s="335" t="s">
        <v>179</v>
      </c>
      <c r="F404" s="105"/>
      <c r="G404" s="106">
        <f>SUM(G405:G406)</f>
        <v>736800</v>
      </c>
      <c r="H404" s="106">
        <f>SUM(H405:H406)</f>
        <v>681475.91399999999</v>
      </c>
      <c r="I404" s="106">
        <f>SUM(I405:I406)</f>
        <v>681475.91399999999</v>
      </c>
      <c r="J404" s="106">
        <f>SUM(J405:J406)</f>
        <v>0</v>
      </c>
    </row>
    <row r="405" spans="1:10" x14ac:dyDescent="0.25">
      <c r="A405" s="333"/>
      <c r="B405" s="336"/>
      <c r="C405" s="336"/>
      <c r="D405" s="386"/>
      <c r="E405" s="336"/>
      <c r="F405" s="105" t="s">
        <v>34</v>
      </c>
      <c r="G405" s="106">
        <v>565845</v>
      </c>
      <c r="H405" s="106">
        <f>SUM(I405:J405)</f>
        <v>523407</v>
      </c>
      <c r="I405" s="106">
        <v>523407</v>
      </c>
      <c r="J405" s="106"/>
    </row>
    <row r="406" spans="1:10" x14ac:dyDescent="0.25">
      <c r="A406" s="334"/>
      <c r="B406" s="337"/>
      <c r="C406" s="337"/>
      <c r="D406" s="387"/>
      <c r="E406" s="337"/>
      <c r="F406" s="105" t="s">
        <v>35</v>
      </c>
      <c r="G406" s="106">
        <v>170955</v>
      </c>
      <c r="H406" s="106">
        <f>SUM(I406:J406)</f>
        <v>158068.91399999999</v>
      </c>
      <c r="I406" s="106">
        <f>SUM(I405*30.2/100)</f>
        <v>158068.91399999999</v>
      </c>
      <c r="J406" s="106">
        <f>SUM(J405*30.2/100)</f>
        <v>0</v>
      </c>
    </row>
    <row r="407" spans="1:10" ht="26.25" x14ac:dyDescent="0.25">
      <c r="A407" s="182" t="s">
        <v>36</v>
      </c>
      <c r="B407" s="105" t="s">
        <v>107</v>
      </c>
      <c r="C407" s="105" t="s">
        <v>18</v>
      </c>
      <c r="D407" s="105" t="s">
        <v>176</v>
      </c>
      <c r="E407" s="105" t="s">
        <v>182</v>
      </c>
      <c r="F407" s="105" t="s">
        <v>183</v>
      </c>
      <c r="G407" s="106">
        <v>0</v>
      </c>
      <c r="H407" s="106">
        <f>SUM(I407:J407)</f>
        <v>0</v>
      </c>
      <c r="I407" s="106"/>
      <c r="J407" s="106"/>
    </row>
    <row r="408" spans="1:10" ht="26.25" x14ac:dyDescent="0.25">
      <c r="A408" s="182" t="s">
        <v>228</v>
      </c>
      <c r="B408" s="105" t="s">
        <v>107</v>
      </c>
      <c r="C408" s="105" t="s">
        <v>18</v>
      </c>
      <c r="D408" s="105" t="s">
        <v>176</v>
      </c>
      <c r="E408" s="105" t="s">
        <v>88</v>
      </c>
      <c r="F408" s="105"/>
      <c r="G408" s="106">
        <f>SUM(G409)</f>
        <v>193200</v>
      </c>
      <c r="H408" s="106">
        <f>SUM(H409)</f>
        <v>197034</v>
      </c>
      <c r="I408" s="106">
        <f>SUM(I409)</f>
        <v>197034</v>
      </c>
      <c r="J408" s="106">
        <f>SUM(J409)</f>
        <v>0</v>
      </c>
    </row>
    <row r="409" spans="1:10" ht="39" x14ac:dyDescent="0.25">
      <c r="A409" s="180" t="s">
        <v>229</v>
      </c>
      <c r="B409" s="105" t="s">
        <v>107</v>
      </c>
      <c r="C409" s="105" t="s">
        <v>18</v>
      </c>
      <c r="D409" s="105" t="s">
        <v>176</v>
      </c>
      <c r="E409" s="105" t="s">
        <v>89</v>
      </c>
      <c r="F409" s="105"/>
      <c r="G409" s="106">
        <f>SUM(G411)</f>
        <v>193200</v>
      </c>
      <c r="H409" s="106">
        <f>SUM(H411)</f>
        <v>197034</v>
      </c>
      <c r="I409" s="106">
        <f>SUM(I411)</f>
        <v>197034</v>
      </c>
      <c r="J409" s="106">
        <f>SUM(J411)</f>
        <v>0</v>
      </c>
    </row>
    <row r="410" spans="1:10" ht="39" x14ac:dyDescent="0.25">
      <c r="A410" s="181" t="s">
        <v>40</v>
      </c>
      <c r="B410" s="105" t="s">
        <v>107</v>
      </c>
      <c r="C410" s="105" t="s">
        <v>18</v>
      </c>
      <c r="D410" s="105" t="s">
        <v>176</v>
      </c>
      <c r="E410" s="105" t="s">
        <v>151</v>
      </c>
      <c r="F410" s="105" t="s">
        <v>41</v>
      </c>
      <c r="G410" s="106"/>
      <c r="H410" s="106"/>
      <c r="I410" s="106"/>
      <c r="J410" s="106"/>
    </row>
    <row r="411" spans="1:10" x14ac:dyDescent="0.25">
      <c r="A411" s="391" t="s">
        <v>275</v>
      </c>
      <c r="B411" s="335" t="s">
        <v>107</v>
      </c>
      <c r="C411" s="335" t="s">
        <v>18</v>
      </c>
      <c r="D411" s="335" t="s">
        <v>176</v>
      </c>
      <c r="E411" s="335" t="s">
        <v>43</v>
      </c>
      <c r="F411" s="105"/>
      <c r="G411" s="106">
        <f>SUM(G412+G413+G414+G418+G423+G425+G427+G424+G426)</f>
        <v>193200</v>
      </c>
      <c r="H411" s="106">
        <f>SUM(H412+H413+H414+H418+H423+H425+H427+H424+H426)</f>
        <v>197034</v>
      </c>
      <c r="I411" s="106">
        <f>SUM(I412+I413+I414+I418+I423+I425+I427+I424+I426)</f>
        <v>197034</v>
      </c>
      <c r="J411" s="106">
        <f>SUM(J412+J413+J414+J418+J423+J425+J427+J424+J426)</f>
        <v>0</v>
      </c>
    </row>
    <row r="412" spans="1:10" x14ac:dyDescent="0.25">
      <c r="A412" s="392"/>
      <c r="B412" s="336"/>
      <c r="C412" s="336"/>
      <c r="D412" s="336"/>
      <c r="E412" s="336"/>
      <c r="F412" s="105" t="s">
        <v>41</v>
      </c>
      <c r="G412" s="106">
        <v>0</v>
      </c>
      <c r="H412" s="106">
        <f>SUM(I412:J412)</f>
        <v>0</v>
      </c>
      <c r="I412" s="106"/>
      <c r="J412" s="106"/>
    </row>
    <row r="413" spans="1:10" x14ac:dyDescent="0.25">
      <c r="A413" s="392"/>
      <c r="B413" s="336"/>
      <c r="C413" s="336"/>
      <c r="D413" s="336"/>
      <c r="E413" s="336"/>
      <c r="F413" s="105" t="s">
        <v>186</v>
      </c>
      <c r="G413" s="106">
        <v>0</v>
      </c>
      <c r="H413" s="106">
        <f t="shared" ref="H413:H434" si="53">SUM(I413:J413)</f>
        <v>0</v>
      </c>
      <c r="I413" s="106"/>
      <c r="J413" s="106"/>
    </row>
    <row r="414" spans="1:10" x14ac:dyDescent="0.25">
      <c r="A414" s="392"/>
      <c r="B414" s="336"/>
      <c r="C414" s="336"/>
      <c r="D414" s="336"/>
      <c r="E414" s="336"/>
      <c r="F414" s="105" t="s">
        <v>45</v>
      </c>
      <c r="G414" s="106">
        <f>SUM(G415:G417)</f>
        <v>49100</v>
      </c>
      <c r="H414" s="106">
        <f>SUM(H415:H417)</f>
        <v>50082</v>
      </c>
      <c r="I414" s="106">
        <f>SUM(I415:I417)</f>
        <v>50082</v>
      </c>
      <c r="J414" s="106">
        <f>SUM(J415:J417)</f>
        <v>0</v>
      </c>
    </row>
    <row r="415" spans="1:10" x14ac:dyDescent="0.25">
      <c r="A415" s="392"/>
      <c r="B415" s="336"/>
      <c r="C415" s="336"/>
      <c r="D415" s="336"/>
      <c r="E415" s="336"/>
      <c r="F415" s="105" t="s">
        <v>46</v>
      </c>
      <c r="G415" s="106">
        <v>48000</v>
      </c>
      <c r="H415" s="106">
        <f t="shared" si="53"/>
        <v>48960</v>
      </c>
      <c r="I415" s="106">
        <f>SUM(G415*102/100)</f>
        <v>48960</v>
      </c>
      <c r="J415" s="106">
        <v>0</v>
      </c>
    </row>
    <row r="416" spans="1:10" x14ac:dyDescent="0.25">
      <c r="A416" s="392"/>
      <c r="B416" s="336"/>
      <c r="C416" s="336"/>
      <c r="D416" s="336"/>
      <c r="E416" s="336"/>
      <c r="F416" s="105" t="s">
        <v>47</v>
      </c>
      <c r="G416" s="106">
        <v>0</v>
      </c>
      <c r="H416" s="106">
        <f t="shared" si="53"/>
        <v>0</v>
      </c>
      <c r="I416" s="106">
        <f>SUM(G416*106.4/100)</f>
        <v>0</v>
      </c>
      <c r="J416" s="106"/>
    </row>
    <row r="417" spans="1:10" x14ac:dyDescent="0.25">
      <c r="A417" s="392"/>
      <c r="B417" s="336"/>
      <c r="C417" s="336"/>
      <c r="D417" s="336"/>
      <c r="E417" s="336"/>
      <c r="F417" s="105" t="s">
        <v>48</v>
      </c>
      <c r="G417" s="106">
        <v>1100</v>
      </c>
      <c r="H417" s="106">
        <f t="shared" si="53"/>
        <v>1122</v>
      </c>
      <c r="I417" s="106">
        <f>SUM(G417*102/100)</f>
        <v>1122</v>
      </c>
      <c r="J417" s="106">
        <v>0</v>
      </c>
    </row>
    <row r="418" spans="1:10" x14ac:dyDescent="0.25">
      <c r="A418" s="392"/>
      <c r="B418" s="336"/>
      <c r="C418" s="336"/>
      <c r="D418" s="336"/>
      <c r="E418" s="336"/>
      <c r="F418" s="105" t="s">
        <v>50</v>
      </c>
      <c r="G418" s="106">
        <f>SUM(G419:G422)</f>
        <v>0</v>
      </c>
      <c r="H418" s="106">
        <f>SUM(H419:H422)</f>
        <v>0</v>
      </c>
      <c r="I418" s="106">
        <f>SUM(I419:I422)</f>
        <v>0</v>
      </c>
      <c r="J418" s="106">
        <f>SUM(J419:J422)</f>
        <v>0</v>
      </c>
    </row>
    <row r="419" spans="1:10" x14ac:dyDescent="0.25">
      <c r="A419" s="392"/>
      <c r="B419" s="336"/>
      <c r="C419" s="336"/>
      <c r="D419" s="336"/>
      <c r="E419" s="336"/>
      <c r="F419" s="105" t="s">
        <v>51</v>
      </c>
      <c r="G419" s="106"/>
      <c r="H419" s="106">
        <f t="shared" si="53"/>
        <v>0</v>
      </c>
      <c r="I419" s="106"/>
      <c r="J419" s="106"/>
    </row>
    <row r="420" spans="1:10" x14ac:dyDescent="0.25">
      <c r="A420" s="392"/>
      <c r="B420" s="336"/>
      <c r="C420" s="336"/>
      <c r="D420" s="336"/>
      <c r="E420" s="336"/>
      <c r="F420" s="105" t="s">
        <v>52</v>
      </c>
      <c r="G420" s="106">
        <v>0</v>
      </c>
      <c r="H420" s="106">
        <f t="shared" si="53"/>
        <v>0</v>
      </c>
      <c r="I420" s="106"/>
      <c r="J420" s="106"/>
    </row>
    <row r="421" spans="1:10" ht="26.25" x14ac:dyDescent="0.25">
      <c r="A421" s="392"/>
      <c r="B421" s="336"/>
      <c r="C421" s="336"/>
      <c r="D421" s="336"/>
      <c r="E421" s="336"/>
      <c r="F421" s="179" t="s">
        <v>187</v>
      </c>
      <c r="G421" s="106">
        <v>0</v>
      </c>
      <c r="H421" s="106">
        <f t="shared" si="53"/>
        <v>0</v>
      </c>
      <c r="I421" s="106"/>
      <c r="J421" s="106"/>
    </row>
    <row r="422" spans="1:10" x14ac:dyDescent="0.25">
      <c r="A422" s="392"/>
      <c r="B422" s="336"/>
      <c r="C422" s="336"/>
      <c r="D422" s="336"/>
      <c r="E422" s="336"/>
      <c r="F422" s="105" t="s">
        <v>98</v>
      </c>
      <c r="G422" s="106">
        <v>0</v>
      </c>
      <c r="H422" s="106">
        <f t="shared" si="53"/>
        <v>0</v>
      </c>
      <c r="I422" s="106"/>
      <c r="J422" s="106"/>
    </row>
    <row r="423" spans="1:10" x14ac:dyDescent="0.25">
      <c r="A423" s="392"/>
      <c r="B423" s="336"/>
      <c r="C423" s="336"/>
      <c r="D423" s="336"/>
      <c r="E423" s="336"/>
      <c r="F423" s="105" t="s">
        <v>56</v>
      </c>
      <c r="G423" s="106">
        <v>3000</v>
      </c>
      <c r="H423" s="106">
        <f t="shared" si="53"/>
        <v>2640</v>
      </c>
      <c r="I423" s="106">
        <v>2640</v>
      </c>
      <c r="J423" s="106">
        <v>0</v>
      </c>
    </row>
    <row r="424" spans="1:10" ht="26.25" x14ac:dyDescent="0.25">
      <c r="A424" s="392"/>
      <c r="B424" s="336"/>
      <c r="C424" s="336"/>
      <c r="D424" s="336"/>
      <c r="E424" s="336"/>
      <c r="F424" s="179" t="s">
        <v>189</v>
      </c>
      <c r="G424" s="106">
        <v>4500</v>
      </c>
      <c r="H424" s="106">
        <f t="shared" si="53"/>
        <v>5000</v>
      </c>
      <c r="I424" s="106">
        <v>5000</v>
      </c>
      <c r="J424" s="106">
        <v>0</v>
      </c>
    </row>
    <row r="425" spans="1:10" x14ac:dyDescent="0.25">
      <c r="A425" s="392"/>
      <c r="B425" s="336"/>
      <c r="C425" s="336"/>
      <c r="D425" s="336"/>
      <c r="E425" s="336"/>
      <c r="F425" s="84" t="s">
        <v>99</v>
      </c>
      <c r="G425" s="106">
        <v>0</v>
      </c>
      <c r="H425" s="106">
        <f t="shared" si="53"/>
        <v>0</v>
      </c>
      <c r="I425" s="106"/>
      <c r="J425" s="106"/>
    </row>
    <row r="426" spans="1:10" ht="34.5" x14ac:dyDescent="0.25">
      <c r="A426" s="392"/>
      <c r="B426" s="336"/>
      <c r="C426" s="336"/>
      <c r="D426" s="336"/>
      <c r="E426" s="336"/>
      <c r="F426" s="159" t="s">
        <v>283</v>
      </c>
      <c r="G426" s="106"/>
      <c r="H426" s="106">
        <f t="shared" si="53"/>
        <v>0</v>
      </c>
      <c r="I426" s="106">
        <v>0</v>
      </c>
      <c r="J426" s="106">
        <v>0</v>
      </c>
    </row>
    <row r="427" spans="1:10" x14ac:dyDescent="0.25">
      <c r="A427" s="392"/>
      <c r="B427" s="336"/>
      <c r="C427" s="336"/>
      <c r="D427" s="336"/>
      <c r="E427" s="336"/>
      <c r="F427" s="105" t="s">
        <v>58</v>
      </c>
      <c r="G427" s="106">
        <f>SUM(G428:G434)</f>
        <v>136600</v>
      </c>
      <c r="H427" s="106">
        <f>SUM(H428:H434)</f>
        <v>139312</v>
      </c>
      <c r="I427" s="106">
        <f>SUM(I428:I434)</f>
        <v>139312</v>
      </c>
      <c r="J427" s="106">
        <f>SUM(J428:J434)</f>
        <v>0</v>
      </c>
    </row>
    <row r="428" spans="1:10" x14ac:dyDescent="0.25">
      <c r="A428" s="392"/>
      <c r="B428" s="336"/>
      <c r="C428" s="336"/>
      <c r="D428" s="336"/>
      <c r="E428" s="336"/>
      <c r="F428" s="84" t="s">
        <v>101</v>
      </c>
      <c r="G428" s="106"/>
      <c r="H428" s="106">
        <f t="shared" si="53"/>
        <v>0</v>
      </c>
      <c r="I428" s="106">
        <f>SUM(G428*90/100)</f>
        <v>0</v>
      </c>
      <c r="J428" s="106">
        <v>0</v>
      </c>
    </row>
    <row r="429" spans="1:10" ht="23.25" x14ac:dyDescent="0.25">
      <c r="A429" s="392"/>
      <c r="B429" s="336"/>
      <c r="C429" s="336"/>
      <c r="D429" s="336"/>
      <c r="E429" s="336"/>
      <c r="F429" s="159" t="s">
        <v>191</v>
      </c>
      <c r="G429" s="106">
        <v>1000</v>
      </c>
      <c r="H429" s="106">
        <f t="shared" si="53"/>
        <v>1000</v>
      </c>
      <c r="I429" s="106">
        <v>1000</v>
      </c>
      <c r="J429" s="106"/>
    </row>
    <row r="430" spans="1:10" x14ac:dyDescent="0.25">
      <c r="A430" s="392"/>
      <c r="B430" s="336"/>
      <c r="C430" s="336"/>
      <c r="D430" s="336"/>
      <c r="E430" s="336"/>
      <c r="F430" s="84" t="s">
        <v>102</v>
      </c>
      <c r="G430" s="106">
        <v>0</v>
      </c>
      <c r="H430" s="106">
        <f t="shared" si="53"/>
        <v>0</v>
      </c>
      <c r="I430" s="106"/>
      <c r="J430" s="106"/>
    </row>
    <row r="431" spans="1:10" ht="23.25" x14ac:dyDescent="0.25">
      <c r="A431" s="392"/>
      <c r="B431" s="336"/>
      <c r="C431" s="336"/>
      <c r="D431" s="336"/>
      <c r="E431" s="336"/>
      <c r="F431" s="159" t="s">
        <v>192</v>
      </c>
      <c r="G431" s="106"/>
      <c r="H431" s="106">
        <f t="shared" si="53"/>
        <v>0</v>
      </c>
      <c r="I431" s="106">
        <f>SUM(G431)</f>
        <v>0</v>
      </c>
      <c r="J431" s="106">
        <v>0</v>
      </c>
    </row>
    <row r="432" spans="1:10" x14ac:dyDescent="0.25">
      <c r="A432" s="392"/>
      <c r="B432" s="336"/>
      <c r="C432" s="336"/>
      <c r="D432" s="336"/>
      <c r="E432" s="336"/>
      <c r="F432" s="105" t="s">
        <v>60</v>
      </c>
      <c r="G432" s="106">
        <v>0</v>
      </c>
      <c r="H432" s="106">
        <f t="shared" si="53"/>
        <v>0</v>
      </c>
      <c r="I432" s="106">
        <f>SUM(G432*107.4/100)</f>
        <v>0</v>
      </c>
      <c r="J432" s="106">
        <v>0</v>
      </c>
    </row>
    <row r="433" spans="1:10" x14ac:dyDescent="0.25">
      <c r="A433" s="392"/>
      <c r="B433" s="336"/>
      <c r="C433" s="336"/>
      <c r="D433" s="336"/>
      <c r="E433" s="336"/>
      <c r="F433" s="105" t="s">
        <v>61</v>
      </c>
      <c r="G433" s="106">
        <v>0</v>
      </c>
      <c r="H433" s="106">
        <f t="shared" si="53"/>
        <v>0</v>
      </c>
      <c r="I433" s="106">
        <f>SUM(G433*107.4/100)</f>
        <v>0</v>
      </c>
      <c r="J433" s="106">
        <v>0</v>
      </c>
    </row>
    <row r="434" spans="1:10" x14ac:dyDescent="0.25">
      <c r="A434" s="393"/>
      <c r="B434" s="337"/>
      <c r="C434" s="337"/>
      <c r="D434" s="337"/>
      <c r="E434" s="337"/>
      <c r="F434" s="105" t="s">
        <v>193</v>
      </c>
      <c r="G434" s="106">
        <v>135600</v>
      </c>
      <c r="H434" s="106">
        <f t="shared" si="53"/>
        <v>138312</v>
      </c>
      <c r="I434" s="106">
        <f>SUM(G434*102/100)</f>
        <v>138312</v>
      </c>
      <c r="J434" s="106">
        <v>0</v>
      </c>
    </row>
    <row r="435" spans="1:10" x14ac:dyDescent="0.25">
      <c r="A435" s="182" t="s">
        <v>62</v>
      </c>
      <c r="B435" s="105" t="s">
        <v>107</v>
      </c>
      <c r="C435" s="105" t="s">
        <v>18</v>
      </c>
      <c r="D435" s="105" t="s">
        <v>176</v>
      </c>
      <c r="E435" s="142">
        <v>800</v>
      </c>
      <c r="F435" s="105"/>
      <c r="G435" s="106">
        <f>SUM(G436)</f>
        <v>1900</v>
      </c>
      <c r="H435" s="106">
        <f>SUM(H436)</f>
        <v>1938</v>
      </c>
      <c r="I435" s="106">
        <f>SUM(I436)</f>
        <v>1938</v>
      </c>
      <c r="J435" s="106">
        <f>SUM(J436)</f>
        <v>0</v>
      </c>
    </row>
    <row r="436" spans="1:10" x14ac:dyDescent="0.25">
      <c r="A436" s="180" t="s">
        <v>64</v>
      </c>
      <c r="B436" s="105" t="s">
        <v>107</v>
      </c>
      <c r="C436" s="105" t="s">
        <v>18</v>
      </c>
      <c r="D436" s="105" t="s">
        <v>176</v>
      </c>
      <c r="E436" s="142">
        <v>850</v>
      </c>
      <c r="F436" s="105"/>
      <c r="G436" s="106">
        <f>SUM(G437:G438)</f>
        <v>1900</v>
      </c>
      <c r="H436" s="106">
        <f>SUM(H437:H438)</f>
        <v>1938</v>
      </c>
      <c r="I436" s="106">
        <f>SUM(I437:I438)</f>
        <v>1938</v>
      </c>
      <c r="J436" s="106">
        <f>SUM(J437:J438)</f>
        <v>0</v>
      </c>
    </row>
    <row r="437" spans="1:10" ht="26.25" x14ac:dyDescent="0.25">
      <c r="A437" s="180" t="s">
        <v>78</v>
      </c>
      <c r="B437" s="105" t="s">
        <v>107</v>
      </c>
      <c r="C437" s="105" t="s">
        <v>18</v>
      </c>
      <c r="D437" s="105" t="s">
        <v>176</v>
      </c>
      <c r="E437" s="142">
        <v>851</v>
      </c>
      <c r="F437" s="105" t="s">
        <v>68</v>
      </c>
      <c r="G437" s="106">
        <v>0</v>
      </c>
      <c r="H437" s="106"/>
      <c r="I437" s="106"/>
      <c r="J437" s="106"/>
    </row>
    <row r="438" spans="1:10" ht="26.25" x14ac:dyDescent="0.25">
      <c r="A438" s="180" t="s">
        <v>66</v>
      </c>
      <c r="B438" s="105" t="s">
        <v>107</v>
      </c>
      <c r="C438" s="105" t="s">
        <v>18</v>
      </c>
      <c r="D438" s="105" t="s">
        <v>176</v>
      </c>
      <c r="E438" s="142">
        <v>852</v>
      </c>
      <c r="F438" s="105" t="s">
        <v>68</v>
      </c>
      <c r="G438" s="106">
        <v>1900</v>
      </c>
      <c r="H438" s="106">
        <f>SUM(I438:J438)</f>
        <v>1938</v>
      </c>
      <c r="I438" s="106">
        <v>1938</v>
      </c>
      <c r="J438" s="106">
        <v>0</v>
      </c>
    </row>
    <row r="439" spans="1:10" x14ac:dyDescent="0.25">
      <c r="A439" s="186" t="s">
        <v>451</v>
      </c>
      <c r="B439" s="105"/>
      <c r="C439" s="105"/>
      <c r="D439" s="105" t="s">
        <v>176</v>
      </c>
      <c r="E439" s="105"/>
      <c r="F439" s="105"/>
      <c r="G439" s="94">
        <f>SUM(G440)</f>
        <v>1162102</v>
      </c>
      <c r="H439" s="94">
        <f>SUM(H440)</f>
        <v>863401.26</v>
      </c>
      <c r="I439" s="94">
        <f>SUM(I440)</f>
        <v>863401.26</v>
      </c>
      <c r="J439" s="106">
        <f>SUM(J440)</f>
        <v>0</v>
      </c>
    </row>
    <row r="440" spans="1:10" ht="39" x14ac:dyDescent="0.25">
      <c r="A440" s="180" t="s">
        <v>96</v>
      </c>
      <c r="B440" s="105" t="s">
        <v>107</v>
      </c>
      <c r="C440" s="105" t="s">
        <v>18</v>
      </c>
      <c r="D440" s="105" t="s">
        <v>176</v>
      </c>
      <c r="E440" s="105"/>
      <c r="F440" s="105"/>
      <c r="G440" s="106">
        <f>SUM(G441+G447+G474)</f>
        <v>1162102</v>
      </c>
      <c r="H440" s="106">
        <f>SUM(H441+H447+H474)</f>
        <v>863401.26</v>
      </c>
      <c r="I440" s="106">
        <f>SUM(I441+I447+I474)</f>
        <v>863401.26</v>
      </c>
      <c r="J440" s="106">
        <f>SUM(J441+J447+J474)</f>
        <v>0</v>
      </c>
    </row>
    <row r="441" spans="1:10" ht="77.25" x14ac:dyDescent="0.25">
      <c r="A441" s="189" t="s">
        <v>434</v>
      </c>
      <c r="B441" s="105" t="s">
        <v>107</v>
      </c>
      <c r="C441" s="105" t="s">
        <v>18</v>
      </c>
      <c r="D441" s="105" t="s">
        <v>176</v>
      </c>
      <c r="E441" s="105" t="s">
        <v>29</v>
      </c>
      <c r="F441" s="105"/>
      <c r="G441" s="106">
        <f>SUM(G442)</f>
        <v>942002</v>
      </c>
      <c r="H441" s="106">
        <f>SUM(H442)</f>
        <v>640753.26</v>
      </c>
      <c r="I441" s="106">
        <f>SUM(I442)</f>
        <v>640753.26</v>
      </c>
      <c r="J441" s="106">
        <f>SUM(J442)</f>
        <v>0</v>
      </c>
    </row>
    <row r="442" spans="1:10" ht="26.25" x14ac:dyDescent="0.25">
      <c r="A442" s="180" t="s">
        <v>177</v>
      </c>
      <c r="B442" s="105" t="s">
        <v>107</v>
      </c>
      <c r="C442" s="105" t="s">
        <v>18</v>
      </c>
      <c r="D442" s="105" t="s">
        <v>176</v>
      </c>
      <c r="E442" s="105" t="s">
        <v>178</v>
      </c>
      <c r="F442" s="105"/>
      <c r="G442" s="106">
        <f>SUM(G443+G446)</f>
        <v>942002</v>
      </c>
      <c r="H442" s="106">
        <f>SUM(H443+H446)</f>
        <v>640753.26</v>
      </c>
      <c r="I442" s="106">
        <f>SUM(I443+I446)</f>
        <v>640753.26</v>
      </c>
      <c r="J442" s="106">
        <f>SUM(J443+J446)</f>
        <v>0</v>
      </c>
    </row>
    <row r="443" spans="1:10" x14ac:dyDescent="0.25">
      <c r="A443" s="332" t="s">
        <v>32</v>
      </c>
      <c r="B443" s="335" t="s">
        <v>107</v>
      </c>
      <c r="C443" s="335" t="s">
        <v>18</v>
      </c>
      <c r="D443" s="385" t="s">
        <v>176</v>
      </c>
      <c r="E443" s="335" t="s">
        <v>179</v>
      </c>
      <c r="F443" s="105"/>
      <c r="G443" s="106">
        <f>SUM(G444:G445)</f>
        <v>942002</v>
      </c>
      <c r="H443" s="106">
        <f>SUM(H444:H445)</f>
        <v>640753.26</v>
      </c>
      <c r="I443" s="106">
        <f>SUM(I444:I445)</f>
        <v>640753.26</v>
      </c>
      <c r="J443" s="106">
        <f>SUM(J444:J445)</f>
        <v>0</v>
      </c>
    </row>
    <row r="444" spans="1:10" x14ac:dyDescent="0.25">
      <c r="A444" s="333"/>
      <c r="B444" s="336"/>
      <c r="C444" s="336"/>
      <c r="D444" s="386"/>
      <c r="E444" s="336"/>
      <c r="F444" s="105" t="s">
        <v>34</v>
      </c>
      <c r="G444" s="106">
        <v>723529</v>
      </c>
      <c r="H444" s="106">
        <f>SUM(I444:J444)</f>
        <v>492130</v>
      </c>
      <c r="I444" s="106">
        <v>492130</v>
      </c>
      <c r="J444" s="106"/>
    </row>
    <row r="445" spans="1:10" x14ac:dyDescent="0.25">
      <c r="A445" s="334"/>
      <c r="B445" s="337"/>
      <c r="C445" s="337"/>
      <c r="D445" s="387"/>
      <c r="E445" s="337"/>
      <c r="F445" s="105" t="s">
        <v>35</v>
      </c>
      <c r="G445" s="106">
        <v>218473</v>
      </c>
      <c r="H445" s="106">
        <f>SUM(I445:J445)</f>
        <v>148623.26</v>
      </c>
      <c r="I445" s="106">
        <f>SUM(I444*30.2/100)</f>
        <v>148623.26</v>
      </c>
      <c r="J445" s="106">
        <f>SUM(J444*30.2/100)</f>
        <v>0</v>
      </c>
    </row>
    <row r="446" spans="1:10" ht="26.25" x14ac:dyDescent="0.25">
      <c r="A446" s="182" t="s">
        <v>36</v>
      </c>
      <c r="B446" s="105" t="s">
        <v>107</v>
      </c>
      <c r="C446" s="105" t="s">
        <v>18</v>
      </c>
      <c r="D446" s="105" t="s">
        <v>176</v>
      </c>
      <c r="E446" s="105" t="s">
        <v>182</v>
      </c>
      <c r="F446" s="105" t="s">
        <v>183</v>
      </c>
      <c r="G446" s="106">
        <v>0</v>
      </c>
      <c r="H446" s="106">
        <f>SUM(I446:J446)</f>
        <v>0</v>
      </c>
      <c r="I446" s="106"/>
      <c r="J446" s="106"/>
    </row>
    <row r="447" spans="1:10" ht="26.25" x14ac:dyDescent="0.25">
      <c r="A447" s="182" t="s">
        <v>228</v>
      </c>
      <c r="B447" s="105" t="s">
        <v>107</v>
      </c>
      <c r="C447" s="105" t="s">
        <v>18</v>
      </c>
      <c r="D447" s="105" t="s">
        <v>176</v>
      </c>
      <c r="E447" s="105" t="s">
        <v>88</v>
      </c>
      <c r="F447" s="105"/>
      <c r="G447" s="106">
        <f>SUM(G448)</f>
        <v>217900</v>
      </c>
      <c r="H447" s="106">
        <f>SUM(H448)</f>
        <v>220404</v>
      </c>
      <c r="I447" s="106">
        <f>SUM(I448)</f>
        <v>220404</v>
      </c>
      <c r="J447" s="106">
        <f>SUM(J448)</f>
        <v>0</v>
      </c>
    </row>
    <row r="448" spans="1:10" ht="39" x14ac:dyDescent="0.25">
      <c r="A448" s="180" t="s">
        <v>229</v>
      </c>
      <c r="B448" s="105" t="s">
        <v>107</v>
      </c>
      <c r="C448" s="105" t="s">
        <v>18</v>
      </c>
      <c r="D448" s="105" t="s">
        <v>176</v>
      </c>
      <c r="E448" s="105" t="s">
        <v>89</v>
      </c>
      <c r="F448" s="105"/>
      <c r="G448" s="106">
        <f>SUM(G450+G449)</f>
        <v>217900</v>
      </c>
      <c r="H448" s="106">
        <f>SUM(H450+H449)</f>
        <v>220404</v>
      </c>
      <c r="I448" s="106">
        <f>SUM(I450+I449)</f>
        <v>220404</v>
      </c>
      <c r="J448" s="106">
        <f>SUM(J450+J449)</f>
        <v>0</v>
      </c>
    </row>
    <row r="449" spans="1:10" ht="39" x14ac:dyDescent="0.25">
      <c r="A449" s="181" t="s">
        <v>40</v>
      </c>
      <c r="B449" s="105" t="s">
        <v>107</v>
      </c>
      <c r="C449" s="105" t="s">
        <v>18</v>
      </c>
      <c r="D449" s="105" t="s">
        <v>176</v>
      </c>
      <c r="E449" s="105" t="s">
        <v>185</v>
      </c>
      <c r="F449" s="105" t="s">
        <v>41</v>
      </c>
      <c r="G449" s="106">
        <v>8100</v>
      </c>
      <c r="H449" s="106">
        <f>SUM(I449:J449)</f>
        <v>7128</v>
      </c>
      <c r="I449" s="106">
        <v>7128</v>
      </c>
      <c r="J449" s="106">
        <v>0</v>
      </c>
    </row>
    <row r="450" spans="1:10" x14ac:dyDescent="0.25">
      <c r="A450" s="391" t="s">
        <v>275</v>
      </c>
      <c r="B450" s="365" t="s">
        <v>107</v>
      </c>
      <c r="C450" s="365" t="s">
        <v>18</v>
      </c>
      <c r="D450" s="365" t="s">
        <v>176</v>
      </c>
      <c r="E450" s="365" t="s">
        <v>43</v>
      </c>
      <c r="F450" s="105"/>
      <c r="G450" s="106">
        <f>SUM(G451+G452+G453+G457+G462+G464+G466+G463+G465)</f>
        <v>209800</v>
      </c>
      <c r="H450" s="106">
        <f>SUM(H451+H452+H453+H457+H462+H464+H466+H463+H465)</f>
        <v>213276</v>
      </c>
      <c r="I450" s="106">
        <f>SUM(I451+I452+I453+I457+I462+I464+I466+I463+I465)</f>
        <v>213276</v>
      </c>
      <c r="J450" s="106">
        <f>SUM(J451+J452+J453+J457+J462+J464+J466+J463+J465)</f>
        <v>0</v>
      </c>
    </row>
    <row r="451" spans="1:10" x14ac:dyDescent="0.25">
      <c r="A451" s="392"/>
      <c r="B451" s="366"/>
      <c r="C451" s="366"/>
      <c r="D451" s="366"/>
      <c r="E451" s="366"/>
      <c r="F451" s="105" t="s">
        <v>41</v>
      </c>
      <c r="G451" s="106">
        <v>0</v>
      </c>
      <c r="H451" s="106">
        <f>SUM(I451:J451)</f>
        <v>0</v>
      </c>
      <c r="I451" s="106"/>
      <c r="J451" s="106"/>
    </row>
    <row r="452" spans="1:10" x14ac:dyDescent="0.25">
      <c r="A452" s="392"/>
      <c r="B452" s="366"/>
      <c r="C452" s="366"/>
      <c r="D452" s="366"/>
      <c r="E452" s="366"/>
      <c r="F452" s="105" t="s">
        <v>186</v>
      </c>
      <c r="G452" s="106">
        <v>0</v>
      </c>
      <c r="H452" s="106">
        <f t="shared" ref="H452:H473" si="54">SUM(I452:J452)</f>
        <v>0</v>
      </c>
      <c r="I452" s="106"/>
      <c r="J452" s="106"/>
    </row>
    <row r="453" spans="1:10" x14ac:dyDescent="0.25">
      <c r="A453" s="392"/>
      <c r="B453" s="366"/>
      <c r="C453" s="366"/>
      <c r="D453" s="366"/>
      <c r="E453" s="366"/>
      <c r="F453" s="105" t="s">
        <v>45</v>
      </c>
      <c r="G453" s="106">
        <f t="shared" ref="G453:J453" si="55">SUM(G454:G456)</f>
        <v>55100</v>
      </c>
      <c r="H453" s="106">
        <f t="shared" si="55"/>
        <v>56202</v>
      </c>
      <c r="I453" s="106">
        <f t="shared" si="55"/>
        <v>56202</v>
      </c>
      <c r="J453" s="106">
        <f t="shared" si="55"/>
        <v>0</v>
      </c>
    </row>
    <row r="454" spans="1:10" x14ac:dyDescent="0.25">
      <c r="A454" s="392"/>
      <c r="B454" s="366"/>
      <c r="C454" s="366"/>
      <c r="D454" s="366"/>
      <c r="E454" s="366"/>
      <c r="F454" s="105" t="s">
        <v>46</v>
      </c>
      <c r="G454" s="106">
        <v>54000</v>
      </c>
      <c r="H454" s="106">
        <f t="shared" si="54"/>
        <v>55080</v>
      </c>
      <c r="I454" s="106">
        <f>SUM(G454*102/100)</f>
        <v>55080</v>
      </c>
      <c r="J454" s="106">
        <v>0</v>
      </c>
    </row>
    <row r="455" spans="1:10" x14ac:dyDescent="0.25">
      <c r="A455" s="392"/>
      <c r="B455" s="366"/>
      <c r="C455" s="366"/>
      <c r="D455" s="366"/>
      <c r="E455" s="366"/>
      <c r="F455" s="105" t="s">
        <v>47</v>
      </c>
      <c r="G455" s="106">
        <v>0</v>
      </c>
      <c r="H455" s="106">
        <f t="shared" si="54"/>
        <v>0</v>
      </c>
      <c r="I455" s="106">
        <f>SUM(G455*106.4/100)</f>
        <v>0</v>
      </c>
      <c r="J455" s="106">
        <v>0</v>
      </c>
    </row>
    <row r="456" spans="1:10" x14ac:dyDescent="0.25">
      <c r="A456" s="392"/>
      <c r="B456" s="366"/>
      <c r="C456" s="366"/>
      <c r="D456" s="366"/>
      <c r="E456" s="366"/>
      <c r="F456" s="105" t="s">
        <v>48</v>
      </c>
      <c r="G456" s="106">
        <v>1100</v>
      </c>
      <c r="H456" s="106">
        <f t="shared" si="54"/>
        <v>1122</v>
      </c>
      <c r="I456" s="106">
        <f>SUM(G456*102/100)</f>
        <v>1122</v>
      </c>
      <c r="J456" s="106">
        <v>0</v>
      </c>
    </row>
    <row r="457" spans="1:10" x14ac:dyDescent="0.25">
      <c r="A457" s="392"/>
      <c r="B457" s="366"/>
      <c r="C457" s="366"/>
      <c r="D457" s="366"/>
      <c r="E457" s="366"/>
      <c r="F457" s="105" t="s">
        <v>50</v>
      </c>
      <c r="G457" s="106">
        <f>SUM(G458:G461)</f>
        <v>0</v>
      </c>
      <c r="H457" s="106">
        <f>SUM(H458:H461)</f>
        <v>0</v>
      </c>
      <c r="I457" s="106">
        <f>SUM(I458:I461)</f>
        <v>0</v>
      </c>
      <c r="J457" s="106">
        <f>SUM(J458:J461)</f>
        <v>0</v>
      </c>
    </row>
    <row r="458" spans="1:10" x14ac:dyDescent="0.25">
      <c r="A458" s="392"/>
      <c r="B458" s="366"/>
      <c r="C458" s="366"/>
      <c r="D458" s="366"/>
      <c r="E458" s="366"/>
      <c r="F458" s="105" t="s">
        <v>51</v>
      </c>
      <c r="G458" s="106"/>
      <c r="H458" s="106">
        <f t="shared" si="54"/>
        <v>0</v>
      </c>
      <c r="I458" s="106"/>
      <c r="J458" s="106"/>
    </row>
    <row r="459" spans="1:10" x14ac:dyDescent="0.25">
      <c r="A459" s="392"/>
      <c r="B459" s="366"/>
      <c r="C459" s="366"/>
      <c r="D459" s="366"/>
      <c r="E459" s="366"/>
      <c r="F459" s="105" t="s">
        <v>52</v>
      </c>
      <c r="G459" s="106">
        <v>0</v>
      </c>
      <c r="H459" s="106">
        <f t="shared" si="54"/>
        <v>0</v>
      </c>
      <c r="I459" s="106">
        <f>SUM(G459*90/100)</f>
        <v>0</v>
      </c>
      <c r="J459" s="106">
        <v>0</v>
      </c>
    </row>
    <row r="460" spans="1:10" ht="26.25" x14ac:dyDescent="0.25">
      <c r="A460" s="392"/>
      <c r="B460" s="366"/>
      <c r="C460" s="366"/>
      <c r="D460" s="366"/>
      <c r="E460" s="366"/>
      <c r="F460" s="179" t="s">
        <v>187</v>
      </c>
      <c r="G460" s="106"/>
      <c r="H460" s="106">
        <f t="shared" si="54"/>
        <v>0</v>
      </c>
      <c r="I460" s="106"/>
      <c r="J460" s="106">
        <v>0</v>
      </c>
    </row>
    <row r="461" spans="1:10" x14ac:dyDescent="0.25">
      <c r="A461" s="392"/>
      <c r="B461" s="366"/>
      <c r="C461" s="366"/>
      <c r="D461" s="366"/>
      <c r="E461" s="366"/>
      <c r="F461" s="105" t="s">
        <v>98</v>
      </c>
      <c r="G461" s="106">
        <v>0</v>
      </c>
      <c r="H461" s="106">
        <f t="shared" si="54"/>
        <v>0</v>
      </c>
      <c r="I461" s="106"/>
      <c r="J461" s="106"/>
    </row>
    <row r="462" spans="1:10" x14ac:dyDescent="0.25">
      <c r="A462" s="392"/>
      <c r="B462" s="366"/>
      <c r="C462" s="366"/>
      <c r="D462" s="366"/>
      <c r="E462" s="366"/>
      <c r="F462" s="105" t="s">
        <v>56</v>
      </c>
      <c r="G462" s="106">
        <v>4000</v>
      </c>
      <c r="H462" s="106">
        <f t="shared" si="54"/>
        <v>3520</v>
      </c>
      <c r="I462" s="106">
        <v>3520</v>
      </c>
      <c r="J462" s="106">
        <v>0</v>
      </c>
    </row>
    <row r="463" spans="1:10" ht="26.25" x14ac:dyDescent="0.25">
      <c r="A463" s="392"/>
      <c r="B463" s="366"/>
      <c r="C463" s="366"/>
      <c r="D463" s="366"/>
      <c r="E463" s="366"/>
      <c r="F463" s="179" t="s">
        <v>189</v>
      </c>
      <c r="G463" s="106">
        <v>6000</v>
      </c>
      <c r="H463" s="106">
        <f t="shared" si="54"/>
        <v>6000</v>
      </c>
      <c r="I463" s="106">
        <v>6000</v>
      </c>
      <c r="J463" s="106">
        <v>0</v>
      </c>
    </row>
    <row r="464" spans="1:10" x14ac:dyDescent="0.25">
      <c r="A464" s="392"/>
      <c r="B464" s="366"/>
      <c r="C464" s="366"/>
      <c r="D464" s="366"/>
      <c r="E464" s="366"/>
      <c r="F464" s="105" t="s">
        <v>99</v>
      </c>
      <c r="G464" s="106">
        <v>0</v>
      </c>
      <c r="H464" s="106">
        <f t="shared" si="54"/>
        <v>0</v>
      </c>
      <c r="I464" s="106"/>
      <c r="J464" s="106"/>
    </row>
    <row r="465" spans="1:10" ht="26.25" x14ac:dyDescent="0.25">
      <c r="A465" s="392"/>
      <c r="B465" s="366"/>
      <c r="C465" s="366"/>
      <c r="D465" s="366"/>
      <c r="E465" s="366"/>
      <c r="F465" s="179" t="s">
        <v>190</v>
      </c>
      <c r="G465" s="106">
        <v>0</v>
      </c>
      <c r="H465" s="106">
        <f t="shared" si="54"/>
        <v>0</v>
      </c>
      <c r="I465" s="106">
        <v>0</v>
      </c>
      <c r="J465" s="106">
        <v>0</v>
      </c>
    </row>
    <row r="466" spans="1:10" x14ac:dyDescent="0.25">
      <c r="A466" s="392"/>
      <c r="B466" s="366"/>
      <c r="C466" s="366"/>
      <c r="D466" s="366"/>
      <c r="E466" s="366"/>
      <c r="F466" s="105" t="s">
        <v>58</v>
      </c>
      <c r="G466" s="106">
        <f>SUM(G467:G473)</f>
        <v>144700</v>
      </c>
      <c r="H466" s="106">
        <f>SUM(H467:H473)</f>
        <v>147554</v>
      </c>
      <c r="I466" s="106">
        <f>SUM(I467:I473)</f>
        <v>147554</v>
      </c>
      <c r="J466" s="106">
        <f>SUM(J467:J473)</f>
        <v>0</v>
      </c>
    </row>
    <row r="467" spans="1:10" x14ac:dyDescent="0.25">
      <c r="A467" s="392"/>
      <c r="B467" s="366"/>
      <c r="C467" s="366"/>
      <c r="D467" s="366"/>
      <c r="E467" s="366"/>
      <c r="F467" s="105" t="s">
        <v>101</v>
      </c>
      <c r="G467" s="106"/>
      <c r="H467" s="106">
        <f t="shared" si="54"/>
        <v>0</v>
      </c>
      <c r="I467" s="106">
        <f>SUM(G467*90/100)</f>
        <v>0</v>
      </c>
      <c r="J467" s="106">
        <v>0</v>
      </c>
    </row>
    <row r="468" spans="1:10" ht="26.25" x14ac:dyDescent="0.25">
      <c r="A468" s="392"/>
      <c r="B468" s="366"/>
      <c r="C468" s="366"/>
      <c r="D468" s="366"/>
      <c r="E468" s="366"/>
      <c r="F468" s="179" t="s">
        <v>191</v>
      </c>
      <c r="G468" s="106">
        <v>2000</v>
      </c>
      <c r="H468" s="106">
        <f t="shared" si="54"/>
        <v>2000</v>
      </c>
      <c r="I468" s="106">
        <v>2000</v>
      </c>
      <c r="J468" s="106">
        <v>0</v>
      </c>
    </row>
    <row r="469" spans="1:10" x14ac:dyDescent="0.25">
      <c r="A469" s="392"/>
      <c r="B469" s="366"/>
      <c r="C469" s="366"/>
      <c r="D469" s="366"/>
      <c r="E469" s="366"/>
      <c r="F469" s="105" t="s">
        <v>102</v>
      </c>
      <c r="G469" s="106">
        <v>0</v>
      </c>
      <c r="H469" s="106">
        <f t="shared" si="54"/>
        <v>0</v>
      </c>
      <c r="I469" s="106"/>
      <c r="J469" s="106"/>
    </row>
    <row r="470" spans="1:10" ht="26.25" x14ac:dyDescent="0.25">
      <c r="A470" s="392"/>
      <c r="B470" s="366"/>
      <c r="C470" s="366"/>
      <c r="D470" s="366"/>
      <c r="E470" s="366"/>
      <c r="F470" s="179" t="s">
        <v>192</v>
      </c>
      <c r="G470" s="106"/>
      <c r="H470" s="106">
        <f t="shared" si="54"/>
        <v>0</v>
      </c>
      <c r="I470" s="106">
        <v>0</v>
      </c>
      <c r="J470" s="106">
        <v>0</v>
      </c>
    </row>
    <row r="471" spans="1:10" x14ac:dyDescent="0.25">
      <c r="A471" s="392"/>
      <c r="B471" s="366"/>
      <c r="C471" s="366"/>
      <c r="D471" s="366"/>
      <c r="E471" s="366"/>
      <c r="F471" s="105" t="s">
        <v>60</v>
      </c>
      <c r="G471" s="106">
        <v>0</v>
      </c>
      <c r="H471" s="106">
        <f t="shared" si="54"/>
        <v>0</v>
      </c>
      <c r="I471" s="106">
        <f>SUM(G471*107.4/100)</f>
        <v>0</v>
      </c>
      <c r="J471" s="106">
        <v>0</v>
      </c>
    </row>
    <row r="472" spans="1:10" x14ac:dyDescent="0.25">
      <c r="A472" s="392"/>
      <c r="B472" s="366"/>
      <c r="C472" s="366"/>
      <c r="D472" s="366"/>
      <c r="E472" s="366"/>
      <c r="F472" s="105" t="s">
        <v>61</v>
      </c>
      <c r="G472" s="106">
        <v>0</v>
      </c>
      <c r="H472" s="106">
        <f t="shared" si="54"/>
        <v>0</v>
      </c>
      <c r="I472" s="106">
        <f>SUM(G472*107.4/100)</f>
        <v>0</v>
      </c>
      <c r="J472" s="106">
        <v>0</v>
      </c>
    </row>
    <row r="473" spans="1:10" x14ac:dyDescent="0.25">
      <c r="A473" s="393"/>
      <c r="B473" s="367"/>
      <c r="C473" s="367"/>
      <c r="D473" s="367"/>
      <c r="E473" s="367"/>
      <c r="F473" s="105" t="s">
        <v>193</v>
      </c>
      <c r="G473" s="106">
        <v>142700</v>
      </c>
      <c r="H473" s="106">
        <f t="shared" si="54"/>
        <v>145554</v>
      </c>
      <c r="I473" s="106">
        <f>SUM(G473*102/100)</f>
        <v>145554</v>
      </c>
      <c r="J473" s="106">
        <v>0</v>
      </c>
    </row>
    <row r="474" spans="1:10" x14ac:dyDescent="0.25">
      <c r="A474" s="182" t="s">
        <v>62</v>
      </c>
      <c r="B474" s="105" t="s">
        <v>107</v>
      </c>
      <c r="C474" s="105" t="s">
        <v>18</v>
      </c>
      <c r="D474" s="105" t="s">
        <v>176</v>
      </c>
      <c r="E474" s="142">
        <v>800</v>
      </c>
      <c r="F474" s="105"/>
      <c r="G474" s="106">
        <f>SUM(G475)</f>
        <v>2200</v>
      </c>
      <c r="H474" s="106">
        <f>SUM(H475)</f>
        <v>2244</v>
      </c>
      <c r="I474" s="106">
        <f>SUM(I475)</f>
        <v>2244</v>
      </c>
      <c r="J474" s="106">
        <f>SUM(J475)</f>
        <v>0</v>
      </c>
    </row>
    <row r="475" spans="1:10" x14ac:dyDescent="0.25">
      <c r="A475" s="180" t="s">
        <v>64</v>
      </c>
      <c r="B475" s="105" t="s">
        <v>107</v>
      </c>
      <c r="C475" s="105" t="s">
        <v>18</v>
      </c>
      <c r="D475" s="105" t="s">
        <v>176</v>
      </c>
      <c r="E475" s="142">
        <v>850</v>
      </c>
      <c r="F475" s="105"/>
      <c r="G475" s="106">
        <f>SUM(G476:G477)</f>
        <v>2200</v>
      </c>
      <c r="H475" s="106">
        <f>SUM(H476:H477)</f>
        <v>2244</v>
      </c>
      <c r="I475" s="106">
        <f>SUM(I476:I477)</f>
        <v>2244</v>
      </c>
      <c r="J475" s="106">
        <f>SUM(J476:J477)</f>
        <v>0</v>
      </c>
    </row>
    <row r="476" spans="1:10" ht="26.25" x14ac:dyDescent="0.25">
      <c r="A476" s="180" t="s">
        <v>78</v>
      </c>
      <c r="B476" s="105" t="s">
        <v>107</v>
      </c>
      <c r="C476" s="105" t="s">
        <v>18</v>
      </c>
      <c r="D476" s="105" t="s">
        <v>176</v>
      </c>
      <c r="E476" s="142">
        <v>851</v>
      </c>
      <c r="F476" s="105" t="s">
        <v>68</v>
      </c>
      <c r="G476" s="106">
        <v>0</v>
      </c>
      <c r="H476" s="106"/>
      <c r="I476" s="106"/>
      <c r="J476" s="106"/>
    </row>
    <row r="477" spans="1:10" ht="26.25" x14ac:dyDescent="0.25">
      <c r="A477" s="180" t="s">
        <v>66</v>
      </c>
      <c r="B477" s="105" t="s">
        <v>107</v>
      </c>
      <c r="C477" s="105" t="s">
        <v>18</v>
      </c>
      <c r="D477" s="105" t="s">
        <v>176</v>
      </c>
      <c r="E477" s="142">
        <v>852</v>
      </c>
      <c r="F477" s="105" t="s">
        <v>68</v>
      </c>
      <c r="G477" s="106">
        <v>2200</v>
      </c>
      <c r="H477" s="106">
        <f>SUM(I477:J477)</f>
        <v>2244</v>
      </c>
      <c r="I477" s="106">
        <v>2244</v>
      </c>
      <c r="J477" s="106">
        <v>0</v>
      </c>
    </row>
    <row r="478" spans="1:10" x14ac:dyDescent="0.25">
      <c r="A478" s="186" t="s">
        <v>452</v>
      </c>
      <c r="B478" s="105"/>
      <c r="C478" s="105"/>
      <c r="D478" s="105" t="s">
        <v>176</v>
      </c>
      <c r="E478" s="105"/>
      <c r="F478" s="105"/>
      <c r="G478" s="94">
        <f>SUM(G479)</f>
        <v>649694</v>
      </c>
      <c r="H478" s="94">
        <f>SUM(H479)</f>
        <v>608079.10800000001</v>
      </c>
      <c r="I478" s="94">
        <f>SUM(I479)</f>
        <v>608079.10800000001</v>
      </c>
      <c r="J478" s="106">
        <f>SUM(J479)</f>
        <v>0</v>
      </c>
    </row>
    <row r="479" spans="1:10" ht="39" x14ac:dyDescent="0.25">
      <c r="A479" s="180" t="s">
        <v>96</v>
      </c>
      <c r="B479" s="105" t="s">
        <v>107</v>
      </c>
      <c r="C479" s="105" t="s">
        <v>18</v>
      </c>
      <c r="D479" s="105" t="s">
        <v>176</v>
      </c>
      <c r="E479" s="105"/>
      <c r="F479" s="105"/>
      <c r="G479" s="106">
        <f>SUM(G480+G486+G513)</f>
        <v>649694</v>
      </c>
      <c r="H479" s="106">
        <f>SUM(H480+H486+H513)</f>
        <v>608079.10800000001</v>
      </c>
      <c r="I479" s="106">
        <f>SUM(I480+I486+I513)</f>
        <v>608079.10800000001</v>
      </c>
      <c r="J479" s="106">
        <f>SUM(J480+J486+J513)</f>
        <v>0</v>
      </c>
    </row>
    <row r="480" spans="1:10" ht="77.25" x14ac:dyDescent="0.25">
      <c r="A480" s="189" t="s">
        <v>434</v>
      </c>
      <c r="B480" s="105" t="s">
        <v>107</v>
      </c>
      <c r="C480" s="105" t="s">
        <v>18</v>
      </c>
      <c r="D480" s="105" t="s">
        <v>176</v>
      </c>
      <c r="E480" s="105" t="s">
        <v>29</v>
      </c>
      <c r="F480" s="105"/>
      <c r="G480" s="106">
        <f>SUM(G481)</f>
        <v>567894</v>
      </c>
      <c r="H480" s="106">
        <f>SUM(H481)</f>
        <v>525297.10800000001</v>
      </c>
      <c r="I480" s="106">
        <f>SUM(I481)</f>
        <v>525297.10800000001</v>
      </c>
      <c r="J480" s="106">
        <f>SUM(J481)</f>
        <v>0</v>
      </c>
    </row>
    <row r="481" spans="1:10" ht="26.25" x14ac:dyDescent="0.25">
      <c r="A481" s="180" t="s">
        <v>177</v>
      </c>
      <c r="B481" s="105" t="s">
        <v>107</v>
      </c>
      <c r="C481" s="105" t="s">
        <v>18</v>
      </c>
      <c r="D481" s="105" t="s">
        <v>176</v>
      </c>
      <c r="E481" s="105" t="s">
        <v>178</v>
      </c>
      <c r="F481" s="105"/>
      <c r="G481" s="106">
        <f>SUM(G482+G485)</f>
        <v>567894</v>
      </c>
      <c r="H481" s="106">
        <f>SUM(H482+H485)</f>
        <v>525297.10800000001</v>
      </c>
      <c r="I481" s="106">
        <f>SUM(I482+I485)</f>
        <v>525297.10800000001</v>
      </c>
      <c r="J481" s="106">
        <f>SUM(J482+J485)</f>
        <v>0</v>
      </c>
    </row>
    <row r="482" spans="1:10" x14ac:dyDescent="0.25">
      <c r="A482" s="332" t="s">
        <v>32</v>
      </c>
      <c r="B482" s="335" t="s">
        <v>107</v>
      </c>
      <c r="C482" s="335" t="s">
        <v>18</v>
      </c>
      <c r="D482" s="385" t="s">
        <v>176</v>
      </c>
      <c r="E482" s="335" t="s">
        <v>179</v>
      </c>
      <c r="F482" s="105"/>
      <c r="G482" s="106">
        <f>SUM(G483:G484)</f>
        <v>567894</v>
      </c>
      <c r="H482" s="106">
        <f>SUM(H483:H484)</f>
        <v>525297.10800000001</v>
      </c>
      <c r="I482" s="106">
        <f>SUM(I483:I484)</f>
        <v>525297.10800000001</v>
      </c>
      <c r="J482" s="106">
        <f>SUM(J483:J484)</f>
        <v>0</v>
      </c>
    </row>
    <row r="483" spans="1:10" x14ac:dyDescent="0.25">
      <c r="A483" s="333"/>
      <c r="B483" s="336"/>
      <c r="C483" s="336"/>
      <c r="D483" s="386"/>
      <c r="E483" s="336"/>
      <c r="F483" s="105" t="s">
        <v>34</v>
      </c>
      <c r="G483" s="106">
        <v>436166</v>
      </c>
      <c r="H483" s="106">
        <f>SUM(I483:J483)</f>
        <v>403454</v>
      </c>
      <c r="I483" s="106">
        <v>403454</v>
      </c>
      <c r="J483" s="106"/>
    </row>
    <row r="484" spans="1:10" x14ac:dyDescent="0.25">
      <c r="A484" s="334"/>
      <c r="B484" s="337"/>
      <c r="C484" s="337"/>
      <c r="D484" s="387"/>
      <c r="E484" s="337"/>
      <c r="F484" s="105" t="s">
        <v>35</v>
      </c>
      <c r="G484" s="106">
        <v>131728</v>
      </c>
      <c r="H484" s="106">
        <f>SUM(I484:J484)</f>
        <v>121843.10799999999</v>
      </c>
      <c r="I484" s="106">
        <f>SUM(I483*30.2/100)</f>
        <v>121843.10799999999</v>
      </c>
      <c r="J484" s="106">
        <f>SUM(J483*30.2/100)</f>
        <v>0</v>
      </c>
    </row>
    <row r="485" spans="1:10" ht="26.25" x14ac:dyDescent="0.25">
      <c r="A485" s="182" t="s">
        <v>36</v>
      </c>
      <c r="B485" s="105" t="s">
        <v>107</v>
      </c>
      <c r="C485" s="105" t="s">
        <v>18</v>
      </c>
      <c r="D485" s="105" t="s">
        <v>176</v>
      </c>
      <c r="E485" s="105" t="s">
        <v>182</v>
      </c>
      <c r="F485" s="105" t="s">
        <v>183</v>
      </c>
      <c r="G485" s="106">
        <v>0</v>
      </c>
      <c r="H485" s="106">
        <f>SUM(I485:J485)</f>
        <v>0</v>
      </c>
      <c r="I485" s="106"/>
      <c r="J485" s="106"/>
    </row>
    <row r="486" spans="1:10" ht="26.25" x14ac:dyDescent="0.25">
      <c r="A486" s="182" t="s">
        <v>228</v>
      </c>
      <c r="B486" s="105" t="s">
        <v>107</v>
      </c>
      <c r="C486" s="105" t="s">
        <v>18</v>
      </c>
      <c r="D486" s="105" t="s">
        <v>176</v>
      </c>
      <c r="E486" s="105" t="s">
        <v>88</v>
      </c>
      <c r="F486" s="105"/>
      <c r="G486" s="106">
        <f>SUM(G487)</f>
        <v>79900</v>
      </c>
      <c r="H486" s="106">
        <f>SUM(H487)</f>
        <v>80844</v>
      </c>
      <c r="I486" s="106">
        <f>SUM(I487)</f>
        <v>80844</v>
      </c>
      <c r="J486" s="106">
        <f>SUM(J487)</f>
        <v>0</v>
      </c>
    </row>
    <row r="487" spans="1:10" ht="39" x14ac:dyDescent="0.25">
      <c r="A487" s="180" t="s">
        <v>229</v>
      </c>
      <c r="B487" s="105" t="s">
        <v>107</v>
      </c>
      <c r="C487" s="105" t="s">
        <v>18</v>
      </c>
      <c r="D487" s="105" t="s">
        <v>176</v>
      </c>
      <c r="E487" s="105" t="s">
        <v>89</v>
      </c>
      <c r="F487" s="105"/>
      <c r="G487" s="106">
        <f>SUM(G489+G488)</f>
        <v>79900</v>
      </c>
      <c r="H487" s="106">
        <f>SUM(H489+H488)</f>
        <v>80844</v>
      </c>
      <c r="I487" s="106">
        <f>SUM(I489+I488)</f>
        <v>80844</v>
      </c>
      <c r="J487" s="106">
        <f>SUM(J489+J488)</f>
        <v>0</v>
      </c>
    </row>
    <row r="488" spans="1:10" ht="39" x14ac:dyDescent="0.25">
      <c r="A488" s="181" t="s">
        <v>40</v>
      </c>
      <c r="B488" s="105" t="s">
        <v>107</v>
      </c>
      <c r="C488" s="105" t="s">
        <v>18</v>
      </c>
      <c r="D488" s="105" t="s">
        <v>176</v>
      </c>
      <c r="E488" s="105" t="s">
        <v>185</v>
      </c>
      <c r="F488" s="105" t="s">
        <v>41</v>
      </c>
      <c r="G488" s="106">
        <v>8100</v>
      </c>
      <c r="H488" s="106">
        <f>SUM(I488:J488)</f>
        <v>7128</v>
      </c>
      <c r="I488" s="106">
        <v>7128</v>
      </c>
      <c r="J488" s="106">
        <v>0</v>
      </c>
    </row>
    <row r="489" spans="1:10" x14ac:dyDescent="0.25">
      <c r="A489" s="391" t="s">
        <v>275</v>
      </c>
      <c r="B489" s="365" t="s">
        <v>107</v>
      </c>
      <c r="C489" s="365" t="s">
        <v>18</v>
      </c>
      <c r="D489" s="365" t="s">
        <v>176</v>
      </c>
      <c r="E489" s="365" t="s">
        <v>43</v>
      </c>
      <c r="F489" s="105"/>
      <c r="G489" s="106">
        <f>SUM(G490+G491+G492+G496+G501+G503+G505+G502+G504)</f>
        <v>71800</v>
      </c>
      <c r="H489" s="106">
        <f>SUM(H490+H491+H492+H496+H501+H503+H505+H502+H504)</f>
        <v>73716</v>
      </c>
      <c r="I489" s="106">
        <f>SUM(I490+I491+I492+I496+I501+I503+I505+I502+I504)</f>
        <v>73716</v>
      </c>
      <c r="J489" s="106">
        <f>SUM(J490+J491+J492+J496+J501+J503+J505+J502+J504)</f>
        <v>0</v>
      </c>
    </row>
    <row r="490" spans="1:10" x14ac:dyDescent="0.25">
      <c r="A490" s="392"/>
      <c r="B490" s="366"/>
      <c r="C490" s="366"/>
      <c r="D490" s="394"/>
      <c r="E490" s="366"/>
      <c r="F490" s="105" t="s">
        <v>41</v>
      </c>
      <c r="G490" s="106">
        <v>0</v>
      </c>
      <c r="H490" s="106">
        <f>SUM(I490:J490)</f>
        <v>0</v>
      </c>
      <c r="I490" s="106"/>
      <c r="J490" s="106"/>
    </row>
    <row r="491" spans="1:10" x14ac:dyDescent="0.25">
      <c r="A491" s="392"/>
      <c r="B491" s="366"/>
      <c r="C491" s="366"/>
      <c r="D491" s="394"/>
      <c r="E491" s="366"/>
      <c r="F491" s="105" t="s">
        <v>44</v>
      </c>
      <c r="G491" s="106"/>
      <c r="H491" s="106">
        <f>SUM(I491:J491)</f>
        <v>0</v>
      </c>
      <c r="I491" s="106">
        <f>SUM(G491)</f>
        <v>0</v>
      </c>
      <c r="J491" s="106">
        <v>0</v>
      </c>
    </row>
    <row r="492" spans="1:10" x14ac:dyDescent="0.25">
      <c r="A492" s="392"/>
      <c r="B492" s="366"/>
      <c r="C492" s="366"/>
      <c r="D492" s="394"/>
      <c r="E492" s="366"/>
      <c r="F492" s="105" t="s">
        <v>45</v>
      </c>
      <c r="G492" s="106">
        <f t="shared" ref="G492:J492" si="56">SUM(G493:G495)</f>
        <v>8900</v>
      </c>
      <c r="H492" s="106">
        <f t="shared" si="56"/>
        <v>9078</v>
      </c>
      <c r="I492" s="106">
        <f t="shared" si="56"/>
        <v>9078</v>
      </c>
      <c r="J492" s="106">
        <f t="shared" si="56"/>
        <v>0</v>
      </c>
    </row>
    <row r="493" spans="1:10" x14ac:dyDescent="0.25">
      <c r="A493" s="392"/>
      <c r="B493" s="366"/>
      <c r="C493" s="366"/>
      <c r="D493" s="394"/>
      <c r="E493" s="366"/>
      <c r="F493" s="105" t="s">
        <v>46</v>
      </c>
      <c r="G493" s="106">
        <v>7800</v>
      </c>
      <c r="H493" s="106">
        <f>SUM(I493:J493)</f>
        <v>7956</v>
      </c>
      <c r="I493" s="106">
        <f>SUM(G493*102/100)</f>
        <v>7956</v>
      </c>
      <c r="J493" s="106">
        <v>0</v>
      </c>
    </row>
    <row r="494" spans="1:10" x14ac:dyDescent="0.25">
      <c r="A494" s="392"/>
      <c r="B494" s="366"/>
      <c r="C494" s="366"/>
      <c r="D494" s="394"/>
      <c r="E494" s="366"/>
      <c r="F494" s="105" t="s">
        <v>47</v>
      </c>
      <c r="G494" s="106"/>
      <c r="H494" s="106">
        <f>SUM(I494:J494)</f>
        <v>0</v>
      </c>
      <c r="I494" s="106">
        <f>SUM(G494*106.4/100)</f>
        <v>0</v>
      </c>
      <c r="J494" s="106">
        <v>0</v>
      </c>
    </row>
    <row r="495" spans="1:10" x14ac:dyDescent="0.25">
      <c r="A495" s="392"/>
      <c r="B495" s="366"/>
      <c r="C495" s="366"/>
      <c r="D495" s="394"/>
      <c r="E495" s="366"/>
      <c r="F495" s="105" t="s">
        <v>48</v>
      </c>
      <c r="G495" s="106">
        <v>1100</v>
      </c>
      <c r="H495" s="106">
        <f>SUM(I495:J495)</f>
        <v>1122</v>
      </c>
      <c r="I495" s="106">
        <f>SUM(G495*102/100)</f>
        <v>1122</v>
      </c>
      <c r="J495" s="106">
        <v>0</v>
      </c>
    </row>
    <row r="496" spans="1:10" x14ac:dyDescent="0.25">
      <c r="A496" s="392"/>
      <c r="B496" s="366"/>
      <c r="C496" s="366"/>
      <c r="D496" s="394"/>
      <c r="E496" s="366"/>
      <c r="F496" s="105" t="s">
        <v>50</v>
      </c>
      <c r="G496" s="106">
        <f>SUM(G497:G500)</f>
        <v>0</v>
      </c>
      <c r="H496" s="106">
        <f>SUM(H497:H500)</f>
        <v>0</v>
      </c>
      <c r="I496" s="106">
        <f>SUM(I497:I500)</f>
        <v>0</v>
      </c>
      <c r="J496" s="106">
        <f>SUM(J497:J500)</f>
        <v>0</v>
      </c>
    </row>
    <row r="497" spans="1:10" x14ac:dyDescent="0.25">
      <c r="A497" s="392"/>
      <c r="B497" s="366"/>
      <c r="C497" s="366"/>
      <c r="D497" s="394"/>
      <c r="E497" s="366"/>
      <c r="F497" s="105" t="s">
        <v>51</v>
      </c>
      <c r="G497" s="106"/>
      <c r="H497" s="106">
        <f t="shared" ref="H497:H504" si="57">SUM(I497:J497)</f>
        <v>0</v>
      </c>
      <c r="I497" s="106"/>
      <c r="J497" s="106"/>
    </row>
    <row r="498" spans="1:10" x14ac:dyDescent="0.25">
      <c r="A498" s="392"/>
      <c r="B498" s="366"/>
      <c r="C498" s="366"/>
      <c r="D498" s="394"/>
      <c r="E498" s="366"/>
      <c r="F498" s="105" t="s">
        <v>52</v>
      </c>
      <c r="G498" s="106">
        <v>0</v>
      </c>
      <c r="H498" s="106">
        <f t="shared" si="57"/>
        <v>0</v>
      </c>
      <c r="I498" s="106"/>
      <c r="J498" s="106"/>
    </row>
    <row r="499" spans="1:10" ht="26.25" x14ac:dyDescent="0.25">
      <c r="A499" s="392"/>
      <c r="B499" s="366"/>
      <c r="C499" s="366"/>
      <c r="D499" s="394"/>
      <c r="E499" s="366"/>
      <c r="F499" s="179" t="s">
        <v>187</v>
      </c>
      <c r="G499" s="106"/>
      <c r="H499" s="106">
        <f t="shared" si="57"/>
        <v>0</v>
      </c>
      <c r="I499" s="106">
        <v>0</v>
      </c>
      <c r="J499" s="106">
        <v>0</v>
      </c>
    </row>
    <row r="500" spans="1:10" x14ac:dyDescent="0.25">
      <c r="A500" s="392"/>
      <c r="B500" s="366"/>
      <c r="C500" s="366"/>
      <c r="D500" s="394"/>
      <c r="E500" s="366"/>
      <c r="F500" s="105" t="s">
        <v>98</v>
      </c>
      <c r="G500" s="106">
        <v>0</v>
      </c>
      <c r="H500" s="106">
        <f t="shared" si="57"/>
        <v>0</v>
      </c>
      <c r="I500" s="106"/>
      <c r="J500" s="106"/>
    </row>
    <row r="501" spans="1:10" x14ac:dyDescent="0.25">
      <c r="A501" s="392"/>
      <c r="B501" s="366"/>
      <c r="C501" s="366"/>
      <c r="D501" s="394"/>
      <c r="E501" s="366"/>
      <c r="F501" s="105" t="s">
        <v>56</v>
      </c>
      <c r="G501" s="106">
        <v>3000</v>
      </c>
      <c r="H501" s="106">
        <f t="shared" si="57"/>
        <v>2640</v>
      </c>
      <c r="I501" s="106">
        <v>2640</v>
      </c>
      <c r="J501" s="106">
        <v>0</v>
      </c>
    </row>
    <row r="502" spans="1:10" ht="26.25" x14ac:dyDescent="0.25">
      <c r="A502" s="392"/>
      <c r="B502" s="366"/>
      <c r="C502" s="366"/>
      <c r="D502" s="394"/>
      <c r="E502" s="366"/>
      <c r="F502" s="179" t="s">
        <v>189</v>
      </c>
      <c r="G502" s="106">
        <v>4000</v>
      </c>
      <c r="H502" s="106">
        <f t="shared" si="57"/>
        <v>5000</v>
      </c>
      <c r="I502" s="106">
        <v>5000</v>
      </c>
      <c r="J502" s="106">
        <v>0</v>
      </c>
    </row>
    <row r="503" spans="1:10" x14ac:dyDescent="0.25">
      <c r="A503" s="392"/>
      <c r="B503" s="366"/>
      <c r="C503" s="366"/>
      <c r="D503" s="394"/>
      <c r="E503" s="366"/>
      <c r="F503" s="105" t="s">
        <v>99</v>
      </c>
      <c r="G503" s="106"/>
      <c r="H503" s="106">
        <f t="shared" si="57"/>
        <v>0</v>
      </c>
      <c r="I503" s="106">
        <f>SUM(G503*90/100)</f>
        <v>0</v>
      </c>
      <c r="J503" s="106">
        <v>0</v>
      </c>
    </row>
    <row r="504" spans="1:10" ht="26.25" x14ac:dyDescent="0.25">
      <c r="A504" s="392"/>
      <c r="B504" s="366"/>
      <c r="C504" s="366"/>
      <c r="D504" s="394"/>
      <c r="E504" s="366"/>
      <c r="F504" s="179" t="s">
        <v>190</v>
      </c>
      <c r="G504" s="106">
        <v>0</v>
      </c>
      <c r="H504" s="106">
        <f t="shared" si="57"/>
        <v>0</v>
      </c>
      <c r="I504" s="106">
        <v>0</v>
      </c>
      <c r="J504" s="106">
        <v>0</v>
      </c>
    </row>
    <row r="505" spans="1:10" x14ac:dyDescent="0.25">
      <c r="A505" s="392"/>
      <c r="B505" s="366"/>
      <c r="C505" s="366"/>
      <c r="D505" s="394"/>
      <c r="E505" s="366"/>
      <c r="F505" s="105" t="s">
        <v>58</v>
      </c>
      <c r="G505" s="106">
        <f>SUM(G506:G512)</f>
        <v>55900</v>
      </c>
      <c r="H505" s="106">
        <f>SUM(H506:H512)</f>
        <v>56998</v>
      </c>
      <c r="I505" s="106">
        <f>SUM(I506:I512)</f>
        <v>56998</v>
      </c>
      <c r="J505" s="106">
        <f>SUM(J506:J512)</f>
        <v>0</v>
      </c>
    </row>
    <row r="506" spans="1:10" x14ac:dyDescent="0.25">
      <c r="A506" s="392"/>
      <c r="B506" s="366"/>
      <c r="C506" s="366"/>
      <c r="D506" s="394"/>
      <c r="E506" s="366"/>
      <c r="F506" s="105" t="s">
        <v>101</v>
      </c>
      <c r="G506" s="106"/>
      <c r="H506" s="106">
        <f t="shared" ref="H506:H512" si="58">SUM(I506:J506)</f>
        <v>0</v>
      </c>
      <c r="I506" s="106">
        <f>SUM(G506*90/100)</f>
        <v>0</v>
      </c>
      <c r="J506" s="106">
        <v>0</v>
      </c>
    </row>
    <row r="507" spans="1:10" ht="26.25" x14ac:dyDescent="0.25">
      <c r="A507" s="392"/>
      <c r="B507" s="366"/>
      <c r="C507" s="366"/>
      <c r="D507" s="394"/>
      <c r="E507" s="366"/>
      <c r="F507" s="179" t="s">
        <v>191</v>
      </c>
      <c r="G507" s="106">
        <v>1000</v>
      </c>
      <c r="H507" s="106">
        <f t="shared" si="58"/>
        <v>1000</v>
      </c>
      <c r="I507" s="106">
        <v>1000</v>
      </c>
      <c r="J507" s="106">
        <v>0</v>
      </c>
    </row>
    <row r="508" spans="1:10" x14ac:dyDescent="0.25">
      <c r="A508" s="392"/>
      <c r="B508" s="366"/>
      <c r="C508" s="366"/>
      <c r="D508" s="394"/>
      <c r="E508" s="366"/>
      <c r="F508" s="105" t="s">
        <v>102</v>
      </c>
      <c r="G508" s="106">
        <v>0</v>
      </c>
      <c r="H508" s="106">
        <f t="shared" si="58"/>
        <v>0</v>
      </c>
      <c r="I508" s="106"/>
      <c r="J508" s="106"/>
    </row>
    <row r="509" spans="1:10" ht="26.25" x14ac:dyDescent="0.25">
      <c r="A509" s="392"/>
      <c r="B509" s="366"/>
      <c r="C509" s="366"/>
      <c r="D509" s="394"/>
      <c r="E509" s="366"/>
      <c r="F509" s="179" t="s">
        <v>192</v>
      </c>
      <c r="G509" s="106"/>
      <c r="H509" s="106">
        <f t="shared" si="58"/>
        <v>0</v>
      </c>
      <c r="I509" s="106">
        <v>0</v>
      </c>
      <c r="J509" s="106">
        <v>0</v>
      </c>
    </row>
    <row r="510" spans="1:10" x14ac:dyDescent="0.25">
      <c r="A510" s="392"/>
      <c r="B510" s="366"/>
      <c r="C510" s="366"/>
      <c r="D510" s="394"/>
      <c r="E510" s="366"/>
      <c r="F510" s="105" t="s">
        <v>60</v>
      </c>
      <c r="G510" s="106"/>
      <c r="H510" s="106">
        <f t="shared" si="58"/>
        <v>0</v>
      </c>
      <c r="I510" s="106">
        <f>SUM(G510*107.4/100)</f>
        <v>0</v>
      </c>
      <c r="J510" s="106">
        <v>0</v>
      </c>
    </row>
    <row r="511" spans="1:10" x14ac:dyDescent="0.25">
      <c r="A511" s="392"/>
      <c r="B511" s="366"/>
      <c r="C511" s="366"/>
      <c r="D511" s="394"/>
      <c r="E511" s="366"/>
      <c r="F511" s="105" t="s">
        <v>61</v>
      </c>
      <c r="G511" s="106">
        <v>54900</v>
      </c>
      <c r="H511" s="106">
        <f t="shared" si="58"/>
        <v>55998</v>
      </c>
      <c r="I511" s="106">
        <f>SUM(G511*102/100)</f>
        <v>55998</v>
      </c>
      <c r="J511" s="106">
        <v>0</v>
      </c>
    </row>
    <row r="512" spans="1:10" x14ac:dyDescent="0.25">
      <c r="A512" s="393"/>
      <c r="B512" s="367"/>
      <c r="C512" s="367"/>
      <c r="D512" s="395"/>
      <c r="E512" s="367"/>
      <c r="F512" s="105" t="s">
        <v>193</v>
      </c>
      <c r="G512" s="106">
        <v>0</v>
      </c>
      <c r="H512" s="106">
        <f t="shared" si="58"/>
        <v>0</v>
      </c>
      <c r="I512" s="106">
        <f>SUM(G512*107.4/100)</f>
        <v>0</v>
      </c>
      <c r="J512" s="106">
        <v>0</v>
      </c>
    </row>
    <row r="513" spans="1:10" x14ac:dyDescent="0.25">
      <c r="A513" s="182" t="s">
        <v>62</v>
      </c>
      <c r="B513" s="105" t="s">
        <v>107</v>
      </c>
      <c r="C513" s="105" t="s">
        <v>18</v>
      </c>
      <c r="D513" s="105" t="s">
        <v>176</v>
      </c>
      <c r="E513" s="142">
        <v>800</v>
      </c>
      <c r="F513" s="105"/>
      <c r="G513" s="106">
        <f>SUM(G514)</f>
        <v>1900</v>
      </c>
      <c r="H513" s="106">
        <f>SUM(H514)</f>
        <v>1938</v>
      </c>
      <c r="I513" s="106">
        <f>SUM(I514)</f>
        <v>1938</v>
      </c>
      <c r="J513" s="106">
        <f>SUM(J514)</f>
        <v>0</v>
      </c>
    </row>
    <row r="514" spans="1:10" x14ac:dyDescent="0.25">
      <c r="A514" s="180" t="s">
        <v>64</v>
      </c>
      <c r="B514" s="105" t="s">
        <v>107</v>
      </c>
      <c r="C514" s="105" t="s">
        <v>18</v>
      </c>
      <c r="D514" s="105" t="s">
        <v>176</v>
      </c>
      <c r="E514" s="142">
        <v>850</v>
      </c>
      <c r="F514" s="105"/>
      <c r="G514" s="106">
        <f>SUM(G515:G516)</f>
        <v>1900</v>
      </c>
      <c r="H514" s="106">
        <f>SUM(H515:H516)</f>
        <v>1938</v>
      </c>
      <c r="I514" s="106">
        <f>SUM(I515:I516)</f>
        <v>1938</v>
      </c>
      <c r="J514" s="106">
        <f>SUM(J515:J516)</f>
        <v>0</v>
      </c>
    </row>
    <row r="515" spans="1:10" ht="26.25" x14ac:dyDescent="0.25">
      <c r="A515" s="180" t="s">
        <v>78</v>
      </c>
      <c r="B515" s="105" t="s">
        <v>107</v>
      </c>
      <c r="C515" s="105" t="s">
        <v>18</v>
      </c>
      <c r="D515" s="105" t="s">
        <v>176</v>
      </c>
      <c r="E515" s="142">
        <v>851</v>
      </c>
      <c r="F515" s="105" t="s">
        <v>68</v>
      </c>
      <c r="G515" s="106">
        <v>0</v>
      </c>
      <c r="H515" s="106"/>
      <c r="I515" s="106"/>
      <c r="J515" s="106"/>
    </row>
    <row r="516" spans="1:10" ht="26.25" x14ac:dyDescent="0.25">
      <c r="A516" s="180" t="s">
        <v>66</v>
      </c>
      <c r="B516" s="105" t="s">
        <v>107</v>
      </c>
      <c r="C516" s="105" t="s">
        <v>18</v>
      </c>
      <c r="D516" s="105" t="s">
        <v>176</v>
      </c>
      <c r="E516" s="142">
        <v>852</v>
      </c>
      <c r="F516" s="105" t="s">
        <v>68</v>
      </c>
      <c r="G516" s="106">
        <v>1900</v>
      </c>
      <c r="H516" s="106">
        <f>SUM(I516:J516)</f>
        <v>1938</v>
      </c>
      <c r="I516" s="106">
        <v>1938</v>
      </c>
      <c r="J516" s="106">
        <v>0</v>
      </c>
    </row>
    <row r="517" spans="1:10" ht="26.25" x14ac:dyDescent="0.25">
      <c r="A517" s="186" t="s">
        <v>453</v>
      </c>
      <c r="B517" s="105"/>
      <c r="C517" s="105"/>
      <c r="D517" s="105"/>
      <c r="E517" s="105"/>
      <c r="F517" s="105"/>
      <c r="G517" s="94">
        <f>SUM(G518)</f>
        <v>336222</v>
      </c>
      <c r="H517" s="94">
        <f>SUM(H518)</f>
        <v>315393.29599999997</v>
      </c>
      <c r="I517" s="94">
        <f>SUM(I518)</f>
        <v>315393.29599999997</v>
      </c>
      <c r="J517" s="106">
        <f>SUM(J518)</f>
        <v>0</v>
      </c>
    </row>
    <row r="518" spans="1:10" ht="39" x14ac:dyDescent="0.25">
      <c r="A518" s="180" t="s">
        <v>96</v>
      </c>
      <c r="B518" s="105" t="s">
        <v>107</v>
      </c>
      <c r="C518" s="105" t="s">
        <v>18</v>
      </c>
      <c r="D518" s="105" t="s">
        <v>176</v>
      </c>
      <c r="E518" s="105"/>
      <c r="F518" s="105"/>
      <c r="G518" s="106">
        <f>SUM(G519+G525+G552)</f>
        <v>336222</v>
      </c>
      <c r="H518" s="106">
        <f>SUM(H519+H525+H552)</f>
        <v>315393.29599999997</v>
      </c>
      <c r="I518" s="106">
        <f>SUM(I519+I525+I552)</f>
        <v>315393.29599999997</v>
      </c>
      <c r="J518" s="106">
        <f>SUM(J519+J525+J552)</f>
        <v>0</v>
      </c>
    </row>
    <row r="519" spans="1:10" ht="77.25" x14ac:dyDescent="0.25">
      <c r="A519" s="189" t="s">
        <v>434</v>
      </c>
      <c r="B519" s="105" t="s">
        <v>107</v>
      </c>
      <c r="C519" s="105" t="s">
        <v>18</v>
      </c>
      <c r="D519" s="105" t="s">
        <v>176</v>
      </c>
      <c r="E519" s="105" t="s">
        <v>29</v>
      </c>
      <c r="F519" s="105"/>
      <c r="G519" s="106">
        <f>SUM(G520)</f>
        <v>284922</v>
      </c>
      <c r="H519" s="106">
        <f>SUM(H520)</f>
        <v>263587.29599999997</v>
      </c>
      <c r="I519" s="106">
        <f>SUM(I520)</f>
        <v>263587.29599999997</v>
      </c>
      <c r="J519" s="106">
        <f>SUM(J520)</f>
        <v>0</v>
      </c>
    </row>
    <row r="520" spans="1:10" ht="26.25" x14ac:dyDescent="0.25">
      <c r="A520" s="180" t="s">
        <v>177</v>
      </c>
      <c r="B520" s="105" t="s">
        <v>107</v>
      </c>
      <c r="C520" s="105" t="s">
        <v>18</v>
      </c>
      <c r="D520" s="105" t="s">
        <v>176</v>
      </c>
      <c r="E520" s="105" t="s">
        <v>178</v>
      </c>
      <c r="F520" s="105"/>
      <c r="G520" s="106">
        <f>SUM(G521+G524)</f>
        <v>284922</v>
      </c>
      <c r="H520" s="106">
        <f>SUM(H521+H524)</f>
        <v>263587.29599999997</v>
      </c>
      <c r="I520" s="106">
        <f>SUM(I521+I524)</f>
        <v>263587.29599999997</v>
      </c>
      <c r="J520" s="106">
        <f>SUM(J521+J524)</f>
        <v>0</v>
      </c>
    </row>
    <row r="521" spans="1:10" x14ac:dyDescent="0.25">
      <c r="A521" s="332" t="s">
        <v>32</v>
      </c>
      <c r="B521" s="335" t="s">
        <v>107</v>
      </c>
      <c r="C521" s="335" t="s">
        <v>18</v>
      </c>
      <c r="D521" s="385" t="s">
        <v>176</v>
      </c>
      <c r="E521" s="335" t="s">
        <v>179</v>
      </c>
      <c r="F521" s="105"/>
      <c r="G521" s="106">
        <f>SUM(G522:G523)</f>
        <v>284922</v>
      </c>
      <c r="H521" s="106">
        <f>SUM(H522:H523)</f>
        <v>263587.29599999997</v>
      </c>
      <c r="I521" s="106">
        <f>SUM(I522:I523)</f>
        <v>263587.29599999997</v>
      </c>
      <c r="J521" s="106">
        <f>SUM(J522:J523)</f>
        <v>0</v>
      </c>
    </row>
    <row r="522" spans="1:10" x14ac:dyDescent="0.25">
      <c r="A522" s="333"/>
      <c r="B522" s="336"/>
      <c r="C522" s="336"/>
      <c r="D522" s="386"/>
      <c r="E522" s="336"/>
      <c r="F522" s="105" t="s">
        <v>34</v>
      </c>
      <c r="G522" s="106">
        <v>218863</v>
      </c>
      <c r="H522" s="106">
        <f>SUM(I522:J522)</f>
        <v>202448</v>
      </c>
      <c r="I522" s="106">
        <v>202448</v>
      </c>
      <c r="J522" s="106"/>
    </row>
    <row r="523" spans="1:10" x14ac:dyDescent="0.25">
      <c r="A523" s="334"/>
      <c r="B523" s="337"/>
      <c r="C523" s="337"/>
      <c r="D523" s="387"/>
      <c r="E523" s="337"/>
      <c r="F523" s="105" t="s">
        <v>35</v>
      </c>
      <c r="G523" s="106">
        <v>66059</v>
      </c>
      <c r="H523" s="106">
        <f>SUM(I523:J523)</f>
        <v>61139.295999999995</v>
      </c>
      <c r="I523" s="106">
        <f>SUM(I522*30.2/100)</f>
        <v>61139.295999999995</v>
      </c>
      <c r="J523" s="106">
        <f>SUM(J522*30.2/100)</f>
        <v>0</v>
      </c>
    </row>
    <row r="524" spans="1:10" ht="26.25" x14ac:dyDescent="0.25">
      <c r="A524" s="182" t="s">
        <v>36</v>
      </c>
      <c r="B524" s="105" t="s">
        <v>107</v>
      </c>
      <c r="C524" s="105" t="s">
        <v>18</v>
      </c>
      <c r="D524" s="105" t="s">
        <v>176</v>
      </c>
      <c r="E524" s="105" t="s">
        <v>182</v>
      </c>
      <c r="F524" s="105" t="s">
        <v>183</v>
      </c>
      <c r="G524" s="106">
        <v>0</v>
      </c>
      <c r="H524" s="106">
        <f>SUM(I524:J524)</f>
        <v>0</v>
      </c>
      <c r="I524" s="106"/>
      <c r="J524" s="106"/>
    </row>
    <row r="525" spans="1:10" ht="26.25" x14ac:dyDescent="0.25">
      <c r="A525" s="182" t="s">
        <v>228</v>
      </c>
      <c r="B525" s="105" t="s">
        <v>107</v>
      </c>
      <c r="C525" s="105" t="s">
        <v>18</v>
      </c>
      <c r="D525" s="105" t="s">
        <v>176</v>
      </c>
      <c r="E525" s="105" t="s">
        <v>88</v>
      </c>
      <c r="F525" s="105"/>
      <c r="G525" s="106">
        <f>SUM(G526)</f>
        <v>50400</v>
      </c>
      <c r="H525" s="106">
        <f>SUM(H526)</f>
        <v>50888</v>
      </c>
      <c r="I525" s="106">
        <f>SUM(I526)</f>
        <v>50888</v>
      </c>
      <c r="J525" s="106">
        <f>SUM(J526)</f>
        <v>0</v>
      </c>
    </row>
    <row r="526" spans="1:10" ht="39" x14ac:dyDescent="0.25">
      <c r="A526" s="180" t="s">
        <v>229</v>
      </c>
      <c r="B526" s="105" t="s">
        <v>107</v>
      </c>
      <c r="C526" s="105" t="s">
        <v>18</v>
      </c>
      <c r="D526" s="105" t="s">
        <v>176</v>
      </c>
      <c r="E526" s="105" t="s">
        <v>89</v>
      </c>
      <c r="F526" s="105"/>
      <c r="G526" s="106">
        <f>SUM(G528+G527)</f>
        <v>50400</v>
      </c>
      <c r="H526" s="106">
        <f>SUM(H528+H527)</f>
        <v>50888</v>
      </c>
      <c r="I526" s="106">
        <f>SUM(I528+I527)</f>
        <v>50888</v>
      </c>
      <c r="J526" s="106">
        <f>SUM(J528+J527)</f>
        <v>0</v>
      </c>
    </row>
    <row r="527" spans="1:10" ht="39" x14ac:dyDescent="0.25">
      <c r="A527" s="181" t="s">
        <v>40</v>
      </c>
      <c r="B527" s="105" t="s">
        <v>107</v>
      </c>
      <c r="C527" s="105" t="s">
        <v>18</v>
      </c>
      <c r="D527" s="105" t="s">
        <v>176</v>
      </c>
      <c r="E527" s="105" t="s">
        <v>185</v>
      </c>
      <c r="F527" s="105" t="s">
        <v>41</v>
      </c>
      <c r="G527" s="106">
        <v>0</v>
      </c>
      <c r="H527" s="106"/>
      <c r="I527" s="106"/>
      <c r="J527" s="106"/>
    </row>
    <row r="528" spans="1:10" x14ac:dyDescent="0.25">
      <c r="A528" s="391" t="s">
        <v>275</v>
      </c>
      <c r="B528" s="335" t="s">
        <v>107</v>
      </c>
      <c r="C528" s="365" t="s">
        <v>18</v>
      </c>
      <c r="D528" s="365" t="s">
        <v>176</v>
      </c>
      <c r="E528" s="365" t="s">
        <v>43</v>
      </c>
      <c r="F528" s="105"/>
      <c r="G528" s="106">
        <f>SUM(G529+G530+G531+G535+G540+G542+G544+G541+G543)</f>
        <v>50400</v>
      </c>
      <c r="H528" s="106">
        <f>SUM(H529+H530+H531+H535+H540+H542+H544+H541+H543)</f>
        <v>50888</v>
      </c>
      <c r="I528" s="106">
        <f>SUM(I529+I530+I531+I535+I540+I542+I544+I541+I543)</f>
        <v>50888</v>
      </c>
      <c r="J528" s="106">
        <f>SUM(J529+J530+J531+J535+J540+J542+J544+J541+J543)</f>
        <v>0</v>
      </c>
    </row>
    <row r="529" spans="1:10" x14ac:dyDescent="0.25">
      <c r="A529" s="392"/>
      <c r="B529" s="336"/>
      <c r="C529" s="366"/>
      <c r="D529" s="366"/>
      <c r="E529" s="366"/>
      <c r="F529" s="105" t="s">
        <v>41</v>
      </c>
      <c r="G529" s="106">
        <v>0</v>
      </c>
      <c r="H529" s="106">
        <f>SUM(I529:J529)</f>
        <v>0</v>
      </c>
      <c r="I529" s="106"/>
      <c r="J529" s="106"/>
    </row>
    <row r="530" spans="1:10" x14ac:dyDescent="0.25">
      <c r="A530" s="392"/>
      <c r="B530" s="336"/>
      <c r="C530" s="366"/>
      <c r="D530" s="366"/>
      <c r="E530" s="366"/>
      <c r="F530" s="105" t="s">
        <v>44</v>
      </c>
      <c r="G530" s="106"/>
      <c r="H530" s="106">
        <f>SUM(I530:J530)</f>
        <v>0</v>
      </c>
      <c r="I530" s="106">
        <f>SUM(G530)</f>
        <v>0</v>
      </c>
      <c r="J530" s="106">
        <v>0</v>
      </c>
    </row>
    <row r="531" spans="1:10" x14ac:dyDescent="0.25">
      <c r="A531" s="392"/>
      <c r="B531" s="336"/>
      <c r="C531" s="366"/>
      <c r="D531" s="366"/>
      <c r="E531" s="366"/>
      <c r="F531" s="105" t="s">
        <v>45</v>
      </c>
      <c r="G531" s="106">
        <f t="shared" ref="G531:J531" si="59">SUM(G532:G534)</f>
        <v>42400</v>
      </c>
      <c r="H531" s="106">
        <f t="shared" si="59"/>
        <v>43248</v>
      </c>
      <c r="I531" s="106">
        <f t="shared" si="59"/>
        <v>43248</v>
      </c>
      <c r="J531" s="106">
        <f t="shared" si="59"/>
        <v>0</v>
      </c>
    </row>
    <row r="532" spans="1:10" x14ac:dyDescent="0.25">
      <c r="A532" s="392"/>
      <c r="B532" s="336"/>
      <c r="C532" s="366"/>
      <c r="D532" s="366"/>
      <c r="E532" s="366"/>
      <c r="F532" s="105" t="s">
        <v>46</v>
      </c>
      <c r="G532" s="106">
        <v>42000</v>
      </c>
      <c r="H532" s="106">
        <f>SUM(I532:J532)</f>
        <v>42840</v>
      </c>
      <c r="I532" s="106">
        <f>SUM(G532*102/100)</f>
        <v>42840</v>
      </c>
      <c r="J532" s="106">
        <v>0</v>
      </c>
    </row>
    <row r="533" spans="1:10" x14ac:dyDescent="0.25">
      <c r="A533" s="392"/>
      <c r="B533" s="336"/>
      <c r="C533" s="366"/>
      <c r="D533" s="366"/>
      <c r="E533" s="366"/>
      <c r="F533" s="105" t="s">
        <v>47</v>
      </c>
      <c r="G533" s="106"/>
      <c r="H533" s="106">
        <f>SUM(I533:J533)</f>
        <v>0</v>
      </c>
      <c r="I533" s="106">
        <f>SUM(G533*106.4/100)</f>
        <v>0</v>
      </c>
      <c r="J533" s="106">
        <v>0</v>
      </c>
    </row>
    <row r="534" spans="1:10" x14ac:dyDescent="0.25">
      <c r="A534" s="392"/>
      <c r="B534" s="336"/>
      <c r="C534" s="366"/>
      <c r="D534" s="366"/>
      <c r="E534" s="366"/>
      <c r="F534" s="105" t="s">
        <v>48</v>
      </c>
      <c r="G534" s="106">
        <v>400</v>
      </c>
      <c r="H534" s="106">
        <f>SUM(I534:J534)</f>
        <v>408</v>
      </c>
      <c r="I534" s="106">
        <f>SUM(G534*102/100)</f>
        <v>408</v>
      </c>
      <c r="J534" s="106">
        <v>0</v>
      </c>
    </row>
    <row r="535" spans="1:10" x14ac:dyDescent="0.25">
      <c r="A535" s="392"/>
      <c r="B535" s="336"/>
      <c r="C535" s="366"/>
      <c r="D535" s="366"/>
      <c r="E535" s="366"/>
      <c r="F535" s="105" t="s">
        <v>50</v>
      </c>
      <c r="G535" s="106">
        <f>SUM(G536:G539)</f>
        <v>0</v>
      </c>
      <c r="H535" s="106">
        <f>SUM(H536:H539)</f>
        <v>0</v>
      </c>
      <c r="I535" s="106">
        <f>SUM(I536:I539)</f>
        <v>0</v>
      </c>
      <c r="J535" s="106">
        <f>SUM(J536:J539)</f>
        <v>0</v>
      </c>
    </row>
    <row r="536" spans="1:10" x14ac:dyDescent="0.25">
      <c r="A536" s="392"/>
      <c r="B536" s="336"/>
      <c r="C536" s="366"/>
      <c r="D536" s="366"/>
      <c r="E536" s="366"/>
      <c r="F536" s="105" t="s">
        <v>51</v>
      </c>
      <c r="G536" s="106"/>
      <c r="H536" s="106">
        <f t="shared" ref="H536:H543" si="60">SUM(I536:J536)</f>
        <v>0</v>
      </c>
      <c r="I536" s="106"/>
      <c r="J536" s="106"/>
    </row>
    <row r="537" spans="1:10" x14ac:dyDescent="0.25">
      <c r="A537" s="392"/>
      <c r="B537" s="336"/>
      <c r="C537" s="366"/>
      <c r="D537" s="366"/>
      <c r="E537" s="366"/>
      <c r="F537" s="105" t="s">
        <v>52</v>
      </c>
      <c r="G537" s="106">
        <v>0</v>
      </c>
      <c r="H537" s="106">
        <f t="shared" si="60"/>
        <v>0</v>
      </c>
      <c r="I537" s="106"/>
      <c r="J537" s="106"/>
    </row>
    <row r="538" spans="1:10" ht="26.25" x14ac:dyDescent="0.25">
      <c r="A538" s="392"/>
      <c r="B538" s="336"/>
      <c r="C538" s="366"/>
      <c r="D538" s="366"/>
      <c r="E538" s="366"/>
      <c r="F538" s="179" t="s">
        <v>187</v>
      </c>
      <c r="G538" s="106"/>
      <c r="H538" s="106">
        <f t="shared" si="60"/>
        <v>0</v>
      </c>
      <c r="I538" s="106">
        <v>0</v>
      </c>
      <c r="J538" s="106">
        <v>0</v>
      </c>
    </row>
    <row r="539" spans="1:10" x14ac:dyDescent="0.25">
      <c r="A539" s="392"/>
      <c r="B539" s="336"/>
      <c r="C539" s="366"/>
      <c r="D539" s="366"/>
      <c r="E539" s="366"/>
      <c r="F539" s="105" t="s">
        <v>98</v>
      </c>
      <c r="G539" s="106">
        <v>0</v>
      </c>
      <c r="H539" s="106">
        <f t="shared" si="60"/>
        <v>0</v>
      </c>
      <c r="I539" s="106"/>
      <c r="J539" s="106"/>
    </row>
    <row r="540" spans="1:10" x14ac:dyDescent="0.25">
      <c r="A540" s="392"/>
      <c r="B540" s="336"/>
      <c r="C540" s="366"/>
      <c r="D540" s="366"/>
      <c r="E540" s="366"/>
      <c r="F540" s="105" t="s">
        <v>56</v>
      </c>
      <c r="G540" s="106">
        <v>3000</v>
      </c>
      <c r="H540" s="106">
        <f t="shared" si="60"/>
        <v>2640</v>
      </c>
      <c r="I540" s="106">
        <v>2640</v>
      </c>
      <c r="J540" s="106">
        <v>0</v>
      </c>
    </row>
    <row r="541" spans="1:10" ht="26.25" x14ac:dyDescent="0.25">
      <c r="A541" s="392"/>
      <c r="B541" s="336"/>
      <c r="C541" s="366"/>
      <c r="D541" s="366"/>
      <c r="E541" s="366"/>
      <c r="F541" s="179" t="s">
        <v>189</v>
      </c>
      <c r="G541" s="106">
        <v>4500</v>
      </c>
      <c r="H541" s="106">
        <f t="shared" si="60"/>
        <v>4500</v>
      </c>
      <c r="I541" s="106">
        <v>4500</v>
      </c>
      <c r="J541" s="106">
        <v>0</v>
      </c>
    </row>
    <row r="542" spans="1:10" x14ac:dyDescent="0.25">
      <c r="A542" s="392"/>
      <c r="B542" s="336"/>
      <c r="C542" s="366"/>
      <c r="D542" s="366"/>
      <c r="E542" s="366"/>
      <c r="F542" s="105" t="s">
        <v>99</v>
      </c>
      <c r="G542" s="106"/>
      <c r="H542" s="106">
        <f t="shared" si="60"/>
        <v>0</v>
      </c>
      <c r="I542" s="106">
        <f>SUM(G542*90/100)</f>
        <v>0</v>
      </c>
      <c r="J542" s="106">
        <v>0</v>
      </c>
    </row>
    <row r="543" spans="1:10" ht="26.25" x14ac:dyDescent="0.25">
      <c r="A543" s="392"/>
      <c r="B543" s="336"/>
      <c r="C543" s="366"/>
      <c r="D543" s="366"/>
      <c r="E543" s="366"/>
      <c r="F543" s="179" t="s">
        <v>190</v>
      </c>
      <c r="G543" s="106">
        <v>0</v>
      </c>
      <c r="H543" s="106">
        <f t="shared" si="60"/>
        <v>0</v>
      </c>
      <c r="I543" s="106">
        <v>0</v>
      </c>
      <c r="J543" s="106">
        <v>0</v>
      </c>
    </row>
    <row r="544" spans="1:10" x14ac:dyDescent="0.25">
      <c r="A544" s="392"/>
      <c r="B544" s="336"/>
      <c r="C544" s="366"/>
      <c r="D544" s="366"/>
      <c r="E544" s="366"/>
      <c r="F544" s="105" t="s">
        <v>58</v>
      </c>
      <c r="G544" s="106">
        <f>SUM(G545:G551)</f>
        <v>500</v>
      </c>
      <c r="H544" s="106">
        <f>SUM(H545:H551)</f>
        <v>500</v>
      </c>
      <c r="I544" s="106">
        <f>SUM(I545:I551)</f>
        <v>500</v>
      </c>
      <c r="J544" s="106">
        <f>SUM(J545:J551)</f>
        <v>0</v>
      </c>
    </row>
    <row r="545" spans="1:10" x14ac:dyDescent="0.25">
      <c r="A545" s="392"/>
      <c r="B545" s="336"/>
      <c r="C545" s="366"/>
      <c r="D545" s="366"/>
      <c r="E545" s="366"/>
      <c r="F545" s="105" t="s">
        <v>101</v>
      </c>
      <c r="G545" s="106"/>
      <c r="H545" s="106">
        <f t="shared" ref="H545:H551" si="61">SUM(I545:J545)</f>
        <v>0</v>
      </c>
      <c r="I545" s="106">
        <f>SUM(G545*90/100)</f>
        <v>0</v>
      </c>
      <c r="J545" s="106">
        <v>0</v>
      </c>
    </row>
    <row r="546" spans="1:10" ht="26.25" x14ac:dyDescent="0.25">
      <c r="A546" s="392"/>
      <c r="B546" s="336"/>
      <c r="C546" s="366"/>
      <c r="D546" s="366"/>
      <c r="E546" s="366"/>
      <c r="F546" s="179" t="s">
        <v>191</v>
      </c>
      <c r="G546" s="106">
        <v>500</v>
      </c>
      <c r="H546" s="106">
        <f t="shared" si="61"/>
        <v>500</v>
      </c>
      <c r="I546" s="106">
        <v>500</v>
      </c>
      <c r="J546" s="106">
        <v>0</v>
      </c>
    </row>
    <row r="547" spans="1:10" x14ac:dyDescent="0.25">
      <c r="A547" s="392"/>
      <c r="B547" s="336"/>
      <c r="C547" s="366"/>
      <c r="D547" s="366"/>
      <c r="E547" s="366"/>
      <c r="F547" s="105" t="s">
        <v>102</v>
      </c>
      <c r="G547" s="106">
        <v>0</v>
      </c>
      <c r="H547" s="106">
        <f t="shared" si="61"/>
        <v>0</v>
      </c>
      <c r="I547" s="106"/>
      <c r="J547" s="106"/>
    </row>
    <row r="548" spans="1:10" ht="26.25" x14ac:dyDescent="0.25">
      <c r="A548" s="392"/>
      <c r="B548" s="336"/>
      <c r="C548" s="366"/>
      <c r="D548" s="366"/>
      <c r="E548" s="366"/>
      <c r="F548" s="179" t="s">
        <v>192</v>
      </c>
      <c r="G548" s="106"/>
      <c r="H548" s="106">
        <f t="shared" si="61"/>
        <v>0</v>
      </c>
      <c r="I548" s="106">
        <v>0</v>
      </c>
      <c r="J548" s="106">
        <v>0</v>
      </c>
    </row>
    <row r="549" spans="1:10" x14ac:dyDescent="0.25">
      <c r="A549" s="392"/>
      <c r="B549" s="336"/>
      <c r="C549" s="366"/>
      <c r="D549" s="366"/>
      <c r="E549" s="366"/>
      <c r="F549" s="105" t="s">
        <v>60</v>
      </c>
      <c r="G549" s="106"/>
      <c r="H549" s="106">
        <f t="shared" si="61"/>
        <v>0</v>
      </c>
      <c r="I549" s="106">
        <f>SUM(G549*107.4/100)</f>
        <v>0</v>
      </c>
      <c r="J549" s="106">
        <v>0</v>
      </c>
    </row>
    <row r="550" spans="1:10" x14ac:dyDescent="0.25">
      <c r="A550" s="392"/>
      <c r="B550" s="336"/>
      <c r="C550" s="366"/>
      <c r="D550" s="366"/>
      <c r="E550" s="366"/>
      <c r="F550" s="105" t="s">
        <v>61</v>
      </c>
      <c r="G550" s="106"/>
      <c r="H550" s="106">
        <f t="shared" si="61"/>
        <v>0</v>
      </c>
      <c r="I550" s="106">
        <f>SUM(G550*107.4/100)</f>
        <v>0</v>
      </c>
      <c r="J550" s="106">
        <v>0</v>
      </c>
    </row>
    <row r="551" spans="1:10" x14ac:dyDescent="0.25">
      <c r="A551" s="393"/>
      <c r="B551" s="337"/>
      <c r="C551" s="367"/>
      <c r="D551" s="367"/>
      <c r="E551" s="367"/>
      <c r="F551" s="105" t="s">
        <v>193</v>
      </c>
      <c r="G551" s="106">
        <v>0</v>
      </c>
      <c r="H551" s="106">
        <f t="shared" si="61"/>
        <v>0</v>
      </c>
      <c r="I551" s="106">
        <f>SUM(G551*107.4/100)</f>
        <v>0</v>
      </c>
      <c r="J551" s="106">
        <v>0</v>
      </c>
    </row>
    <row r="552" spans="1:10" x14ac:dyDescent="0.25">
      <c r="A552" s="182" t="s">
        <v>62</v>
      </c>
      <c r="B552" s="105" t="s">
        <v>107</v>
      </c>
      <c r="C552" s="105" t="s">
        <v>18</v>
      </c>
      <c r="D552" s="105" t="s">
        <v>176</v>
      </c>
      <c r="E552" s="142">
        <v>800</v>
      </c>
      <c r="F552" s="105"/>
      <c r="G552" s="106">
        <f>SUM(G553)</f>
        <v>900</v>
      </c>
      <c r="H552" s="106">
        <f>SUM(H553)</f>
        <v>918</v>
      </c>
      <c r="I552" s="106">
        <f>SUM(I553)</f>
        <v>918</v>
      </c>
      <c r="J552" s="106">
        <f>SUM(J553)</f>
        <v>0</v>
      </c>
    </row>
    <row r="553" spans="1:10" x14ac:dyDescent="0.25">
      <c r="A553" s="180" t="s">
        <v>64</v>
      </c>
      <c r="B553" s="105" t="s">
        <v>107</v>
      </c>
      <c r="C553" s="105" t="s">
        <v>18</v>
      </c>
      <c r="D553" s="105" t="s">
        <v>176</v>
      </c>
      <c r="E553" s="142">
        <v>850</v>
      </c>
      <c r="F553" s="105"/>
      <c r="G553" s="106">
        <f>SUM(G554:G555)</f>
        <v>900</v>
      </c>
      <c r="H553" s="106">
        <f>SUM(H554:H555)</f>
        <v>918</v>
      </c>
      <c r="I553" s="106">
        <f>SUM(I554:I555)</f>
        <v>918</v>
      </c>
      <c r="J553" s="106">
        <f>SUM(J554:J555)</f>
        <v>0</v>
      </c>
    </row>
    <row r="554" spans="1:10" ht="26.25" x14ac:dyDescent="0.25">
      <c r="A554" s="180" t="s">
        <v>78</v>
      </c>
      <c r="B554" s="105" t="s">
        <v>107</v>
      </c>
      <c r="C554" s="105" t="s">
        <v>18</v>
      </c>
      <c r="D554" s="105" t="s">
        <v>176</v>
      </c>
      <c r="E554" s="142">
        <v>851</v>
      </c>
      <c r="F554" s="105" t="s">
        <v>68</v>
      </c>
      <c r="G554" s="106">
        <v>0</v>
      </c>
      <c r="H554" s="106"/>
      <c r="I554" s="106"/>
      <c r="J554" s="106"/>
    </row>
    <row r="555" spans="1:10" ht="26.25" x14ac:dyDescent="0.25">
      <c r="A555" s="180" t="s">
        <v>66</v>
      </c>
      <c r="B555" s="105" t="s">
        <v>107</v>
      </c>
      <c r="C555" s="105" t="s">
        <v>18</v>
      </c>
      <c r="D555" s="105" t="s">
        <v>176</v>
      </c>
      <c r="E555" s="142">
        <v>852</v>
      </c>
      <c r="F555" s="105" t="s">
        <v>68</v>
      </c>
      <c r="G555" s="106">
        <v>900</v>
      </c>
      <c r="H555" s="106">
        <f>SUM(I555:J555)</f>
        <v>918</v>
      </c>
      <c r="I555" s="106">
        <v>918</v>
      </c>
      <c r="J555" s="106">
        <v>0</v>
      </c>
    </row>
    <row r="556" spans="1:10" ht="26.25" x14ac:dyDescent="0.25">
      <c r="A556" s="186" t="s">
        <v>454</v>
      </c>
      <c r="B556" s="105"/>
      <c r="C556" s="105"/>
      <c r="D556" s="105"/>
      <c r="E556" s="105"/>
      <c r="F556" s="105"/>
      <c r="G556" s="94">
        <f>SUM(G557)</f>
        <v>417919</v>
      </c>
      <c r="H556" s="94">
        <f>SUM(H557)</f>
        <v>386627.598</v>
      </c>
      <c r="I556" s="94">
        <f>SUM(I557)</f>
        <v>386627.598</v>
      </c>
      <c r="J556" s="106">
        <f>SUM(J557)</f>
        <v>0</v>
      </c>
    </row>
    <row r="557" spans="1:10" ht="39" x14ac:dyDescent="0.25">
      <c r="A557" s="180" t="s">
        <v>96</v>
      </c>
      <c r="B557" s="105" t="s">
        <v>107</v>
      </c>
      <c r="C557" s="105" t="s">
        <v>18</v>
      </c>
      <c r="D557" s="105" t="s">
        <v>176</v>
      </c>
      <c r="E557" s="105"/>
      <c r="F557" s="105"/>
      <c r="G557" s="106">
        <f>SUM(G558+G564+G591)</f>
        <v>417919</v>
      </c>
      <c r="H557" s="106">
        <f>SUM(H558+H564+H591)</f>
        <v>386627.598</v>
      </c>
      <c r="I557" s="106">
        <f>SUM(I558+I564+I591)</f>
        <v>386627.598</v>
      </c>
      <c r="J557" s="106">
        <f>SUM(J558+J564+J591)</f>
        <v>0</v>
      </c>
    </row>
    <row r="558" spans="1:10" ht="77.25" x14ac:dyDescent="0.25">
      <c r="A558" s="189" t="s">
        <v>434</v>
      </c>
      <c r="B558" s="105" t="s">
        <v>107</v>
      </c>
      <c r="C558" s="105" t="s">
        <v>18</v>
      </c>
      <c r="D558" s="105" t="s">
        <v>176</v>
      </c>
      <c r="E558" s="105" t="s">
        <v>29</v>
      </c>
      <c r="F558" s="105"/>
      <c r="G558" s="106">
        <f>SUM(G559)</f>
        <v>417919</v>
      </c>
      <c r="H558" s="106">
        <f>SUM(H559)</f>
        <v>386627.598</v>
      </c>
      <c r="I558" s="106">
        <f>SUM(I559)</f>
        <v>386627.598</v>
      </c>
      <c r="J558" s="106">
        <f>SUM(J559)</f>
        <v>0</v>
      </c>
    </row>
    <row r="559" spans="1:10" ht="26.25" x14ac:dyDescent="0.25">
      <c r="A559" s="180" t="s">
        <v>177</v>
      </c>
      <c r="B559" s="105" t="s">
        <v>107</v>
      </c>
      <c r="C559" s="105" t="s">
        <v>18</v>
      </c>
      <c r="D559" s="105" t="s">
        <v>176</v>
      </c>
      <c r="E559" s="105" t="s">
        <v>178</v>
      </c>
      <c r="F559" s="105"/>
      <c r="G559" s="106">
        <f>SUM(G560+G563)</f>
        <v>417919</v>
      </c>
      <c r="H559" s="106">
        <f>SUM(H560+H563)</f>
        <v>386627.598</v>
      </c>
      <c r="I559" s="106">
        <f>SUM(I560+I563)</f>
        <v>386627.598</v>
      </c>
      <c r="J559" s="106">
        <f>SUM(J560+J563)</f>
        <v>0</v>
      </c>
    </row>
    <row r="560" spans="1:10" x14ac:dyDescent="0.25">
      <c r="A560" s="332" t="s">
        <v>32</v>
      </c>
      <c r="B560" s="335" t="s">
        <v>107</v>
      </c>
      <c r="C560" s="335" t="s">
        <v>18</v>
      </c>
      <c r="D560" s="385" t="s">
        <v>176</v>
      </c>
      <c r="E560" s="335" t="s">
        <v>179</v>
      </c>
      <c r="F560" s="105"/>
      <c r="G560" s="106">
        <f>SUM(G561:G562)</f>
        <v>417919</v>
      </c>
      <c r="H560" s="106">
        <f>SUM(H561:H562)</f>
        <v>386627.598</v>
      </c>
      <c r="I560" s="106">
        <f>SUM(I561:I562)</f>
        <v>386627.598</v>
      </c>
      <c r="J560" s="106">
        <f>SUM(J561:J562)</f>
        <v>0</v>
      </c>
    </row>
    <row r="561" spans="1:10" x14ac:dyDescent="0.25">
      <c r="A561" s="333"/>
      <c r="B561" s="336"/>
      <c r="C561" s="336"/>
      <c r="D561" s="386"/>
      <c r="E561" s="336"/>
      <c r="F561" s="105" t="s">
        <v>34</v>
      </c>
      <c r="G561" s="106">
        <v>321026</v>
      </c>
      <c r="H561" s="106">
        <f>SUM(I561:J561)</f>
        <v>296949</v>
      </c>
      <c r="I561" s="106">
        <v>296949</v>
      </c>
      <c r="J561" s="106"/>
    </row>
    <row r="562" spans="1:10" x14ac:dyDescent="0.25">
      <c r="A562" s="334"/>
      <c r="B562" s="337"/>
      <c r="C562" s="337"/>
      <c r="D562" s="387"/>
      <c r="E562" s="337"/>
      <c r="F562" s="105" t="s">
        <v>35</v>
      </c>
      <c r="G562" s="106">
        <v>96893</v>
      </c>
      <c r="H562" s="106">
        <f>SUM(I562:J562)</f>
        <v>89678.597999999984</v>
      </c>
      <c r="I562" s="106">
        <f>SUM(I561*30.2/100)</f>
        <v>89678.597999999984</v>
      </c>
      <c r="J562" s="106">
        <f>SUM(J561*30.2/100)</f>
        <v>0</v>
      </c>
    </row>
    <row r="563" spans="1:10" ht="26.25" x14ac:dyDescent="0.25">
      <c r="A563" s="182" t="s">
        <v>36</v>
      </c>
      <c r="B563" s="105" t="s">
        <v>107</v>
      </c>
      <c r="C563" s="105" t="s">
        <v>18</v>
      </c>
      <c r="D563" s="105" t="s">
        <v>176</v>
      </c>
      <c r="E563" s="105" t="s">
        <v>182</v>
      </c>
      <c r="F563" s="105" t="s">
        <v>183</v>
      </c>
      <c r="G563" s="106">
        <v>0</v>
      </c>
      <c r="H563" s="106">
        <f>SUM(I563:J563)</f>
        <v>0</v>
      </c>
      <c r="I563" s="106"/>
      <c r="J563" s="106"/>
    </row>
    <row r="564" spans="1:10" ht="26.25" x14ac:dyDescent="0.25">
      <c r="A564" s="182" t="s">
        <v>228</v>
      </c>
      <c r="B564" s="105" t="s">
        <v>107</v>
      </c>
      <c r="C564" s="105" t="s">
        <v>18</v>
      </c>
      <c r="D564" s="105" t="s">
        <v>176</v>
      </c>
      <c r="E564" s="105" t="s">
        <v>88</v>
      </c>
      <c r="F564" s="105"/>
      <c r="G564" s="106">
        <f>SUM(G565)</f>
        <v>0</v>
      </c>
      <c r="H564" s="106">
        <f>SUM(H565)</f>
        <v>0</v>
      </c>
      <c r="I564" s="106">
        <f>SUM(I565)</f>
        <v>0</v>
      </c>
      <c r="J564" s="106">
        <f>SUM(J565)</f>
        <v>0</v>
      </c>
    </row>
    <row r="565" spans="1:10" ht="39" x14ac:dyDescent="0.25">
      <c r="A565" s="180" t="s">
        <v>229</v>
      </c>
      <c r="B565" s="105" t="s">
        <v>107</v>
      </c>
      <c r="C565" s="105" t="s">
        <v>18</v>
      </c>
      <c r="D565" s="105" t="s">
        <v>176</v>
      </c>
      <c r="E565" s="105" t="s">
        <v>89</v>
      </c>
      <c r="F565" s="105"/>
      <c r="G565" s="106">
        <f>SUM(G567+G566)</f>
        <v>0</v>
      </c>
      <c r="H565" s="106">
        <f>SUM(H567+H566)</f>
        <v>0</v>
      </c>
      <c r="I565" s="106">
        <f>SUM(I567+I566)</f>
        <v>0</v>
      </c>
      <c r="J565" s="106">
        <f>SUM(J567+J566)</f>
        <v>0</v>
      </c>
    </row>
    <row r="566" spans="1:10" ht="39" x14ac:dyDescent="0.25">
      <c r="A566" s="181" t="s">
        <v>40</v>
      </c>
      <c r="B566" s="105" t="s">
        <v>107</v>
      </c>
      <c r="C566" s="105" t="s">
        <v>18</v>
      </c>
      <c r="D566" s="105" t="s">
        <v>176</v>
      </c>
      <c r="E566" s="105" t="s">
        <v>151</v>
      </c>
      <c r="F566" s="105" t="s">
        <v>41</v>
      </c>
      <c r="G566" s="106">
        <v>0</v>
      </c>
      <c r="H566" s="106"/>
      <c r="I566" s="106"/>
      <c r="J566" s="106"/>
    </row>
    <row r="567" spans="1:10" x14ac:dyDescent="0.25">
      <c r="A567" s="391" t="s">
        <v>275</v>
      </c>
      <c r="B567" s="365" t="s">
        <v>107</v>
      </c>
      <c r="C567" s="365" t="s">
        <v>18</v>
      </c>
      <c r="D567" s="365" t="s">
        <v>176</v>
      </c>
      <c r="E567" s="365" t="s">
        <v>43</v>
      </c>
      <c r="F567" s="105"/>
      <c r="G567" s="106">
        <f>SUM(G568+G569+G570+G574+G579+G581+G583+G580+G582)</f>
        <v>0</v>
      </c>
      <c r="H567" s="106">
        <f>SUM(H568+H569+H570+H574+H579+H581+H583+H580+H582)</f>
        <v>0</v>
      </c>
      <c r="I567" s="106">
        <f>SUM(I568+I569+I570+I574+I579+I581+I583+I580+I582)</f>
        <v>0</v>
      </c>
      <c r="J567" s="106">
        <f>SUM(J568+J569+J570+J574+J579+J581+J583+J580+J582)</f>
        <v>0</v>
      </c>
    </row>
    <row r="568" spans="1:10" x14ac:dyDescent="0.25">
      <c r="A568" s="392"/>
      <c r="B568" s="366"/>
      <c r="C568" s="366"/>
      <c r="D568" s="366"/>
      <c r="E568" s="366"/>
      <c r="F568" s="105" t="s">
        <v>41</v>
      </c>
      <c r="G568" s="106">
        <v>0</v>
      </c>
      <c r="H568" s="106">
        <f>SUM(I568:J568)</f>
        <v>0</v>
      </c>
      <c r="I568" s="106"/>
      <c r="J568" s="106"/>
    </row>
    <row r="569" spans="1:10" x14ac:dyDescent="0.25">
      <c r="A569" s="392"/>
      <c r="B569" s="366"/>
      <c r="C569" s="366"/>
      <c r="D569" s="366"/>
      <c r="E569" s="366"/>
      <c r="F569" s="105" t="s">
        <v>186</v>
      </c>
      <c r="G569" s="106">
        <v>0</v>
      </c>
      <c r="H569" s="106">
        <f>SUM(I569:J569)</f>
        <v>0</v>
      </c>
      <c r="I569" s="106"/>
      <c r="J569" s="106"/>
    </row>
    <row r="570" spans="1:10" x14ac:dyDescent="0.25">
      <c r="A570" s="392"/>
      <c r="B570" s="366"/>
      <c r="C570" s="366"/>
      <c r="D570" s="366"/>
      <c r="E570" s="366"/>
      <c r="F570" s="105" t="s">
        <v>45</v>
      </c>
      <c r="G570" s="106">
        <f t="shared" ref="G570:J570" si="62">SUM(G571:G573)</f>
        <v>0</v>
      </c>
      <c r="H570" s="106">
        <f t="shared" si="62"/>
        <v>0</v>
      </c>
      <c r="I570" s="106">
        <f t="shared" si="62"/>
        <v>0</v>
      </c>
      <c r="J570" s="106">
        <f t="shared" si="62"/>
        <v>0</v>
      </c>
    </row>
    <row r="571" spans="1:10" x14ac:dyDescent="0.25">
      <c r="A571" s="392"/>
      <c r="B571" s="366"/>
      <c r="C571" s="366"/>
      <c r="D571" s="366"/>
      <c r="E571" s="366"/>
      <c r="F571" s="105" t="s">
        <v>46</v>
      </c>
      <c r="G571" s="106">
        <v>0</v>
      </c>
      <c r="H571" s="106">
        <f>SUM(I571:J571)</f>
        <v>0</v>
      </c>
      <c r="I571" s="106">
        <f>SUM(G571*107.4/100)</f>
        <v>0</v>
      </c>
      <c r="J571" s="106">
        <v>0</v>
      </c>
    </row>
    <row r="572" spans="1:10" x14ac:dyDescent="0.25">
      <c r="A572" s="392"/>
      <c r="B572" s="366"/>
      <c r="C572" s="366"/>
      <c r="D572" s="366"/>
      <c r="E572" s="366"/>
      <c r="F572" s="105" t="s">
        <v>47</v>
      </c>
      <c r="G572" s="106"/>
      <c r="H572" s="106">
        <f>SUM(I572:J572)</f>
        <v>0</v>
      </c>
      <c r="I572" s="106">
        <f>SUM(G572*107.4/100)</f>
        <v>0</v>
      </c>
      <c r="J572" s="106">
        <v>0</v>
      </c>
    </row>
    <row r="573" spans="1:10" x14ac:dyDescent="0.25">
      <c r="A573" s="392"/>
      <c r="B573" s="366"/>
      <c r="C573" s="366"/>
      <c r="D573" s="366"/>
      <c r="E573" s="366"/>
      <c r="F573" s="105" t="s">
        <v>48</v>
      </c>
      <c r="G573" s="106">
        <v>0</v>
      </c>
      <c r="H573" s="106">
        <f>SUM(I573:J573)</f>
        <v>0</v>
      </c>
      <c r="I573" s="106">
        <f>SUM(G573*107.4/100)</f>
        <v>0</v>
      </c>
      <c r="J573" s="106">
        <v>0</v>
      </c>
    </row>
    <row r="574" spans="1:10" x14ac:dyDescent="0.25">
      <c r="A574" s="392"/>
      <c r="B574" s="366"/>
      <c r="C574" s="366"/>
      <c r="D574" s="366"/>
      <c r="E574" s="366"/>
      <c r="F574" s="105" t="s">
        <v>50</v>
      </c>
      <c r="G574" s="106">
        <f>SUM(G575:G578)</f>
        <v>0</v>
      </c>
      <c r="H574" s="106">
        <f>SUM(H575:H578)</f>
        <v>0</v>
      </c>
      <c r="I574" s="106">
        <f>SUM(I575:I578)</f>
        <v>0</v>
      </c>
      <c r="J574" s="106">
        <f>SUM(J575:J578)</f>
        <v>0</v>
      </c>
    </row>
    <row r="575" spans="1:10" x14ac:dyDescent="0.25">
      <c r="A575" s="392"/>
      <c r="B575" s="366"/>
      <c r="C575" s="366"/>
      <c r="D575" s="366"/>
      <c r="E575" s="366"/>
      <c r="F575" s="105" t="s">
        <v>51</v>
      </c>
      <c r="G575" s="106">
        <v>0</v>
      </c>
      <c r="H575" s="106">
        <f t="shared" ref="H575:H582" si="63">SUM(I575:J575)</f>
        <v>0</v>
      </c>
      <c r="I575" s="106"/>
      <c r="J575" s="106"/>
    </row>
    <row r="576" spans="1:10" x14ac:dyDescent="0.25">
      <c r="A576" s="392"/>
      <c r="B576" s="366"/>
      <c r="C576" s="366"/>
      <c r="D576" s="366"/>
      <c r="E576" s="366"/>
      <c r="F576" s="105" t="s">
        <v>52</v>
      </c>
      <c r="G576" s="106">
        <v>0</v>
      </c>
      <c r="H576" s="106">
        <f t="shared" si="63"/>
        <v>0</v>
      </c>
      <c r="I576" s="106"/>
      <c r="J576" s="106"/>
    </row>
    <row r="577" spans="1:10" ht="26.25" x14ac:dyDescent="0.25">
      <c r="A577" s="392"/>
      <c r="B577" s="366"/>
      <c r="C577" s="366"/>
      <c r="D577" s="366"/>
      <c r="E577" s="366"/>
      <c r="F577" s="179" t="s">
        <v>187</v>
      </c>
      <c r="G577" s="106"/>
      <c r="H577" s="106">
        <f t="shared" si="63"/>
        <v>0</v>
      </c>
      <c r="I577" s="106">
        <v>0</v>
      </c>
      <c r="J577" s="106">
        <v>0</v>
      </c>
    </row>
    <row r="578" spans="1:10" x14ac:dyDescent="0.25">
      <c r="A578" s="392"/>
      <c r="B578" s="366"/>
      <c r="C578" s="366"/>
      <c r="D578" s="366"/>
      <c r="E578" s="366"/>
      <c r="F578" s="105" t="s">
        <v>98</v>
      </c>
      <c r="G578" s="106">
        <v>0</v>
      </c>
      <c r="H578" s="106">
        <f t="shared" si="63"/>
        <v>0</v>
      </c>
      <c r="I578" s="106"/>
      <c r="J578" s="106"/>
    </row>
    <row r="579" spans="1:10" x14ac:dyDescent="0.25">
      <c r="A579" s="392"/>
      <c r="B579" s="366"/>
      <c r="C579" s="366"/>
      <c r="D579" s="366"/>
      <c r="E579" s="366"/>
      <c r="F579" s="105" t="s">
        <v>56</v>
      </c>
      <c r="G579" s="106">
        <v>0</v>
      </c>
      <c r="H579" s="106">
        <f t="shared" si="63"/>
        <v>0</v>
      </c>
      <c r="I579" s="106">
        <f>SUM(G579*90/100)</f>
        <v>0</v>
      </c>
      <c r="J579" s="106">
        <v>0</v>
      </c>
    </row>
    <row r="580" spans="1:10" ht="26.25" x14ac:dyDescent="0.25">
      <c r="A580" s="392"/>
      <c r="B580" s="366"/>
      <c r="C580" s="366"/>
      <c r="D580" s="366"/>
      <c r="E580" s="366"/>
      <c r="F580" s="179" t="s">
        <v>189</v>
      </c>
      <c r="G580" s="106"/>
      <c r="H580" s="106">
        <f t="shared" si="63"/>
        <v>0</v>
      </c>
      <c r="I580" s="106">
        <f>SUM(G580)</f>
        <v>0</v>
      </c>
      <c r="J580" s="106">
        <v>0</v>
      </c>
    </row>
    <row r="581" spans="1:10" x14ac:dyDescent="0.25">
      <c r="A581" s="392"/>
      <c r="B581" s="366"/>
      <c r="C581" s="366"/>
      <c r="D581" s="366"/>
      <c r="E581" s="366"/>
      <c r="F581" s="105" t="s">
        <v>99</v>
      </c>
      <c r="G581" s="106"/>
      <c r="H581" s="106">
        <f t="shared" si="63"/>
        <v>0</v>
      </c>
      <c r="I581" s="106">
        <f>SUM(G581*90/100)</f>
        <v>0</v>
      </c>
      <c r="J581" s="106">
        <v>0</v>
      </c>
    </row>
    <row r="582" spans="1:10" ht="26.25" x14ac:dyDescent="0.25">
      <c r="A582" s="392"/>
      <c r="B582" s="366"/>
      <c r="C582" s="366"/>
      <c r="D582" s="366"/>
      <c r="E582" s="366"/>
      <c r="F582" s="179" t="s">
        <v>190</v>
      </c>
      <c r="G582" s="106">
        <v>0</v>
      </c>
      <c r="H582" s="106">
        <f t="shared" si="63"/>
        <v>0</v>
      </c>
      <c r="I582" s="106">
        <v>0</v>
      </c>
      <c r="J582" s="106">
        <v>0</v>
      </c>
    </row>
    <row r="583" spans="1:10" x14ac:dyDescent="0.25">
      <c r="A583" s="392"/>
      <c r="B583" s="366"/>
      <c r="C583" s="366"/>
      <c r="D583" s="366"/>
      <c r="E583" s="366"/>
      <c r="F583" s="105" t="s">
        <v>58</v>
      </c>
      <c r="G583" s="106">
        <f>SUM(G584:G590)</f>
        <v>0</v>
      </c>
      <c r="H583" s="106">
        <f>SUM(H584:H590)</f>
        <v>0</v>
      </c>
      <c r="I583" s="106">
        <f>SUM(I584:I590)</f>
        <v>0</v>
      </c>
      <c r="J583" s="106">
        <f>SUM(J584:J590)</f>
        <v>0</v>
      </c>
    </row>
    <row r="584" spans="1:10" x14ac:dyDescent="0.25">
      <c r="A584" s="392"/>
      <c r="B584" s="366"/>
      <c r="C584" s="366"/>
      <c r="D584" s="366"/>
      <c r="E584" s="366"/>
      <c r="F584" s="105" t="s">
        <v>101</v>
      </c>
      <c r="G584" s="106">
        <v>0</v>
      </c>
      <c r="H584" s="106">
        <f t="shared" ref="H584:H590" si="64">SUM(I584:J584)</f>
        <v>0</v>
      </c>
      <c r="I584" s="106">
        <f>SUM(G584*90/100)</f>
        <v>0</v>
      </c>
      <c r="J584" s="106">
        <v>0</v>
      </c>
    </row>
    <row r="585" spans="1:10" ht="26.25" x14ac:dyDescent="0.25">
      <c r="A585" s="392"/>
      <c r="B585" s="366"/>
      <c r="C585" s="366"/>
      <c r="D585" s="366"/>
      <c r="E585" s="366"/>
      <c r="F585" s="179" t="s">
        <v>191</v>
      </c>
      <c r="G585" s="106"/>
      <c r="H585" s="106">
        <f t="shared" si="64"/>
        <v>0</v>
      </c>
      <c r="I585" s="106">
        <f>SUM(G585)</f>
        <v>0</v>
      </c>
      <c r="J585" s="106">
        <v>0</v>
      </c>
    </row>
    <row r="586" spans="1:10" x14ac:dyDescent="0.25">
      <c r="A586" s="392"/>
      <c r="B586" s="366"/>
      <c r="C586" s="366"/>
      <c r="D586" s="366"/>
      <c r="E586" s="366"/>
      <c r="F586" s="105" t="s">
        <v>102</v>
      </c>
      <c r="G586" s="106">
        <v>0</v>
      </c>
      <c r="H586" s="106">
        <f t="shared" si="64"/>
        <v>0</v>
      </c>
      <c r="I586" s="106"/>
      <c r="J586" s="106"/>
    </row>
    <row r="587" spans="1:10" ht="26.25" x14ac:dyDescent="0.25">
      <c r="A587" s="392"/>
      <c r="B587" s="366"/>
      <c r="C587" s="366"/>
      <c r="D587" s="366"/>
      <c r="E587" s="366"/>
      <c r="F587" s="179" t="s">
        <v>192</v>
      </c>
      <c r="G587" s="106"/>
      <c r="H587" s="106">
        <f t="shared" si="64"/>
        <v>0</v>
      </c>
      <c r="I587" s="106">
        <v>0</v>
      </c>
      <c r="J587" s="106">
        <v>0</v>
      </c>
    </row>
    <row r="588" spans="1:10" x14ac:dyDescent="0.25">
      <c r="A588" s="392"/>
      <c r="B588" s="366"/>
      <c r="C588" s="366"/>
      <c r="D588" s="366"/>
      <c r="E588" s="366"/>
      <c r="F588" s="105" t="s">
        <v>60</v>
      </c>
      <c r="G588" s="106"/>
      <c r="H588" s="106">
        <f t="shared" si="64"/>
        <v>0</v>
      </c>
      <c r="I588" s="106">
        <f>SUM(G588*107.4/100)</f>
        <v>0</v>
      </c>
      <c r="J588" s="106">
        <v>0</v>
      </c>
    </row>
    <row r="589" spans="1:10" x14ac:dyDescent="0.25">
      <c r="A589" s="392"/>
      <c r="B589" s="366"/>
      <c r="C589" s="366"/>
      <c r="D589" s="366"/>
      <c r="E589" s="366"/>
      <c r="F589" s="105" t="s">
        <v>61</v>
      </c>
      <c r="G589" s="106"/>
      <c r="H589" s="106">
        <f t="shared" si="64"/>
        <v>0</v>
      </c>
      <c r="I589" s="106">
        <f>SUM(G589*107.4/100)</f>
        <v>0</v>
      </c>
      <c r="J589" s="106">
        <v>0</v>
      </c>
    </row>
    <row r="590" spans="1:10" x14ac:dyDescent="0.25">
      <c r="A590" s="393"/>
      <c r="B590" s="367"/>
      <c r="C590" s="367"/>
      <c r="D590" s="367"/>
      <c r="E590" s="367"/>
      <c r="F590" s="105" t="s">
        <v>193</v>
      </c>
      <c r="G590" s="106">
        <v>0</v>
      </c>
      <c r="H590" s="106">
        <f t="shared" si="64"/>
        <v>0</v>
      </c>
      <c r="I590" s="106">
        <f>SUM(G590*107.4/100)</f>
        <v>0</v>
      </c>
      <c r="J590" s="106">
        <v>0</v>
      </c>
    </row>
    <row r="591" spans="1:10" x14ac:dyDescent="0.25">
      <c r="A591" s="182" t="s">
        <v>62</v>
      </c>
      <c r="B591" s="105" t="s">
        <v>107</v>
      </c>
      <c r="C591" s="105" t="s">
        <v>18</v>
      </c>
      <c r="D591" s="105" t="s">
        <v>176</v>
      </c>
      <c r="E591" s="142">
        <v>800</v>
      </c>
      <c r="F591" s="105"/>
      <c r="G591" s="106">
        <f>SUM(G592)</f>
        <v>0</v>
      </c>
      <c r="H591" s="106">
        <f>SUM(H592)</f>
        <v>0</v>
      </c>
      <c r="I591" s="106">
        <f>SUM(I592)</f>
        <v>0</v>
      </c>
      <c r="J591" s="106">
        <f>SUM(J592)</f>
        <v>0</v>
      </c>
    </row>
    <row r="592" spans="1:10" x14ac:dyDescent="0.25">
      <c r="A592" s="180" t="s">
        <v>64</v>
      </c>
      <c r="B592" s="105" t="s">
        <v>107</v>
      </c>
      <c r="C592" s="105" t="s">
        <v>18</v>
      </c>
      <c r="D592" s="105" t="s">
        <v>176</v>
      </c>
      <c r="E592" s="142">
        <v>850</v>
      </c>
      <c r="F592" s="105"/>
      <c r="G592" s="106">
        <f>SUM(G593:G594)</f>
        <v>0</v>
      </c>
      <c r="H592" s="106">
        <f>SUM(H593:H594)</f>
        <v>0</v>
      </c>
      <c r="I592" s="106">
        <f>SUM(I593:I594)</f>
        <v>0</v>
      </c>
      <c r="J592" s="106">
        <f>SUM(J593:J594)</f>
        <v>0</v>
      </c>
    </row>
    <row r="593" spans="1:10" ht="26.25" x14ac:dyDescent="0.25">
      <c r="A593" s="180" t="s">
        <v>78</v>
      </c>
      <c r="B593" s="105" t="s">
        <v>107</v>
      </c>
      <c r="C593" s="105" t="s">
        <v>18</v>
      </c>
      <c r="D593" s="105" t="s">
        <v>176</v>
      </c>
      <c r="E593" s="142">
        <v>851</v>
      </c>
      <c r="F593" s="105" t="s">
        <v>68</v>
      </c>
      <c r="G593" s="106">
        <v>0</v>
      </c>
      <c r="H593" s="106"/>
      <c r="I593" s="106"/>
      <c r="J593" s="106"/>
    </row>
    <row r="594" spans="1:10" ht="26.25" x14ac:dyDescent="0.25">
      <c r="A594" s="180" t="s">
        <v>66</v>
      </c>
      <c r="B594" s="105" t="s">
        <v>107</v>
      </c>
      <c r="C594" s="105" t="s">
        <v>18</v>
      </c>
      <c r="D594" s="105" t="s">
        <v>176</v>
      </c>
      <c r="E594" s="142">
        <v>852</v>
      </c>
      <c r="F594" s="105" t="s">
        <v>68</v>
      </c>
      <c r="G594" s="106">
        <v>0</v>
      </c>
      <c r="H594" s="106">
        <f>SUM(I594:J594)</f>
        <v>0</v>
      </c>
      <c r="I594" s="106">
        <f>SUM(G594)</f>
        <v>0</v>
      </c>
      <c r="J594" s="106">
        <v>0</v>
      </c>
    </row>
    <row r="595" spans="1:10" x14ac:dyDescent="0.25">
      <c r="A595" s="186" t="s">
        <v>285</v>
      </c>
      <c r="B595" s="105" t="s">
        <v>107</v>
      </c>
      <c r="C595" s="105" t="s">
        <v>18</v>
      </c>
      <c r="D595" s="105" t="s">
        <v>176</v>
      </c>
      <c r="E595" s="105"/>
      <c r="F595" s="105"/>
      <c r="G595" s="106">
        <f t="shared" ref="G595:J596" si="65">SUM(G596)</f>
        <v>0</v>
      </c>
      <c r="H595" s="106">
        <f t="shared" si="65"/>
        <v>0</v>
      </c>
      <c r="I595" s="106">
        <f t="shared" si="65"/>
        <v>0</v>
      </c>
      <c r="J595" s="106">
        <f t="shared" si="65"/>
        <v>0</v>
      </c>
    </row>
    <row r="596" spans="1:10" ht="26.25" x14ac:dyDescent="0.25">
      <c r="A596" s="180" t="s">
        <v>94</v>
      </c>
      <c r="B596" s="105" t="s">
        <v>107</v>
      </c>
      <c r="C596" s="105" t="s">
        <v>18</v>
      </c>
      <c r="D596" s="105" t="s">
        <v>176</v>
      </c>
      <c r="E596" s="105"/>
      <c r="F596" s="105"/>
      <c r="G596" s="106">
        <f>SUM(G597)</f>
        <v>0</v>
      </c>
      <c r="H596" s="106">
        <f t="shared" si="65"/>
        <v>0</v>
      </c>
      <c r="I596" s="106">
        <f t="shared" si="65"/>
        <v>0</v>
      </c>
      <c r="J596" s="106">
        <f t="shared" si="65"/>
        <v>0</v>
      </c>
    </row>
    <row r="597" spans="1:10" ht="39" x14ac:dyDescent="0.25">
      <c r="A597" s="180" t="s">
        <v>96</v>
      </c>
      <c r="B597" s="105" t="s">
        <v>107</v>
      </c>
      <c r="C597" s="105" t="s">
        <v>18</v>
      </c>
      <c r="D597" s="105" t="s">
        <v>176</v>
      </c>
      <c r="E597" s="105"/>
      <c r="F597" s="105"/>
      <c r="G597" s="106">
        <f>SUM(G598+G605+G634)</f>
        <v>0</v>
      </c>
      <c r="H597" s="106">
        <f>SUM(H598+H605+H634)</f>
        <v>0</v>
      </c>
      <c r="I597" s="106">
        <f>SUM(I598+I605+I634)</f>
        <v>0</v>
      </c>
      <c r="J597" s="106">
        <f>SUM(J598+J605+J634)</f>
        <v>0</v>
      </c>
    </row>
    <row r="598" spans="1:10" ht="51.75" x14ac:dyDescent="0.25">
      <c r="A598" s="180" t="s">
        <v>28</v>
      </c>
      <c r="B598" s="105" t="s">
        <v>107</v>
      </c>
      <c r="C598" s="105" t="s">
        <v>18</v>
      </c>
      <c r="D598" s="105" t="s">
        <v>176</v>
      </c>
      <c r="E598" s="105" t="s">
        <v>29</v>
      </c>
      <c r="F598" s="105"/>
      <c r="G598" s="106">
        <f>SUM(G599)</f>
        <v>0</v>
      </c>
      <c r="H598" s="106">
        <f>SUM(H599)</f>
        <v>0</v>
      </c>
      <c r="I598" s="106">
        <f>SUM(I599)</f>
        <v>0</v>
      </c>
      <c r="J598" s="106">
        <f>SUM(J599)</f>
        <v>0</v>
      </c>
    </row>
    <row r="599" spans="1:10" ht="26.25" x14ac:dyDescent="0.25">
      <c r="A599" s="180" t="s">
        <v>177</v>
      </c>
      <c r="B599" s="105" t="s">
        <v>107</v>
      </c>
      <c r="C599" s="105" t="s">
        <v>18</v>
      </c>
      <c r="D599" s="105" t="s">
        <v>176</v>
      </c>
      <c r="E599" s="105" t="s">
        <v>178</v>
      </c>
      <c r="F599" s="105"/>
      <c r="G599" s="106">
        <f>SUM(G600+G603+G604)</f>
        <v>0</v>
      </c>
      <c r="H599" s="106">
        <f>SUM(H600+H603+H604)</f>
        <v>0</v>
      </c>
      <c r="I599" s="106">
        <f>SUM(I600+I603+I604)</f>
        <v>0</v>
      </c>
      <c r="J599" s="106">
        <f>SUM(J600+J603+J604)</f>
        <v>0</v>
      </c>
    </row>
    <row r="600" spans="1:10" x14ac:dyDescent="0.25">
      <c r="A600" s="332" t="s">
        <v>32</v>
      </c>
      <c r="B600" s="335" t="s">
        <v>107</v>
      </c>
      <c r="C600" s="335" t="s">
        <v>18</v>
      </c>
      <c r="D600" s="385" t="s">
        <v>176</v>
      </c>
      <c r="E600" s="335" t="s">
        <v>179</v>
      </c>
      <c r="F600" s="105"/>
      <c r="G600" s="106">
        <f>SUM(G601:G602)</f>
        <v>0</v>
      </c>
      <c r="H600" s="106">
        <f>SUM(H601:H602)</f>
        <v>0</v>
      </c>
      <c r="I600" s="106">
        <f>SUM(I601:I602)</f>
        <v>0</v>
      </c>
      <c r="J600" s="106">
        <f>SUM(J601:J602)</f>
        <v>0</v>
      </c>
    </row>
    <row r="601" spans="1:10" x14ac:dyDescent="0.25">
      <c r="A601" s="333"/>
      <c r="B601" s="336"/>
      <c r="C601" s="336"/>
      <c r="D601" s="386"/>
      <c r="E601" s="336"/>
      <c r="F601" s="105" t="s">
        <v>34</v>
      </c>
      <c r="G601" s="106"/>
      <c r="H601" s="106">
        <f>SUM(I601:J601)</f>
        <v>0</v>
      </c>
      <c r="I601" s="106"/>
      <c r="J601" s="106">
        <v>0</v>
      </c>
    </row>
    <row r="602" spans="1:10" x14ac:dyDescent="0.25">
      <c r="A602" s="334"/>
      <c r="B602" s="337"/>
      <c r="C602" s="337"/>
      <c r="D602" s="387"/>
      <c r="E602" s="337"/>
      <c r="F602" s="105" t="s">
        <v>35</v>
      </c>
      <c r="G602" s="106"/>
      <c r="H602" s="106">
        <f>SUM(I602:J602)</f>
        <v>0</v>
      </c>
      <c r="I602" s="106"/>
      <c r="J602" s="106">
        <v>0</v>
      </c>
    </row>
    <row r="603" spans="1:10" ht="26.25" x14ac:dyDescent="0.25">
      <c r="A603" s="182" t="s">
        <v>36</v>
      </c>
      <c r="B603" s="105" t="s">
        <v>107</v>
      </c>
      <c r="C603" s="105" t="s">
        <v>18</v>
      </c>
      <c r="D603" s="105" t="s">
        <v>176</v>
      </c>
      <c r="E603" s="105" t="s">
        <v>182</v>
      </c>
      <c r="F603" s="84" t="s">
        <v>287</v>
      </c>
      <c r="G603" s="106">
        <v>0</v>
      </c>
      <c r="H603" s="106">
        <f>SUM(I603:J603)</f>
        <v>0</v>
      </c>
      <c r="I603" s="106">
        <f>SUM(G603*90/100)</f>
        <v>0</v>
      </c>
      <c r="J603" s="106">
        <v>0</v>
      </c>
    </row>
    <row r="604" spans="1:10" ht="26.25" x14ac:dyDescent="0.25">
      <c r="A604" s="182" t="s">
        <v>36</v>
      </c>
      <c r="B604" s="105" t="s">
        <v>107</v>
      </c>
      <c r="C604" s="105" t="s">
        <v>18</v>
      </c>
      <c r="D604" s="105" t="s">
        <v>176</v>
      </c>
      <c r="E604" s="105" t="s">
        <v>182</v>
      </c>
      <c r="F604" s="159" t="s">
        <v>351</v>
      </c>
      <c r="G604" s="106"/>
      <c r="H604" s="106">
        <f>SUM(I604:J604)</f>
        <v>0</v>
      </c>
      <c r="I604" s="106"/>
      <c r="J604" s="106">
        <v>0</v>
      </c>
    </row>
    <row r="605" spans="1:10" ht="26.25" x14ac:dyDescent="0.25">
      <c r="A605" s="182" t="s">
        <v>228</v>
      </c>
      <c r="B605" s="105" t="s">
        <v>107</v>
      </c>
      <c r="C605" s="105" t="s">
        <v>18</v>
      </c>
      <c r="D605" s="105" t="s">
        <v>176</v>
      </c>
      <c r="E605" s="105" t="s">
        <v>88</v>
      </c>
      <c r="F605" s="105"/>
      <c r="G605" s="106">
        <f>SUM(G606)</f>
        <v>0</v>
      </c>
      <c r="H605" s="106">
        <f>SUM(H606)</f>
        <v>0</v>
      </c>
      <c r="I605" s="106">
        <f>SUM(I606)</f>
        <v>0</v>
      </c>
      <c r="J605" s="106">
        <f>SUM(J606)</f>
        <v>0</v>
      </c>
    </row>
    <row r="606" spans="1:10" ht="39" x14ac:dyDescent="0.25">
      <c r="A606" s="180" t="s">
        <v>229</v>
      </c>
      <c r="B606" s="105" t="s">
        <v>107</v>
      </c>
      <c r="C606" s="105" t="s">
        <v>18</v>
      </c>
      <c r="D606" s="105" t="s">
        <v>176</v>
      </c>
      <c r="E606" s="105" t="s">
        <v>89</v>
      </c>
      <c r="F606" s="105"/>
      <c r="G606" s="106">
        <f>SUM(G607+G609+G608)</f>
        <v>0</v>
      </c>
      <c r="H606" s="106">
        <f>SUM(H607+H609+H608)</f>
        <v>0</v>
      </c>
      <c r="I606" s="106">
        <f>SUM(I607+I609+I608)</f>
        <v>0</v>
      </c>
      <c r="J606" s="106">
        <f>SUM(J607+J609+J608)</f>
        <v>0</v>
      </c>
    </row>
    <row r="607" spans="1:10" ht="39" x14ac:dyDescent="0.25">
      <c r="A607" s="181" t="s">
        <v>40</v>
      </c>
      <c r="B607" s="105" t="s">
        <v>107</v>
      </c>
      <c r="C607" s="105" t="s">
        <v>18</v>
      </c>
      <c r="D607" s="105" t="s">
        <v>176</v>
      </c>
      <c r="E607" s="105" t="s">
        <v>151</v>
      </c>
      <c r="F607" s="105" t="s">
        <v>41</v>
      </c>
      <c r="G607" s="106"/>
      <c r="H607" s="106">
        <f>SUM(I607:J607)</f>
        <v>0</v>
      </c>
      <c r="I607" s="106">
        <f>SUM(G607*90/100)</f>
        <v>0</v>
      </c>
      <c r="J607" s="106">
        <v>0</v>
      </c>
    </row>
    <row r="608" spans="1:10" ht="39" x14ac:dyDescent="0.25">
      <c r="A608" s="181" t="s">
        <v>150</v>
      </c>
      <c r="B608" s="105" t="s">
        <v>107</v>
      </c>
      <c r="C608" s="105" t="s">
        <v>18</v>
      </c>
      <c r="D608" s="105" t="s">
        <v>176</v>
      </c>
      <c r="E608" s="105" t="s">
        <v>151</v>
      </c>
      <c r="F608" s="179" t="s">
        <v>352</v>
      </c>
      <c r="G608" s="106"/>
      <c r="H608" s="106">
        <f>SUM(I608:J608)</f>
        <v>0</v>
      </c>
      <c r="I608" s="106">
        <v>0</v>
      </c>
      <c r="J608" s="106">
        <v>0</v>
      </c>
    </row>
    <row r="609" spans="1:10" x14ac:dyDescent="0.25">
      <c r="A609" s="391" t="s">
        <v>275</v>
      </c>
      <c r="B609" s="365" t="s">
        <v>107</v>
      </c>
      <c r="C609" s="365" t="s">
        <v>18</v>
      </c>
      <c r="D609" s="365" t="s">
        <v>176</v>
      </c>
      <c r="E609" s="365" t="s">
        <v>43</v>
      </c>
      <c r="F609" s="105"/>
      <c r="G609" s="106">
        <f>SUM(G610+G611+G613+G616+G617+G620+G625+G627+G612+G626)</f>
        <v>0</v>
      </c>
      <c r="H609" s="106">
        <f>SUM(H610+H611+H613+H616+H617+H620+H625+H627+H612+H626)</f>
        <v>0</v>
      </c>
      <c r="I609" s="106">
        <f>SUM(I610+I611+I613+I616+I617+I620+I625+I627+I612+I626)</f>
        <v>0</v>
      </c>
      <c r="J609" s="106">
        <f>SUM(J610+J611+J613+J616+J617+J620+J625+J627+J612+J626)</f>
        <v>0</v>
      </c>
    </row>
    <row r="610" spans="1:10" x14ac:dyDescent="0.25">
      <c r="A610" s="392"/>
      <c r="B610" s="366"/>
      <c r="C610" s="366"/>
      <c r="D610" s="394"/>
      <c r="E610" s="366"/>
      <c r="F610" s="105" t="s">
        <v>41</v>
      </c>
      <c r="G610" s="106">
        <v>0</v>
      </c>
      <c r="H610" s="106"/>
      <c r="I610" s="106"/>
      <c r="J610" s="106"/>
    </row>
    <row r="611" spans="1:10" x14ac:dyDescent="0.25">
      <c r="A611" s="392"/>
      <c r="B611" s="366"/>
      <c r="C611" s="366"/>
      <c r="D611" s="394"/>
      <c r="E611" s="366"/>
      <c r="F611" s="105" t="s">
        <v>186</v>
      </c>
      <c r="G611" s="106">
        <v>0</v>
      </c>
      <c r="H611" s="106"/>
      <c r="I611" s="106"/>
      <c r="J611" s="106"/>
    </row>
    <row r="612" spans="1:10" ht="26.25" x14ac:dyDescent="0.25">
      <c r="A612" s="392"/>
      <c r="B612" s="366"/>
      <c r="C612" s="366"/>
      <c r="D612" s="394"/>
      <c r="E612" s="366"/>
      <c r="F612" s="179" t="s">
        <v>353</v>
      </c>
      <c r="G612" s="106">
        <v>0</v>
      </c>
      <c r="H612" s="106">
        <f>SUM(I612:J612)</f>
        <v>0</v>
      </c>
      <c r="I612" s="106">
        <v>0</v>
      </c>
      <c r="J612" s="106">
        <v>0</v>
      </c>
    </row>
    <row r="613" spans="1:10" x14ac:dyDescent="0.25">
      <c r="A613" s="392"/>
      <c r="B613" s="366"/>
      <c r="C613" s="366"/>
      <c r="D613" s="394"/>
      <c r="E613" s="366"/>
      <c r="F613" s="105" t="s">
        <v>45</v>
      </c>
      <c r="G613" s="106">
        <f t="shared" ref="G613:J613" si="66">SUM(G614:G615)</f>
        <v>0</v>
      </c>
      <c r="H613" s="106">
        <f t="shared" si="66"/>
        <v>0</v>
      </c>
      <c r="I613" s="106">
        <f t="shared" si="66"/>
        <v>0</v>
      </c>
      <c r="J613" s="106">
        <f t="shared" si="66"/>
        <v>0</v>
      </c>
    </row>
    <row r="614" spans="1:10" x14ac:dyDescent="0.25">
      <c r="A614" s="392"/>
      <c r="B614" s="366"/>
      <c r="C614" s="366"/>
      <c r="D614" s="394"/>
      <c r="E614" s="366"/>
      <c r="F614" s="105" t="s">
        <v>46</v>
      </c>
      <c r="G614" s="106"/>
      <c r="H614" s="106">
        <f>SUM(I614:J614)</f>
        <v>0</v>
      </c>
      <c r="I614" s="106">
        <f>SUM(G614*107.4/100)</f>
        <v>0</v>
      </c>
      <c r="J614" s="106">
        <v>0</v>
      </c>
    </row>
    <row r="615" spans="1:10" x14ac:dyDescent="0.25">
      <c r="A615" s="392"/>
      <c r="B615" s="366"/>
      <c r="C615" s="366"/>
      <c r="D615" s="394"/>
      <c r="E615" s="366"/>
      <c r="F615" s="105" t="s">
        <v>48</v>
      </c>
      <c r="G615" s="106"/>
      <c r="H615" s="106">
        <f>SUM(I615:J615)</f>
        <v>0</v>
      </c>
      <c r="I615" s="106">
        <f>SUM(G615*107.4/100)</f>
        <v>0</v>
      </c>
      <c r="J615" s="106">
        <v>0</v>
      </c>
    </row>
    <row r="616" spans="1:10" x14ac:dyDescent="0.25">
      <c r="A616" s="392"/>
      <c r="B616" s="366"/>
      <c r="C616" s="366"/>
      <c r="D616" s="394"/>
      <c r="E616" s="366"/>
      <c r="F616" s="105" t="s">
        <v>289</v>
      </c>
      <c r="G616" s="106"/>
      <c r="H616" s="106"/>
      <c r="I616" s="106"/>
      <c r="J616" s="106"/>
    </row>
    <row r="617" spans="1:10" x14ac:dyDescent="0.25">
      <c r="A617" s="392"/>
      <c r="B617" s="366"/>
      <c r="C617" s="366"/>
      <c r="D617" s="394"/>
      <c r="E617" s="366"/>
      <c r="F617" s="105" t="s">
        <v>50</v>
      </c>
      <c r="G617" s="106">
        <f>SUM(G618:G619)</f>
        <v>0</v>
      </c>
      <c r="H617" s="106">
        <f>SUM(H618:H619)</f>
        <v>0</v>
      </c>
      <c r="I617" s="106">
        <f>SUM(I618:I619)</f>
        <v>0</v>
      </c>
      <c r="J617" s="106">
        <f>SUM(J618:J619)</f>
        <v>0</v>
      </c>
    </row>
    <row r="618" spans="1:10" x14ac:dyDescent="0.25">
      <c r="A618" s="392"/>
      <c r="B618" s="366"/>
      <c r="C618" s="366"/>
      <c r="D618" s="394"/>
      <c r="E618" s="366"/>
      <c r="F618" s="105" t="s">
        <v>52</v>
      </c>
      <c r="G618" s="106">
        <v>0</v>
      </c>
      <c r="H618" s="106"/>
      <c r="I618" s="106"/>
      <c r="J618" s="106"/>
    </row>
    <row r="619" spans="1:10" ht="26.25" x14ac:dyDescent="0.25">
      <c r="A619" s="392"/>
      <c r="B619" s="366"/>
      <c r="C619" s="366"/>
      <c r="D619" s="394"/>
      <c r="E619" s="366"/>
      <c r="F619" s="179" t="s">
        <v>354</v>
      </c>
      <c r="G619" s="106"/>
      <c r="H619" s="106">
        <f>SUM(I619:J619)</f>
        <v>0</v>
      </c>
      <c r="I619" s="106"/>
      <c r="J619" s="106">
        <v>0</v>
      </c>
    </row>
    <row r="620" spans="1:10" x14ac:dyDescent="0.25">
      <c r="A620" s="392"/>
      <c r="B620" s="366"/>
      <c r="C620" s="366"/>
      <c r="D620" s="394"/>
      <c r="E620" s="366"/>
      <c r="F620" s="105" t="s">
        <v>54</v>
      </c>
      <c r="G620" s="106">
        <f>SUM(G621:G624)</f>
        <v>0</v>
      </c>
      <c r="H620" s="106">
        <f>SUM(H621:H624)</f>
        <v>0</v>
      </c>
      <c r="I620" s="106">
        <f>SUM(I621:I624)</f>
        <v>0</v>
      </c>
      <c r="J620" s="106">
        <f>SUM(J621:J624)</f>
        <v>0</v>
      </c>
    </row>
    <row r="621" spans="1:10" x14ac:dyDescent="0.25">
      <c r="A621" s="392"/>
      <c r="B621" s="366"/>
      <c r="C621" s="366"/>
      <c r="D621" s="394"/>
      <c r="E621" s="366"/>
      <c r="F621" s="84" t="s">
        <v>290</v>
      </c>
      <c r="G621" s="106">
        <v>0</v>
      </c>
      <c r="H621" s="106">
        <f t="shared" ref="H621:H626" si="67">SUM(I621:J621)</f>
        <v>0</v>
      </c>
      <c r="I621" s="106"/>
      <c r="J621" s="106"/>
    </row>
    <row r="622" spans="1:10" ht="23.25" x14ac:dyDescent="0.25">
      <c r="A622" s="392"/>
      <c r="B622" s="366"/>
      <c r="C622" s="366"/>
      <c r="D622" s="394"/>
      <c r="E622" s="366"/>
      <c r="F622" s="159" t="s">
        <v>355</v>
      </c>
      <c r="G622" s="106"/>
      <c r="H622" s="106">
        <f t="shared" si="67"/>
        <v>0</v>
      </c>
      <c r="I622" s="106"/>
      <c r="J622" s="106"/>
    </row>
    <row r="623" spans="1:10" x14ac:dyDescent="0.25">
      <c r="A623" s="392"/>
      <c r="B623" s="366"/>
      <c r="C623" s="366"/>
      <c r="D623" s="394"/>
      <c r="E623" s="366"/>
      <c r="F623" s="84" t="s">
        <v>56</v>
      </c>
      <c r="G623" s="106">
        <v>0</v>
      </c>
      <c r="H623" s="106">
        <f t="shared" si="67"/>
        <v>0</v>
      </c>
      <c r="I623" s="106"/>
      <c r="J623" s="106"/>
    </row>
    <row r="624" spans="1:10" ht="23.25" x14ac:dyDescent="0.25">
      <c r="A624" s="392"/>
      <c r="B624" s="366"/>
      <c r="C624" s="366"/>
      <c r="D624" s="394"/>
      <c r="E624" s="366"/>
      <c r="F624" s="159" t="s">
        <v>189</v>
      </c>
      <c r="G624" s="106"/>
      <c r="H624" s="106">
        <f t="shared" si="67"/>
        <v>0</v>
      </c>
      <c r="I624" s="106"/>
      <c r="J624" s="106">
        <v>0</v>
      </c>
    </row>
    <row r="625" spans="1:10" x14ac:dyDescent="0.25">
      <c r="A625" s="392"/>
      <c r="B625" s="366"/>
      <c r="C625" s="366"/>
      <c r="D625" s="394"/>
      <c r="E625" s="366"/>
      <c r="F625" s="84" t="s">
        <v>99</v>
      </c>
      <c r="G625" s="106">
        <v>0</v>
      </c>
      <c r="H625" s="106">
        <f t="shared" si="67"/>
        <v>0</v>
      </c>
      <c r="I625" s="106"/>
      <c r="J625" s="106"/>
    </row>
    <row r="626" spans="1:10" ht="23.25" x14ac:dyDescent="0.25">
      <c r="A626" s="392"/>
      <c r="B626" s="366"/>
      <c r="C626" s="366"/>
      <c r="D626" s="394"/>
      <c r="E626" s="366"/>
      <c r="F626" s="159" t="s">
        <v>190</v>
      </c>
      <c r="G626" s="106"/>
      <c r="H626" s="106">
        <f t="shared" si="67"/>
        <v>0</v>
      </c>
      <c r="I626" s="106"/>
      <c r="J626" s="106">
        <v>0</v>
      </c>
    </row>
    <row r="627" spans="1:10" x14ac:dyDescent="0.25">
      <c r="A627" s="392"/>
      <c r="B627" s="366"/>
      <c r="C627" s="366"/>
      <c r="D627" s="394"/>
      <c r="E627" s="366"/>
      <c r="F627" s="84" t="s">
        <v>58</v>
      </c>
      <c r="G627" s="106">
        <f>SUM(G628:G633)</f>
        <v>0</v>
      </c>
      <c r="H627" s="106">
        <f>SUM(H628:H633)</f>
        <v>0</v>
      </c>
      <c r="I627" s="106">
        <f>SUM(I628:I633)</f>
        <v>0</v>
      </c>
      <c r="J627" s="106">
        <f>SUM(J628:J633)</f>
        <v>0</v>
      </c>
    </row>
    <row r="628" spans="1:10" x14ac:dyDescent="0.25">
      <c r="A628" s="392"/>
      <c r="B628" s="366"/>
      <c r="C628" s="366"/>
      <c r="D628" s="394"/>
      <c r="E628" s="366"/>
      <c r="F628" s="84" t="s">
        <v>101</v>
      </c>
      <c r="G628" s="106">
        <v>0</v>
      </c>
      <c r="H628" s="194"/>
      <c r="I628" s="106"/>
      <c r="J628" s="106"/>
    </row>
    <row r="629" spans="1:10" ht="23.25" x14ac:dyDescent="0.25">
      <c r="A629" s="392"/>
      <c r="B629" s="366"/>
      <c r="C629" s="366"/>
      <c r="D629" s="394"/>
      <c r="E629" s="366"/>
      <c r="F629" s="159" t="s">
        <v>191</v>
      </c>
      <c r="G629" s="106"/>
      <c r="H629" s="106">
        <f>SUM(I629:J629)</f>
        <v>0</v>
      </c>
      <c r="I629" s="106"/>
      <c r="J629" s="106">
        <v>0</v>
      </c>
    </row>
    <row r="630" spans="1:10" x14ac:dyDescent="0.25">
      <c r="A630" s="392"/>
      <c r="B630" s="366"/>
      <c r="C630" s="366"/>
      <c r="D630" s="394"/>
      <c r="E630" s="366"/>
      <c r="F630" s="105" t="s">
        <v>102</v>
      </c>
      <c r="G630" s="106"/>
      <c r="H630" s="106">
        <f>SUM(I630:J630)</f>
        <v>0</v>
      </c>
      <c r="I630" s="106"/>
      <c r="J630" s="106"/>
    </row>
    <row r="631" spans="1:10" x14ac:dyDescent="0.25">
      <c r="A631" s="392"/>
      <c r="B631" s="366"/>
      <c r="C631" s="366"/>
      <c r="D631" s="394"/>
      <c r="E631" s="366"/>
      <c r="F631" s="105" t="s">
        <v>60</v>
      </c>
      <c r="G631" s="106"/>
      <c r="H631" s="106">
        <f>SUM(I631:J631)</f>
        <v>0</v>
      </c>
      <c r="I631" s="106"/>
      <c r="J631" s="106"/>
    </row>
    <row r="632" spans="1:10" x14ac:dyDescent="0.25">
      <c r="A632" s="392"/>
      <c r="B632" s="366"/>
      <c r="C632" s="366"/>
      <c r="D632" s="394"/>
      <c r="E632" s="366"/>
      <c r="F632" s="105" t="s">
        <v>61</v>
      </c>
      <c r="G632" s="106"/>
      <c r="H632" s="106">
        <f>SUM(I632:J632)</f>
        <v>0</v>
      </c>
      <c r="I632" s="106">
        <f>SUM(G632*107.4/100)</f>
        <v>0</v>
      </c>
      <c r="J632" s="106">
        <v>0</v>
      </c>
    </row>
    <row r="633" spans="1:10" x14ac:dyDescent="0.25">
      <c r="A633" s="393"/>
      <c r="B633" s="367"/>
      <c r="C633" s="367"/>
      <c r="D633" s="395"/>
      <c r="E633" s="367"/>
      <c r="F633" s="105" t="s">
        <v>193</v>
      </c>
      <c r="G633" s="106"/>
      <c r="H633" s="106"/>
      <c r="I633" s="106"/>
      <c r="J633" s="106"/>
    </row>
    <row r="634" spans="1:10" x14ac:dyDescent="0.25">
      <c r="A634" s="182" t="s">
        <v>62</v>
      </c>
      <c r="B634" s="105" t="s">
        <v>107</v>
      </c>
      <c r="C634" s="105" t="s">
        <v>18</v>
      </c>
      <c r="D634" s="105" t="s">
        <v>176</v>
      </c>
      <c r="E634" s="142">
        <v>800</v>
      </c>
      <c r="F634" s="105"/>
      <c r="G634" s="106">
        <f>SUM(G635)</f>
        <v>0</v>
      </c>
      <c r="H634" s="106">
        <f>SUM(H635)</f>
        <v>0</v>
      </c>
      <c r="I634" s="106">
        <f>SUM(I635)</f>
        <v>0</v>
      </c>
      <c r="J634" s="106">
        <f>SUM(J635)</f>
        <v>0</v>
      </c>
    </row>
    <row r="635" spans="1:10" x14ac:dyDescent="0.25">
      <c r="A635" s="180" t="s">
        <v>64</v>
      </c>
      <c r="B635" s="105" t="s">
        <v>107</v>
      </c>
      <c r="C635" s="105" t="s">
        <v>18</v>
      </c>
      <c r="D635" s="105" t="s">
        <v>176</v>
      </c>
      <c r="E635" s="142">
        <v>850</v>
      </c>
      <c r="F635" s="105"/>
      <c r="G635" s="106">
        <f>SUM(G636:G637)</f>
        <v>0</v>
      </c>
      <c r="H635" s="106">
        <f>SUM(H636:H637)</f>
        <v>0</v>
      </c>
      <c r="I635" s="106">
        <f>SUM(I636:I637)</f>
        <v>0</v>
      </c>
      <c r="J635" s="106">
        <f>SUM(J636:J637)</f>
        <v>0</v>
      </c>
    </row>
    <row r="636" spans="1:10" ht="26.25" x14ac:dyDescent="0.25">
      <c r="A636" s="180" t="s">
        <v>78</v>
      </c>
      <c r="B636" s="105" t="s">
        <v>107</v>
      </c>
      <c r="C636" s="105" t="s">
        <v>18</v>
      </c>
      <c r="D636" s="105" t="s">
        <v>176</v>
      </c>
      <c r="E636" s="142">
        <v>851</v>
      </c>
      <c r="F636" s="105" t="s">
        <v>68</v>
      </c>
      <c r="G636" s="106"/>
      <c r="H636" s="106">
        <f>SUM(I636:J636)</f>
        <v>0</v>
      </c>
      <c r="I636" s="106">
        <f>SUM(G636*107.4/100)</f>
        <v>0</v>
      </c>
      <c r="J636" s="106">
        <v>0</v>
      </c>
    </row>
    <row r="637" spans="1:10" ht="26.25" x14ac:dyDescent="0.25">
      <c r="A637" s="180" t="s">
        <v>66</v>
      </c>
      <c r="B637" s="105" t="s">
        <v>107</v>
      </c>
      <c r="C637" s="105" t="s">
        <v>18</v>
      </c>
      <c r="D637" s="105" t="s">
        <v>176</v>
      </c>
      <c r="E637" s="142">
        <v>852</v>
      </c>
      <c r="F637" s="105" t="s">
        <v>68</v>
      </c>
      <c r="G637" s="106"/>
      <c r="H637" s="106">
        <f>SUM(I637:J637)</f>
        <v>0</v>
      </c>
      <c r="I637" s="106">
        <f>SUM(G637*107.4/100)</f>
        <v>0</v>
      </c>
      <c r="J637" s="106">
        <v>0</v>
      </c>
    </row>
    <row r="638" spans="1:10" x14ac:dyDescent="0.25">
      <c r="A638" s="195" t="s">
        <v>196</v>
      </c>
      <c r="B638" s="196">
        <v>10</v>
      </c>
      <c r="C638" s="197" t="s">
        <v>19</v>
      </c>
      <c r="D638" s="140"/>
      <c r="E638" s="140"/>
      <c r="F638" s="105"/>
      <c r="G638" s="106">
        <f>SUM(G639+G645)</f>
        <v>18300</v>
      </c>
      <c r="H638" s="106">
        <f>SUM(H639+H645)</f>
        <v>16104</v>
      </c>
      <c r="I638" s="106">
        <f>SUM(I639+I645)</f>
        <v>16104</v>
      </c>
      <c r="J638" s="106">
        <f>SUM(J639+J645)</f>
        <v>0</v>
      </c>
    </row>
    <row r="639" spans="1:10" x14ac:dyDescent="0.25">
      <c r="A639" s="186" t="s">
        <v>197</v>
      </c>
      <c r="B639" s="103" t="s">
        <v>91</v>
      </c>
      <c r="C639" s="103" t="s">
        <v>81</v>
      </c>
      <c r="D639" s="103" t="s">
        <v>20</v>
      </c>
      <c r="E639" s="103"/>
      <c r="F639" s="103"/>
      <c r="G639" s="104">
        <f>SUM(G640)</f>
        <v>0</v>
      </c>
      <c r="H639" s="104">
        <f t="shared" ref="H639:J643" si="68">SUM(H640)</f>
        <v>0</v>
      </c>
      <c r="I639" s="104">
        <f t="shared" si="68"/>
        <v>0</v>
      </c>
      <c r="J639" s="104">
        <f t="shared" si="68"/>
        <v>0</v>
      </c>
    </row>
    <row r="640" spans="1:10" ht="26.25" x14ac:dyDescent="0.25">
      <c r="A640" s="180" t="s">
        <v>455</v>
      </c>
      <c r="B640" s="105" t="s">
        <v>91</v>
      </c>
      <c r="C640" s="105" t="s">
        <v>81</v>
      </c>
      <c r="D640" s="105" t="s">
        <v>199</v>
      </c>
      <c r="E640" s="105"/>
      <c r="F640" s="105"/>
      <c r="G640" s="106">
        <f>SUM(G641)</f>
        <v>0</v>
      </c>
      <c r="H640" s="106">
        <f t="shared" si="68"/>
        <v>0</v>
      </c>
      <c r="I640" s="106">
        <f t="shared" si="68"/>
        <v>0</v>
      </c>
      <c r="J640" s="106">
        <f t="shared" si="68"/>
        <v>0</v>
      </c>
    </row>
    <row r="641" spans="1:10" ht="26.25" x14ac:dyDescent="0.25">
      <c r="A641" s="180" t="s">
        <v>200</v>
      </c>
      <c r="B641" s="105" t="s">
        <v>91</v>
      </c>
      <c r="C641" s="105" t="s">
        <v>81</v>
      </c>
      <c r="D641" s="105" t="s">
        <v>456</v>
      </c>
      <c r="E641" s="105"/>
      <c r="F641" s="105"/>
      <c r="G641" s="106">
        <f>SUM(G642)</f>
        <v>0</v>
      </c>
      <c r="H641" s="106">
        <f t="shared" si="68"/>
        <v>0</v>
      </c>
      <c r="I641" s="106">
        <f t="shared" si="68"/>
        <v>0</v>
      </c>
      <c r="J641" s="106">
        <f t="shared" si="68"/>
        <v>0</v>
      </c>
    </row>
    <row r="642" spans="1:10" ht="26.25" x14ac:dyDescent="0.25">
      <c r="A642" s="182" t="s">
        <v>228</v>
      </c>
      <c r="B642" s="105" t="s">
        <v>91</v>
      </c>
      <c r="C642" s="105" t="s">
        <v>81</v>
      </c>
      <c r="D642" s="105" t="s">
        <v>201</v>
      </c>
      <c r="E642" s="105" t="s">
        <v>88</v>
      </c>
      <c r="F642" s="105"/>
      <c r="G642" s="106">
        <f>SUM(G643)</f>
        <v>0</v>
      </c>
      <c r="H642" s="106">
        <f t="shared" si="68"/>
        <v>0</v>
      </c>
      <c r="I642" s="106">
        <f t="shared" si="68"/>
        <v>0</v>
      </c>
      <c r="J642" s="106">
        <f t="shared" si="68"/>
        <v>0</v>
      </c>
    </row>
    <row r="643" spans="1:10" ht="39" x14ac:dyDescent="0.25">
      <c r="A643" s="180" t="s">
        <v>229</v>
      </c>
      <c r="B643" s="105" t="s">
        <v>91</v>
      </c>
      <c r="C643" s="105" t="s">
        <v>81</v>
      </c>
      <c r="D643" s="105" t="s">
        <v>201</v>
      </c>
      <c r="E643" s="105" t="s">
        <v>89</v>
      </c>
      <c r="F643" s="105"/>
      <c r="G643" s="106">
        <f>SUM(G644)</f>
        <v>0</v>
      </c>
      <c r="H643" s="106">
        <f t="shared" si="68"/>
        <v>0</v>
      </c>
      <c r="I643" s="106">
        <f t="shared" si="68"/>
        <v>0</v>
      </c>
      <c r="J643" s="106">
        <f t="shared" si="68"/>
        <v>0</v>
      </c>
    </row>
    <row r="644" spans="1:10" ht="39" x14ac:dyDescent="0.25">
      <c r="A644" s="181" t="s">
        <v>377</v>
      </c>
      <c r="B644" s="105" t="s">
        <v>91</v>
      </c>
      <c r="C644" s="105" t="s">
        <v>81</v>
      </c>
      <c r="D644" s="105" t="s">
        <v>201</v>
      </c>
      <c r="E644" s="105" t="s">
        <v>43</v>
      </c>
      <c r="F644" s="105" t="s">
        <v>56</v>
      </c>
      <c r="G644" s="106"/>
      <c r="H644" s="106">
        <f>SUM(I644:J644)</f>
        <v>0</v>
      </c>
      <c r="I644" s="106"/>
      <c r="J644" s="106"/>
    </row>
    <row r="645" spans="1:10" ht="26.25" x14ac:dyDescent="0.25">
      <c r="A645" s="191" t="s">
        <v>202</v>
      </c>
      <c r="B645" s="103" t="s">
        <v>91</v>
      </c>
      <c r="C645" s="103" t="s">
        <v>203</v>
      </c>
      <c r="D645" s="103"/>
      <c r="E645" s="103"/>
      <c r="F645" s="103"/>
      <c r="G645" s="104">
        <f>SUM(G646)</f>
        <v>18300</v>
      </c>
      <c r="H645" s="104">
        <f t="shared" ref="H645:J649" si="69">SUM(H646)</f>
        <v>16104</v>
      </c>
      <c r="I645" s="104">
        <f t="shared" si="69"/>
        <v>16104</v>
      </c>
      <c r="J645" s="104">
        <f t="shared" si="69"/>
        <v>0</v>
      </c>
    </row>
    <row r="646" spans="1:10" ht="26.25" x14ac:dyDescent="0.25">
      <c r="A646" s="180" t="s">
        <v>457</v>
      </c>
      <c r="B646" s="105" t="s">
        <v>91</v>
      </c>
      <c r="C646" s="105" t="s">
        <v>203</v>
      </c>
      <c r="D646" s="105" t="s">
        <v>199</v>
      </c>
      <c r="E646" s="105"/>
      <c r="F646" s="105"/>
      <c r="G646" s="106">
        <f>SUM(G647)</f>
        <v>18300</v>
      </c>
      <c r="H646" s="106">
        <f t="shared" si="69"/>
        <v>16104</v>
      </c>
      <c r="I646" s="106">
        <f t="shared" si="69"/>
        <v>16104</v>
      </c>
      <c r="J646" s="106">
        <f t="shared" si="69"/>
        <v>0</v>
      </c>
    </row>
    <row r="647" spans="1:10" ht="64.5" x14ac:dyDescent="0.25">
      <c r="A647" s="180" t="s">
        <v>458</v>
      </c>
      <c r="B647" s="105" t="s">
        <v>91</v>
      </c>
      <c r="C647" s="105" t="s">
        <v>203</v>
      </c>
      <c r="D647" s="105" t="s">
        <v>456</v>
      </c>
      <c r="E647" s="105"/>
      <c r="F647" s="105"/>
      <c r="G647" s="106">
        <f>SUM(G648)</f>
        <v>18300</v>
      </c>
      <c r="H647" s="106">
        <f t="shared" si="69"/>
        <v>16104</v>
      </c>
      <c r="I647" s="106">
        <f t="shared" si="69"/>
        <v>16104</v>
      </c>
      <c r="J647" s="106">
        <f t="shared" si="69"/>
        <v>0</v>
      </c>
    </row>
    <row r="648" spans="1:10" ht="26.25" x14ac:dyDescent="0.25">
      <c r="A648" s="182" t="s">
        <v>38</v>
      </c>
      <c r="B648" s="105" t="s">
        <v>91</v>
      </c>
      <c r="C648" s="105" t="s">
        <v>203</v>
      </c>
      <c r="D648" s="105" t="s">
        <v>201</v>
      </c>
      <c r="E648" s="105" t="s">
        <v>88</v>
      </c>
      <c r="F648" s="105"/>
      <c r="G648" s="106">
        <f>SUM(G649)</f>
        <v>18300</v>
      </c>
      <c r="H648" s="106">
        <f t="shared" si="69"/>
        <v>16104</v>
      </c>
      <c r="I648" s="106">
        <f t="shared" si="69"/>
        <v>16104</v>
      </c>
      <c r="J648" s="106">
        <f t="shared" si="69"/>
        <v>0</v>
      </c>
    </row>
    <row r="649" spans="1:10" ht="26.25" x14ac:dyDescent="0.25">
      <c r="A649" s="180" t="s">
        <v>39</v>
      </c>
      <c r="B649" s="105" t="s">
        <v>91</v>
      </c>
      <c r="C649" s="105" t="s">
        <v>203</v>
      </c>
      <c r="D649" s="105" t="s">
        <v>201</v>
      </c>
      <c r="E649" s="105" t="s">
        <v>89</v>
      </c>
      <c r="F649" s="105"/>
      <c r="G649" s="106">
        <f>SUM(G650)</f>
        <v>18300</v>
      </c>
      <c r="H649" s="106">
        <f t="shared" si="69"/>
        <v>16104</v>
      </c>
      <c r="I649" s="106">
        <f t="shared" si="69"/>
        <v>16104</v>
      </c>
      <c r="J649" s="106">
        <f t="shared" si="69"/>
        <v>0</v>
      </c>
    </row>
    <row r="650" spans="1:10" ht="26.25" x14ac:dyDescent="0.25">
      <c r="A650" s="181" t="s">
        <v>42</v>
      </c>
      <c r="B650" s="105" t="s">
        <v>91</v>
      </c>
      <c r="C650" s="105" t="s">
        <v>203</v>
      </c>
      <c r="D650" s="105" t="s">
        <v>201</v>
      </c>
      <c r="E650" s="105" t="s">
        <v>43</v>
      </c>
      <c r="F650" s="105" t="s">
        <v>56</v>
      </c>
      <c r="G650" s="106">
        <v>18300</v>
      </c>
      <c r="H650" s="106">
        <v>16104</v>
      </c>
      <c r="I650" s="106">
        <v>16104</v>
      </c>
      <c r="J650" s="106"/>
    </row>
    <row r="651" spans="1:10" x14ac:dyDescent="0.25">
      <c r="A651" s="186" t="s">
        <v>206</v>
      </c>
      <c r="B651" s="103" t="s">
        <v>207</v>
      </c>
      <c r="C651" s="103" t="s">
        <v>19</v>
      </c>
      <c r="D651" s="103" t="s">
        <v>20</v>
      </c>
      <c r="E651" s="103"/>
      <c r="F651" s="103"/>
      <c r="G651" s="104">
        <f t="shared" ref="G651:J655" si="70">SUM(G652)</f>
        <v>0</v>
      </c>
      <c r="H651" s="104">
        <f t="shared" si="70"/>
        <v>0</v>
      </c>
      <c r="I651" s="104">
        <f t="shared" si="70"/>
        <v>0</v>
      </c>
      <c r="J651" s="104">
        <f t="shared" si="70"/>
        <v>0</v>
      </c>
    </row>
    <row r="652" spans="1:10" x14ac:dyDescent="0.25">
      <c r="A652" s="186" t="s">
        <v>208</v>
      </c>
      <c r="B652" s="103" t="s">
        <v>207</v>
      </c>
      <c r="C652" s="103" t="s">
        <v>145</v>
      </c>
      <c r="D652" s="103" t="s">
        <v>20</v>
      </c>
      <c r="E652" s="103"/>
      <c r="F652" s="103"/>
      <c r="G652" s="104">
        <f t="shared" si="70"/>
        <v>0</v>
      </c>
      <c r="H652" s="104">
        <f t="shared" si="70"/>
        <v>0</v>
      </c>
      <c r="I652" s="104">
        <f t="shared" si="70"/>
        <v>0</v>
      </c>
      <c r="J652" s="104">
        <f t="shared" si="70"/>
        <v>0</v>
      </c>
    </row>
    <row r="653" spans="1:10" ht="26.25" x14ac:dyDescent="0.25">
      <c r="A653" s="180" t="s">
        <v>209</v>
      </c>
      <c r="B653" s="105" t="s">
        <v>207</v>
      </c>
      <c r="C653" s="105" t="s">
        <v>145</v>
      </c>
      <c r="D653" s="105" t="s">
        <v>210</v>
      </c>
      <c r="E653" s="105"/>
      <c r="F653" s="105"/>
      <c r="G653" s="106">
        <f t="shared" si="70"/>
        <v>0</v>
      </c>
      <c r="H653" s="106">
        <f t="shared" si="70"/>
        <v>0</v>
      </c>
      <c r="I653" s="106">
        <f t="shared" si="70"/>
        <v>0</v>
      </c>
      <c r="J653" s="106">
        <f t="shared" si="70"/>
        <v>0</v>
      </c>
    </row>
    <row r="654" spans="1:10" ht="39" x14ac:dyDescent="0.25">
      <c r="A654" s="180" t="s">
        <v>211</v>
      </c>
      <c r="B654" s="105" t="s">
        <v>207</v>
      </c>
      <c r="C654" s="105" t="s">
        <v>145</v>
      </c>
      <c r="D654" s="105" t="s">
        <v>212</v>
      </c>
      <c r="E654" s="105"/>
      <c r="F654" s="105"/>
      <c r="G654" s="106">
        <f>SUM(G655)</f>
        <v>0</v>
      </c>
      <c r="H654" s="106">
        <f t="shared" si="70"/>
        <v>0</v>
      </c>
      <c r="I654" s="106">
        <f t="shared" si="70"/>
        <v>0</v>
      </c>
      <c r="J654" s="106">
        <f t="shared" si="70"/>
        <v>0</v>
      </c>
    </row>
    <row r="655" spans="1:10" x14ac:dyDescent="0.25">
      <c r="A655" s="180" t="s">
        <v>62</v>
      </c>
      <c r="B655" s="105" t="s">
        <v>207</v>
      </c>
      <c r="C655" s="105" t="s">
        <v>145</v>
      </c>
      <c r="D655" s="105" t="s">
        <v>212</v>
      </c>
      <c r="E655" s="105" t="s">
        <v>63</v>
      </c>
      <c r="F655" s="105"/>
      <c r="G655" s="106">
        <f>SUM(G656)</f>
        <v>0</v>
      </c>
      <c r="H655" s="106">
        <f t="shared" si="70"/>
        <v>0</v>
      </c>
      <c r="I655" s="106">
        <f t="shared" si="70"/>
        <v>0</v>
      </c>
      <c r="J655" s="106">
        <f t="shared" si="70"/>
        <v>0</v>
      </c>
    </row>
    <row r="656" spans="1:10" x14ac:dyDescent="0.25">
      <c r="A656" s="180" t="s">
        <v>213</v>
      </c>
      <c r="B656" s="105" t="s">
        <v>207</v>
      </c>
      <c r="C656" s="105" t="s">
        <v>145</v>
      </c>
      <c r="D656" s="105" t="s">
        <v>212</v>
      </c>
      <c r="E656" s="105" t="s">
        <v>214</v>
      </c>
      <c r="F656" s="105" t="s">
        <v>68</v>
      </c>
      <c r="G656" s="106"/>
      <c r="H656" s="106">
        <f>SUM(I656:J656)</f>
        <v>0</v>
      </c>
      <c r="I656" s="106">
        <f>SUM(G656*107.4/100)</f>
        <v>0</v>
      </c>
      <c r="J656" s="106">
        <v>0</v>
      </c>
    </row>
    <row r="657" spans="1:10" x14ac:dyDescent="0.25">
      <c r="A657" s="186" t="s">
        <v>215</v>
      </c>
      <c r="B657" s="198"/>
      <c r="C657" s="198"/>
      <c r="D657" s="198"/>
      <c r="E657" s="198"/>
      <c r="F657" s="198"/>
      <c r="G657" s="104">
        <f>SUM(G10+G68+G95+G245+G273+G316+G638+G651)</f>
        <v>11006498</v>
      </c>
      <c r="H657" s="104">
        <f>SUM(H10+H68+H95+H245+H273+H316+H638+H651)</f>
        <v>9949152.818</v>
      </c>
      <c r="I657" s="104">
        <f>SUM(I10+I68+I95+I245+I273+I316+I638+I651)</f>
        <v>9934544.6699999999</v>
      </c>
      <c r="J657" s="104">
        <f>SUM(J10+J68+J95+J245+J273+J316+J638+J651)</f>
        <v>14608</v>
      </c>
    </row>
  </sheetData>
  <mergeCells count="152">
    <mergeCell ref="A609:A633"/>
    <mergeCell ref="B609:B633"/>
    <mergeCell ref="C609:C633"/>
    <mergeCell ref="D609:D633"/>
    <mergeCell ref="E609:E633"/>
    <mergeCell ref="A567:A590"/>
    <mergeCell ref="B567:B590"/>
    <mergeCell ref="C567:C590"/>
    <mergeCell ref="D567:D590"/>
    <mergeCell ref="E567:E590"/>
    <mergeCell ref="A600:A602"/>
    <mergeCell ref="B600:B602"/>
    <mergeCell ref="C600:C602"/>
    <mergeCell ref="D600:D602"/>
    <mergeCell ref="E600:E602"/>
    <mergeCell ref="A528:A551"/>
    <mergeCell ref="B528:B551"/>
    <mergeCell ref="C528:C551"/>
    <mergeCell ref="D528:D551"/>
    <mergeCell ref="E528:E551"/>
    <mergeCell ref="A560:A562"/>
    <mergeCell ref="B560:B562"/>
    <mergeCell ref="C560:C562"/>
    <mergeCell ref="D560:D562"/>
    <mergeCell ref="E560:E562"/>
    <mergeCell ref="A489:A512"/>
    <mergeCell ref="B489:B512"/>
    <mergeCell ref="C489:C512"/>
    <mergeCell ref="D489:D512"/>
    <mergeCell ref="E489:E512"/>
    <mergeCell ref="A521:A523"/>
    <mergeCell ref="B521:B523"/>
    <mergeCell ref="C521:C523"/>
    <mergeCell ref="D521:D523"/>
    <mergeCell ref="E521:E523"/>
    <mergeCell ref="A450:A473"/>
    <mergeCell ref="B450:B473"/>
    <mergeCell ref="C450:C473"/>
    <mergeCell ref="D450:D473"/>
    <mergeCell ref="E450:E473"/>
    <mergeCell ref="A482:A484"/>
    <mergeCell ref="B482:B484"/>
    <mergeCell ref="C482:C484"/>
    <mergeCell ref="D482:D484"/>
    <mergeCell ref="E482:E484"/>
    <mergeCell ref="A411:A434"/>
    <mergeCell ref="B411:B434"/>
    <mergeCell ref="C411:C434"/>
    <mergeCell ref="D411:D434"/>
    <mergeCell ref="E411:E434"/>
    <mergeCell ref="A443:A445"/>
    <mergeCell ref="B443:B445"/>
    <mergeCell ref="C443:C445"/>
    <mergeCell ref="D443:D445"/>
    <mergeCell ref="E443:E445"/>
    <mergeCell ref="A372:A395"/>
    <mergeCell ref="B372:B395"/>
    <mergeCell ref="C372:C395"/>
    <mergeCell ref="D372:D395"/>
    <mergeCell ref="E372:E395"/>
    <mergeCell ref="A404:A406"/>
    <mergeCell ref="B404:B406"/>
    <mergeCell ref="C404:C406"/>
    <mergeCell ref="D404:D406"/>
    <mergeCell ref="E404:E406"/>
    <mergeCell ref="A332:A356"/>
    <mergeCell ref="B332:B356"/>
    <mergeCell ref="C332:C356"/>
    <mergeCell ref="D332:D356"/>
    <mergeCell ref="E332:E356"/>
    <mergeCell ref="A365:A367"/>
    <mergeCell ref="B365:B367"/>
    <mergeCell ref="C365:C367"/>
    <mergeCell ref="E365:E367"/>
    <mergeCell ref="A261:A263"/>
    <mergeCell ref="B261:B263"/>
    <mergeCell ref="C261:C263"/>
    <mergeCell ref="D261:D263"/>
    <mergeCell ref="E261:E263"/>
    <mergeCell ref="A323:A327"/>
    <mergeCell ref="B323:B327"/>
    <mergeCell ref="C323:C327"/>
    <mergeCell ref="D323:D327"/>
    <mergeCell ref="E323:E327"/>
    <mergeCell ref="A187:A189"/>
    <mergeCell ref="B187:B189"/>
    <mergeCell ref="C187:C189"/>
    <mergeCell ref="E187:E189"/>
    <mergeCell ref="A219:A221"/>
    <mergeCell ref="B219:B221"/>
    <mergeCell ref="C219:C221"/>
    <mergeCell ref="E219:E221"/>
    <mergeCell ref="A123:A125"/>
    <mergeCell ref="B123:B125"/>
    <mergeCell ref="C123:C125"/>
    <mergeCell ref="E123:E125"/>
    <mergeCell ref="A155:A157"/>
    <mergeCell ref="B155:B157"/>
    <mergeCell ref="C155:C157"/>
    <mergeCell ref="E155:E157"/>
    <mergeCell ref="A108:A109"/>
    <mergeCell ref="B108:B109"/>
    <mergeCell ref="C108:C109"/>
    <mergeCell ref="D108:D109"/>
    <mergeCell ref="E108:E109"/>
    <mergeCell ref="A113:A116"/>
    <mergeCell ref="B113:B116"/>
    <mergeCell ref="C113:C116"/>
    <mergeCell ref="D113:D116"/>
    <mergeCell ref="E113:E116"/>
    <mergeCell ref="A79:A81"/>
    <mergeCell ref="B79:B81"/>
    <mergeCell ref="C79:C81"/>
    <mergeCell ref="D79:D81"/>
    <mergeCell ref="E79:E81"/>
    <mergeCell ref="A83:A94"/>
    <mergeCell ref="B83:B94"/>
    <mergeCell ref="C83:C94"/>
    <mergeCell ref="D83:D94"/>
    <mergeCell ref="E83:E94"/>
    <mergeCell ref="A59:A60"/>
    <mergeCell ref="B59:B60"/>
    <mergeCell ref="C59:C60"/>
    <mergeCell ref="D59:D60"/>
    <mergeCell ref="E59:E60"/>
    <mergeCell ref="A75:A76"/>
    <mergeCell ref="B75:B76"/>
    <mergeCell ref="C75:C76"/>
    <mergeCell ref="D75:D76"/>
    <mergeCell ref="E75:E76"/>
    <mergeCell ref="A28:A31"/>
    <mergeCell ref="B28:B31"/>
    <mergeCell ref="C28:C31"/>
    <mergeCell ref="D28:D31"/>
    <mergeCell ref="E28:E31"/>
    <mergeCell ref="B33:B51"/>
    <mergeCell ref="C33:C51"/>
    <mergeCell ref="D33:D51"/>
    <mergeCell ref="E33:E51"/>
    <mergeCell ref="A23:A25"/>
    <mergeCell ref="B23:B25"/>
    <mergeCell ref="C23:C25"/>
    <mergeCell ref="D23:D25"/>
    <mergeCell ref="E23:E25"/>
    <mergeCell ref="H6:J6"/>
    <mergeCell ref="G1:J1"/>
    <mergeCell ref="A3:J3"/>
    <mergeCell ref="A4:J4"/>
    <mergeCell ref="A5:A7"/>
    <mergeCell ref="B5:F6"/>
    <mergeCell ref="G5:G7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"/>
  <sheetViews>
    <sheetView topLeftCell="A280" workbookViewId="0">
      <selection activeCell="H620" sqref="H620"/>
    </sheetView>
  </sheetViews>
  <sheetFormatPr defaultRowHeight="15" x14ac:dyDescent="0.25"/>
  <cols>
    <col min="1" max="1" width="40.7109375" style="123" customWidth="1"/>
    <col min="2" max="5" width="9.140625" style="123"/>
    <col min="6" max="6" width="9.140625" style="123" customWidth="1"/>
    <col min="7" max="16384" width="9.140625" style="123"/>
  </cols>
  <sheetData>
    <row r="1" spans="1:10" x14ac:dyDescent="0.25">
      <c r="I1" s="407" t="s">
        <v>1</v>
      </c>
      <c r="J1" s="407"/>
    </row>
    <row r="2" spans="1:10" x14ac:dyDescent="0.25">
      <c r="I2" s="162"/>
      <c r="J2" s="162"/>
    </row>
    <row r="3" spans="1:10" x14ac:dyDescent="0.25">
      <c r="A3" s="311" t="s">
        <v>2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5" customHeight="1" x14ac:dyDescent="0.25">
      <c r="A4" s="312" t="s">
        <v>357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21.75" customHeight="1" x14ac:dyDescent="0.25">
      <c r="A5" s="396" t="s">
        <v>4</v>
      </c>
      <c r="B5" s="408" t="s">
        <v>5</v>
      </c>
      <c r="C5" s="409"/>
      <c r="D5" s="409"/>
      <c r="E5" s="409"/>
      <c r="F5" s="410"/>
      <c r="G5" s="396" t="s">
        <v>358</v>
      </c>
      <c r="H5" s="413" t="s">
        <v>359</v>
      </c>
      <c r="I5" s="414"/>
      <c r="J5" s="415"/>
    </row>
    <row r="6" spans="1:10" x14ac:dyDescent="0.25">
      <c r="A6" s="397"/>
      <c r="B6" s="411"/>
      <c r="C6" s="312"/>
      <c r="D6" s="312"/>
      <c r="E6" s="312"/>
      <c r="F6" s="412"/>
      <c r="G6" s="397"/>
      <c r="H6" s="413" t="s">
        <v>6</v>
      </c>
      <c r="I6" s="414"/>
      <c r="J6" s="415"/>
    </row>
    <row r="7" spans="1:10" x14ac:dyDescent="0.25">
      <c r="A7" s="398"/>
      <c r="B7" s="220" t="s">
        <v>10</v>
      </c>
      <c r="C7" s="220" t="s">
        <v>11</v>
      </c>
      <c r="D7" s="220" t="s">
        <v>12</v>
      </c>
      <c r="E7" s="220" t="s">
        <v>13</v>
      </c>
      <c r="F7" s="220" t="s">
        <v>14</v>
      </c>
      <c r="G7" s="398"/>
      <c r="H7" s="178" t="s">
        <v>15</v>
      </c>
      <c r="I7" s="178" t="s">
        <v>8</v>
      </c>
      <c r="J7" s="178" t="s">
        <v>9</v>
      </c>
    </row>
    <row r="8" spans="1:10" x14ac:dyDescent="0.25">
      <c r="A8" s="220">
        <v>1</v>
      </c>
      <c r="B8" s="220">
        <v>2</v>
      </c>
      <c r="C8" s="220">
        <v>3</v>
      </c>
      <c r="D8" s="220">
        <v>4</v>
      </c>
      <c r="E8" s="220">
        <v>5</v>
      </c>
      <c r="F8" s="220">
        <v>6</v>
      </c>
      <c r="G8" s="220">
        <v>7</v>
      </c>
      <c r="H8" s="220">
        <v>8</v>
      </c>
      <c r="I8" s="220">
        <v>9</v>
      </c>
      <c r="J8" s="220">
        <v>10</v>
      </c>
    </row>
    <row r="9" spans="1:10" ht="39" customHeight="1" x14ac:dyDescent="0.25">
      <c r="A9" s="221" t="s">
        <v>360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17.25" customHeight="1" x14ac:dyDescent="0.25">
      <c r="A10" s="170" t="s">
        <v>17</v>
      </c>
      <c r="B10" s="93" t="s">
        <v>18</v>
      </c>
      <c r="C10" s="93" t="s">
        <v>19</v>
      </c>
      <c r="D10" s="93" t="s">
        <v>20</v>
      </c>
      <c r="E10" s="93"/>
      <c r="F10" s="93"/>
      <c r="G10" s="94">
        <f>SUM(G16+G60)</f>
        <v>1931262</v>
      </c>
      <c r="H10" s="94">
        <f>SUM(H16+H60)</f>
        <v>1795009.9064000002</v>
      </c>
      <c r="I10" s="94">
        <f>SUM(I16+I60)</f>
        <v>1768753.9064000002</v>
      </c>
      <c r="J10" s="94">
        <f>SUM(J16+J60)</f>
        <v>26256</v>
      </c>
    </row>
    <row r="11" spans="1:10" x14ac:dyDescent="0.25">
      <c r="A11" s="170"/>
      <c r="B11" s="93"/>
      <c r="C11" s="93"/>
      <c r="D11" s="93"/>
      <c r="E11" s="93"/>
      <c r="F11" s="93"/>
      <c r="G11" s="94"/>
      <c r="H11" s="94"/>
      <c r="I11" s="94"/>
      <c r="J11" s="94"/>
    </row>
    <row r="12" spans="1:10" x14ac:dyDescent="0.25">
      <c r="A12" s="93"/>
      <c r="B12" s="95"/>
      <c r="C12" s="95"/>
      <c r="D12" s="95"/>
      <c r="E12" s="95"/>
      <c r="F12" s="95"/>
      <c r="G12" s="96"/>
      <c r="H12" s="96"/>
      <c r="I12" s="96"/>
      <c r="J12" s="96"/>
    </row>
    <row r="13" spans="1:10" x14ac:dyDescent="0.25">
      <c r="A13" s="95"/>
      <c r="B13" s="95"/>
      <c r="C13" s="95"/>
      <c r="D13" s="95"/>
      <c r="E13" s="95"/>
      <c r="F13" s="95"/>
      <c r="G13" s="96"/>
      <c r="H13" s="96"/>
      <c r="I13" s="96"/>
      <c r="J13" s="96"/>
    </row>
    <row r="14" spans="1:10" x14ac:dyDescent="0.25">
      <c r="A14" s="95"/>
      <c r="B14" s="95"/>
      <c r="C14" s="95"/>
      <c r="D14" s="95"/>
      <c r="E14" s="95"/>
      <c r="F14" s="95"/>
      <c r="G14" s="96"/>
      <c r="H14" s="96"/>
      <c r="I14" s="96"/>
      <c r="J14" s="96"/>
    </row>
    <row r="15" spans="1:10" x14ac:dyDescent="0.25">
      <c r="A15" s="95"/>
      <c r="B15" s="95"/>
      <c r="C15" s="95"/>
      <c r="D15" s="95"/>
      <c r="E15" s="95"/>
      <c r="F15" s="95"/>
      <c r="G15" s="96"/>
      <c r="H15" s="96"/>
      <c r="I15" s="96"/>
      <c r="J15" s="96"/>
    </row>
    <row r="16" spans="1:10" ht="66" customHeight="1" x14ac:dyDescent="0.25">
      <c r="A16" s="167" t="s">
        <v>21</v>
      </c>
      <c r="B16" s="93" t="s">
        <v>18</v>
      </c>
      <c r="C16" s="93" t="s">
        <v>22</v>
      </c>
      <c r="D16" s="93" t="s">
        <v>20</v>
      </c>
      <c r="E16" s="93"/>
      <c r="F16" s="93"/>
      <c r="G16" s="94">
        <f>SUM(G17)</f>
        <v>1931262</v>
      </c>
      <c r="H16" s="94">
        <f>SUM(H17)</f>
        <v>1768753.9064000002</v>
      </c>
      <c r="I16" s="94">
        <f>SUM(I17)</f>
        <v>1768753.9064000002</v>
      </c>
      <c r="J16" s="94">
        <f>SUM(J17)</f>
        <v>0</v>
      </c>
    </row>
    <row r="17" spans="1:10" ht="51" customHeight="1" x14ac:dyDescent="0.25">
      <c r="A17" s="166" t="s">
        <v>23</v>
      </c>
      <c r="B17" s="95" t="s">
        <v>18</v>
      </c>
      <c r="C17" s="95" t="s">
        <v>22</v>
      </c>
      <c r="D17" s="95" t="s">
        <v>24</v>
      </c>
      <c r="E17" s="95"/>
      <c r="F17" s="95"/>
      <c r="G17" s="96">
        <f>SUM(G18+G54)</f>
        <v>1931262</v>
      </c>
      <c r="H17" s="96">
        <f>SUM(H18+H54)</f>
        <v>1768753.9064000002</v>
      </c>
      <c r="I17" s="96">
        <f>SUM(I18+I54)</f>
        <v>1768753.9064000002</v>
      </c>
      <c r="J17" s="96">
        <f>SUM(J18+J54)</f>
        <v>0</v>
      </c>
    </row>
    <row r="18" spans="1:10" ht="21.75" customHeight="1" x14ac:dyDescent="0.25">
      <c r="A18" s="166" t="s">
        <v>25</v>
      </c>
      <c r="B18" s="95" t="s">
        <v>18</v>
      </c>
      <c r="C18" s="95" t="s">
        <v>22</v>
      </c>
      <c r="D18" s="95" t="s">
        <v>361</v>
      </c>
      <c r="E18" s="95"/>
      <c r="F18" s="95"/>
      <c r="G18" s="96">
        <f>SUM(G19)</f>
        <v>1372807</v>
      </c>
      <c r="H18" s="96">
        <f>SUM(H19)</f>
        <v>1266133.7324000001</v>
      </c>
      <c r="I18" s="96">
        <f>SUM(I19)</f>
        <v>1266133.7324000001</v>
      </c>
      <c r="J18" s="96">
        <f>SUM(J19)</f>
        <v>0</v>
      </c>
    </row>
    <row r="19" spans="1:10" ht="32.25" customHeight="1" x14ac:dyDescent="0.25">
      <c r="A19" s="166" t="s">
        <v>300</v>
      </c>
      <c r="B19" s="95" t="s">
        <v>18</v>
      </c>
      <c r="C19" s="95" t="s">
        <v>22</v>
      </c>
      <c r="D19" s="95" t="s">
        <v>26</v>
      </c>
      <c r="E19" s="95"/>
      <c r="F19" s="95"/>
      <c r="G19" s="96">
        <f>SUM(G20+G26+G51)</f>
        <v>1372807</v>
      </c>
      <c r="H19" s="96">
        <f>SUM(H20+H26+H51)</f>
        <v>1266133.7324000001</v>
      </c>
      <c r="I19" s="96">
        <f>SUM(I20+I26+I51)</f>
        <v>1266133.7324000001</v>
      </c>
      <c r="J19" s="96">
        <f>SUM(J20+J26+J51)</f>
        <v>0</v>
      </c>
    </row>
    <row r="20" spans="1:10" ht="81" customHeight="1" x14ac:dyDescent="0.25">
      <c r="A20" s="166" t="s">
        <v>341</v>
      </c>
      <c r="B20" s="95" t="s">
        <v>18</v>
      </c>
      <c r="C20" s="95" t="s">
        <v>22</v>
      </c>
      <c r="D20" s="95" t="s">
        <v>26</v>
      </c>
      <c r="E20" s="95" t="s">
        <v>29</v>
      </c>
      <c r="F20" s="95"/>
      <c r="G20" s="96">
        <f t="shared" ref="G20:J21" si="0">SUM(G21)</f>
        <v>1100007</v>
      </c>
      <c r="H20" s="96">
        <f t="shared" si="0"/>
        <v>989957.7324000001</v>
      </c>
      <c r="I20" s="96">
        <f t="shared" si="0"/>
        <v>989957.7324000001</v>
      </c>
      <c r="J20" s="96">
        <f t="shared" si="0"/>
        <v>0</v>
      </c>
    </row>
    <row r="21" spans="1:10" ht="33" customHeight="1" x14ac:dyDescent="0.25">
      <c r="A21" s="166" t="s">
        <v>223</v>
      </c>
      <c r="B21" s="95" t="s">
        <v>18</v>
      </c>
      <c r="C21" s="95" t="s">
        <v>22</v>
      </c>
      <c r="D21" s="95" t="s">
        <v>26</v>
      </c>
      <c r="E21" s="95" t="s">
        <v>31</v>
      </c>
      <c r="F21" s="95"/>
      <c r="G21" s="96">
        <f t="shared" si="0"/>
        <v>1100007</v>
      </c>
      <c r="H21" s="96">
        <f t="shared" si="0"/>
        <v>989957.7324000001</v>
      </c>
      <c r="I21" s="96">
        <f t="shared" si="0"/>
        <v>989957.7324000001</v>
      </c>
      <c r="J21" s="96">
        <f t="shared" si="0"/>
        <v>0</v>
      </c>
    </row>
    <row r="22" spans="1:10" ht="31.5" customHeight="1" x14ac:dyDescent="0.25">
      <c r="A22" s="169" t="s">
        <v>32</v>
      </c>
      <c r="B22" s="95" t="s">
        <v>18</v>
      </c>
      <c r="C22" s="95" t="s">
        <v>22</v>
      </c>
      <c r="D22" s="95" t="s">
        <v>26</v>
      </c>
      <c r="E22" s="97" t="s">
        <v>33</v>
      </c>
      <c r="F22" s="95"/>
      <c r="G22" s="96">
        <f>SUM(G23:G25)</f>
        <v>1100007</v>
      </c>
      <c r="H22" s="96">
        <f>SUM(H23:H25)</f>
        <v>989957.7324000001</v>
      </c>
      <c r="I22" s="96">
        <f>SUM(I23:I25)</f>
        <v>989957.7324000001</v>
      </c>
      <c r="J22" s="96">
        <f>SUM(J23:J25)</f>
        <v>0</v>
      </c>
    </row>
    <row r="23" spans="1:10" x14ac:dyDescent="0.25">
      <c r="A23" s="396" t="s">
        <v>32</v>
      </c>
      <c r="B23" s="399" t="s">
        <v>18</v>
      </c>
      <c r="C23" s="399" t="s">
        <v>22</v>
      </c>
      <c r="D23" s="399" t="s">
        <v>26</v>
      </c>
      <c r="E23" s="399" t="s">
        <v>33</v>
      </c>
      <c r="F23" s="95" t="s">
        <v>34</v>
      </c>
      <c r="G23" s="96">
        <v>844818</v>
      </c>
      <c r="H23" s="96">
        <f>I23+J23</f>
        <v>760336.20000000007</v>
      </c>
      <c r="I23" s="96">
        <f>G23*0.9</f>
        <v>760336.20000000007</v>
      </c>
      <c r="J23" s="96"/>
    </row>
    <row r="24" spans="1:10" ht="17.25" customHeight="1" x14ac:dyDescent="0.25">
      <c r="A24" s="397"/>
      <c r="B24" s="400"/>
      <c r="C24" s="400"/>
      <c r="D24" s="400"/>
      <c r="E24" s="400"/>
      <c r="F24" s="95" t="s">
        <v>183</v>
      </c>
      <c r="G24" s="96">
        <v>0</v>
      </c>
      <c r="H24" s="96">
        <f>I24+J24</f>
        <v>0</v>
      </c>
      <c r="I24" s="96">
        <f>SUM((G24-K24)*107.5/100+K24)</f>
        <v>0</v>
      </c>
      <c r="J24" s="96">
        <v>0</v>
      </c>
    </row>
    <row r="25" spans="1:10" ht="20.25" customHeight="1" x14ac:dyDescent="0.25">
      <c r="A25" s="398"/>
      <c r="B25" s="401"/>
      <c r="C25" s="401"/>
      <c r="D25" s="401"/>
      <c r="E25" s="401"/>
      <c r="F25" s="95" t="s">
        <v>35</v>
      </c>
      <c r="G25" s="96">
        <v>255189</v>
      </c>
      <c r="H25" s="96">
        <f>I25+J25</f>
        <v>229621.53240000003</v>
      </c>
      <c r="I25" s="96">
        <f>SUM(I23*30.2/100)</f>
        <v>229621.53240000003</v>
      </c>
      <c r="J25" s="96">
        <f>SUM(J23*30.2/100)</f>
        <v>0</v>
      </c>
    </row>
    <row r="26" spans="1:10" ht="25.5" customHeight="1" x14ac:dyDescent="0.25">
      <c r="A26" s="168" t="s">
        <v>228</v>
      </c>
      <c r="B26" s="95" t="s">
        <v>18</v>
      </c>
      <c r="C26" s="95" t="s">
        <v>22</v>
      </c>
      <c r="D26" s="95" t="s">
        <v>26</v>
      </c>
      <c r="E26" s="152">
        <v>200</v>
      </c>
      <c r="F26" s="150"/>
      <c r="G26" s="98">
        <f>SUM(G27)</f>
        <v>268100</v>
      </c>
      <c r="H26" s="98">
        <f>SUM(H27)</f>
        <v>271376</v>
      </c>
      <c r="I26" s="98">
        <f>SUM(I27)</f>
        <v>271376</v>
      </c>
      <c r="J26" s="98">
        <f>SUM(J27)</f>
        <v>0</v>
      </c>
    </row>
    <row r="27" spans="1:10" ht="47.25" customHeight="1" x14ac:dyDescent="0.25">
      <c r="A27" s="166" t="s">
        <v>348</v>
      </c>
      <c r="B27" s="95" t="s">
        <v>18</v>
      </c>
      <c r="C27" s="95" t="s">
        <v>22</v>
      </c>
      <c r="D27" s="95" t="s">
        <v>26</v>
      </c>
      <c r="E27" s="99">
        <v>240</v>
      </c>
      <c r="F27" s="95"/>
      <c r="G27" s="100">
        <f>SUM(G28+G31)</f>
        <v>268100</v>
      </c>
      <c r="H27" s="100">
        <f>SUM(H28+H31)</f>
        <v>271376</v>
      </c>
      <c r="I27" s="100">
        <f>SUM(I28+I31)</f>
        <v>271376</v>
      </c>
      <c r="J27" s="100">
        <f>SUM(J28+J31)</f>
        <v>0</v>
      </c>
    </row>
    <row r="28" spans="1:10" ht="40.5" customHeight="1" x14ac:dyDescent="0.25">
      <c r="A28" s="166" t="s">
        <v>40</v>
      </c>
      <c r="B28" s="95" t="s">
        <v>18</v>
      </c>
      <c r="C28" s="95" t="s">
        <v>22</v>
      </c>
      <c r="D28" s="95" t="s">
        <v>26</v>
      </c>
      <c r="E28" s="99">
        <v>242</v>
      </c>
      <c r="F28" s="95"/>
      <c r="G28" s="100">
        <f>SUM(G29:G30)</f>
        <v>18500</v>
      </c>
      <c r="H28" s="100">
        <f>SUM(H29:H30)</f>
        <v>17575</v>
      </c>
      <c r="I28" s="100">
        <f>SUM(I29:I30)</f>
        <v>17575</v>
      </c>
      <c r="J28" s="100">
        <f>SUM(J29:J30)</f>
        <v>0</v>
      </c>
    </row>
    <row r="29" spans="1:10" x14ac:dyDescent="0.25">
      <c r="A29" s="166"/>
      <c r="B29" s="95"/>
      <c r="C29" s="95"/>
      <c r="D29" s="95"/>
      <c r="E29" s="99"/>
      <c r="F29" s="95" t="s">
        <v>41</v>
      </c>
      <c r="G29" s="100">
        <v>15000</v>
      </c>
      <c r="H29" s="96">
        <f>I29+J29</f>
        <v>14250</v>
      </c>
      <c r="I29" s="96">
        <v>14250</v>
      </c>
      <c r="J29" s="100">
        <v>0</v>
      </c>
    </row>
    <row r="30" spans="1:10" x14ac:dyDescent="0.25">
      <c r="A30" s="166"/>
      <c r="B30" s="95"/>
      <c r="C30" s="95"/>
      <c r="D30" s="95"/>
      <c r="E30" s="99"/>
      <c r="F30" s="95" t="s">
        <v>101</v>
      </c>
      <c r="G30" s="100">
        <v>3500</v>
      </c>
      <c r="H30" s="96">
        <f>I30+J30</f>
        <v>3325</v>
      </c>
      <c r="I30" s="96">
        <f>G30*0.95</f>
        <v>3325</v>
      </c>
      <c r="J30" s="100">
        <v>0</v>
      </c>
    </row>
    <row r="31" spans="1:10" ht="36.75" customHeight="1" x14ac:dyDescent="0.25">
      <c r="A31" s="166" t="s">
        <v>344</v>
      </c>
      <c r="B31" s="95" t="s">
        <v>18</v>
      </c>
      <c r="C31" s="95" t="s">
        <v>22</v>
      </c>
      <c r="D31" s="95" t="s">
        <v>26</v>
      </c>
      <c r="E31" s="95" t="s">
        <v>43</v>
      </c>
      <c r="F31" s="95"/>
      <c r="G31" s="100">
        <f>SUM(G32+G33+G34+G39+G43+G46++G47)</f>
        <v>249600</v>
      </c>
      <c r="H31" s="100">
        <f>SUM(H32+H33+H34+H39+H43+H46++H47)</f>
        <v>253801</v>
      </c>
      <c r="I31" s="100">
        <f>SUM(I32+I33+I34+I39+I43+I46++I47)</f>
        <v>253801</v>
      </c>
      <c r="J31" s="100">
        <f>SUM(J32+J33+J34+J39+J43+J46++J47)</f>
        <v>0</v>
      </c>
    </row>
    <row r="32" spans="1:10" x14ac:dyDescent="0.25">
      <c r="A32" s="396" t="s">
        <v>344</v>
      </c>
      <c r="B32" s="399" t="s">
        <v>18</v>
      </c>
      <c r="C32" s="399" t="s">
        <v>22</v>
      </c>
      <c r="D32" s="399" t="s">
        <v>26</v>
      </c>
      <c r="E32" s="399" t="s">
        <v>43</v>
      </c>
      <c r="F32" s="95" t="s">
        <v>41</v>
      </c>
      <c r="G32" s="96">
        <v>0</v>
      </c>
      <c r="H32" s="96">
        <v>0</v>
      </c>
      <c r="I32" s="96"/>
      <c r="J32" s="96"/>
    </row>
    <row r="33" spans="1:10" x14ac:dyDescent="0.25">
      <c r="A33" s="397"/>
      <c r="B33" s="400"/>
      <c r="C33" s="400"/>
      <c r="D33" s="400"/>
      <c r="E33" s="400"/>
      <c r="F33" s="95" t="s">
        <v>44</v>
      </c>
      <c r="G33" s="96">
        <v>0</v>
      </c>
      <c r="H33" s="96">
        <f>SUM(I33:J33)</f>
        <v>0</v>
      </c>
      <c r="I33" s="96">
        <f>SUM(G33*90/100)</f>
        <v>0</v>
      </c>
      <c r="J33" s="96">
        <v>0</v>
      </c>
    </row>
    <row r="34" spans="1:10" x14ac:dyDescent="0.25">
      <c r="A34" s="397"/>
      <c r="B34" s="400"/>
      <c r="C34" s="400"/>
      <c r="D34" s="400"/>
      <c r="E34" s="400"/>
      <c r="F34" s="95" t="s">
        <v>45</v>
      </c>
      <c r="G34" s="96">
        <f>SUM(G35:G38)</f>
        <v>208900</v>
      </c>
      <c r="H34" s="96">
        <f>SUM(H35:H38)</f>
        <v>213078</v>
      </c>
      <c r="I34" s="96">
        <f>SUM(I35:I38)</f>
        <v>213078</v>
      </c>
      <c r="J34" s="96">
        <f>SUM(J35:J38)</f>
        <v>0</v>
      </c>
    </row>
    <row r="35" spans="1:10" x14ac:dyDescent="0.25">
      <c r="A35" s="397"/>
      <c r="B35" s="400"/>
      <c r="C35" s="400"/>
      <c r="D35" s="400"/>
      <c r="E35" s="400"/>
      <c r="F35" s="95" t="s">
        <v>46</v>
      </c>
      <c r="G35" s="96">
        <v>24000</v>
      </c>
      <c r="H35" s="96">
        <f>I35+J35</f>
        <v>24480</v>
      </c>
      <c r="I35" s="96">
        <f>SUM(G35*102/100)</f>
        <v>24480</v>
      </c>
      <c r="J35" s="96">
        <v>0</v>
      </c>
    </row>
    <row r="36" spans="1:10" x14ac:dyDescent="0.25">
      <c r="A36" s="397"/>
      <c r="B36" s="400"/>
      <c r="C36" s="400"/>
      <c r="D36" s="400"/>
      <c r="E36" s="400"/>
      <c r="F36" s="95" t="s">
        <v>47</v>
      </c>
      <c r="G36" s="96">
        <v>182900</v>
      </c>
      <c r="H36" s="96">
        <f>I36+J36</f>
        <v>186558</v>
      </c>
      <c r="I36" s="96">
        <f>SUM(G36*102/100)</f>
        <v>186558</v>
      </c>
      <c r="J36" s="96">
        <v>0</v>
      </c>
    </row>
    <row r="37" spans="1:10" x14ac:dyDescent="0.25">
      <c r="A37" s="397"/>
      <c r="B37" s="400"/>
      <c r="C37" s="400"/>
      <c r="D37" s="400"/>
      <c r="E37" s="400"/>
      <c r="F37" s="95" t="s">
        <v>48</v>
      </c>
      <c r="G37" s="96">
        <v>2000</v>
      </c>
      <c r="H37" s="96">
        <f>I37+J37</f>
        <v>2040</v>
      </c>
      <c r="I37" s="96">
        <f>SUM(G37*102/100)</f>
        <v>2040</v>
      </c>
      <c r="J37" s="96">
        <v>0</v>
      </c>
    </row>
    <row r="38" spans="1:10" x14ac:dyDescent="0.25">
      <c r="A38" s="397"/>
      <c r="B38" s="400"/>
      <c r="C38" s="400"/>
      <c r="D38" s="400"/>
      <c r="E38" s="400"/>
      <c r="F38" s="95" t="s">
        <v>49</v>
      </c>
      <c r="G38" s="96"/>
      <c r="H38" s="96">
        <f>I38+J38</f>
        <v>0</v>
      </c>
      <c r="I38" s="96">
        <f>SUM(G38*107.4/100)</f>
        <v>0</v>
      </c>
      <c r="J38" s="96">
        <v>0</v>
      </c>
    </row>
    <row r="39" spans="1:10" x14ac:dyDescent="0.25">
      <c r="A39" s="397"/>
      <c r="B39" s="400"/>
      <c r="C39" s="400"/>
      <c r="D39" s="400"/>
      <c r="E39" s="400"/>
      <c r="F39" s="95" t="s">
        <v>50</v>
      </c>
      <c r="G39" s="96">
        <f>SUM(G40:G42)</f>
        <v>1300</v>
      </c>
      <c r="H39" s="96">
        <f>SUM(H40:H42)</f>
        <v>1235</v>
      </c>
      <c r="I39" s="96">
        <f>SUM(I40:I42)</f>
        <v>1235</v>
      </c>
      <c r="J39" s="96">
        <f>SUM(J40:J42)</f>
        <v>0</v>
      </c>
    </row>
    <row r="40" spans="1:10" x14ac:dyDescent="0.25">
      <c r="A40" s="397"/>
      <c r="B40" s="400"/>
      <c r="C40" s="400"/>
      <c r="D40" s="400"/>
      <c r="E40" s="400"/>
      <c r="F40" s="95" t="s">
        <v>51</v>
      </c>
      <c r="G40" s="96">
        <v>1300</v>
      </c>
      <c r="H40" s="96">
        <f>I40+J40</f>
        <v>1235</v>
      </c>
      <c r="I40" s="96">
        <f>G40*0.95</f>
        <v>1235</v>
      </c>
      <c r="J40" s="96">
        <v>0</v>
      </c>
    </row>
    <row r="41" spans="1:10" x14ac:dyDescent="0.25">
      <c r="A41" s="397"/>
      <c r="B41" s="400"/>
      <c r="C41" s="400"/>
      <c r="D41" s="400"/>
      <c r="E41" s="400"/>
      <c r="F41" s="95" t="s">
        <v>52</v>
      </c>
      <c r="G41" s="96">
        <v>0</v>
      </c>
      <c r="H41" s="96">
        <f>I41+J41</f>
        <v>0</v>
      </c>
      <c r="I41" s="96">
        <f>SUM(G41*90/100)</f>
        <v>0</v>
      </c>
      <c r="J41" s="96">
        <v>0</v>
      </c>
    </row>
    <row r="42" spans="1:10" x14ac:dyDescent="0.25">
      <c r="A42" s="397"/>
      <c r="B42" s="400"/>
      <c r="C42" s="400"/>
      <c r="D42" s="400"/>
      <c r="E42" s="400"/>
      <c r="F42" s="95" t="s">
        <v>98</v>
      </c>
      <c r="G42" s="96">
        <v>0</v>
      </c>
      <c r="H42" s="96">
        <f>I42+J42</f>
        <v>0</v>
      </c>
      <c r="I42" s="96">
        <f>SUM(G42*90/100)</f>
        <v>0</v>
      </c>
      <c r="J42" s="96">
        <v>0</v>
      </c>
    </row>
    <row r="43" spans="1:10" x14ac:dyDescent="0.25">
      <c r="A43" s="397"/>
      <c r="B43" s="400"/>
      <c r="C43" s="400"/>
      <c r="D43" s="400"/>
      <c r="E43" s="400"/>
      <c r="F43" s="95" t="s">
        <v>54</v>
      </c>
      <c r="G43" s="96">
        <f>SUM(G44:G45)</f>
        <v>0</v>
      </c>
      <c r="H43" s="96">
        <f>SUM(H44:H45)</f>
        <v>0</v>
      </c>
      <c r="I43" s="96">
        <f>SUM(I44:I45)</f>
        <v>0</v>
      </c>
      <c r="J43" s="96">
        <f>SUM(J44:J45)</f>
        <v>0</v>
      </c>
    </row>
    <row r="44" spans="1:10" x14ac:dyDescent="0.25">
      <c r="A44" s="397"/>
      <c r="B44" s="400"/>
      <c r="C44" s="400"/>
      <c r="D44" s="400"/>
      <c r="E44" s="400"/>
      <c r="F44" s="95" t="s">
        <v>55</v>
      </c>
      <c r="G44" s="96"/>
      <c r="H44" s="96"/>
      <c r="I44" s="96"/>
      <c r="J44" s="96"/>
    </row>
    <row r="45" spans="1:10" x14ac:dyDescent="0.25">
      <c r="A45" s="397"/>
      <c r="B45" s="400"/>
      <c r="C45" s="400"/>
      <c r="D45" s="400"/>
      <c r="E45" s="400"/>
      <c r="F45" s="95" t="s">
        <v>56</v>
      </c>
      <c r="G45" s="96"/>
      <c r="H45" s="96">
        <f>I45+J45</f>
        <v>0</v>
      </c>
      <c r="I45" s="96">
        <f>SUM(G45)</f>
        <v>0</v>
      </c>
      <c r="J45" s="96">
        <v>0</v>
      </c>
    </row>
    <row r="46" spans="1:10" x14ac:dyDescent="0.25">
      <c r="A46" s="397"/>
      <c r="B46" s="400"/>
      <c r="C46" s="400"/>
      <c r="D46" s="400"/>
      <c r="E46" s="400"/>
      <c r="F46" s="95" t="s">
        <v>57</v>
      </c>
      <c r="G46" s="96">
        <v>0</v>
      </c>
      <c r="H46" s="96">
        <f>I46+J46</f>
        <v>0</v>
      </c>
      <c r="I46" s="96"/>
      <c r="J46" s="96">
        <v>0</v>
      </c>
    </row>
    <row r="47" spans="1:10" x14ac:dyDescent="0.25">
      <c r="A47" s="397"/>
      <c r="B47" s="400"/>
      <c r="C47" s="400"/>
      <c r="D47" s="400"/>
      <c r="E47" s="400"/>
      <c r="F47" s="95" t="s">
        <v>58</v>
      </c>
      <c r="G47" s="96">
        <f>SUM(G48:G50)</f>
        <v>39400</v>
      </c>
      <c r="H47" s="96">
        <f>SUM(H48:H50)</f>
        <v>39488</v>
      </c>
      <c r="I47" s="96">
        <f>SUM(I48:I50)</f>
        <v>39488</v>
      </c>
      <c r="J47" s="96">
        <f>SUM(J48:J50)</f>
        <v>0</v>
      </c>
    </row>
    <row r="48" spans="1:10" x14ac:dyDescent="0.25">
      <c r="A48" s="397"/>
      <c r="B48" s="400"/>
      <c r="C48" s="400"/>
      <c r="D48" s="400"/>
      <c r="E48" s="400"/>
      <c r="F48" s="95" t="s">
        <v>59</v>
      </c>
      <c r="G48" s="96">
        <v>10000</v>
      </c>
      <c r="H48" s="96">
        <f>I48+J48</f>
        <v>9500</v>
      </c>
      <c r="I48" s="96">
        <f>G48*0.95</f>
        <v>9500</v>
      </c>
      <c r="J48" s="96">
        <v>0</v>
      </c>
    </row>
    <row r="49" spans="1:10" x14ac:dyDescent="0.25">
      <c r="A49" s="397"/>
      <c r="B49" s="400"/>
      <c r="C49" s="400"/>
      <c r="D49" s="400"/>
      <c r="E49" s="400"/>
      <c r="F49" s="95" t="s">
        <v>60</v>
      </c>
      <c r="G49" s="96">
        <v>0</v>
      </c>
      <c r="H49" s="96">
        <f>I49+J49</f>
        <v>0</v>
      </c>
      <c r="I49" s="96">
        <f>SUM(G49*107.4/100)</f>
        <v>0</v>
      </c>
      <c r="J49" s="96">
        <v>0</v>
      </c>
    </row>
    <row r="50" spans="1:10" x14ac:dyDescent="0.25">
      <c r="A50" s="398"/>
      <c r="B50" s="401"/>
      <c r="C50" s="401"/>
      <c r="D50" s="401"/>
      <c r="E50" s="401"/>
      <c r="F50" s="95" t="s">
        <v>61</v>
      </c>
      <c r="G50" s="96">
        <v>29400</v>
      </c>
      <c r="H50" s="96">
        <f>I50+J50</f>
        <v>29988</v>
      </c>
      <c r="I50" s="96">
        <f>SUM(G50*102/100)</f>
        <v>29988</v>
      </c>
      <c r="J50" s="96">
        <v>0</v>
      </c>
    </row>
    <row r="51" spans="1:10" ht="21" customHeight="1" x14ac:dyDescent="0.25">
      <c r="A51" s="166" t="s">
        <v>62</v>
      </c>
      <c r="B51" s="95" t="s">
        <v>18</v>
      </c>
      <c r="C51" s="95" t="s">
        <v>22</v>
      </c>
      <c r="D51" s="95" t="s">
        <v>26</v>
      </c>
      <c r="E51" s="95" t="s">
        <v>63</v>
      </c>
      <c r="F51" s="95"/>
      <c r="G51" s="96">
        <f>SUM(G52)</f>
        <v>4700</v>
      </c>
      <c r="H51" s="96">
        <f t="shared" ref="H51:J52" si="1">SUM(H52)</f>
        <v>4800</v>
      </c>
      <c r="I51" s="96">
        <f>SUM(I52)</f>
        <v>4800</v>
      </c>
      <c r="J51" s="96">
        <f t="shared" si="1"/>
        <v>0</v>
      </c>
    </row>
    <row r="52" spans="1:10" ht="23.25" customHeight="1" x14ac:dyDescent="0.25">
      <c r="A52" s="166" t="s">
        <v>64</v>
      </c>
      <c r="B52" s="95" t="s">
        <v>18</v>
      </c>
      <c r="C52" s="95" t="s">
        <v>22</v>
      </c>
      <c r="D52" s="95" t="s">
        <v>26</v>
      </c>
      <c r="E52" s="95" t="s">
        <v>65</v>
      </c>
      <c r="F52" s="95"/>
      <c r="G52" s="96">
        <f>SUM(G53)</f>
        <v>4700</v>
      </c>
      <c r="H52" s="96">
        <f t="shared" si="1"/>
        <v>4800</v>
      </c>
      <c r="I52" s="96">
        <f t="shared" si="1"/>
        <v>4800</v>
      </c>
      <c r="J52" s="96">
        <f t="shared" si="1"/>
        <v>0</v>
      </c>
    </row>
    <row r="53" spans="1:10" ht="30.75" customHeight="1" x14ac:dyDescent="0.25">
      <c r="A53" s="166" t="s">
        <v>66</v>
      </c>
      <c r="B53" s="95" t="s">
        <v>18</v>
      </c>
      <c r="C53" s="95" t="s">
        <v>22</v>
      </c>
      <c r="D53" s="95" t="s">
        <v>26</v>
      </c>
      <c r="E53" s="95" t="s">
        <v>67</v>
      </c>
      <c r="F53" s="95" t="s">
        <v>68</v>
      </c>
      <c r="G53" s="96">
        <v>4700</v>
      </c>
      <c r="H53" s="96">
        <f>SUM(I53:J53)</f>
        <v>4800</v>
      </c>
      <c r="I53" s="96">
        <v>4800</v>
      </c>
      <c r="J53" s="96">
        <v>0</v>
      </c>
    </row>
    <row r="54" spans="1:10" ht="30.75" customHeight="1" x14ac:dyDescent="0.25">
      <c r="A54" s="166" t="s">
        <v>306</v>
      </c>
      <c r="B54" s="95" t="s">
        <v>18</v>
      </c>
      <c r="C54" s="95" t="s">
        <v>22</v>
      </c>
      <c r="D54" s="95" t="s">
        <v>70</v>
      </c>
      <c r="E54" s="95"/>
      <c r="F54" s="95"/>
      <c r="G54" s="96">
        <f>G58+G59</f>
        <v>558455</v>
      </c>
      <c r="H54" s="96">
        <f>H58+H59</f>
        <v>502620.174</v>
      </c>
      <c r="I54" s="96">
        <f>I58+I59</f>
        <v>502620.174</v>
      </c>
      <c r="J54" s="96">
        <f>J58+J59</f>
        <v>0</v>
      </c>
    </row>
    <row r="55" spans="1:10" ht="78.75" customHeight="1" x14ac:dyDescent="0.25">
      <c r="A55" s="166" t="s">
        <v>341</v>
      </c>
      <c r="B55" s="95" t="s">
        <v>18</v>
      </c>
      <c r="C55" s="95" t="s">
        <v>22</v>
      </c>
      <c r="D55" s="95" t="s">
        <v>70</v>
      </c>
      <c r="E55" s="95" t="s">
        <v>29</v>
      </c>
      <c r="F55" s="95"/>
      <c r="G55" s="96">
        <f>SUM(G56)</f>
        <v>558455</v>
      </c>
      <c r="H55" s="96">
        <f t="shared" ref="H55:J56" si="2">SUM(H56)</f>
        <v>502620.174</v>
      </c>
      <c r="I55" s="96">
        <f t="shared" si="2"/>
        <v>502620.174</v>
      </c>
      <c r="J55" s="96">
        <f t="shared" si="2"/>
        <v>0</v>
      </c>
    </row>
    <row r="56" spans="1:10" ht="39" customHeight="1" x14ac:dyDescent="0.25">
      <c r="A56" s="166" t="s">
        <v>362</v>
      </c>
      <c r="B56" s="95" t="s">
        <v>18</v>
      </c>
      <c r="C56" s="95" t="s">
        <v>22</v>
      </c>
      <c r="D56" s="95" t="s">
        <v>70</v>
      </c>
      <c r="E56" s="95" t="s">
        <v>31</v>
      </c>
      <c r="F56" s="95"/>
      <c r="G56" s="96">
        <f>SUM(G57)</f>
        <v>558455</v>
      </c>
      <c r="H56" s="96">
        <f t="shared" si="2"/>
        <v>502620.174</v>
      </c>
      <c r="I56" s="96">
        <f t="shared" si="2"/>
        <v>502620.174</v>
      </c>
      <c r="J56" s="96">
        <f t="shared" si="2"/>
        <v>0</v>
      </c>
    </row>
    <row r="57" spans="1:10" ht="24.75" customHeight="1" x14ac:dyDescent="0.25">
      <c r="A57" s="166" t="s">
        <v>32</v>
      </c>
      <c r="B57" s="95" t="s">
        <v>18</v>
      </c>
      <c r="C57" s="95" t="s">
        <v>22</v>
      </c>
      <c r="D57" s="95" t="s">
        <v>70</v>
      </c>
      <c r="E57" s="95" t="s">
        <v>33</v>
      </c>
      <c r="F57" s="95"/>
      <c r="G57" s="96">
        <f>SUM(G58:G59)</f>
        <v>558455</v>
      </c>
      <c r="H57" s="96">
        <f>SUM(H58:H59)</f>
        <v>502620.174</v>
      </c>
      <c r="I57" s="96">
        <f>SUM(I58:I59)</f>
        <v>502620.174</v>
      </c>
      <c r="J57" s="96">
        <f>SUM(J58:J59)</f>
        <v>0</v>
      </c>
    </row>
    <row r="58" spans="1:10" x14ac:dyDescent="0.25">
      <c r="A58" s="397" t="s">
        <v>32</v>
      </c>
      <c r="B58" s="406" t="s">
        <v>18</v>
      </c>
      <c r="C58" s="406" t="s">
        <v>22</v>
      </c>
      <c r="D58" s="406" t="s">
        <v>70</v>
      </c>
      <c r="E58" s="403">
        <v>121</v>
      </c>
      <c r="F58" s="101" t="s">
        <v>34</v>
      </c>
      <c r="G58" s="102">
        <v>428930</v>
      </c>
      <c r="H58" s="102">
        <f>I58+J58</f>
        <v>386037</v>
      </c>
      <c r="I58" s="96">
        <f>G58*0.9</f>
        <v>386037</v>
      </c>
      <c r="J58" s="96"/>
    </row>
    <row r="59" spans="1:10" x14ac:dyDescent="0.25">
      <c r="A59" s="398"/>
      <c r="B59" s="401"/>
      <c r="C59" s="401"/>
      <c r="D59" s="401"/>
      <c r="E59" s="404"/>
      <c r="F59" s="95" t="s">
        <v>35</v>
      </c>
      <c r="G59" s="96">
        <v>129525</v>
      </c>
      <c r="H59" s="96">
        <f>I59+J59</f>
        <v>116583.174</v>
      </c>
      <c r="I59" s="96">
        <f>SUM(I58*30.2/100)</f>
        <v>116583.174</v>
      </c>
      <c r="J59" s="96"/>
    </row>
    <row r="60" spans="1:10" ht="24" customHeight="1" x14ac:dyDescent="0.25">
      <c r="A60" s="170" t="s">
        <v>71</v>
      </c>
      <c r="B60" s="93" t="s">
        <v>18</v>
      </c>
      <c r="C60" s="93" t="s">
        <v>72</v>
      </c>
      <c r="D60" s="93" t="s">
        <v>20</v>
      </c>
      <c r="E60" s="93"/>
      <c r="F60" s="93"/>
      <c r="G60" s="94">
        <f>SUM(G61)</f>
        <v>0</v>
      </c>
      <c r="H60" s="94">
        <f>SUM(H61)</f>
        <v>26256</v>
      </c>
      <c r="I60" s="94">
        <f>SUM(I61)</f>
        <v>0</v>
      </c>
      <c r="J60" s="94">
        <f>SUM(J61)</f>
        <v>26256</v>
      </c>
    </row>
    <row r="61" spans="1:10" ht="21" customHeight="1" x14ac:dyDescent="0.25">
      <c r="A61" s="166" t="s">
        <v>73</v>
      </c>
      <c r="B61" s="95" t="s">
        <v>18</v>
      </c>
      <c r="C61" s="95" t="s">
        <v>72</v>
      </c>
      <c r="D61" s="95" t="s">
        <v>74</v>
      </c>
      <c r="E61" s="95"/>
      <c r="F61" s="95"/>
      <c r="G61" s="96">
        <f t="shared" ref="G61:J65" si="3">SUM(G62)</f>
        <v>0</v>
      </c>
      <c r="H61" s="96">
        <f t="shared" si="3"/>
        <v>26256</v>
      </c>
      <c r="I61" s="96">
        <f t="shared" si="3"/>
        <v>0</v>
      </c>
      <c r="J61" s="96">
        <f t="shared" si="3"/>
        <v>26256</v>
      </c>
    </row>
    <row r="62" spans="1:10" ht="29.25" customHeight="1" x14ac:dyDescent="0.25">
      <c r="A62" s="166" t="s">
        <v>363</v>
      </c>
      <c r="B62" s="95" t="s">
        <v>18</v>
      </c>
      <c r="C62" s="95" t="s">
        <v>72</v>
      </c>
      <c r="D62" s="95" t="s">
        <v>76</v>
      </c>
      <c r="E62" s="95"/>
      <c r="F62" s="95"/>
      <c r="G62" s="96">
        <f t="shared" si="3"/>
        <v>0</v>
      </c>
      <c r="H62" s="96">
        <f t="shared" si="3"/>
        <v>26256</v>
      </c>
      <c r="I62" s="96">
        <f t="shared" si="3"/>
        <v>0</v>
      </c>
      <c r="J62" s="96">
        <f t="shared" si="3"/>
        <v>26256</v>
      </c>
    </row>
    <row r="63" spans="1:10" ht="37.5" customHeight="1" x14ac:dyDescent="0.25">
      <c r="A63" s="166" t="s">
        <v>235</v>
      </c>
      <c r="B63" s="95" t="s">
        <v>18</v>
      </c>
      <c r="C63" s="95" t="s">
        <v>72</v>
      </c>
      <c r="D63" s="95" t="s">
        <v>76</v>
      </c>
      <c r="E63" s="95"/>
      <c r="F63" s="95"/>
      <c r="G63" s="96">
        <f>SUM(G64)</f>
        <v>0</v>
      </c>
      <c r="H63" s="96">
        <f t="shared" si="3"/>
        <v>26256</v>
      </c>
      <c r="I63" s="96">
        <f t="shared" si="3"/>
        <v>0</v>
      </c>
      <c r="J63" s="96">
        <f t="shared" si="3"/>
        <v>26256</v>
      </c>
    </row>
    <row r="64" spans="1:10" ht="33" customHeight="1" x14ac:dyDescent="0.25">
      <c r="A64" s="168" t="s">
        <v>228</v>
      </c>
      <c r="B64" s="95" t="s">
        <v>18</v>
      </c>
      <c r="C64" s="95" t="s">
        <v>72</v>
      </c>
      <c r="D64" s="95" t="s">
        <v>76</v>
      </c>
      <c r="E64" s="95" t="s">
        <v>88</v>
      </c>
      <c r="F64" s="95"/>
      <c r="G64" s="96">
        <f>SUM(G65)</f>
        <v>0</v>
      </c>
      <c r="H64" s="96">
        <f t="shared" si="3"/>
        <v>26256</v>
      </c>
      <c r="I64" s="96">
        <f t="shared" si="3"/>
        <v>0</v>
      </c>
      <c r="J64" s="96">
        <f t="shared" si="3"/>
        <v>26256</v>
      </c>
    </row>
    <row r="65" spans="1:10" ht="45.75" customHeight="1" x14ac:dyDescent="0.25">
      <c r="A65" s="166" t="s">
        <v>348</v>
      </c>
      <c r="B65" s="95" t="s">
        <v>18</v>
      </c>
      <c r="C65" s="95" t="s">
        <v>72</v>
      </c>
      <c r="D65" s="95" t="s">
        <v>76</v>
      </c>
      <c r="E65" s="95" t="s">
        <v>89</v>
      </c>
      <c r="F65" s="95"/>
      <c r="G65" s="96">
        <f>SUM(G66)</f>
        <v>0</v>
      </c>
      <c r="H65" s="96">
        <f t="shared" si="3"/>
        <v>26256</v>
      </c>
      <c r="I65" s="96">
        <f t="shared" si="3"/>
        <v>0</v>
      </c>
      <c r="J65" s="96">
        <f t="shared" si="3"/>
        <v>26256</v>
      </c>
    </row>
    <row r="66" spans="1:10" ht="42.75" customHeight="1" x14ac:dyDescent="0.25">
      <c r="A66" s="166" t="s">
        <v>40</v>
      </c>
      <c r="B66" s="95" t="s">
        <v>18</v>
      </c>
      <c r="C66" s="95" t="s">
        <v>72</v>
      </c>
      <c r="D66" s="95" t="s">
        <v>76</v>
      </c>
      <c r="E66" s="95" t="s">
        <v>185</v>
      </c>
      <c r="F66" s="95" t="s">
        <v>54</v>
      </c>
      <c r="G66" s="96"/>
      <c r="H66" s="96">
        <f>SUM(I66:J66)</f>
        <v>26256</v>
      </c>
      <c r="I66" s="96">
        <f>SUM(G66)</f>
        <v>0</v>
      </c>
      <c r="J66" s="96">
        <v>26256</v>
      </c>
    </row>
    <row r="67" spans="1:10" ht="18.75" customHeight="1" x14ac:dyDescent="0.25">
      <c r="A67" s="170" t="s">
        <v>239</v>
      </c>
      <c r="B67" s="93" t="s">
        <v>145</v>
      </c>
      <c r="C67" s="93" t="s">
        <v>19</v>
      </c>
      <c r="D67" s="93" t="s">
        <v>20</v>
      </c>
      <c r="E67" s="93"/>
      <c r="F67" s="93"/>
      <c r="G67" s="94">
        <f t="shared" ref="G67:J69" si="4">SUM(G68)</f>
        <v>48276</v>
      </c>
      <c r="H67" s="94">
        <f t="shared" si="4"/>
        <v>48276</v>
      </c>
      <c r="I67" s="94">
        <f t="shared" si="4"/>
        <v>48276</v>
      </c>
      <c r="J67" s="94">
        <f t="shared" si="4"/>
        <v>0</v>
      </c>
    </row>
    <row r="68" spans="1:10" ht="28.5" customHeight="1" x14ac:dyDescent="0.25">
      <c r="A68" s="170" t="s">
        <v>240</v>
      </c>
      <c r="B68" s="93" t="s">
        <v>145</v>
      </c>
      <c r="C68" s="93" t="s">
        <v>81</v>
      </c>
      <c r="D68" s="93" t="s">
        <v>20</v>
      </c>
      <c r="E68" s="93"/>
      <c r="F68" s="93"/>
      <c r="G68" s="94">
        <f t="shared" si="4"/>
        <v>48276</v>
      </c>
      <c r="H68" s="94">
        <f t="shared" si="4"/>
        <v>48276</v>
      </c>
      <c r="I68" s="94">
        <f t="shared" si="4"/>
        <v>48276</v>
      </c>
      <c r="J68" s="94">
        <f t="shared" si="4"/>
        <v>0</v>
      </c>
    </row>
    <row r="69" spans="1:10" ht="31.5" customHeight="1" x14ac:dyDescent="0.25">
      <c r="A69" s="166" t="s">
        <v>310</v>
      </c>
      <c r="B69" s="95" t="s">
        <v>145</v>
      </c>
      <c r="C69" s="95" t="s">
        <v>81</v>
      </c>
      <c r="D69" s="95" t="s">
        <v>311</v>
      </c>
      <c r="E69" s="95"/>
      <c r="F69" s="95"/>
      <c r="G69" s="96">
        <f t="shared" si="4"/>
        <v>48276</v>
      </c>
      <c r="H69" s="96">
        <f t="shared" si="4"/>
        <v>48276</v>
      </c>
      <c r="I69" s="96">
        <f t="shared" si="4"/>
        <v>48276</v>
      </c>
      <c r="J69" s="96">
        <f t="shared" si="4"/>
        <v>0</v>
      </c>
    </row>
    <row r="70" spans="1:10" ht="51.75" customHeight="1" x14ac:dyDescent="0.25">
      <c r="A70" s="166" t="s">
        <v>364</v>
      </c>
      <c r="B70" s="95" t="s">
        <v>145</v>
      </c>
      <c r="C70" s="95" t="s">
        <v>81</v>
      </c>
      <c r="D70" s="95" t="s">
        <v>314</v>
      </c>
      <c r="E70" s="95"/>
      <c r="F70" s="95"/>
      <c r="G70" s="96">
        <f>SUM(G71+G77)</f>
        <v>48276</v>
      </c>
      <c r="H70" s="96">
        <f>SUM(H71+H77)</f>
        <v>48276</v>
      </c>
      <c r="I70" s="96">
        <f>SUM(I71+I77)</f>
        <v>48276</v>
      </c>
      <c r="J70" s="96">
        <f>SUM(J71+J77)</f>
        <v>0</v>
      </c>
    </row>
    <row r="71" spans="1:10" ht="83.25" customHeight="1" x14ac:dyDescent="0.25">
      <c r="A71" s="166" t="s">
        <v>341</v>
      </c>
      <c r="B71" s="95" t="s">
        <v>145</v>
      </c>
      <c r="C71" s="95" t="s">
        <v>81</v>
      </c>
      <c r="D71" s="95" t="s">
        <v>314</v>
      </c>
      <c r="E71" s="95" t="s">
        <v>29</v>
      </c>
      <c r="F71" s="95"/>
      <c r="G71" s="96">
        <f>SUM(G72)</f>
        <v>45114</v>
      </c>
      <c r="H71" s="96">
        <f t="shared" ref="H71:J72" si="5">SUM(H72)</f>
        <v>45114</v>
      </c>
      <c r="I71" s="96">
        <f t="shared" si="5"/>
        <v>45114</v>
      </c>
      <c r="J71" s="96">
        <f t="shared" si="5"/>
        <v>0</v>
      </c>
    </row>
    <row r="72" spans="1:10" ht="27.75" customHeight="1" x14ac:dyDescent="0.25">
      <c r="A72" s="166" t="s">
        <v>362</v>
      </c>
      <c r="B72" s="95" t="s">
        <v>145</v>
      </c>
      <c r="C72" s="95" t="s">
        <v>81</v>
      </c>
      <c r="D72" s="95" t="s">
        <v>314</v>
      </c>
      <c r="E72" s="95" t="s">
        <v>31</v>
      </c>
      <c r="F72" s="95"/>
      <c r="G72" s="96">
        <f>SUM(G73)</f>
        <v>45114</v>
      </c>
      <c r="H72" s="96">
        <f t="shared" si="5"/>
        <v>45114</v>
      </c>
      <c r="I72" s="96">
        <f t="shared" si="5"/>
        <v>45114</v>
      </c>
      <c r="J72" s="96">
        <f t="shared" si="5"/>
        <v>0</v>
      </c>
    </row>
    <row r="73" spans="1:10" ht="32.25" customHeight="1" x14ac:dyDescent="0.25">
      <c r="A73" s="166" t="s">
        <v>32</v>
      </c>
      <c r="B73" s="97" t="s">
        <v>145</v>
      </c>
      <c r="C73" s="97" t="s">
        <v>81</v>
      </c>
      <c r="D73" s="97" t="s">
        <v>314</v>
      </c>
      <c r="E73" s="97" t="s">
        <v>33</v>
      </c>
      <c r="F73" s="95"/>
      <c r="G73" s="96">
        <f>SUM(G74:G76)</f>
        <v>45114</v>
      </c>
      <c r="H73" s="96">
        <f>SUM(H74:H76)</f>
        <v>45114</v>
      </c>
      <c r="I73" s="96">
        <f>SUM(I74:I76)</f>
        <v>45114</v>
      </c>
      <c r="J73" s="96">
        <f>SUM(J74:J76)</f>
        <v>0</v>
      </c>
    </row>
    <row r="74" spans="1:10" x14ac:dyDescent="0.25">
      <c r="A74" s="397" t="s">
        <v>32</v>
      </c>
      <c r="B74" s="399" t="s">
        <v>145</v>
      </c>
      <c r="C74" s="399" t="s">
        <v>81</v>
      </c>
      <c r="D74" s="399" t="s">
        <v>314</v>
      </c>
      <c r="E74" s="399" t="s">
        <v>33</v>
      </c>
      <c r="F74" s="95" t="s">
        <v>34</v>
      </c>
      <c r="G74" s="96">
        <v>33831</v>
      </c>
      <c r="H74" s="96">
        <f>SUM(I74:J74)</f>
        <v>33831</v>
      </c>
      <c r="I74" s="96">
        <f>SUM(G74)</f>
        <v>33831</v>
      </c>
      <c r="J74" s="96">
        <v>0</v>
      </c>
    </row>
    <row r="75" spans="1:10" x14ac:dyDescent="0.25">
      <c r="A75" s="397"/>
      <c r="B75" s="406"/>
      <c r="C75" s="406"/>
      <c r="D75" s="406"/>
      <c r="E75" s="406"/>
      <c r="F75" s="95" t="s">
        <v>183</v>
      </c>
      <c r="G75" s="96">
        <v>1066</v>
      </c>
      <c r="H75" s="96">
        <v>1066</v>
      </c>
      <c r="I75" s="96">
        <v>1066</v>
      </c>
      <c r="J75" s="96"/>
    </row>
    <row r="76" spans="1:10" x14ac:dyDescent="0.25">
      <c r="A76" s="398"/>
      <c r="B76" s="401"/>
      <c r="C76" s="401"/>
      <c r="D76" s="401"/>
      <c r="E76" s="401"/>
      <c r="F76" s="95" t="s">
        <v>35</v>
      </c>
      <c r="G76" s="96">
        <v>10217</v>
      </c>
      <c r="H76" s="96">
        <f>SUM(I76:J76)</f>
        <v>10217</v>
      </c>
      <c r="I76" s="96">
        <f>SUM(G76)</f>
        <v>10217</v>
      </c>
      <c r="J76" s="96">
        <v>0</v>
      </c>
    </row>
    <row r="77" spans="1:10" ht="28.5" customHeight="1" x14ac:dyDescent="0.25">
      <c r="A77" s="168" t="s">
        <v>365</v>
      </c>
      <c r="B77" s="95" t="s">
        <v>145</v>
      </c>
      <c r="C77" s="95" t="s">
        <v>81</v>
      </c>
      <c r="D77" s="95" t="s">
        <v>314</v>
      </c>
      <c r="E77" s="152">
        <v>200</v>
      </c>
      <c r="F77" s="95"/>
      <c r="G77" s="96">
        <f>SUM(G78)</f>
        <v>3162</v>
      </c>
      <c r="H77" s="96">
        <f>SUM(H78)</f>
        <v>3162</v>
      </c>
      <c r="I77" s="96">
        <f>SUM(I78)</f>
        <v>3162</v>
      </c>
      <c r="J77" s="96">
        <f>SUM(J78)</f>
        <v>0</v>
      </c>
    </row>
    <row r="78" spans="1:10" ht="36" customHeight="1" x14ac:dyDescent="0.25">
      <c r="A78" s="166" t="s">
        <v>39</v>
      </c>
      <c r="B78" s="95" t="s">
        <v>145</v>
      </c>
      <c r="C78" s="95" t="s">
        <v>81</v>
      </c>
      <c r="D78" s="95" t="s">
        <v>314</v>
      </c>
      <c r="E78" s="152">
        <v>240</v>
      </c>
      <c r="F78" s="95"/>
      <c r="G78" s="96">
        <f>SUM(G79+G80)</f>
        <v>3162</v>
      </c>
      <c r="H78" s="96">
        <f>SUM(H79+H80)</f>
        <v>3162</v>
      </c>
      <c r="I78" s="96">
        <f>SUM(I79+I80)</f>
        <v>3162</v>
      </c>
      <c r="J78" s="96">
        <f>SUM(J79+J80)</f>
        <v>0</v>
      </c>
    </row>
    <row r="79" spans="1:10" ht="40.5" customHeight="1" x14ac:dyDescent="0.25">
      <c r="A79" s="169" t="s">
        <v>40</v>
      </c>
      <c r="B79" s="97" t="s">
        <v>145</v>
      </c>
      <c r="C79" s="97" t="s">
        <v>81</v>
      </c>
      <c r="D79" s="97" t="s">
        <v>314</v>
      </c>
      <c r="E79" s="223">
        <v>242</v>
      </c>
      <c r="F79" s="95" t="s">
        <v>41</v>
      </c>
      <c r="G79" s="96">
        <v>617</v>
      </c>
      <c r="H79" s="96">
        <f>SUM(I79:J79)</f>
        <v>617</v>
      </c>
      <c r="I79" s="96">
        <f>SUM(G79)</f>
        <v>617</v>
      </c>
      <c r="J79" s="96">
        <v>0</v>
      </c>
    </row>
    <row r="80" spans="1:10" ht="30" customHeight="1" x14ac:dyDescent="0.25">
      <c r="A80" s="169" t="s">
        <v>344</v>
      </c>
      <c r="B80" s="97" t="s">
        <v>145</v>
      </c>
      <c r="C80" s="97" t="s">
        <v>81</v>
      </c>
      <c r="D80" s="97" t="s">
        <v>314</v>
      </c>
      <c r="E80" s="151">
        <v>244</v>
      </c>
      <c r="F80" s="95"/>
      <c r="G80" s="96">
        <f>SUM(G81+G82+G87+G88+G89+G90+G83)</f>
        <v>2545</v>
      </c>
      <c r="H80" s="96">
        <f>SUM(H81+H82+H87+H88+H89+H90+H83)</f>
        <v>2545</v>
      </c>
      <c r="I80" s="96">
        <f>SUM(I81+I82+I87+I88+I89+I90+I83)</f>
        <v>2545</v>
      </c>
      <c r="J80" s="96">
        <f>SUM(J81+J82+J87+J88+J89+J90+J83)</f>
        <v>0</v>
      </c>
    </row>
    <row r="81" spans="1:10" x14ac:dyDescent="0.25">
      <c r="A81" s="396" t="s">
        <v>344</v>
      </c>
      <c r="B81" s="399" t="s">
        <v>145</v>
      </c>
      <c r="C81" s="399" t="s">
        <v>81</v>
      </c>
      <c r="D81" s="399" t="s">
        <v>314</v>
      </c>
      <c r="E81" s="402">
        <v>244</v>
      </c>
      <c r="F81" s="95" t="s">
        <v>41</v>
      </c>
      <c r="G81" s="96">
        <v>0</v>
      </c>
      <c r="H81" s="96">
        <f>SUM(I81:J81)</f>
        <v>0</v>
      </c>
      <c r="I81" s="96"/>
      <c r="J81" s="96"/>
    </row>
    <row r="82" spans="1:10" x14ac:dyDescent="0.25">
      <c r="A82" s="397"/>
      <c r="B82" s="400"/>
      <c r="C82" s="400"/>
      <c r="D82" s="400"/>
      <c r="E82" s="400"/>
      <c r="F82" s="95" t="s">
        <v>44</v>
      </c>
      <c r="G82" s="96"/>
      <c r="H82" s="96">
        <f>SUM(I82:J82)</f>
        <v>0</v>
      </c>
      <c r="I82" s="96">
        <f>SUM(G82)</f>
        <v>0</v>
      </c>
      <c r="J82" s="96">
        <v>0</v>
      </c>
    </row>
    <row r="83" spans="1:10" x14ac:dyDescent="0.25">
      <c r="A83" s="397"/>
      <c r="B83" s="400"/>
      <c r="C83" s="400"/>
      <c r="D83" s="400"/>
      <c r="E83" s="400"/>
      <c r="F83" s="95" t="s">
        <v>45</v>
      </c>
      <c r="G83" s="96">
        <f>SUM(G84:G86)</f>
        <v>2545</v>
      </c>
      <c r="H83" s="96">
        <f>SUM(H84:H86)</f>
        <v>2545</v>
      </c>
      <c r="I83" s="96">
        <f>SUM(I84:I86)</f>
        <v>2545</v>
      </c>
      <c r="J83" s="96">
        <f>SUM(J84:J86)</f>
        <v>0</v>
      </c>
    </row>
    <row r="84" spans="1:10" x14ac:dyDescent="0.25">
      <c r="A84" s="397"/>
      <c r="B84" s="400"/>
      <c r="C84" s="400"/>
      <c r="D84" s="400"/>
      <c r="E84" s="400"/>
      <c r="F84" s="95" t="s">
        <v>46</v>
      </c>
      <c r="G84" s="96">
        <v>323</v>
      </c>
      <c r="H84" s="96">
        <f t="shared" ref="H84:H89" si="6">SUM(I84:J84)</f>
        <v>323</v>
      </c>
      <c r="I84" s="96">
        <v>323</v>
      </c>
      <c r="J84" s="96">
        <v>0</v>
      </c>
    </row>
    <row r="85" spans="1:10" x14ac:dyDescent="0.25">
      <c r="A85" s="397"/>
      <c r="B85" s="400"/>
      <c r="C85" s="400"/>
      <c r="D85" s="400"/>
      <c r="E85" s="400"/>
      <c r="F85" s="95" t="s">
        <v>47</v>
      </c>
      <c r="G85" s="96">
        <v>2192</v>
      </c>
      <c r="H85" s="96">
        <f t="shared" si="6"/>
        <v>2192</v>
      </c>
      <c r="I85" s="96">
        <v>2192</v>
      </c>
      <c r="J85" s="96">
        <v>0</v>
      </c>
    </row>
    <row r="86" spans="1:10" x14ac:dyDescent="0.25">
      <c r="A86" s="397"/>
      <c r="B86" s="400"/>
      <c r="C86" s="400"/>
      <c r="D86" s="400"/>
      <c r="E86" s="400"/>
      <c r="F86" s="95" t="s">
        <v>48</v>
      </c>
      <c r="G86" s="96">
        <v>30</v>
      </c>
      <c r="H86" s="96">
        <f t="shared" si="6"/>
        <v>30</v>
      </c>
      <c r="I86" s="96">
        <v>30</v>
      </c>
      <c r="J86" s="96">
        <v>0</v>
      </c>
    </row>
    <row r="87" spans="1:10" x14ac:dyDescent="0.25">
      <c r="A87" s="397"/>
      <c r="B87" s="400"/>
      <c r="C87" s="400"/>
      <c r="D87" s="400"/>
      <c r="E87" s="400"/>
      <c r="F87" s="95" t="s">
        <v>98</v>
      </c>
      <c r="G87" s="96">
        <v>0</v>
      </c>
      <c r="H87" s="96">
        <f t="shared" si="6"/>
        <v>0</v>
      </c>
      <c r="I87" s="96">
        <f>SUM(G87*90/100)</f>
        <v>0</v>
      </c>
      <c r="J87" s="96">
        <v>0</v>
      </c>
    </row>
    <row r="88" spans="1:10" x14ac:dyDescent="0.25">
      <c r="A88" s="397"/>
      <c r="B88" s="400"/>
      <c r="C88" s="400"/>
      <c r="D88" s="400"/>
      <c r="E88" s="400"/>
      <c r="F88" s="95" t="s">
        <v>54</v>
      </c>
      <c r="G88" s="96">
        <v>0</v>
      </c>
      <c r="H88" s="96">
        <f t="shared" si="6"/>
        <v>0</v>
      </c>
      <c r="I88" s="96"/>
      <c r="J88" s="96"/>
    </row>
    <row r="89" spans="1:10" x14ac:dyDescent="0.25">
      <c r="A89" s="397"/>
      <c r="B89" s="400"/>
      <c r="C89" s="400"/>
      <c r="D89" s="400"/>
      <c r="E89" s="400"/>
      <c r="F89" s="95" t="s">
        <v>99</v>
      </c>
      <c r="G89" s="96"/>
      <c r="H89" s="96">
        <f t="shared" si="6"/>
        <v>0</v>
      </c>
      <c r="I89" s="96">
        <f>SUM(G89*90/100)</f>
        <v>0</v>
      </c>
      <c r="J89" s="96">
        <v>0</v>
      </c>
    </row>
    <row r="90" spans="1:10" x14ac:dyDescent="0.25">
      <c r="A90" s="397"/>
      <c r="B90" s="400"/>
      <c r="C90" s="400"/>
      <c r="D90" s="400"/>
      <c r="E90" s="400"/>
      <c r="F90" s="95" t="s">
        <v>58</v>
      </c>
      <c r="G90" s="96">
        <f>SUM(G91)</f>
        <v>0</v>
      </c>
      <c r="H90" s="96">
        <f>SUM(H91)</f>
        <v>0</v>
      </c>
      <c r="I90" s="96">
        <f>SUM(I91)</f>
        <v>0</v>
      </c>
      <c r="J90" s="96">
        <f>SUM(J91)</f>
        <v>0</v>
      </c>
    </row>
    <row r="91" spans="1:10" x14ac:dyDescent="0.25">
      <c r="A91" s="398"/>
      <c r="B91" s="401"/>
      <c r="C91" s="401"/>
      <c r="D91" s="401"/>
      <c r="E91" s="401"/>
      <c r="F91" s="95" t="s">
        <v>59</v>
      </c>
      <c r="G91" s="96"/>
      <c r="H91" s="96">
        <f>SUM(I91:J91)</f>
        <v>0</v>
      </c>
      <c r="I91" s="96">
        <f>SUM(G91)</f>
        <v>0</v>
      </c>
      <c r="J91" s="96">
        <v>0</v>
      </c>
    </row>
    <row r="92" spans="1:10" ht="27.75" customHeight="1" x14ac:dyDescent="0.25">
      <c r="A92" s="224" t="s">
        <v>80</v>
      </c>
      <c r="B92" s="93" t="s">
        <v>81</v>
      </c>
      <c r="C92" s="93" t="s">
        <v>19</v>
      </c>
      <c r="D92" s="93" t="s">
        <v>20</v>
      </c>
      <c r="E92" s="93"/>
      <c r="F92" s="93"/>
      <c r="G92" s="94">
        <f>SUM(G93+G114)</f>
        <v>594670</v>
      </c>
      <c r="H92" s="94">
        <f>SUM(H93+H114)</f>
        <v>550509.92585</v>
      </c>
      <c r="I92" s="94">
        <f>SUM(I93+I114)</f>
        <v>550509.92585</v>
      </c>
      <c r="J92" s="94">
        <f>SUM(J93+J114)</f>
        <v>0</v>
      </c>
    </row>
    <row r="93" spans="1:10" ht="51.75" customHeight="1" x14ac:dyDescent="0.25">
      <c r="A93" s="224" t="s">
        <v>82</v>
      </c>
      <c r="B93" s="93" t="s">
        <v>81</v>
      </c>
      <c r="C93" s="93" t="s">
        <v>83</v>
      </c>
      <c r="D93" s="93" t="s">
        <v>20</v>
      </c>
      <c r="E93" s="93"/>
      <c r="F93" s="93"/>
      <c r="G93" s="94">
        <f>SUM(G94+G99)</f>
        <v>10000</v>
      </c>
      <c r="H93" s="94">
        <f>SUM(H94+H99)</f>
        <v>8800</v>
      </c>
      <c r="I93" s="94">
        <f>SUM(I94+I99)</f>
        <v>8800</v>
      </c>
      <c r="J93" s="94">
        <f>SUM(J94+J99)</f>
        <v>0</v>
      </c>
    </row>
    <row r="94" spans="1:10" ht="48.75" customHeight="1" x14ac:dyDescent="0.25">
      <c r="A94" s="167" t="s">
        <v>84</v>
      </c>
      <c r="B94" s="95" t="s">
        <v>81</v>
      </c>
      <c r="C94" s="95" t="s">
        <v>83</v>
      </c>
      <c r="D94" s="95" t="s">
        <v>85</v>
      </c>
      <c r="E94" s="95"/>
      <c r="F94" s="95"/>
      <c r="G94" s="96">
        <f t="shared" ref="G94:J97" si="7">SUM(G95)</f>
        <v>10000</v>
      </c>
      <c r="H94" s="96">
        <f t="shared" si="7"/>
        <v>8800</v>
      </c>
      <c r="I94" s="96">
        <f t="shared" si="7"/>
        <v>8800</v>
      </c>
      <c r="J94" s="96">
        <f t="shared" si="7"/>
        <v>0</v>
      </c>
    </row>
    <row r="95" spans="1:10" ht="58.5" customHeight="1" x14ac:dyDescent="0.25">
      <c r="A95" s="167" t="s">
        <v>86</v>
      </c>
      <c r="B95" s="95" t="s">
        <v>81</v>
      </c>
      <c r="C95" s="95" t="s">
        <v>83</v>
      </c>
      <c r="D95" s="95" t="s">
        <v>250</v>
      </c>
      <c r="E95" s="95"/>
      <c r="F95" s="95"/>
      <c r="G95" s="96">
        <f>SUM(G96)</f>
        <v>10000</v>
      </c>
      <c r="H95" s="96">
        <f t="shared" si="7"/>
        <v>8800</v>
      </c>
      <c r="I95" s="96">
        <f t="shared" si="7"/>
        <v>8800</v>
      </c>
      <c r="J95" s="96">
        <f t="shared" si="7"/>
        <v>0</v>
      </c>
    </row>
    <row r="96" spans="1:10" ht="39" customHeight="1" x14ac:dyDescent="0.25">
      <c r="A96" s="168" t="s">
        <v>342</v>
      </c>
      <c r="B96" s="95" t="s">
        <v>81</v>
      </c>
      <c r="C96" s="95" t="s">
        <v>83</v>
      </c>
      <c r="D96" s="95" t="s">
        <v>250</v>
      </c>
      <c r="E96" s="95" t="s">
        <v>88</v>
      </c>
      <c r="F96" s="95"/>
      <c r="G96" s="96">
        <f>SUM(G97)</f>
        <v>10000</v>
      </c>
      <c r="H96" s="96">
        <f t="shared" si="7"/>
        <v>8800</v>
      </c>
      <c r="I96" s="96">
        <f t="shared" si="7"/>
        <v>8800</v>
      </c>
      <c r="J96" s="96">
        <f t="shared" si="7"/>
        <v>0</v>
      </c>
    </row>
    <row r="97" spans="1:10" ht="45" customHeight="1" x14ac:dyDescent="0.25">
      <c r="A97" s="166" t="s">
        <v>366</v>
      </c>
      <c r="B97" s="95" t="s">
        <v>81</v>
      </c>
      <c r="C97" s="95" t="s">
        <v>83</v>
      </c>
      <c r="D97" s="95" t="s">
        <v>250</v>
      </c>
      <c r="E97" s="95" t="s">
        <v>89</v>
      </c>
      <c r="F97" s="95"/>
      <c r="G97" s="96">
        <f>SUM(G98)</f>
        <v>10000</v>
      </c>
      <c r="H97" s="96">
        <f t="shared" si="7"/>
        <v>8800</v>
      </c>
      <c r="I97" s="96">
        <f t="shared" si="7"/>
        <v>8800</v>
      </c>
      <c r="J97" s="96">
        <f t="shared" si="7"/>
        <v>0</v>
      </c>
    </row>
    <row r="98" spans="1:10" ht="38.25" customHeight="1" x14ac:dyDescent="0.25">
      <c r="A98" s="169" t="s">
        <v>344</v>
      </c>
      <c r="B98" s="95" t="s">
        <v>81</v>
      </c>
      <c r="C98" s="95" t="s">
        <v>83</v>
      </c>
      <c r="D98" s="95" t="s">
        <v>250</v>
      </c>
      <c r="E98" s="95" t="s">
        <v>43</v>
      </c>
      <c r="F98" s="95" t="s">
        <v>56</v>
      </c>
      <c r="G98" s="96">
        <v>10000</v>
      </c>
      <c r="H98" s="96">
        <f>SUM(I98:J98)</f>
        <v>8800</v>
      </c>
      <c r="I98" s="96">
        <f>G98*0.88</f>
        <v>8800</v>
      </c>
      <c r="J98" s="96">
        <v>0</v>
      </c>
    </row>
    <row r="99" spans="1:10" ht="40.5" customHeight="1" x14ac:dyDescent="0.25">
      <c r="A99" s="167" t="s">
        <v>251</v>
      </c>
      <c r="B99" s="95" t="s">
        <v>81</v>
      </c>
      <c r="C99" s="95" t="s">
        <v>83</v>
      </c>
      <c r="D99" s="95" t="s">
        <v>252</v>
      </c>
      <c r="E99" s="95"/>
      <c r="F99" s="95"/>
      <c r="G99" s="96">
        <f t="shared" ref="G99:J103" si="8">SUM(G100)</f>
        <v>0</v>
      </c>
      <c r="H99" s="96">
        <f t="shared" si="8"/>
        <v>0</v>
      </c>
      <c r="I99" s="96">
        <f t="shared" si="8"/>
        <v>0</v>
      </c>
      <c r="J99" s="96">
        <f t="shared" si="8"/>
        <v>0</v>
      </c>
    </row>
    <row r="100" spans="1:10" ht="39" customHeight="1" x14ac:dyDescent="0.25">
      <c r="A100" s="167" t="s">
        <v>94</v>
      </c>
      <c r="B100" s="95" t="s">
        <v>81</v>
      </c>
      <c r="C100" s="95" t="s">
        <v>83</v>
      </c>
      <c r="D100" s="95" t="s">
        <v>253</v>
      </c>
      <c r="E100" s="95"/>
      <c r="F100" s="95"/>
      <c r="G100" s="96">
        <f>SUM(G101)</f>
        <v>0</v>
      </c>
      <c r="H100" s="96">
        <f t="shared" si="8"/>
        <v>0</v>
      </c>
      <c r="I100" s="96">
        <f t="shared" si="8"/>
        <v>0</v>
      </c>
      <c r="J100" s="96">
        <f t="shared" si="8"/>
        <v>0</v>
      </c>
    </row>
    <row r="101" spans="1:10" ht="40.5" customHeight="1" x14ac:dyDescent="0.25">
      <c r="A101" s="167" t="s">
        <v>96</v>
      </c>
      <c r="B101" s="95" t="s">
        <v>81</v>
      </c>
      <c r="C101" s="95" t="s">
        <v>83</v>
      </c>
      <c r="D101" s="95" t="s">
        <v>254</v>
      </c>
      <c r="E101" s="95"/>
      <c r="F101" s="95"/>
      <c r="G101" s="96">
        <f>SUM(G102)</f>
        <v>0</v>
      </c>
      <c r="H101" s="96">
        <f t="shared" si="8"/>
        <v>0</v>
      </c>
      <c r="I101" s="96">
        <f t="shared" si="8"/>
        <v>0</v>
      </c>
      <c r="J101" s="96">
        <f t="shared" si="8"/>
        <v>0</v>
      </c>
    </row>
    <row r="102" spans="1:10" ht="53.25" customHeight="1" x14ac:dyDescent="0.25">
      <c r="A102" s="166" t="s">
        <v>28</v>
      </c>
      <c r="B102" s="95" t="s">
        <v>81</v>
      </c>
      <c r="C102" s="95" t="s">
        <v>83</v>
      </c>
      <c r="D102" s="95" t="s">
        <v>254</v>
      </c>
      <c r="E102" s="95" t="s">
        <v>29</v>
      </c>
      <c r="F102" s="95"/>
      <c r="G102" s="96">
        <f>SUM(G103)</f>
        <v>0</v>
      </c>
      <c r="H102" s="96">
        <f t="shared" si="8"/>
        <v>0</v>
      </c>
      <c r="I102" s="96">
        <f t="shared" si="8"/>
        <v>0</v>
      </c>
      <c r="J102" s="96">
        <f t="shared" si="8"/>
        <v>0</v>
      </c>
    </row>
    <row r="103" spans="1:10" ht="33.75" customHeight="1" x14ac:dyDescent="0.25">
      <c r="A103" s="166" t="s">
        <v>30</v>
      </c>
      <c r="B103" s="95" t="s">
        <v>81</v>
      </c>
      <c r="C103" s="95" t="s">
        <v>83</v>
      </c>
      <c r="D103" s="95" t="s">
        <v>254</v>
      </c>
      <c r="E103" s="95" t="s">
        <v>31</v>
      </c>
      <c r="F103" s="95"/>
      <c r="G103" s="96">
        <f>SUM(G104)</f>
        <v>0</v>
      </c>
      <c r="H103" s="96">
        <f t="shared" si="8"/>
        <v>0</v>
      </c>
      <c r="I103" s="96">
        <f t="shared" si="8"/>
        <v>0</v>
      </c>
      <c r="J103" s="96">
        <f t="shared" si="8"/>
        <v>0</v>
      </c>
    </row>
    <row r="104" spans="1:10" ht="26.25" customHeight="1" x14ac:dyDescent="0.25">
      <c r="A104" s="166" t="s">
        <v>32</v>
      </c>
      <c r="B104" s="95" t="s">
        <v>81</v>
      </c>
      <c r="C104" s="95" t="s">
        <v>83</v>
      </c>
      <c r="D104" s="95" t="s">
        <v>254</v>
      </c>
      <c r="E104" s="95" t="s">
        <v>33</v>
      </c>
      <c r="F104" s="95"/>
      <c r="G104" s="96">
        <f>SUM(G105:G106)</f>
        <v>0</v>
      </c>
      <c r="H104" s="96">
        <f>SUM(H105:H106)</f>
        <v>0</v>
      </c>
      <c r="I104" s="96">
        <f>SUM(I105:I106)</f>
        <v>0</v>
      </c>
      <c r="J104" s="96">
        <f>SUM(J105:J106)</f>
        <v>0</v>
      </c>
    </row>
    <row r="105" spans="1:10" x14ac:dyDescent="0.25">
      <c r="A105" s="405" t="s">
        <v>32</v>
      </c>
      <c r="B105" s="399" t="s">
        <v>81</v>
      </c>
      <c r="C105" s="399" t="s">
        <v>83</v>
      </c>
      <c r="D105" s="399" t="s">
        <v>254</v>
      </c>
      <c r="E105" s="399" t="s">
        <v>33</v>
      </c>
      <c r="F105" s="95" t="s">
        <v>34</v>
      </c>
      <c r="G105" s="96">
        <v>0</v>
      </c>
      <c r="H105" s="96">
        <f>SUM(I105:J105)</f>
        <v>0</v>
      </c>
      <c r="I105" s="96"/>
      <c r="J105" s="96"/>
    </row>
    <row r="106" spans="1:10" x14ac:dyDescent="0.25">
      <c r="A106" s="405"/>
      <c r="B106" s="401"/>
      <c r="C106" s="401"/>
      <c r="D106" s="401"/>
      <c r="E106" s="401"/>
      <c r="F106" s="95" t="s">
        <v>35</v>
      </c>
      <c r="G106" s="96">
        <v>0</v>
      </c>
      <c r="H106" s="96">
        <f>SUM(I106:J106)</f>
        <v>0</v>
      </c>
      <c r="I106" s="96"/>
      <c r="J106" s="96"/>
    </row>
    <row r="107" spans="1:10" ht="33.75" customHeight="1" x14ac:dyDescent="0.25">
      <c r="A107" s="168" t="s">
        <v>38</v>
      </c>
      <c r="B107" s="95" t="s">
        <v>81</v>
      </c>
      <c r="C107" s="95" t="s">
        <v>83</v>
      </c>
      <c r="D107" s="95" t="s">
        <v>254</v>
      </c>
      <c r="E107" s="152">
        <v>200</v>
      </c>
      <c r="F107" s="95"/>
      <c r="G107" s="96">
        <f>SUM(G108)</f>
        <v>0</v>
      </c>
      <c r="H107" s="96">
        <f t="shared" ref="H107:J108" si="9">SUM(H108)</f>
        <v>0</v>
      </c>
      <c r="I107" s="96">
        <f t="shared" si="9"/>
        <v>0</v>
      </c>
      <c r="J107" s="96">
        <f t="shared" si="9"/>
        <v>0</v>
      </c>
    </row>
    <row r="108" spans="1:10" ht="30.75" customHeight="1" x14ac:dyDescent="0.25">
      <c r="A108" s="166" t="s">
        <v>39</v>
      </c>
      <c r="B108" s="95" t="s">
        <v>81</v>
      </c>
      <c r="C108" s="95" t="s">
        <v>83</v>
      </c>
      <c r="D108" s="95" t="s">
        <v>254</v>
      </c>
      <c r="E108" s="152">
        <v>240</v>
      </c>
      <c r="F108" s="95"/>
      <c r="G108" s="96">
        <f>SUM(G109)</f>
        <v>0</v>
      </c>
      <c r="H108" s="96">
        <f t="shared" si="9"/>
        <v>0</v>
      </c>
      <c r="I108" s="96">
        <f t="shared" si="9"/>
        <v>0</v>
      </c>
      <c r="J108" s="96">
        <f t="shared" si="9"/>
        <v>0</v>
      </c>
    </row>
    <row r="109" spans="1:10" ht="32.25" customHeight="1" x14ac:dyDescent="0.25">
      <c r="A109" s="169" t="s">
        <v>42</v>
      </c>
      <c r="B109" s="95" t="s">
        <v>81</v>
      </c>
      <c r="C109" s="95" t="s">
        <v>83</v>
      </c>
      <c r="D109" s="95" t="s">
        <v>254</v>
      </c>
      <c r="E109" s="152">
        <v>244</v>
      </c>
      <c r="F109" s="95"/>
      <c r="G109" s="96">
        <f>SUM(G110:G112)</f>
        <v>0</v>
      </c>
      <c r="H109" s="96">
        <f>SUM(H110:H112)</f>
        <v>0</v>
      </c>
      <c r="I109" s="96">
        <f>SUM(I110:I112)</f>
        <v>0</v>
      </c>
      <c r="J109" s="96">
        <f>SUM(J110:J112)</f>
        <v>0</v>
      </c>
    </row>
    <row r="110" spans="1:10" x14ac:dyDescent="0.25">
      <c r="A110" s="396" t="s">
        <v>42</v>
      </c>
      <c r="B110" s="399" t="s">
        <v>81</v>
      </c>
      <c r="C110" s="399" t="s">
        <v>83</v>
      </c>
      <c r="D110" s="399" t="s">
        <v>254</v>
      </c>
      <c r="E110" s="402">
        <v>244</v>
      </c>
      <c r="F110" s="95" t="s">
        <v>41</v>
      </c>
      <c r="G110" s="96"/>
      <c r="H110" s="96">
        <f>SUM(I110:J110)</f>
        <v>0</v>
      </c>
      <c r="I110" s="96"/>
      <c r="J110" s="96"/>
    </row>
    <row r="111" spans="1:10" x14ac:dyDescent="0.25">
      <c r="A111" s="397"/>
      <c r="B111" s="400"/>
      <c r="C111" s="400"/>
      <c r="D111" s="400"/>
      <c r="E111" s="403"/>
      <c r="F111" s="95" t="s">
        <v>57</v>
      </c>
      <c r="G111" s="96"/>
      <c r="H111" s="96">
        <f>SUM(I111:J111)</f>
        <v>0</v>
      </c>
      <c r="I111" s="96"/>
      <c r="J111" s="96"/>
    </row>
    <row r="112" spans="1:10" x14ac:dyDescent="0.25">
      <c r="A112" s="397"/>
      <c r="B112" s="400"/>
      <c r="C112" s="400"/>
      <c r="D112" s="400"/>
      <c r="E112" s="403"/>
      <c r="F112" s="95" t="s">
        <v>58</v>
      </c>
      <c r="G112" s="96">
        <f>SUM(G113)</f>
        <v>0</v>
      </c>
      <c r="H112" s="96">
        <f>SUM(I112:J112)</f>
        <v>0</v>
      </c>
      <c r="I112" s="96"/>
      <c r="J112" s="96"/>
    </row>
    <row r="113" spans="1:10" x14ac:dyDescent="0.25">
      <c r="A113" s="398"/>
      <c r="B113" s="401"/>
      <c r="C113" s="401"/>
      <c r="D113" s="401"/>
      <c r="E113" s="404"/>
      <c r="F113" s="95" t="s">
        <v>59</v>
      </c>
      <c r="G113" s="96"/>
      <c r="H113" s="96">
        <f>SUM(I113:J113)</f>
        <v>0</v>
      </c>
      <c r="I113" s="96"/>
      <c r="J113" s="96"/>
    </row>
    <row r="114" spans="1:10" ht="18" customHeight="1" x14ac:dyDescent="0.25">
      <c r="A114" s="224" t="s">
        <v>90</v>
      </c>
      <c r="B114" s="93" t="s">
        <v>81</v>
      </c>
      <c r="C114" s="93" t="s">
        <v>91</v>
      </c>
      <c r="D114" s="93" t="s">
        <v>20</v>
      </c>
      <c r="E114" s="93"/>
      <c r="F114" s="93"/>
      <c r="G114" s="94">
        <f t="shared" ref="G114:J115" si="10">SUM(G115)</f>
        <v>584670</v>
      </c>
      <c r="H114" s="94">
        <f t="shared" si="10"/>
        <v>541709.92585</v>
      </c>
      <c r="I114" s="94">
        <f t="shared" si="10"/>
        <v>541709.92585</v>
      </c>
      <c r="J114" s="94">
        <f t="shared" si="10"/>
        <v>0</v>
      </c>
    </row>
    <row r="115" spans="1:10" ht="44.25" customHeight="1" x14ac:dyDescent="0.25">
      <c r="A115" s="167" t="s">
        <v>92</v>
      </c>
      <c r="B115" s="95" t="s">
        <v>81</v>
      </c>
      <c r="C115" s="95" t="s">
        <v>91</v>
      </c>
      <c r="D115" s="95" t="s">
        <v>93</v>
      </c>
      <c r="E115" s="95"/>
      <c r="F115" s="95"/>
      <c r="G115" s="96">
        <f t="shared" si="10"/>
        <v>584670</v>
      </c>
      <c r="H115" s="96">
        <f t="shared" si="10"/>
        <v>541709.92585</v>
      </c>
      <c r="I115" s="96">
        <f t="shared" si="10"/>
        <v>541709.92585</v>
      </c>
      <c r="J115" s="96">
        <f t="shared" si="10"/>
        <v>0</v>
      </c>
    </row>
    <row r="116" spans="1:10" ht="38.25" customHeight="1" x14ac:dyDescent="0.25">
      <c r="A116" s="166" t="s">
        <v>340</v>
      </c>
      <c r="B116" s="95" t="s">
        <v>81</v>
      </c>
      <c r="C116" s="95" t="s">
        <v>91</v>
      </c>
      <c r="D116" s="95" t="s">
        <v>97</v>
      </c>
      <c r="E116" s="95"/>
      <c r="F116" s="95"/>
      <c r="G116" s="96">
        <f t="shared" ref="G116:J117" si="11">SUM(G119+G124+G144)</f>
        <v>584670</v>
      </c>
      <c r="H116" s="96">
        <f t="shared" si="11"/>
        <v>541709.92585</v>
      </c>
      <c r="I116" s="96">
        <f>SUM(I119+I124+I144)</f>
        <v>541709.92585</v>
      </c>
      <c r="J116" s="96">
        <f t="shared" si="11"/>
        <v>0</v>
      </c>
    </row>
    <row r="117" spans="1:10" ht="78" customHeight="1" x14ac:dyDescent="0.25">
      <c r="A117" s="166" t="s">
        <v>341</v>
      </c>
      <c r="B117" s="95" t="s">
        <v>81</v>
      </c>
      <c r="C117" s="95" t="s">
        <v>91</v>
      </c>
      <c r="D117" s="95" t="s">
        <v>97</v>
      </c>
      <c r="E117" s="95" t="s">
        <v>29</v>
      </c>
      <c r="F117" s="95"/>
      <c r="G117" s="96">
        <f>SUM(G120+G125+G145)</f>
        <v>534770</v>
      </c>
      <c r="H117" s="96">
        <f t="shared" si="11"/>
        <v>493653.92585</v>
      </c>
      <c r="I117" s="96">
        <f>SUM(I120+I125+I145)</f>
        <v>493653.92585</v>
      </c>
      <c r="J117" s="96">
        <f t="shared" si="11"/>
        <v>0</v>
      </c>
    </row>
    <row r="118" spans="1:10" x14ac:dyDescent="0.25">
      <c r="A118" s="166"/>
      <c r="B118" s="95"/>
      <c r="C118" s="95"/>
      <c r="D118" s="95"/>
      <c r="E118" s="95"/>
      <c r="F118" s="95"/>
      <c r="G118" s="96"/>
      <c r="H118" s="96"/>
      <c r="I118" s="96"/>
      <c r="J118" s="96"/>
    </row>
    <row r="119" spans="1:10" ht="33" customHeight="1" x14ac:dyDescent="0.25">
      <c r="A119" s="166" t="s">
        <v>367</v>
      </c>
      <c r="B119" s="95" t="s">
        <v>81</v>
      </c>
      <c r="C119" s="95" t="s">
        <v>91</v>
      </c>
      <c r="D119" s="95" t="s">
        <v>97</v>
      </c>
      <c r="E119" s="95" t="s">
        <v>31</v>
      </c>
      <c r="F119" s="95"/>
      <c r="G119" s="96">
        <f>SUM(G120)</f>
        <v>510270</v>
      </c>
      <c r="H119" s="96">
        <f>SUM(H120)</f>
        <v>471973.92585</v>
      </c>
      <c r="I119" s="96">
        <f>SUM(I120)</f>
        <v>471973.92585</v>
      </c>
      <c r="J119" s="96">
        <f>SUM(J120)</f>
        <v>0</v>
      </c>
    </row>
    <row r="120" spans="1:10" x14ac:dyDescent="0.25">
      <c r="A120" s="396" t="s">
        <v>32</v>
      </c>
      <c r="B120" s="399" t="s">
        <v>81</v>
      </c>
      <c r="C120" s="399" t="s">
        <v>91</v>
      </c>
      <c r="D120" s="95" t="s">
        <v>97</v>
      </c>
      <c r="E120" s="399" t="s">
        <v>33</v>
      </c>
      <c r="F120" s="95"/>
      <c r="G120" s="96">
        <f>SUM(G121:G122)</f>
        <v>510270</v>
      </c>
      <c r="H120" s="96">
        <f>SUM(H121:H122)</f>
        <v>471973.92585</v>
      </c>
      <c r="I120" s="96">
        <f>SUM(I121:I122)</f>
        <v>471973.92585</v>
      </c>
      <c r="J120" s="96">
        <f>SUM(J121:J122)</f>
        <v>0</v>
      </c>
    </row>
    <row r="121" spans="1:10" x14ac:dyDescent="0.25">
      <c r="A121" s="400"/>
      <c r="B121" s="400"/>
      <c r="C121" s="400"/>
      <c r="D121" s="95" t="s">
        <v>97</v>
      </c>
      <c r="E121" s="400"/>
      <c r="F121" s="95" t="s">
        <v>34</v>
      </c>
      <c r="G121" s="96">
        <v>391891</v>
      </c>
      <c r="H121" s="96">
        <f t="shared" ref="H121:J122" si="12">SUM(H153+H185+H217)</f>
        <v>362499.17499999999</v>
      </c>
      <c r="I121" s="96">
        <f>SUM(I153+I185+I217)</f>
        <v>362499.17499999999</v>
      </c>
      <c r="J121" s="96">
        <f t="shared" si="12"/>
        <v>0</v>
      </c>
    </row>
    <row r="122" spans="1:10" x14ac:dyDescent="0.25">
      <c r="A122" s="401"/>
      <c r="B122" s="401"/>
      <c r="C122" s="401"/>
      <c r="D122" s="95" t="s">
        <v>97</v>
      </c>
      <c r="E122" s="401"/>
      <c r="F122" s="95" t="s">
        <v>35</v>
      </c>
      <c r="G122" s="96">
        <v>118379</v>
      </c>
      <c r="H122" s="96">
        <f t="shared" si="12"/>
        <v>109474.75085</v>
      </c>
      <c r="I122" s="96">
        <f t="shared" si="12"/>
        <v>109474.75085</v>
      </c>
      <c r="J122" s="96">
        <f t="shared" si="12"/>
        <v>0</v>
      </c>
    </row>
    <row r="123" spans="1:10" ht="39.75" customHeight="1" x14ac:dyDescent="0.25">
      <c r="A123" s="168" t="s">
        <v>342</v>
      </c>
      <c r="B123" s="95" t="s">
        <v>81</v>
      </c>
      <c r="C123" s="95" t="s">
        <v>91</v>
      </c>
      <c r="D123" s="95" t="s">
        <v>97</v>
      </c>
      <c r="E123" s="152">
        <v>200</v>
      </c>
      <c r="F123" s="95"/>
      <c r="G123" s="96">
        <f>SUM(G124)</f>
        <v>73400</v>
      </c>
      <c r="H123" s="96">
        <f>SUM(H124)</f>
        <v>68736</v>
      </c>
      <c r="I123" s="96">
        <f>SUM(I124)</f>
        <v>68736</v>
      </c>
      <c r="J123" s="96">
        <f>SUM(J124)</f>
        <v>0</v>
      </c>
    </row>
    <row r="124" spans="1:10" ht="50.25" customHeight="1" x14ac:dyDescent="0.25">
      <c r="A124" s="166" t="s">
        <v>348</v>
      </c>
      <c r="B124" s="95" t="s">
        <v>81</v>
      </c>
      <c r="C124" s="95" t="s">
        <v>91</v>
      </c>
      <c r="D124" s="95" t="s">
        <v>97</v>
      </c>
      <c r="E124" s="152">
        <v>240</v>
      </c>
      <c r="F124" s="95"/>
      <c r="G124" s="96">
        <f>SUM(G125:G126)</f>
        <v>73400</v>
      </c>
      <c r="H124" s="96">
        <f>SUM(H125:H126)</f>
        <v>68736</v>
      </c>
      <c r="I124" s="96">
        <f>SUM(I125:I126)</f>
        <v>68736</v>
      </c>
      <c r="J124" s="96">
        <f>SUM(J125:J126)</f>
        <v>0</v>
      </c>
    </row>
    <row r="125" spans="1:10" ht="38.25" customHeight="1" x14ac:dyDescent="0.25">
      <c r="A125" s="169" t="s">
        <v>40</v>
      </c>
      <c r="B125" s="95" t="s">
        <v>81</v>
      </c>
      <c r="C125" s="95" t="s">
        <v>91</v>
      </c>
      <c r="D125" s="95" t="s">
        <v>97</v>
      </c>
      <c r="E125" s="152">
        <v>242</v>
      </c>
      <c r="F125" s="95" t="s">
        <v>41</v>
      </c>
      <c r="G125" s="96">
        <v>23500</v>
      </c>
      <c r="H125" s="96">
        <f>SUM(H157+H189+H221)</f>
        <v>20680</v>
      </c>
      <c r="I125" s="96">
        <f>SUM(I157+I189+I221)</f>
        <v>20680</v>
      </c>
      <c r="J125" s="96">
        <f>SUM(J157+J189+J221)</f>
        <v>0</v>
      </c>
    </row>
    <row r="126" spans="1:10" ht="36.75" customHeight="1" x14ac:dyDescent="0.25">
      <c r="A126" s="169" t="s">
        <v>344</v>
      </c>
      <c r="B126" s="95" t="s">
        <v>81</v>
      </c>
      <c r="C126" s="95" t="s">
        <v>91</v>
      </c>
      <c r="D126" s="95" t="s">
        <v>97</v>
      </c>
      <c r="E126" s="152">
        <v>244</v>
      </c>
      <c r="F126" s="95"/>
      <c r="G126" s="96">
        <f>SUM(G127+G128+G132+G135+G136+G137)</f>
        <v>49900</v>
      </c>
      <c r="H126" s="96">
        <f>SUM(H127+H128+H132+H135+H136+H137)</f>
        <v>48056</v>
      </c>
      <c r="I126" s="96">
        <f>SUM(I127+I128+I132+I135+I136+I137)</f>
        <v>48056</v>
      </c>
      <c r="J126" s="96">
        <f>SUM(J127+J128+J132+J135+J136+J137)</f>
        <v>0</v>
      </c>
    </row>
    <row r="127" spans="1:10" x14ac:dyDescent="0.25">
      <c r="A127" s="178"/>
      <c r="B127" s="95"/>
      <c r="C127" s="95"/>
      <c r="D127" s="95"/>
      <c r="E127" s="95"/>
      <c r="F127" s="95" t="s">
        <v>41</v>
      </c>
      <c r="G127" s="96">
        <f>SUM(G159+G191+G223)</f>
        <v>0</v>
      </c>
      <c r="H127" s="96">
        <f>SUM(H159+H191+H223)</f>
        <v>0</v>
      </c>
      <c r="I127" s="96">
        <f>SUM(I159+I191+I223)</f>
        <v>0</v>
      </c>
      <c r="J127" s="96">
        <f>SUM(J159+J191+J223)</f>
        <v>0</v>
      </c>
    </row>
    <row r="128" spans="1:10" x14ac:dyDescent="0.25">
      <c r="A128" s="178"/>
      <c r="B128" s="95"/>
      <c r="C128" s="95"/>
      <c r="D128" s="95"/>
      <c r="E128" s="95"/>
      <c r="F128" s="95" t="s">
        <v>45</v>
      </c>
      <c r="G128" s="96">
        <f>SUM(G129:G131)</f>
        <v>8000</v>
      </c>
      <c r="H128" s="96">
        <f>SUM(H129:H131)</f>
        <v>8160</v>
      </c>
      <c r="I128" s="96">
        <f>SUM(I129:I131)</f>
        <v>8160</v>
      </c>
      <c r="J128" s="96">
        <f>SUM(J129:J131)</f>
        <v>0</v>
      </c>
    </row>
    <row r="129" spans="1:10" x14ac:dyDescent="0.25">
      <c r="A129" s="178"/>
      <c r="B129" s="95"/>
      <c r="C129" s="95"/>
      <c r="D129" s="95"/>
      <c r="E129" s="95"/>
      <c r="F129" s="95" t="s">
        <v>46</v>
      </c>
      <c r="G129" s="96">
        <v>8000</v>
      </c>
      <c r="H129" s="96">
        <f t="shared" ref="G129:J131" si="13">SUM(H161+H193+H225)</f>
        <v>8160</v>
      </c>
      <c r="I129" s="96">
        <f t="shared" si="13"/>
        <v>8160</v>
      </c>
      <c r="J129" s="96">
        <f t="shared" si="13"/>
        <v>0</v>
      </c>
    </row>
    <row r="130" spans="1:10" x14ac:dyDescent="0.25">
      <c r="A130" s="178"/>
      <c r="B130" s="95"/>
      <c r="C130" s="95"/>
      <c r="D130" s="95"/>
      <c r="E130" s="95"/>
      <c r="F130" s="95" t="s">
        <v>47</v>
      </c>
      <c r="G130" s="96">
        <f t="shared" si="13"/>
        <v>0</v>
      </c>
      <c r="H130" s="96">
        <f t="shared" si="13"/>
        <v>0</v>
      </c>
      <c r="I130" s="96">
        <f t="shared" si="13"/>
        <v>0</v>
      </c>
      <c r="J130" s="96">
        <f t="shared" si="13"/>
        <v>0</v>
      </c>
    </row>
    <row r="131" spans="1:10" x14ac:dyDescent="0.25">
      <c r="A131" s="178"/>
      <c r="B131" s="95"/>
      <c r="C131" s="95"/>
      <c r="D131" s="95"/>
      <c r="E131" s="95"/>
      <c r="F131" s="95" t="s">
        <v>48</v>
      </c>
      <c r="G131" s="96">
        <f t="shared" si="13"/>
        <v>0</v>
      </c>
      <c r="H131" s="96">
        <f t="shared" si="13"/>
        <v>0</v>
      </c>
      <c r="I131" s="96">
        <f t="shared" si="13"/>
        <v>0</v>
      </c>
      <c r="J131" s="96">
        <f t="shared" si="13"/>
        <v>0</v>
      </c>
    </row>
    <row r="132" spans="1:10" x14ac:dyDescent="0.25">
      <c r="A132" s="178"/>
      <c r="B132" s="95"/>
      <c r="C132" s="95"/>
      <c r="D132" s="95"/>
      <c r="E132" s="95"/>
      <c r="F132" s="95" t="s">
        <v>50</v>
      </c>
      <c r="G132" s="96">
        <f>SUM(G133:G134)</f>
        <v>300</v>
      </c>
      <c r="H132" s="96">
        <f>SUM(H133:H134)</f>
        <v>264</v>
      </c>
      <c r="I132" s="96">
        <f>SUM(I133:I134)</f>
        <v>264</v>
      </c>
      <c r="J132" s="96">
        <f>SUM(J133:J134)</f>
        <v>0</v>
      </c>
    </row>
    <row r="133" spans="1:10" x14ac:dyDescent="0.25">
      <c r="A133" s="178"/>
      <c r="B133" s="95"/>
      <c r="C133" s="95"/>
      <c r="D133" s="95"/>
      <c r="E133" s="95"/>
      <c r="F133" s="95" t="s">
        <v>51</v>
      </c>
      <c r="G133" s="96">
        <v>300</v>
      </c>
      <c r="H133" s="96">
        <f t="shared" ref="H133:J136" si="14">SUM(H165+H197)</f>
        <v>264</v>
      </c>
      <c r="I133" s="96">
        <f t="shared" si="14"/>
        <v>264</v>
      </c>
      <c r="J133" s="96">
        <f t="shared" si="14"/>
        <v>0</v>
      </c>
    </row>
    <row r="134" spans="1:10" x14ac:dyDescent="0.25">
      <c r="A134" s="178"/>
      <c r="B134" s="95"/>
      <c r="C134" s="95"/>
      <c r="D134" s="95"/>
      <c r="E134" s="95"/>
      <c r="F134" s="95" t="s">
        <v>98</v>
      </c>
      <c r="G134" s="96">
        <f>SUM(G166+G198+G230)</f>
        <v>0</v>
      </c>
      <c r="H134" s="96">
        <f t="shared" si="14"/>
        <v>0</v>
      </c>
      <c r="I134" s="96">
        <f t="shared" si="14"/>
        <v>0</v>
      </c>
      <c r="J134" s="96">
        <f t="shared" si="14"/>
        <v>0</v>
      </c>
    </row>
    <row r="135" spans="1:10" x14ac:dyDescent="0.25">
      <c r="A135" s="178"/>
      <c r="B135" s="95"/>
      <c r="C135" s="95"/>
      <c r="D135" s="95"/>
      <c r="E135" s="95"/>
      <c r="F135" s="95" t="s">
        <v>56</v>
      </c>
      <c r="G135" s="96">
        <f>SUM(G167+G199+G231)</f>
        <v>0</v>
      </c>
      <c r="H135" s="96">
        <f t="shared" si="14"/>
        <v>0</v>
      </c>
      <c r="I135" s="96">
        <f t="shared" si="14"/>
        <v>0</v>
      </c>
      <c r="J135" s="96">
        <f t="shared" si="14"/>
        <v>0</v>
      </c>
    </row>
    <row r="136" spans="1:10" x14ac:dyDescent="0.25">
      <c r="A136" s="178"/>
      <c r="B136" s="95"/>
      <c r="C136" s="95"/>
      <c r="D136" s="95"/>
      <c r="E136" s="95"/>
      <c r="F136" s="95" t="s">
        <v>99</v>
      </c>
      <c r="G136" s="96">
        <f>SUM(G168+G200+G232)</f>
        <v>0</v>
      </c>
      <c r="H136" s="96">
        <f t="shared" si="14"/>
        <v>0</v>
      </c>
      <c r="I136" s="96">
        <f t="shared" si="14"/>
        <v>0</v>
      </c>
      <c r="J136" s="96">
        <f t="shared" si="14"/>
        <v>0</v>
      </c>
    </row>
    <row r="137" spans="1:10" x14ac:dyDescent="0.25">
      <c r="A137" s="178"/>
      <c r="B137" s="95"/>
      <c r="C137" s="95"/>
      <c r="D137" s="95"/>
      <c r="E137" s="95"/>
      <c r="F137" s="95" t="s">
        <v>58</v>
      </c>
      <c r="G137" s="96">
        <f>SUM(G138:G142)</f>
        <v>41600</v>
      </c>
      <c r="H137" s="96">
        <f>SUM(H138:H142)</f>
        <v>39632</v>
      </c>
      <c r="I137" s="96">
        <f>SUM(I138:I142)</f>
        <v>39632</v>
      </c>
      <c r="J137" s="96">
        <f>SUM(J138:J142)</f>
        <v>0</v>
      </c>
    </row>
    <row r="138" spans="1:10" x14ac:dyDescent="0.25">
      <c r="A138" s="178"/>
      <c r="B138" s="95"/>
      <c r="C138" s="95"/>
      <c r="D138" s="95"/>
      <c r="E138" s="95"/>
      <c r="F138" s="95" t="s">
        <v>100</v>
      </c>
      <c r="G138" s="96">
        <f t="shared" ref="G138:J142" si="15">SUM(G170+G202+G234)</f>
        <v>15000</v>
      </c>
      <c r="H138" s="96">
        <f t="shared" si="15"/>
        <v>13200</v>
      </c>
      <c r="I138" s="96">
        <f>SUM(I170+I202+I234)</f>
        <v>13200</v>
      </c>
      <c r="J138" s="96">
        <f t="shared" si="15"/>
        <v>0</v>
      </c>
    </row>
    <row r="139" spans="1:10" x14ac:dyDescent="0.25">
      <c r="A139" s="178"/>
      <c r="B139" s="95"/>
      <c r="C139" s="95"/>
      <c r="D139" s="95"/>
      <c r="E139" s="95"/>
      <c r="F139" s="95" t="s">
        <v>101</v>
      </c>
      <c r="G139" s="96">
        <f t="shared" si="15"/>
        <v>0</v>
      </c>
      <c r="H139" s="96">
        <f t="shared" si="15"/>
        <v>0</v>
      </c>
      <c r="I139" s="96">
        <f t="shared" si="15"/>
        <v>0</v>
      </c>
      <c r="J139" s="96">
        <f t="shared" si="15"/>
        <v>0</v>
      </c>
    </row>
    <row r="140" spans="1:10" x14ac:dyDescent="0.25">
      <c r="A140" s="178"/>
      <c r="B140" s="95"/>
      <c r="C140" s="95"/>
      <c r="D140" s="95"/>
      <c r="E140" s="95"/>
      <c r="F140" s="95" t="s">
        <v>102</v>
      </c>
      <c r="G140" s="96">
        <f t="shared" si="15"/>
        <v>5000</v>
      </c>
      <c r="H140" s="96">
        <f t="shared" si="15"/>
        <v>4400</v>
      </c>
      <c r="I140" s="96">
        <f t="shared" si="15"/>
        <v>4400</v>
      </c>
      <c r="J140" s="96">
        <f t="shared" si="15"/>
        <v>0</v>
      </c>
    </row>
    <row r="141" spans="1:10" x14ac:dyDescent="0.25">
      <c r="A141" s="178"/>
      <c r="B141" s="95"/>
      <c r="C141" s="95"/>
      <c r="D141" s="95"/>
      <c r="E141" s="95"/>
      <c r="F141" s="95" t="s">
        <v>60</v>
      </c>
      <c r="G141" s="96">
        <f t="shared" si="15"/>
        <v>0</v>
      </c>
      <c r="H141" s="96">
        <f t="shared" si="15"/>
        <v>0</v>
      </c>
      <c r="I141" s="96">
        <f t="shared" si="15"/>
        <v>0</v>
      </c>
      <c r="J141" s="96">
        <f t="shared" si="15"/>
        <v>0</v>
      </c>
    </row>
    <row r="142" spans="1:10" x14ac:dyDescent="0.25">
      <c r="A142" s="178"/>
      <c r="B142" s="95"/>
      <c r="C142" s="95"/>
      <c r="D142" s="95"/>
      <c r="E142" s="95"/>
      <c r="F142" s="95" t="s">
        <v>61</v>
      </c>
      <c r="G142" s="96">
        <f>SUM(G174+G206+G238)</f>
        <v>21600</v>
      </c>
      <c r="H142" s="96">
        <f t="shared" si="15"/>
        <v>22032</v>
      </c>
      <c r="I142" s="96">
        <f t="shared" si="15"/>
        <v>22032</v>
      </c>
      <c r="J142" s="96">
        <f t="shared" si="15"/>
        <v>0</v>
      </c>
    </row>
    <row r="143" spans="1:10" ht="20.25" customHeight="1" x14ac:dyDescent="0.25">
      <c r="A143" s="166" t="s">
        <v>62</v>
      </c>
      <c r="B143" s="95" t="s">
        <v>81</v>
      </c>
      <c r="C143" s="95" t="s">
        <v>91</v>
      </c>
      <c r="D143" s="95" t="s">
        <v>97</v>
      </c>
      <c r="E143" s="95" t="s">
        <v>63</v>
      </c>
      <c r="F143" s="95"/>
      <c r="G143" s="96">
        <f>SUM(G144)</f>
        <v>1000</v>
      </c>
      <c r="H143" s="96">
        <f t="shared" ref="H143:J144" si="16">SUM(H144)</f>
        <v>1000</v>
      </c>
      <c r="I143" s="96">
        <f t="shared" si="16"/>
        <v>1000</v>
      </c>
      <c r="J143" s="96">
        <f t="shared" si="16"/>
        <v>0</v>
      </c>
    </row>
    <row r="144" spans="1:10" ht="26.25" customHeight="1" x14ac:dyDescent="0.25">
      <c r="A144" s="166" t="s">
        <v>64</v>
      </c>
      <c r="B144" s="95" t="s">
        <v>81</v>
      </c>
      <c r="C144" s="95" t="s">
        <v>91</v>
      </c>
      <c r="D144" s="95" t="s">
        <v>97</v>
      </c>
      <c r="E144" s="95" t="s">
        <v>65</v>
      </c>
      <c r="F144" s="95"/>
      <c r="G144" s="96">
        <f>SUM(G145)</f>
        <v>1000</v>
      </c>
      <c r="H144" s="96">
        <f t="shared" si="16"/>
        <v>1000</v>
      </c>
      <c r="I144" s="96">
        <f t="shared" si="16"/>
        <v>1000</v>
      </c>
      <c r="J144" s="96">
        <f t="shared" si="16"/>
        <v>0</v>
      </c>
    </row>
    <row r="145" spans="1:10" ht="28.5" customHeight="1" x14ac:dyDescent="0.25">
      <c r="A145" s="166" t="s">
        <v>66</v>
      </c>
      <c r="B145" s="95" t="s">
        <v>81</v>
      </c>
      <c r="C145" s="95" t="s">
        <v>91</v>
      </c>
      <c r="D145" s="95" t="s">
        <v>97</v>
      </c>
      <c r="E145" s="95" t="s">
        <v>67</v>
      </c>
      <c r="F145" s="95" t="s">
        <v>68</v>
      </c>
      <c r="G145" s="96">
        <f>SUM(G177+G209+G241)</f>
        <v>1000</v>
      </c>
      <c r="H145" s="96">
        <f>SUM(H177+H209+H241)</f>
        <v>1000</v>
      </c>
      <c r="I145" s="96">
        <f>SUM(I177+I209+I241)</f>
        <v>1000</v>
      </c>
      <c r="J145" s="96">
        <f>SUM(J177+J209+J241)</f>
        <v>0</v>
      </c>
    </row>
    <row r="146" spans="1:10" x14ac:dyDescent="0.25">
      <c r="A146" s="178" t="s">
        <v>368</v>
      </c>
      <c r="B146" s="95"/>
      <c r="C146" s="95"/>
      <c r="D146" s="95"/>
      <c r="E146" s="95"/>
      <c r="F146" s="95"/>
      <c r="G146" s="96">
        <f>SUM(G147)</f>
        <v>584670</v>
      </c>
      <c r="H146" s="96">
        <f t="shared" ref="G146:J148" si="17">SUM(H147)</f>
        <v>541709.92585</v>
      </c>
      <c r="I146" s="96">
        <f t="shared" si="17"/>
        <v>541709.92585</v>
      </c>
      <c r="J146" s="96">
        <f t="shared" si="17"/>
        <v>0</v>
      </c>
    </row>
    <row r="147" spans="1:10" ht="43.5" customHeight="1" x14ac:dyDescent="0.25">
      <c r="A147" s="167" t="s">
        <v>92</v>
      </c>
      <c r="B147" s="95" t="s">
        <v>81</v>
      </c>
      <c r="C147" s="95" t="s">
        <v>91</v>
      </c>
      <c r="D147" s="95" t="s">
        <v>97</v>
      </c>
      <c r="E147" s="95"/>
      <c r="F147" s="95"/>
      <c r="G147" s="96">
        <f t="shared" si="17"/>
        <v>584670</v>
      </c>
      <c r="H147" s="96">
        <f t="shared" si="17"/>
        <v>541709.92585</v>
      </c>
      <c r="I147" s="96">
        <f t="shared" si="17"/>
        <v>541709.92585</v>
      </c>
      <c r="J147" s="96">
        <f t="shared" si="17"/>
        <v>0</v>
      </c>
    </row>
    <row r="148" spans="1:10" ht="36" customHeight="1" x14ac:dyDescent="0.25">
      <c r="A148" s="166" t="s">
        <v>340</v>
      </c>
      <c r="B148" s="95" t="s">
        <v>81</v>
      </c>
      <c r="C148" s="95" t="s">
        <v>91</v>
      </c>
      <c r="D148" s="95" t="s">
        <v>97</v>
      </c>
      <c r="E148" s="95"/>
      <c r="F148" s="95"/>
      <c r="G148" s="96">
        <f t="shared" si="17"/>
        <v>584670</v>
      </c>
      <c r="H148" s="96">
        <f t="shared" si="17"/>
        <v>541709.92585</v>
      </c>
      <c r="I148" s="96">
        <f t="shared" si="17"/>
        <v>541709.92585</v>
      </c>
      <c r="J148" s="96">
        <f t="shared" si="17"/>
        <v>0</v>
      </c>
    </row>
    <row r="149" spans="1:10" ht="83.25" customHeight="1" x14ac:dyDescent="0.25">
      <c r="A149" s="166" t="s">
        <v>341</v>
      </c>
      <c r="B149" s="95" t="s">
        <v>81</v>
      </c>
      <c r="C149" s="95" t="s">
        <v>91</v>
      </c>
      <c r="D149" s="95" t="s">
        <v>97</v>
      </c>
      <c r="E149" s="95" t="s">
        <v>29</v>
      </c>
      <c r="F149" s="95"/>
      <c r="G149" s="96">
        <f>SUM(G151+G155+G175)</f>
        <v>584670</v>
      </c>
      <c r="H149" s="96">
        <f>SUM(H151+H155+H175)</f>
        <v>541709.92585</v>
      </c>
      <c r="I149" s="96">
        <f>SUM(I151+I155+I175)</f>
        <v>541709.92585</v>
      </c>
      <c r="J149" s="96">
        <f>SUM(J151+J155+J175)</f>
        <v>0</v>
      </c>
    </row>
    <row r="150" spans="1:10" x14ac:dyDescent="0.25">
      <c r="A150" s="166"/>
      <c r="B150" s="95"/>
      <c r="C150" s="95"/>
      <c r="D150" s="95"/>
      <c r="E150" s="95"/>
      <c r="F150" s="95"/>
      <c r="G150" s="96"/>
      <c r="H150" s="96"/>
      <c r="I150" s="96"/>
      <c r="J150" s="96"/>
    </row>
    <row r="151" spans="1:10" ht="26.25" customHeight="1" x14ac:dyDescent="0.25">
      <c r="A151" s="166" t="s">
        <v>367</v>
      </c>
      <c r="B151" s="95"/>
      <c r="C151" s="95"/>
      <c r="D151" s="95" t="s">
        <v>97</v>
      </c>
      <c r="E151" s="95" t="s">
        <v>31</v>
      </c>
      <c r="F151" s="95"/>
      <c r="G151" s="96">
        <f>SUM(G152)</f>
        <v>510270</v>
      </c>
      <c r="H151" s="96">
        <f>SUM(H152)</f>
        <v>471973.92585</v>
      </c>
      <c r="I151" s="96">
        <f>SUM(I152)</f>
        <v>471973.92585</v>
      </c>
      <c r="J151" s="96">
        <f>SUM(J152)</f>
        <v>0</v>
      </c>
    </row>
    <row r="152" spans="1:10" x14ac:dyDescent="0.25">
      <c r="A152" s="396" t="s">
        <v>32</v>
      </c>
      <c r="B152" s="399" t="s">
        <v>81</v>
      </c>
      <c r="C152" s="399" t="s">
        <v>91</v>
      </c>
      <c r="D152" s="95" t="s">
        <v>97</v>
      </c>
      <c r="E152" s="399" t="s">
        <v>33</v>
      </c>
      <c r="F152" s="95"/>
      <c r="G152" s="96">
        <f>SUM(G153:G154)</f>
        <v>510270</v>
      </c>
      <c r="H152" s="96">
        <f>SUM(H153:H154)</f>
        <v>471973.92585</v>
      </c>
      <c r="I152" s="96">
        <f>SUM(I153:I154)</f>
        <v>471973.92585</v>
      </c>
      <c r="J152" s="96">
        <f>SUM(J153:J154)</f>
        <v>0</v>
      </c>
    </row>
    <row r="153" spans="1:10" x14ac:dyDescent="0.25">
      <c r="A153" s="400"/>
      <c r="B153" s="400"/>
      <c r="C153" s="400"/>
      <c r="D153" s="95" t="s">
        <v>97</v>
      </c>
      <c r="E153" s="400"/>
      <c r="F153" s="95" t="s">
        <v>34</v>
      </c>
      <c r="G153" s="96">
        <v>391891</v>
      </c>
      <c r="H153" s="96">
        <f>SUM(I153:J153)</f>
        <v>362499.17499999999</v>
      </c>
      <c r="I153" s="96">
        <f>G153*0.925</f>
        <v>362499.17499999999</v>
      </c>
      <c r="J153" s="96"/>
    </row>
    <row r="154" spans="1:10" x14ac:dyDescent="0.25">
      <c r="A154" s="401"/>
      <c r="B154" s="401"/>
      <c r="C154" s="401"/>
      <c r="D154" s="95" t="s">
        <v>97</v>
      </c>
      <c r="E154" s="401"/>
      <c r="F154" s="95" t="s">
        <v>35</v>
      </c>
      <c r="G154" s="96">
        <v>118379</v>
      </c>
      <c r="H154" s="96">
        <f>SUM(I154:J154)</f>
        <v>109474.75085</v>
      </c>
      <c r="I154" s="96">
        <f>SUM(I153*30.2/100)</f>
        <v>109474.75085</v>
      </c>
      <c r="J154" s="96"/>
    </row>
    <row r="155" spans="1:10" ht="33.75" customHeight="1" x14ac:dyDescent="0.25">
      <c r="A155" s="168" t="s">
        <v>342</v>
      </c>
      <c r="B155" s="95" t="s">
        <v>81</v>
      </c>
      <c r="C155" s="95" t="s">
        <v>91</v>
      </c>
      <c r="D155" s="95" t="s">
        <v>97</v>
      </c>
      <c r="E155" s="152">
        <v>200</v>
      </c>
      <c r="F155" s="95"/>
      <c r="G155" s="96">
        <f>SUM(G156)</f>
        <v>73400</v>
      </c>
      <c r="H155" s="96">
        <f>SUM(H156)</f>
        <v>68736</v>
      </c>
      <c r="I155" s="96">
        <f>SUM(I156)</f>
        <v>68736</v>
      </c>
      <c r="J155" s="96">
        <f>SUM(J156)</f>
        <v>0</v>
      </c>
    </row>
    <row r="156" spans="1:10" ht="42" customHeight="1" x14ac:dyDescent="0.25">
      <c r="A156" s="166" t="s">
        <v>346</v>
      </c>
      <c r="B156" s="95" t="s">
        <v>81</v>
      </c>
      <c r="C156" s="95" t="s">
        <v>91</v>
      </c>
      <c r="D156" s="95" t="s">
        <v>97</v>
      </c>
      <c r="E156" s="152">
        <v>240</v>
      </c>
      <c r="F156" s="95"/>
      <c r="G156" s="96">
        <f>SUM(G157:G158)</f>
        <v>73400</v>
      </c>
      <c r="H156" s="96">
        <f>SUM(H157:H158)</f>
        <v>68736</v>
      </c>
      <c r="I156" s="96">
        <f>SUM(I157:I158)</f>
        <v>68736</v>
      </c>
      <c r="J156" s="96">
        <f>SUM(J157:J158)</f>
        <v>0</v>
      </c>
    </row>
    <row r="157" spans="1:10" ht="42.75" customHeight="1" x14ac:dyDescent="0.25">
      <c r="A157" s="169" t="s">
        <v>184</v>
      </c>
      <c r="B157" s="95" t="s">
        <v>81</v>
      </c>
      <c r="C157" s="95" t="s">
        <v>91</v>
      </c>
      <c r="D157" s="95" t="s">
        <v>97</v>
      </c>
      <c r="E157" s="152">
        <v>242</v>
      </c>
      <c r="F157" s="95" t="s">
        <v>41</v>
      </c>
      <c r="G157" s="96">
        <v>23500</v>
      </c>
      <c r="H157" s="96">
        <f>SUM(I157:J157)</f>
        <v>20680</v>
      </c>
      <c r="I157" s="96">
        <f>G157*0.88</f>
        <v>20680</v>
      </c>
      <c r="J157" s="96">
        <v>0</v>
      </c>
    </row>
    <row r="158" spans="1:10" ht="37.5" customHeight="1" x14ac:dyDescent="0.25">
      <c r="A158" s="169" t="s">
        <v>344</v>
      </c>
      <c r="B158" s="95" t="s">
        <v>81</v>
      </c>
      <c r="C158" s="95" t="s">
        <v>91</v>
      </c>
      <c r="D158" s="95" t="s">
        <v>97</v>
      </c>
      <c r="E158" s="152">
        <v>244</v>
      </c>
      <c r="F158" s="95"/>
      <c r="G158" s="96">
        <f>SUM(G159+G160+G164+G167+G168+G169)</f>
        <v>49900</v>
      </c>
      <c r="H158" s="96">
        <f>SUM(H159+H160+H164+H167+H168+H169)</f>
        <v>48056</v>
      </c>
      <c r="I158" s="96">
        <f>SUM(I159+I160+I164+I167+I168+I169)</f>
        <v>48056</v>
      </c>
      <c r="J158" s="96">
        <f>SUM(J159+J160+J164+J167+J168+J169)</f>
        <v>0</v>
      </c>
    </row>
    <row r="159" spans="1:10" x14ac:dyDescent="0.25">
      <c r="A159" s="178"/>
      <c r="B159" s="95"/>
      <c r="C159" s="95"/>
      <c r="D159" s="95"/>
      <c r="E159" s="95"/>
      <c r="F159" s="95" t="s">
        <v>41</v>
      </c>
      <c r="G159" s="96">
        <v>0</v>
      </c>
      <c r="H159" s="96">
        <f>SUM(I159:J159)</f>
        <v>0</v>
      </c>
      <c r="I159" s="96"/>
      <c r="J159" s="96"/>
    </row>
    <row r="160" spans="1:10" x14ac:dyDescent="0.25">
      <c r="A160" s="178"/>
      <c r="B160" s="95"/>
      <c r="C160" s="95"/>
      <c r="D160" s="95"/>
      <c r="E160" s="95"/>
      <c r="F160" s="95" t="s">
        <v>45</v>
      </c>
      <c r="G160" s="96">
        <f>SUM(G161:G163)</f>
        <v>8000</v>
      </c>
      <c r="H160" s="96">
        <f>SUM(H161:H163)</f>
        <v>8160</v>
      </c>
      <c r="I160" s="96">
        <f>SUM(I161:I163)</f>
        <v>8160</v>
      </c>
      <c r="J160" s="96">
        <f>SUM(J161:J163)</f>
        <v>0</v>
      </c>
    </row>
    <row r="161" spans="1:10" x14ac:dyDescent="0.25">
      <c r="A161" s="178"/>
      <c r="B161" s="95"/>
      <c r="C161" s="95"/>
      <c r="D161" s="95"/>
      <c r="E161" s="95"/>
      <c r="F161" s="95" t="s">
        <v>46</v>
      </c>
      <c r="G161" s="96">
        <v>8000</v>
      </c>
      <c r="H161" s="96">
        <f>SUM(I161:J161)</f>
        <v>8160</v>
      </c>
      <c r="I161" s="96">
        <f>SUM(G161*102/100)</f>
        <v>8160</v>
      </c>
      <c r="J161" s="96">
        <v>0</v>
      </c>
    </row>
    <row r="162" spans="1:10" x14ac:dyDescent="0.25">
      <c r="A162" s="178"/>
      <c r="B162" s="95"/>
      <c r="C162" s="95"/>
      <c r="D162" s="95"/>
      <c r="E162" s="95"/>
      <c r="F162" s="95" t="s">
        <v>47</v>
      </c>
      <c r="G162" s="96">
        <v>0</v>
      </c>
      <c r="H162" s="96">
        <f>SUM(I162:J162)</f>
        <v>0</v>
      </c>
      <c r="I162" s="96">
        <f>SUM(G162*107.4/100)</f>
        <v>0</v>
      </c>
      <c r="J162" s="96">
        <v>0</v>
      </c>
    </row>
    <row r="163" spans="1:10" x14ac:dyDescent="0.25">
      <c r="A163" s="178"/>
      <c r="B163" s="95"/>
      <c r="C163" s="95"/>
      <c r="D163" s="95"/>
      <c r="E163" s="95"/>
      <c r="F163" s="95" t="s">
        <v>48</v>
      </c>
      <c r="G163" s="96">
        <v>0</v>
      </c>
      <c r="H163" s="96">
        <f>SUM(I163:J163)</f>
        <v>0</v>
      </c>
      <c r="I163" s="96">
        <f>SUM(G163*107.4/100)</f>
        <v>0</v>
      </c>
      <c r="J163" s="96">
        <v>0</v>
      </c>
    </row>
    <row r="164" spans="1:10" x14ac:dyDescent="0.25">
      <c r="A164" s="178"/>
      <c r="B164" s="95"/>
      <c r="C164" s="95"/>
      <c r="D164" s="95"/>
      <c r="E164" s="95"/>
      <c r="F164" s="95" t="s">
        <v>50</v>
      </c>
      <c r="G164" s="96">
        <f>SUM(G165:G166)</f>
        <v>300</v>
      </c>
      <c r="H164" s="96">
        <f>SUM(H165:H166)</f>
        <v>264</v>
      </c>
      <c r="I164" s="96">
        <f>SUM(I165:I166)</f>
        <v>264</v>
      </c>
      <c r="J164" s="96">
        <f>SUM(J165:J166)</f>
        <v>0</v>
      </c>
    </row>
    <row r="165" spans="1:10" x14ac:dyDescent="0.25">
      <c r="A165" s="178"/>
      <c r="B165" s="95"/>
      <c r="C165" s="95"/>
      <c r="D165" s="95"/>
      <c r="E165" s="95"/>
      <c r="F165" s="95" t="s">
        <v>51</v>
      </c>
      <c r="G165" s="96">
        <v>300</v>
      </c>
      <c r="H165" s="96">
        <f>SUM(I165:J165)</f>
        <v>264</v>
      </c>
      <c r="I165" s="96">
        <f>G165*0.88</f>
        <v>264</v>
      </c>
      <c r="J165" s="96">
        <v>0</v>
      </c>
    </row>
    <row r="166" spans="1:10" x14ac:dyDescent="0.25">
      <c r="A166" s="178"/>
      <c r="B166" s="95"/>
      <c r="C166" s="95"/>
      <c r="D166" s="95"/>
      <c r="E166" s="95"/>
      <c r="F166" s="95" t="s">
        <v>98</v>
      </c>
      <c r="G166" s="96"/>
      <c r="H166" s="96">
        <f>SUM(I166:J166)</f>
        <v>0</v>
      </c>
      <c r="I166" s="96">
        <f>SUM(G166*90/100)</f>
        <v>0</v>
      </c>
      <c r="J166" s="96">
        <v>0</v>
      </c>
    </row>
    <row r="167" spans="1:10" x14ac:dyDescent="0.25">
      <c r="A167" s="178"/>
      <c r="B167" s="95"/>
      <c r="C167" s="95"/>
      <c r="D167" s="95"/>
      <c r="E167" s="95"/>
      <c r="F167" s="95" t="s">
        <v>56</v>
      </c>
      <c r="G167" s="96">
        <v>0</v>
      </c>
      <c r="H167" s="96">
        <f t="shared" ref="H167:H174" si="18">SUM(I167:J167)</f>
        <v>0</v>
      </c>
      <c r="I167" s="96"/>
      <c r="J167" s="96"/>
    </row>
    <row r="168" spans="1:10" x14ac:dyDescent="0.25">
      <c r="A168" s="178"/>
      <c r="B168" s="95"/>
      <c r="C168" s="95"/>
      <c r="D168" s="95"/>
      <c r="E168" s="95"/>
      <c r="F168" s="95" t="s">
        <v>99</v>
      </c>
      <c r="G168" s="96">
        <v>0</v>
      </c>
      <c r="H168" s="96">
        <f t="shared" si="18"/>
        <v>0</v>
      </c>
      <c r="I168" s="96"/>
      <c r="J168" s="96"/>
    </row>
    <row r="169" spans="1:10" x14ac:dyDescent="0.25">
      <c r="A169" s="178"/>
      <c r="B169" s="95"/>
      <c r="C169" s="95"/>
      <c r="D169" s="95"/>
      <c r="E169" s="95"/>
      <c r="F169" s="95" t="s">
        <v>58</v>
      </c>
      <c r="G169" s="96">
        <f>SUM(G170:G174)</f>
        <v>41600</v>
      </c>
      <c r="H169" s="96">
        <f>SUM(H170:H174)</f>
        <v>39632</v>
      </c>
      <c r="I169" s="96">
        <f>SUM(I170:I174)</f>
        <v>39632</v>
      </c>
      <c r="J169" s="96">
        <f>SUM(J170:J174)</f>
        <v>0</v>
      </c>
    </row>
    <row r="170" spans="1:10" x14ac:dyDescent="0.25">
      <c r="A170" s="178"/>
      <c r="B170" s="95"/>
      <c r="C170" s="95"/>
      <c r="D170" s="95"/>
      <c r="E170" s="95"/>
      <c r="F170" s="95" t="s">
        <v>100</v>
      </c>
      <c r="G170" s="96">
        <v>15000</v>
      </c>
      <c r="H170" s="96">
        <f t="shared" si="18"/>
        <v>13200</v>
      </c>
      <c r="I170" s="96">
        <f>G170*0.88</f>
        <v>13200</v>
      </c>
      <c r="J170" s="96">
        <v>0</v>
      </c>
    </row>
    <row r="171" spans="1:10" x14ac:dyDescent="0.25">
      <c r="A171" s="178"/>
      <c r="B171" s="95"/>
      <c r="C171" s="95"/>
      <c r="D171" s="95"/>
      <c r="E171" s="95"/>
      <c r="F171" s="95" t="s">
        <v>101</v>
      </c>
      <c r="G171" s="96"/>
      <c r="H171" s="96">
        <f t="shared" si="18"/>
        <v>0</v>
      </c>
      <c r="I171" s="96">
        <f>SUM(G171*90/100)</f>
        <v>0</v>
      </c>
      <c r="J171" s="96">
        <v>0</v>
      </c>
    </row>
    <row r="172" spans="1:10" x14ac:dyDescent="0.25">
      <c r="A172" s="178"/>
      <c r="B172" s="95"/>
      <c r="C172" s="95"/>
      <c r="D172" s="95"/>
      <c r="E172" s="95"/>
      <c r="F172" s="95" t="s">
        <v>102</v>
      </c>
      <c r="G172" s="96">
        <v>5000</v>
      </c>
      <c r="H172" s="96">
        <f>SUM(I172:J172)</f>
        <v>4400</v>
      </c>
      <c r="I172" s="96">
        <f>G172*0.88</f>
        <v>4400</v>
      </c>
      <c r="J172" s="96">
        <v>0</v>
      </c>
    </row>
    <row r="173" spans="1:10" x14ac:dyDescent="0.25">
      <c r="A173" s="178"/>
      <c r="B173" s="95"/>
      <c r="C173" s="95"/>
      <c r="D173" s="95"/>
      <c r="E173" s="95"/>
      <c r="F173" s="95" t="s">
        <v>60</v>
      </c>
      <c r="G173" s="96">
        <v>0</v>
      </c>
      <c r="H173" s="96">
        <f t="shared" si="18"/>
        <v>0</v>
      </c>
      <c r="I173" s="96">
        <f>SUM(G173*107.4/100)</f>
        <v>0</v>
      </c>
      <c r="J173" s="96">
        <v>0</v>
      </c>
    </row>
    <row r="174" spans="1:10" x14ac:dyDescent="0.25">
      <c r="A174" s="178"/>
      <c r="B174" s="95"/>
      <c r="C174" s="95"/>
      <c r="D174" s="95"/>
      <c r="E174" s="95"/>
      <c r="F174" s="95" t="s">
        <v>61</v>
      </c>
      <c r="G174" s="96">
        <v>21600</v>
      </c>
      <c r="H174" s="96">
        <f t="shared" si="18"/>
        <v>22032</v>
      </c>
      <c r="I174" s="96">
        <f>SUM(G174*102/100)</f>
        <v>22032</v>
      </c>
      <c r="J174" s="96">
        <v>0</v>
      </c>
    </row>
    <row r="175" spans="1:10" ht="17.25" customHeight="1" x14ac:dyDescent="0.25">
      <c r="A175" s="166" t="s">
        <v>62</v>
      </c>
      <c r="B175" s="95" t="s">
        <v>81</v>
      </c>
      <c r="C175" s="95" t="s">
        <v>91</v>
      </c>
      <c r="D175" s="95" t="s">
        <v>97</v>
      </c>
      <c r="E175" s="95" t="s">
        <v>63</v>
      </c>
      <c r="F175" s="95"/>
      <c r="G175" s="96">
        <f>SUM(G176)</f>
        <v>1000</v>
      </c>
      <c r="H175" s="96">
        <f t="shared" ref="H175:J176" si="19">SUM(H176)</f>
        <v>1000</v>
      </c>
      <c r="I175" s="96">
        <f t="shared" si="19"/>
        <v>1000</v>
      </c>
      <c r="J175" s="96">
        <f t="shared" si="19"/>
        <v>0</v>
      </c>
    </row>
    <row r="176" spans="1:10" ht="18.75" customHeight="1" x14ac:dyDescent="0.25">
      <c r="A176" s="166" t="s">
        <v>64</v>
      </c>
      <c r="B176" s="95" t="s">
        <v>81</v>
      </c>
      <c r="C176" s="95" t="s">
        <v>91</v>
      </c>
      <c r="D176" s="95" t="s">
        <v>97</v>
      </c>
      <c r="E176" s="95" t="s">
        <v>65</v>
      </c>
      <c r="F176" s="95"/>
      <c r="G176" s="96">
        <f>SUM(G177)</f>
        <v>1000</v>
      </c>
      <c r="H176" s="96">
        <f t="shared" si="19"/>
        <v>1000</v>
      </c>
      <c r="I176" s="96">
        <f t="shared" si="19"/>
        <v>1000</v>
      </c>
      <c r="J176" s="96">
        <f t="shared" si="19"/>
        <v>0</v>
      </c>
    </row>
    <row r="177" spans="1:10" ht="24.75" customHeight="1" x14ac:dyDescent="0.25">
      <c r="A177" s="166" t="s">
        <v>66</v>
      </c>
      <c r="B177" s="95" t="s">
        <v>81</v>
      </c>
      <c r="C177" s="95" t="s">
        <v>91</v>
      </c>
      <c r="D177" s="95" t="s">
        <v>97</v>
      </c>
      <c r="E177" s="95" t="s">
        <v>67</v>
      </c>
      <c r="F177" s="95" t="s">
        <v>68</v>
      </c>
      <c r="G177" s="96">
        <v>1000</v>
      </c>
      <c r="H177" s="96">
        <f>SUM(I177:J177)</f>
        <v>1000</v>
      </c>
      <c r="I177" s="96">
        <v>1000</v>
      </c>
      <c r="J177" s="96">
        <v>0</v>
      </c>
    </row>
    <row r="178" spans="1:10" x14ac:dyDescent="0.25">
      <c r="A178" s="178" t="s">
        <v>369</v>
      </c>
      <c r="B178" s="95"/>
      <c r="C178" s="95"/>
      <c r="D178" s="95"/>
      <c r="E178" s="95"/>
      <c r="F178" s="95"/>
      <c r="G178" s="96">
        <f>SUM(G179)</f>
        <v>0</v>
      </c>
      <c r="H178" s="96">
        <f>SUM(H179)</f>
        <v>0</v>
      </c>
      <c r="I178" s="96">
        <f>SUM(I179)</f>
        <v>0</v>
      </c>
      <c r="J178" s="96">
        <f>SUM(J179)</f>
        <v>0</v>
      </c>
    </row>
    <row r="179" spans="1:10" ht="39.75" customHeight="1" x14ac:dyDescent="0.25">
      <c r="A179" s="167" t="s">
        <v>92</v>
      </c>
      <c r="B179" s="95" t="s">
        <v>81</v>
      </c>
      <c r="C179" s="95" t="s">
        <v>91</v>
      </c>
      <c r="D179" s="95" t="s">
        <v>93</v>
      </c>
      <c r="E179" s="95"/>
      <c r="F179" s="95"/>
      <c r="G179" s="96">
        <f>SUM(G182+G187+G207)</f>
        <v>0</v>
      </c>
      <c r="H179" s="96">
        <f>SUM(H182+H187+H207)</f>
        <v>0</v>
      </c>
      <c r="I179" s="96">
        <f>SUM(I182+I187+I207)</f>
        <v>0</v>
      </c>
      <c r="J179" s="96">
        <f>SUM(J182+J187+J207)</f>
        <v>0</v>
      </c>
    </row>
    <row r="180" spans="1:10" ht="27.75" customHeight="1" x14ac:dyDescent="0.25">
      <c r="A180" s="167" t="s">
        <v>94</v>
      </c>
      <c r="B180" s="95" t="s">
        <v>81</v>
      </c>
      <c r="C180" s="95" t="s">
        <v>91</v>
      </c>
      <c r="D180" s="95" t="s">
        <v>95</v>
      </c>
      <c r="E180" s="95"/>
      <c r="F180" s="95"/>
      <c r="G180" s="96"/>
      <c r="H180" s="96"/>
      <c r="I180" s="96"/>
      <c r="J180" s="96"/>
    </row>
    <row r="181" spans="1:10" ht="39.75" customHeight="1" x14ac:dyDescent="0.25">
      <c r="A181" s="167" t="s">
        <v>96</v>
      </c>
      <c r="B181" s="95" t="s">
        <v>81</v>
      </c>
      <c r="C181" s="95" t="s">
        <v>91</v>
      </c>
      <c r="D181" s="95" t="s">
        <v>318</v>
      </c>
      <c r="E181" s="95"/>
      <c r="F181" s="95"/>
      <c r="G181" s="96"/>
      <c r="H181" s="96"/>
      <c r="I181" s="96"/>
      <c r="J181" s="96"/>
    </row>
    <row r="182" spans="1:10" ht="57.75" customHeight="1" x14ac:dyDescent="0.25">
      <c r="A182" s="166" t="s">
        <v>28</v>
      </c>
      <c r="B182" s="95" t="s">
        <v>81</v>
      </c>
      <c r="C182" s="95" t="s">
        <v>91</v>
      </c>
      <c r="D182" s="95" t="s">
        <v>318</v>
      </c>
      <c r="E182" s="95" t="s">
        <v>29</v>
      </c>
      <c r="F182" s="95"/>
      <c r="G182" s="96">
        <f>SUM(G183)</f>
        <v>0</v>
      </c>
      <c r="H182" s="96">
        <f t="shared" ref="H182:J183" si="20">SUM(H183)</f>
        <v>0</v>
      </c>
      <c r="I182" s="96">
        <f t="shared" si="20"/>
        <v>0</v>
      </c>
      <c r="J182" s="96">
        <f t="shared" si="20"/>
        <v>0</v>
      </c>
    </row>
    <row r="183" spans="1:10" ht="33" customHeight="1" x14ac:dyDescent="0.25">
      <c r="A183" s="166" t="s">
        <v>30</v>
      </c>
      <c r="B183" s="95"/>
      <c r="C183" s="95"/>
      <c r="D183" s="95" t="s">
        <v>318</v>
      </c>
      <c r="E183" s="95" t="s">
        <v>31</v>
      </c>
      <c r="F183" s="95"/>
      <c r="G183" s="96">
        <f>SUM(G184)</f>
        <v>0</v>
      </c>
      <c r="H183" s="96">
        <f t="shared" si="20"/>
        <v>0</v>
      </c>
      <c r="I183" s="96">
        <f t="shared" si="20"/>
        <v>0</v>
      </c>
      <c r="J183" s="96">
        <f t="shared" si="20"/>
        <v>0</v>
      </c>
    </row>
    <row r="184" spans="1:10" x14ac:dyDescent="0.25">
      <c r="A184" s="396" t="s">
        <v>32</v>
      </c>
      <c r="B184" s="399" t="s">
        <v>81</v>
      </c>
      <c r="C184" s="399" t="s">
        <v>91</v>
      </c>
      <c r="D184" s="95" t="s">
        <v>318</v>
      </c>
      <c r="E184" s="399" t="s">
        <v>33</v>
      </c>
      <c r="F184" s="95"/>
      <c r="G184" s="96">
        <f>SUM(G185:G186)</f>
        <v>0</v>
      </c>
      <c r="H184" s="96">
        <f>SUM(H185:H186)</f>
        <v>0</v>
      </c>
      <c r="I184" s="96">
        <f>SUM(I185:I186)</f>
        <v>0</v>
      </c>
      <c r="J184" s="96">
        <f>SUM(J185:J186)</f>
        <v>0</v>
      </c>
    </row>
    <row r="185" spans="1:10" x14ac:dyDescent="0.25">
      <c r="A185" s="400"/>
      <c r="B185" s="400"/>
      <c r="C185" s="400"/>
      <c r="D185" s="95" t="s">
        <v>318</v>
      </c>
      <c r="E185" s="400"/>
      <c r="F185" s="95" t="s">
        <v>34</v>
      </c>
      <c r="G185" s="96"/>
      <c r="H185" s="96">
        <f>SUM(I185:J185)</f>
        <v>0</v>
      </c>
      <c r="I185" s="96">
        <f>SUM(G185)</f>
        <v>0</v>
      </c>
      <c r="J185" s="96">
        <v>0</v>
      </c>
    </row>
    <row r="186" spans="1:10" x14ac:dyDescent="0.25">
      <c r="A186" s="401"/>
      <c r="B186" s="401"/>
      <c r="C186" s="401"/>
      <c r="D186" s="95" t="s">
        <v>318</v>
      </c>
      <c r="E186" s="401"/>
      <c r="F186" s="95" t="s">
        <v>35</v>
      </c>
      <c r="G186" s="96"/>
      <c r="H186" s="96">
        <f>SUM(I186:J186)</f>
        <v>0</v>
      </c>
      <c r="I186" s="96">
        <f>SUM(G186)</f>
        <v>0</v>
      </c>
      <c r="J186" s="96">
        <v>0</v>
      </c>
    </row>
    <row r="187" spans="1:10" ht="30.75" customHeight="1" x14ac:dyDescent="0.25">
      <c r="A187" s="168" t="s">
        <v>38</v>
      </c>
      <c r="B187" s="95" t="s">
        <v>81</v>
      </c>
      <c r="C187" s="95" t="s">
        <v>91</v>
      </c>
      <c r="D187" s="95" t="s">
        <v>318</v>
      </c>
      <c r="E187" s="152">
        <v>200</v>
      </c>
      <c r="F187" s="95"/>
      <c r="G187" s="96">
        <f>SUM(G188)</f>
        <v>0</v>
      </c>
      <c r="H187" s="96">
        <f>SUM(H188)</f>
        <v>0</v>
      </c>
      <c r="I187" s="96">
        <f>SUM(I188)</f>
        <v>0</v>
      </c>
      <c r="J187" s="96">
        <f>SUM(J188)</f>
        <v>0</v>
      </c>
    </row>
    <row r="188" spans="1:10" ht="29.25" customHeight="1" x14ac:dyDescent="0.25">
      <c r="A188" s="166" t="s">
        <v>39</v>
      </c>
      <c r="B188" s="95" t="s">
        <v>81</v>
      </c>
      <c r="C188" s="95" t="s">
        <v>91</v>
      </c>
      <c r="D188" s="95" t="s">
        <v>318</v>
      </c>
      <c r="E188" s="152">
        <v>240</v>
      </c>
      <c r="F188" s="95"/>
      <c r="G188" s="96">
        <f>SUM(G189:G190)</f>
        <v>0</v>
      </c>
      <c r="H188" s="96">
        <f>SUM(H189:H190)</f>
        <v>0</v>
      </c>
      <c r="I188" s="96">
        <f>SUM(I189:I190)</f>
        <v>0</v>
      </c>
      <c r="J188" s="96">
        <f>SUM(J189:J190)</f>
        <v>0</v>
      </c>
    </row>
    <row r="189" spans="1:10" ht="43.5" customHeight="1" x14ac:dyDescent="0.25">
      <c r="A189" s="169" t="s">
        <v>40</v>
      </c>
      <c r="B189" s="95" t="s">
        <v>81</v>
      </c>
      <c r="C189" s="95" t="s">
        <v>91</v>
      </c>
      <c r="D189" s="95" t="s">
        <v>318</v>
      </c>
      <c r="E189" s="152">
        <v>242</v>
      </c>
      <c r="F189" s="95" t="s">
        <v>41</v>
      </c>
      <c r="G189" s="96">
        <v>0</v>
      </c>
      <c r="H189" s="96">
        <f>SUM(I189:J189)</f>
        <v>0</v>
      </c>
      <c r="I189" s="96">
        <f>SUM(G189*90/100)</f>
        <v>0</v>
      </c>
      <c r="J189" s="96">
        <v>0</v>
      </c>
    </row>
    <row r="190" spans="1:10" ht="26.25" customHeight="1" x14ac:dyDescent="0.25">
      <c r="A190" s="169" t="s">
        <v>42</v>
      </c>
      <c r="B190" s="95" t="s">
        <v>81</v>
      </c>
      <c r="C190" s="95" t="s">
        <v>91</v>
      </c>
      <c r="D190" s="95" t="s">
        <v>318</v>
      </c>
      <c r="E190" s="152">
        <v>244</v>
      </c>
      <c r="F190" s="95"/>
      <c r="G190" s="96">
        <f>SUM(G191+G192+G196+G199+G200+G201)</f>
        <v>0</v>
      </c>
      <c r="H190" s="96">
        <f>SUM(H191+H192+H196+H199+H200+H201)</f>
        <v>0</v>
      </c>
      <c r="I190" s="96">
        <f>SUM(I191+I192+I196+I199+I200+I201)</f>
        <v>0</v>
      </c>
      <c r="J190" s="96">
        <f>SUM(J191+J192+J196+J199+J200+J201)</f>
        <v>0</v>
      </c>
    </row>
    <row r="191" spans="1:10" x14ac:dyDescent="0.25">
      <c r="A191" s="178"/>
      <c r="B191" s="95"/>
      <c r="C191" s="95"/>
      <c r="D191" s="95"/>
      <c r="E191" s="95"/>
      <c r="F191" s="95" t="s">
        <v>41</v>
      </c>
      <c r="G191" s="96">
        <v>0</v>
      </c>
      <c r="H191" s="96">
        <f>SUM(I191:J191)</f>
        <v>0</v>
      </c>
      <c r="I191" s="96"/>
      <c r="J191" s="96"/>
    </row>
    <row r="192" spans="1:10" x14ac:dyDescent="0.25">
      <c r="A192" s="178"/>
      <c r="B192" s="95"/>
      <c r="C192" s="95"/>
      <c r="D192" s="95"/>
      <c r="E192" s="95"/>
      <c r="F192" s="95" t="s">
        <v>45</v>
      </c>
      <c r="G192" s="96">
        <f>SUM(G193:G195)</f>
        <v>0</v>
      </c>
      <c r="H192" s="96">
        <f>SUM(H193:H195)</f>
        <v>0</v>
      </c>
      <c r="I192" s="96">
        <f>SUM(I193:I195)</f>
        <v>0</v>
      </c>
      <c r="J192" s="96">
        <f>SUM(J193:J195)</f>
        <v>0</v>
      </c>
    </row>
    <row r="193" spans="1:10" x14ac:dyDescent="0.25">
      <c r="A193" s="178"/>
      <c r="B193" s="95"/>
      <c r="C193" s="95"/>
      <c r="D193" s="95"/>
      <c r="E193" s="95"/>
      <c r="F193" s="95" t="s">
        <v>46</v>
      </c>
      <c r="G193" s="96">
        <v>0</v>
      </c>
      <c r="H193" s="96">
        <f>SUM(I193:J193)</f>
        <v>0</v>
      </c>
      <c r="I193" s="96">
        <f>SUM(G193*107.4/100)</f>
        <v>0</v>
      </c>
      <c r="J193" s="96">
        <v>0</v>
      </c>
    </row>
    <row r="194" spans="1:10" x14ac:dyDescent="0.25">
      <c r="A194" s="178"/>
      <c r="B194" s="95"/>
      <c r="C194" s="95"/>
      <c r="D194" s="95"/>
      <c r="E194" s="95"/>
      <c r="F194" s="95" t="s">
        <v>47</v>
      </c>
      <c r="G194" s="96">
        <v>0</v>
      </c>
      <c r="H194" s="96">
        <f>SUM(I194:J194)</f>
        <v>0</v>
      </c>
      <c r="I194" s="96">
        <f>SUM(G194*107.4/100)</f>
        <v>0</v>
      </c>
      <c r="J194" s="96">
        <v>0</v>
      </c>
    </row>
    <row r="195" spans="1:10" x14ac:dyDescent="0.25">
      <c r="A195" s="178"/>
      <c r="B195" s="95"/>
      <c r="C195" s="95"/>
      <c r="D195" s="95"/>
      <c r="E195" s="95"/>
      <c r="F195" s="95" t="s">
        <v>48</v>
      </c>
      <c r="G195" s="96">
        <v>0</v>
      </c>
      <c r="H195" s="96">
        <f>SUM(I195:J195)</f>
        <v>0</v>
      </c>
      <c r="I195" s="96">
        <f>SUM(G195*107.4/100)</f>
        <v>0</v>
      </c>
      <c r="J195" s="96">
        <v>0</v>
      </c>
    </row>
    <row r="196" spans="1:10" x14ac:dyDescent="0.25">
      <c r="A196" s="178"/>
      <c r="B196" s="95"/>
      <c r="C196" s="95"/>
      <c r="D196" s="95"/>
      <c r="E196" s="95"/>
      <c r="F196" s="95" t="s">
        <v>50</v>
      </c>
      <c r="G196" s="96">
        <f>SUM(G197:G198)</f>
        <v>0</v>
      </c>
      <c r="H196" s="96">
        <f>SUM(H197:H198)</f>
        <v>0</v>
      </c>
      <c r="I196" s="96">
        <f>SUM(I197:I198)</f>
        <v>0</v>
      </c>
      <c r="J196" s="96">
        <f>SUM(J197:J198)</f>
        <v>0</v>
      </c>
    </row>
    <row r="197" spans="1:10" x14ac:dyDescent="0.25">
      <c r="A197" s="178"/>
      <c r="B197" s="95"/>
      <c r="C197" s="95"/>
      <c r="D197" s="95"/>
      <c r="E197" s="95"/>
      <c r="F197" s="95" t="s">
        <v>52</v>
      </c>
      <c r="G197" s="96">
        <v>0</v>
      </c>
      <c r="H197" s="96"/>
      <c r="I197" s="96"/>
      <c r="J197" s="96"/>
    </row>
    <row r="198" spans="1:10" x14ac:dyDescent="0.25">
      <c r="A198" s="178"/>
      <c r="B198" s="95"/>
      <c r="C198" s="95"/>
      <c r="D198" s="95"/>
      <c r="E198" s="95"/>
      <c r="F198" s="95" t="s">
        <v>98</v>
      </c>
      <c r="G198" s="96">
        <v>0</v>
      </c>
      <c r="H198" s="96"/>
      <c r="I198" s="96"/>
      <c r="J198" s="96"/>
    </row>
    <row r="199" spans="1:10" x14ac:dyDescent="0.25">
      <c r="A199" s="178"/>
      <c r="B199" s="95"/>
      <c r="C199" s="95"/>
      <c r="D199" s="95"/>
      <c r="E199" s="95"/>
      <c r="F199" s="95" t="s">
        <v>56</v>
      </c>
      <c r="G199" s="96">
        <v>0</v>
      </c>
      <c r="H199" s="96"/>
      <c r="I199" s="96"/>
      <c r="J199" s="96"/>
    </row>
    <row r="200" spans="1:10" x14ac:dyDescent="0.25">
      <c r="A200" s="178"/>
      <c r="B200" s="95"/>
      <c r="C200" s="95"/>
      <c r="D200" s="95"/>
      <c r="E200" s="95"/>
      <c r="F200" s="95" t="s">
        <v>99</v>
      </c>
      <c r="G200" s="96">
        <v>0</v>
      </c>
      <c r="H200" s="96"/>
      <c r="I200" s="96"/>
      <c r="J200" s="96"/>
    </row>
    <row r="201" spans="1:10" x14ac:dyDescent="0.25">
      <c r="A201" s="178"/>
      <c r="B201" s="95"/>
      <c r="C201" s="95"/>
      <c r="D201" s="95"/>
      <c r="E201" s="95"/>
      <c r="F201" s="95" t="s">
        <v>58</v>
      </c>
      <c r="G201" s="96">
        <f>SUM(G202:G206)</f>
        <v>0</v>
      </c>
      <c r="H201" s="96">
        <f>SUM(H202:H206)</f>
        <v>0</v>
      </c>
      <c r="I201" s="96">
        <f>SUM(I202:I206)</f>
        <v>0</v>
      </c>
      <c r="J201" s="96">
        <f>SUM(J202:J206)</f>
        <v>0</v>
      </c>
    </row>
    <row r="202" spans="1:10" x14ac:dyDescent="0.25">
      <c r="A202" s="178"/>
      <c r="B202" s="95"/>
      <c r="C202" s="95"/>
      <c r="D202" s="95"/>
      <c r="E202" s="95"/>
      <c r="F202" s="95" t="s">
        <v>100</v>
      </c>
      <c r="G202" s="96"/>
      <c r="H202" s="96">
        <f>SUM(I202:J202)</f>
        <v>0</v>
      </c>
      <c r="I202" s="96">
        <f>SUM(G202*90/100)</f>
        <v>0</v>
      </c>
      <c r="J202" s="96">
        <v>0</v>
      </c>
    </row>
    <row r="203" spans="1:10" x14ac:dyDescent="0.25">
      <c r="A203" s="178"/>
      <c r="B203" s="95"/>
      <c r="C203" s="95"/>
      <c r="D203" s="95"/>
      <c r="E203" s="95"/>
      <c r="F203" s="95" t="s">
        <v>101</v>
      </c>
      <c r="G203" s="96"/>
      <c r="H203" s="96">
        <f>SUM(I203:J203)</f>
        <v>0</v>
      </c>
      <c r="I203" s="96">
        <f>SUM(G203*90/100)</f>
        <v>0</v>
      </c>
      <c r="J203" s="96">
        <v>0</v>
      </c>
    </row>
    <row r="204" spans="1:10" x14ac:dyDescent="0.25">
      <c r="A204" s="178"/>
      <c r="B204" s="95"/>
      <c r="C204" s="95"/>
      <c r="D204" s="95"/>
      <c r="E204" s="95"/>
      <c r="F204" s="95" t="s">
        <v>102</v>
      </c>
      <c r="G204" s="96"/>
      <c r="H204" s="96">
        <f>SUM(I204:J204)</f>
        <v>0</v>
      </c>
      <c r="I204" s="96">
        <f>SUM(G204*90/100)</f>
        <v>0</v>
      </c>
      <c r="J204" s="96"/>
    </row>
    <row r="205" spans="1:10" x14ac:dyDescent="0.25">
      <c r="A205" s="178"/>
      <c r="B205" s="95"/>
      <c r="C205" s="95"/>
      <c r="D205" s="95"/>
      <c r="E205" s="95"/>
      <c r="F205" s="95" t="s">
        <v>60</v>
      </c>
      <c r="G205" s="96"/>
      <c r="H205" s="96">
        <f>SUM(I205:J205)</f>
        <v>0</v>
      </c>
      <c r="I205" s="96">
        <f>SUM(G205*90/100)</f>
        <v>0</v>
      </c>
      <c r="J205" s="96"/>
    </row>
    <row r="206" spans="1:10" x14ac:dyDescent="0.25">
      <c r="A206" s="178"/>
      <c r="B206" s="95"/>
      <c r="C206" s="95"/>
      <c r="D206" s="95"/>
      <c r="E206" s="95"/>
      <c r="F206" s="95" t="s">
        <v>61</v>
      </c>
      <c r="G206" s="96">
        <v>0</v>
      </c>
      <c r="H206" s="96">
        <f>SUM(I206:J206)</f>
        <v>0</v>
      </c>
      <c r="I206" s="96">
        <f>SUM(G206*107.4/100)</f>
        <v>0</v>
      </c>
      <c r="J206" s="96">
        <v>0</v>
      </c>
    </row>
    <row r="207" spans="1:10" ht="21.75" customHeight="1" x14ac:dyDescent="0.25">
      <c r="A207" s="166" t="s">
        <v>62</v>
      </c>
      <c r="B207" s="95" t="s">
        <v>81</v>
      </c>
      <c r="C207" s="95" t="s">
        <v>91</v>
      </c>
      <c r="D207" s="95" t="s">
        <v>318</v>
      </c>
      <c r="E207" s="95" t="s">
        <v>63</v>
      </c>
      <c r="F207" s="95"/>
      <c r="G207" s="96">
        <f>SUM(G208)</f>
        <v>0</v>
      </c>
      <c r="H207" s="96">
        <f t="shared" ref="H207:J208" si="21">SUM(H208)</f>
        <v>0</v>
      </c>
      <c r="I207" s="96">
        <f t="shared" si="21"/>
        <v>0</v>
      </c>
      <c r="J207" s="96">
        <f t="shared" si="21"/>
        <v>0</v>
      </c>
    </row>
    <row r="208" spans="1:10" ht="15" customHeight="1" x14ac:dyDescent="0.25">
      <c r="A208" s="166" t="s">
        <v>64</v>
      </c>
      <c r="B208" s="95" t="s">
        <v>81</v>
      </c>
      <c r="C208" s="95" t="s">
        <v>91</v>
      </c>
      <c r="D208" s="95" t="s">
        <v>318</v>
      </c>
      <c r="E208" s="95" t="s">
        <v>65</v>
      </c>
      <c r="F208" s="95"/>
      <c r="G208" s="96">
        <f>SUM(G209)</f>
        <v>0</v>
      </c>
      <c r="H208" s="96">
        <f t="shared" si="21"/>
        <v>0</v>
      </c>
      <c r="I208" s="96">
        <f t="shared" si="21"/>
        <v>0</v>
      </c>
      <c r="J208" s="96">
        <f t="shared" si="21"/>
        <v>0</v>
      </c>
    </row>
    <row r="209" spans="1:10" ht="26.25" customHeight="1" x14ac:dyDescent="0.25">
      <c r="A209" s="166" t="s">
        <v>66</v>
      </c>
      <c r="B209" s="95" t="s">
        <v>81</v>
      </c>
      <c r="C209" s="95" t="s">
        <v>91</v>
      </c>
      <c r="D209" s="95" t="s">
        <v>318</v>
      </c>
      <c r="E209" s="95" t="s">
        <v>67</v>
      </c>
      <c r="F209" s="95" t="s">
        <v>68</v>
      </c>
      <c r="G209" s="96"/>
      <c r="H209" s="96">
        <f>SUM(I209:J209)</f>
        <v>0</v>
      </c>
      <c r="I209" s="96"/>
      <c r="J209" s="96">
        <v>0</v>
      </c>
    </row>
    <row r="210" spans="1:10" x14ac:dyDescent="0.25">
      <c r="A210" s="178" t="s">
        <v>370</v>
      </c>
      <c r="B210" s="95"/>
      <c r="C210" s="95"/>
      <c r="D210" s="95"/>
      <c r="E210" s="95"/>
      <c r="F210" s="95"/>
      <c r="G210" s="96">
        <f>SUM(G211)</f>
        <v>0</v>
      </c>
      <c r="H210" s="96">
        <f>SUM(H211)</f>
        <v>0</v>
      </c>
      <c r="I210" s="96">
        <f>SUM(I211)</f>
        <v>0</v>
      </c>
      <c r="J210" s="96">
        <f>SUM(J211)</f>
        <v>0</v>
      </c>
    </row>
    <row r="211" spans="1:10" ht="41.25" customHeight="1" x14ac:dyDescent="0.25">
      <c r="A211" s="167" t="s">
        <v>92</v>
      </c>
      <c r="B211" s="95" t="s">
        <v>81</v>
      </c>
      <c r="C211" s="95" t="s">
        <v>91</v>
      </c>
      <c r="D211" s="95" t="s">
        <v>93</v>
      </c>
      <c r="E211" s="95"/>
      <c r="F211" s="95"/>
      <c r="G211" s="96">
        <f>SUM(G214+G219+G239)</f>
        <v>0</v>
      </c>
      <c r="H211" s="96">
        <f>SUM(H214+H219+H239)</f>
        <v>0</v>
      </c>
      <c r="I211" s="96">
        <f>SUM(I214+I219+I239)</f>
        <v>0</v>
      </c>
      <c r="J211" s="96">
        <f>SUM(J214+J219+J239)</f>
        <v>0</v>
      </c>
    </row>
    <row r="212" spans="1:10" ht="27.75" customHeight="1" x14ac:dyDescent="0.25">
      <c r="A212" s="167" t="s">
        <v>94</v>
      </c>
      <c r="B212" s="95" t="s">
        <v>81</v>
      </c>
      <c r="C212" s="95" t="s">
        <v>91</v>
      </c>
      <c r="D212" s="95" t="s">
        <v>95</v>
      </c>
      <c r="E212" s="95"/>
      <c r="F212" s="95"/>
      <c r="G212" s="96"/>
      <c r="H212" s="96"/>
      <c r="I212" s="96"/>
      <c r="J212" s="96"/>
    </row>
    <row r="213" spans="1:10" ht="39.75" customHeight="1" x14ac:dyDescent="0.25">
      <c r="A213" s="167" t="s">
        <v>96</v>
      </c>
      <c r="B213" s="95" t="s">
        <v>81</v>
      </c>
      <c r="C213" s="95" t="s">
        <v>91</v>
      </c>
      <c r="D213" s="95" t="s">
        <v>318</v>
      </c>
      <c r="E213" s="95"/>
      <c r="F213" s="95"/>
      <c r="G213" s="96"/>
      <c r="H213" s="96"/>
      <c r="I213" s="96"/>
      <c r="J213" s="96"/>
    </row>
    <row r="214" spans="1:10" ht="55.5" customHeight="1" x14ac:dyDescent="0.25">
      <c r="A214" s="166" t="s">
        <v>28</v>
      </c>
      <c r="B214" s="95" t="s">
        <v>81</v>
      </c>
      <c r="C214" s="95" t="s">
        <v>91</v>
      </c>
      <c r="D214" s="95" t="s">
        <v>318</v>
      </c>
      <c r="E214" s="95" t="s">
        <v>29</v>
      </c>
      <c r="F214" s="95"/>
      <c r="G214" s="96">
        <f>SUM(G215)</f>
        <v>0</v>
      </c>
      <c r="H214" s="96">
        <f t="shared" ref="H214:J215" si="22">SUM(H215)</f>
        <v>0</v>
      </c>
      <c r="I214" s="96">
        <f t="shared" si="22"/>
        <v>0</v>
      </c>
      <c r="J214" s="96">
        <f t="shared" si="22"/>
        <v>0</v>
      </c>
    </row>
    <row r="215" spans="1:10" ht="24" customHeight="1" x14ac:dyDescent="0.25">
      <c r="A215" s="166" t="s">
        <v>30</v>
      </c>
      <c r="B215" s="95"/>
      <c r="C215" s="95"/>
      <c r="D215" s="95" t="s">
        <v>318</v>
      </c>
      <c r="E215" s="95" t="s">
        <v>31</v>
      </c>
      <c r="F215" s="95"/>
      <c r="G215" s="96">
        <f>SUM(G216)</f>
        <v>0</v>
      </c>
      <c r="H215" s="96">
        <f t="shared" si="22"/>
        <v>0</v>
      </c>
      <c r="I215" s="96">
        <f t="shared" si="22"/>
        <v>0</v>
      </c>
      <c r="J215" s="96">
        <f t="shared" si="22"/>
        <v>0</v>
      </c>
    </row>
    <row r="216" spans="1:10" x14ac:dyDescent="0.25">
      <c r="A216" s="396" t="s">
        <v>32</v>
      </c>
      <c r="B216" s="399" t="s">
        <v>81</v>
      </c>
      <c r="C216" s="399" t="s">
        <v>91</v>
      </c>
      <c r="D216" s="95" t="s">
        <v>318</v>
      </c>
      <c r="E216" s="399" t="s">
        <v>33</v>
      </c>
      <c r="F216" s="95"/>
      <c r="G216" s="96">
        <f>SUM(G217:G218)</f>
        <v>0</v>
      </c>
      <c r="H216" s="96">
        <f>SUM(H217:H218)</f>
        <v>0</v>
      </c>
      <c r="I216" s="96">
        <f>SUM(I217:I218)</f>
        <v>0</v>
      </c>
      <c r="J216" s="96">
        <f>SUM(J217:J218)</f>
        <v>0</v>
      </c>
    </row>
    <row r="217" spans="1:10" x14ac:dyDescent="0.25">
      <c r="A217" s="400"/>
      <c r="B217" s="400"/>
      <c r="C217" s="400"/>
      <c r="D217" s="95" t="s">
        <v>318</v>
      </c>
      <c r="E217" s="400"/>
      <c r="F217" s="95" t="s">
        <v>34</v>
      </c>
      <c r="G217" s="96"/>
      <c r="H217" s="96">
        <f>SUM(I217:J217)</f>
        <v>0</v>
      </c>
      <c r="I217" s="96">
        <f>SUM(G217)</f>
        <v>0</v>
      </c>
      <c r="J217" s="96">
        <v>0</v>
      </c>
    </row>
    <row r="218" spans="1:10" x14ac:dyDescent="0.25">
      <c r="A218" s="401"/>
      <c r="B218" s="401"/>
      <c r="C218" s="401"/>
      <c r="D218" s="95" t="s">
        <v>318</v>
      </c>
      <c r="E218" s="401"/>
      <c r="F218" s="95" t="s">
        <v>35</v>
      </c>
      <c r="G218" s="96"/>
      <c r="H218" s="96">
        <f>SUM(I218:J218)</f>
        <v>0</v>
      </c>
      <c r="I218" s="96">
        <f>SUM(G218)</f>
        <v>0</v>
      </c>
      <c r="J218" s="96">
        <v>0</v>
      </c>
    </row>
    <row r="219" spans="1:10" ht="29.25" customHeight="1" x14ac:dyDescent="0.25">
      <c r="A219" s="168" t="s">
        <v>38</v>
      </c>
      <c r="B219" s="95" t="s">
        <v>81</v>
      </c>
      <c r="C219" s="95" t="s">
        <v>91</v>
      </c>
      <c r="D219" s="95" t="s">
        <v>318</v>
      </c>
      <c r="E219" s="152">
        <v>200</v>
      </c>
      <c r="F219" s="95"/>
      <c r="G219" s="96">
        <f>SUM(G220)</f>
        <v>0</v>
      </c>
      <c r="H219" s="96">
        <f>SUM(H220)</f>
        <v>0</v>
      </c>
      <c r="I219" s="96">
        <f>SUM(I220)</f>
        <v>0</v>
      </c>
      <c r="J219" s="96">
        <f>SUM(J220)</f>
        <v>0</v>
      </c>
    </row>
    <row r="220" spans="1:10" ht="23.25" customHeight="1" x14ac:dyDescent="0.25">
      <c r="A220" s="166" t="s">
        <v>39</v>
      </c>
      <c r="B220" s="95" t="s">
        <v>81</v>
      </c>
      <c r="C220" s="95" t="s">
        <v>91</v>
      </c>
      <c r="D220" s="95" t="s">
        <v>318</v>
      </c>
      <c r="E220" s="152">
        <v>240</v>
      </c>
      <c r="F220" s="95"/>
      <c r="G220" s="96">
        <f>SUM(G221:G222)</f>
        <v>0</v>
      </c>
      <c r="H220" s="96">
        <f>SUM(H221:H222)</f>
        <v>0</v>
      </c>
      <c r="I220" s="96">
        <f>SUM(I221:I222)</f>
        <v>0</v>
      </c>
      <c r="J220" s="96">
        <f>SUM(J221:J222)</f>
        <v>0</v>
      </c>
    </row>
    <row r="221" spans="1:10" ht="40.5" customHeight="1" x14ac:dyDescent="0.25">
      <c r="A221" s="169" t="s">
        <v>40</v>
      </c>
      <c r="B221" s="95" t="s">
        <v>81</v>
      </c>
      <c r="C221" s="95" t="s">
        <v>91</v>
      </c>
      <c r="D221" s="95" t="s">
        <v>318</v>
      </c>
      <c r="E221" s="152">
        <v>242</v>
      </c>
      <c r="F221" s="95" t="s">
        <v>41</v>
      </c>
      <c r="G221" s="96"/>
      <c r="H221" s="96">
        <f>SUM(I221:J221)</f>
        <v>0</v>
      </c>
      <c r="I221" s="96">
        <f>SUM(G221*90/100)</f>
        <v>0</v>
      </c>
      <c r="J221" s="96">
        <v>0</v>
      </c>
    </row>
    <row r="222" spans="1:10" ht="36.75" customHeight="1" x14ac:dyDescent="0.25">
      <c r="A222" s="169" t="s">
        <v>42</v>
      </c>
      <c r="B222" s="95" t="s">
        <v>81</v>
      </c>
      <c r="C222" s="95" t="s">
        <v>91</v>
      </c>
      <c r="D222" s="95" t="s">
        <v>318</v>
      </c>
      <c r="E222" s="152">
        <v>244</v>
      </c>
      <c r="F222" s="95"/>
      <c r="G222" s="96">
        <f>SUM(G223+G224+G228+G231+G232+G233)</f>
        <v>0</v>
      </c>
      <c r="H222" s="96">
        <f>SUM(H223+H224+H228+H231+H232+H233)</f>
        <v>0</v>
      </c>
      <c r="I222" s="96">
        <f>SUM(I223+I224+I228+I231+I232+I233)</f>
        <v>0</v>
      </c>
      <c r="J222" s="96">
        <f>SUM(J223+J224+J228+J231+J232+J233)</f>
        <v>0</v>
      </c>
    </row>
    <row r="223" spans="1:10" x14ac:dyDescent="0.25">
      <c r="A223" s="178"/>
      <c r="B223" s="95"/>
      <c r="C223" s="95"/>
      <c r="D223" s="95"/>
      <c r="E223" s="95"/>
      <c r="F223" s="95" t="s">
        <v>41</v>
      </c>
      <c r="G223" s="96">
        <v>0</v>
      </c>
      <c r="H223" s="96">
        <f>SUM(I223:J223)</f>
        <v>0</v>
      </c>
      <c r="I223" s="96"/>
      <c r="J223" s="96"/>
    </row>
    <row r="224" spans="1:10" x14ac:dyDescent="0.25">
      <c r="A224" s="178"/>
      <c r="B224" s="95"/>
      <c r="C224" s="95"/>
      <c r="D224" s="95"/>
      <c r="E224" s="95"/>
      <c r="F224" s="95" t="s">
        <v>45</v>
      </c>
      <c r="G224" s="96">
        <f>SUM(G225:G227)</f>
        <v>0</v>
      </c>
      <c r="H224" s="96">
        <f>SUM(H225:H227)</f>
        <v>0</v>
      </c>
      <c r="I224" s="96">
        <f>SUM(I225:I227)</f>
        <v>0</v>
      </c>
      <c r="J224" s="96">
        <f>SUM(J225:J227)</f>
        <v>0</v>
      </c>
    </row>
    <row r="225" spans="1:10" x14ac:dyDescent="0.25">
      <c r="A225" s="178"/>
      <c r="B225" s="95"/>
      <c r="C225" s="95"/>
      <c r="D225" s="95"/>
      <c r="E225" s="95"/>
      <c r="F225" s="95" t="s">
        <v>46</v>
      </c>
      <c r="G225" s="96"/>
      <c r="H225" s="96">
        <f>SUM(I225:J225)</f>
        <v>0</v>
      </c>
      <c r="I225" s="96">
        <f>SUM(G225*107.4/100)</f>
        <v>0</v>
      </c>
      <c r="J225" s="96">
        <v>0</v>
      </c>
    </row>
    <row r="226" spans="1:10" x14ac:dyDescent="0.25">
      <c r="A226" s="178"/>
      <c r="B226" s="95"/>
      <c r="C226" s="95"/>
      <c r="D226" s="95"/>
      <c r="E226" s="95"/>
      <c r="F226" s="95" t="s">
        <v>47</v>
      </c>
      <c r="G226" s="96">
        <v>0</v>
      </c>
      <c r="H226" s="96">
        <f>SUM(I226:J226)</f>
        <v>0</v>
      </c>
      <c r="I226" s="96">
        <f>SUM(G226*107.4/100)</f>
        <v>0</v>
      </c>
      <c r="J226" s="96">
        <v>0</v>
      </c>
    </row>
    <row r="227" spans="1:10" x14ac:dyDescent="0.25">
      <c r="A227" s="178"/>
      <c r="B227" s="95"/>
      <c r="C227" s="95"/>
      <c r="D227" s="95"/>
      <c r="E227" s="95"/>
      <c r="F227" s="95" t="s">
        <v>48</v>
      </c>
      <c r="G227" s="96">
        <v>0</v>
      </c>
      <c r="H227" s="96">
        <f>SUM(I227:J227)</f>
        <v>0</v>
      </c>
      <c r="I227" s="96">
        <f>SUM(G227*107.4/100)</f>
        <v>0</v>
      </c>
      <c r="J227" s="96">
        <v>0</v>
      </c>
    </row>
    <row r="228" spans="1:10" x14ac:dyDescent="0.25">
      <c r="A228" s="178"/>
      <c r="B228" s="95"/>
      <c r="C228" s="95"/>
      <c r="D228" s="95"/>
      <c r="E228" s="95"/>
      <c r="F228" s="95" t="s">
        <v>50</v>
      </c>
      <c r="G228" s="96">
        <f>SUM(G229:G230)</f>
        <v>0</v>
      </c>
      <c r="H228" s="96">
        <f>SUM(H229:H230)</f>
        <v>0</v>
      </c>
      <c r="I228" s="96">
        <f>SUM(I229:I230)</f>
        <v>0</v>
      </c>
      <c r="J228" s="96">
        <f>SUM(J229:J230)</f>
        <v>0</v>
      </c>
    </row>
    <row r="229" spans="1:10" x14ac:dyDescent="0.25">
      <c r="A229" s="178"/>
      <c r="B229" s="95"/>
      <c r="C229" s="95"/>
      <c r="D229" s="95"/>
      <c r="E229" s="95"/>
      <c r="F229" s="95" t="s">
        <v>52</v>
      </c>
      <c r="G229" s="96">
        <v>0</v>
      </c>
      <c r="H229" s="96"/>
      <c r="I229" s="96"/>
      <c r="J229" s="96"/>
    </row>
    <row r="230" spans="1:10" x14ac:dyDescent="0.25">
      <c r="A230" s="178"/>
      <c r="B230" s="95"/>
      <c r="C230" s="95"/>
      <c r="D230" s="95"/>
      <c r="E230" s="95"/>
      <c r="F230" s="95" t="s">
        <v>98</v>
      </c>
      <c r="G230" s="96">
        <v>0</v>
      </c>
      <c r="H230" s="96"/>
      <c r="I230" s="96"/>
      <c r="J230" s="96"/>
    </row>
    <row r="231" spans="1:10" x14ac:dyDescent="0.25">
      <c r="A231" s="178"/>
      <c r="B231" s="95"/>
      <c r="C231" s="95"/>
      <c r="D231" s="95"/>
      <c r="E231" s="95"/>
      <c r="F231" s="95" t="s">
        <v>56</v>
      </c>
      <c r="G231" s="96">
        <v>0</v>
      </c>
      <c r="H231" s="96"/>
      <c r="I231" s="96"/>
      <c r="J231" s="96"/>
    </row>
    <row r="232" spans="1:10" x14ac:dyDescent="0.25">
      <c r="A232" s="178"/>
      <c r="B232" s="95"/>
      <c r="C232" s="95"/>
      <c r="D232" s="95"/>
      <c r="E232" s="95"/>
      <c r="F232" s="95" t="s">
        <v>99</v>
      </c>
      <c r="G232" s="96">
        <v>0</v>
      </c>
      <c r="H232" s="96"/>
      <c r="I232" s="96"/>
      <c r="J232" s="96"/>
    </row>
    <row r="233" spans="1:10" x14ac:dyDescent="0.25">
      <c r="A233" s="178"/>
      <c r="B233" s="95"/>
      <c r="C233" s="95"/>
      <c r="D233" s="95"/>
      <c r="E233" s="95"/>
      <c r="F233" s="95" t="s">
        <v>58</v>
      </c>
      <c r="G233" s="96">
        <f>SUM(G234:G238)</f>
        <v>0</v>
      </c>
      <c r="H233" s="96">
        <f>SUM(H234:H238)</f>
        <v>0</v>
      </c>
      <c r="I233" s="96">
        <f>SUM(I234:I238)</f>
        <v>0</v>
      </c>
      <c r="J233" s="96">
        <f>SUM(J234:J238)</f>
        <v>0</v>
      </c>
    </row>
    <row r="234" spans="1:10" x14ac:dyDescent="0.25">
      <c r="A234" s="178"/>
      <c r="B234" s="95"/>
      <c r="C234" s="95"/>
      <c r="D234" s="95"/>
      <c r="E234" s="95"/>
      <c r="F234" s="95" t="s">
        <v>100</v>
      </c>
      <c r="G234" s="96"/>
      <c r="H234" s="96">
        <f>SUM(I234:J234)</f>
        <v>0</v>
      </c>
      <c r="I234" s="96">
        <f>SUM(G234*90/100)</f>
        <v>0</v>
      </c>
      <c r="J234" s="96">
        <v>0</v>
      </c>
    </row>
    <row r="235" spans="1:10" x14ac:dyDescent="0.25">
      <c r="A235" s="178"/>
      <c r="B235" s="95"/>
      <c r="C235" s="95"/>
      <c r="D235" s="95"/>
      <c r="E235" s="95"/>
      <c r="F235" s="95" t="s">
        <v>101</v>
      </c>
      <c r="G235" s="96"/>
      <c r="H235" s="96">
        <f>SUM(I235:J235)</f>
        <v>0</v>
      </c>
      <c r="I235" s="96">
        <f>SUM(G235*90/100)</f>
        <v>0</v>
      </c>
      <c r="J235" s="96">
        <v>0</v>
      </c>
    </row>
    <row r="236" spans="1:10" x14ac:dyDescent="0.25">
      <c r="A236" s="178"/>
      <c r="B236" s="95"/>
      <c r="C236" s="95"/>
      <c r="D236" s="95"/>
      <c r="E236" s="95"/>
      <c r="F236" s="95" t="s">
        <v>102</v>
      </c>
      <c r="G236" s="96"/>
      <c r="H236" s="96">
        <f>SUM(I236:J236)</f>
        <v>0</v>
      </c>
      <c r="I236" s="96">
        <f>SUM(G236*90/100)</f>
        <v>0</v>
      </c>
      <c r="J236" s="96"/>
    </row>
    <row r="237" spans="1:10" x14ac:dyDescent="0.25">
      <c r="A237" s="178"/>
      <c r="B237" s="95"/>
      <c r="C237" s="95"/>
      <c r="D237" s="95"/>
      <c r="E237" s="95"/>
      <c r="F237" s="95" t="s">
        <v>60</v>
      </c>
      <c r="G237" s="96"/>
      <c r="H237" s="96">
        <f>SUM(I237:J237)</f>
        <v>0</v>
      </c>
      <c r="I237" s="96">
        <f>SUM(G237*90/100)</f>
        <v>0</v>
      </c>
      <c r="J237" s="96"/>
    </row>
    <row r="238" spans="1:10" x14ac:dyDescent="0.25">
      <c r="A238" s="178"/>
      <c r="B238" s="95"/>
      <c r="C238" s="95"/>
      <c r="D238" s="95"/>
      <c r="E238" s="95"/>
      <c r="F238" s="95" t="s">
        <v>61</v>
      </c>
      <c r="G238" s="96"/>
      <c r="H238" s="96">
        <f>SUM(I238:J238)</f>
        <v>0</v>
      </c>
      <c r="I238" s="96">
        <f>SUM(G238*107.4/100)</f>
        <v>0</v>
      </c>
      <c r="J238" s="96">
        <v>0</v>
      </c>
    </row>
    <row r="239" spans="1:10" ht="18.75" customHeight="1" x14ac:dyDescent="0.25">
      <c r="A239" s="166" t="s">
        <v>62</v>
      </c>
      <c r="B239" s="95" t="s">
        <v>81</v>
      </c>
      <c r="C239" s="95" t="s">
        <v>91</v>
      </c>
      <c r="D239" s="95" t="s">
        <v>318</v>
      </c>
      <c r="E239" s="95" t="s">
        <v>63</v>
      </c>
      <c r="F239" s="95"/>
      <c r="G239" s="96">
        <f>SUM(G240)</f>
        <v>0</v>
      </c>
      <c r="H239" s="96">
        <f t="shared" ref="H239:J240" si="23">SUM(H240)</f>
        <v>0</v>
      </c>
      <c r="I239" s="96">
        <f t="shared" si="23"/>
        <v>0</v>
      </c>
      <c r="J239" s="96">
        <f t="shared" si="23"/>
        <v>0</v>
      </c>
    </row>
    <row r="240" spans="1:10" ht="17.25" customHeight="1" x14ac:dyDescent="0.25">
      <c r="A240" s="166" t="s">
        <v>64</v>
      </c>
      <c r="B240" s="95" t="s">
        <v>81</v>
      </c>
      <c r="C240" s="95" t="s">
        <v>91</v>
      </c>
      <c r="D240" s="95" t="s">
        <v>318</v>
      </c>
      <c r="E240" s="95" t="s">
        <v>65</v>
      </c>
      <c r="F240" s="95"/>
      <c r="G240" s="96">
        <f>SUM(G241)</f>
        <v>0</v>
      </c>
      <c r="H240" s="96">
        <f t="shared" si="23"/>
        <v>0</v>
      </c>
      <c r="I240" s="96">
        <f t="shared" si="23"/>
        <v>0</v>
      </c>
      <c r="J240" s="96">
        <f t="shared" si="23"/>
        <v>0</v>
      </c>
    </row>
    <row r="241" spans="1:10" ht="35.25" customHeight="1" x14ac:dyDescent="0.25">
      <c r="A241" s="166" t="s">
        <v>66</v>
      </c>
      <c r="B241" s="95" t="s">
        <v>81</v>
      </c>
      <c r="C241" s="95" t="s">
        <v>91</v>
      </c>
      <c r="D241" s="95" t="s">
        <v>318</v>
      </c>
      <c r="E241" s="95" t="s">
        <v>67</v>
      </c>
      <c r="F241" s="95" t="s">
        <v>68</v>
      </c>
      <c r="G241" s="96"/>
      <c r="H241" s="96">
        <f>SUM(I241:J241)</f>
        <v>0</v>
      </c>
      <c r="I241" s="96"/>
      <c r="J241" s="96">
        <v>0</v>
      </c>
    </row>
    <row r="242" spans="1:10" x14ac:dyDescent="0.25">
      <c r="A242" s="177" t="s">
        <v>105</v>
      </c>
      <c r="B242" s="93" t="s">
        <v>22</v>
      </c>
      <c r="C242" s="93" t="s">
        <v>19</v>
      </c>
      <c r="D242" s="93" t="s">
        <v>20</v>
      </c>
      <c r="E242" s="93"/>
      <c r="F242" s="93"/>
      <c r="G242" s="94">
        <f>SUM(G243+G252+G263)</f>
        <v>1142000</v>
      </c>
      <c r="H242" s="94">
        <f>SUM(H243+H252+H263)</f>
        <v>1142000</v>
      </c>
      <c r="I242" s="94">
        <f>SUM(I243+I252+I263)</f>
        <v>1142000</v>
      </c>
      <c r="J242" s="94">
        <f>SUM(J243+J252+J263)</f>
        <v>0</v>
      </c>
    </row>
    <row r="243" spans="1:10" ht="16.5" customHeight="1" x14ac:dyDescent="0.25">
      <c r="A243" s="176" t="s">
        <v>106</v>
      </c>
      <c r="B243" s="93" t="s">
        <v>22</v>
      </c>
      <c r="C243" s="93" t="s">
        <v>107</v>
      </c>
      <c r="D243" s="93" t="s">
        <v>20</v>
      </c>
      <c r="E243" s="93"/>
      <c r="F243" s="93"/>
      <c r="G243" s="94">
        <f>SUM(G244+G248)</f>
        <v>0</v>
      </c>
      <c r="H243" s="94"/>
      <c r="I243" s="94"/>
      <c r="J243" s="94"/>
    </row>
    <row r="244" spans="1:10" ht="17.25" customHeight="1" x14ac:dyDescent="0.25">
      <c r="A244" s="169" t="s">
        <v>108</v>
      </c>
      <c r="B244" s="95" t="s">
        <v>22</v>
      </c>
      <c r="C244" s="95" t="s">
        <v>107</v>
      </c>
      <c r="D244" s="95" t="s">
        <v>109</v>
      </c>
      <c r="E244" s="95"/>
      <c r="F244" s="95"/>
      <c r="G244" s="96">
        <f>SUM(G245)</f>
        <v>0</v>
      </c>
      <c r="H244" s="96"/>
      <c r="I244" s="96"/>
      <c r="J244" s="96"/>
    </row>
    <row r="245" spans="1:10" ht="29.25" customHeight="1" x14ac:dyDescent="0.25">
      <c r="A245" s="169" t="s">
        <v>110</v>
      </c>
      <c r="B245" s="95" t="s">
        <v>22</v>
      </c>
      <c r="C245" s="95" t="s">
        <v>107</v>
      </c>
      <c r="D245" s="95" t="s">
        <v>263</v>
      </c>
      <c r="E245" s="95"/>
      <c r="F245" s="95"/>
      <c r="G245" s="96">
        <f>SUM(G246)</f>
        <v>0</v>
      </c>
      <c r="H245" s="96"/>
      <c r="I245" s="96"/>
      <c r="J245" s="96"/>
    </row>
    <row r="246" spans="1:10" ht="19.5" customHeight="1" x14ac:dyDescent="0.25">
      <c r="A246" s="169" t="s">
        <v>62</v>
      </c>
      <c r="B246" s="95" t="s">
        <v>22</v>
      </c>
      <c r="C246" s="95" t="s">
        <v>107</v>
      </c>
      <c r="D246" s="95" t="s">
        <v>263</v>
      </c>
      <c r="E246" s="95" t="s">
        <v>63</v>
      </c>
      <c r="F246" s="95"/>
      <c r="G246" s="96">
        <f>SUM(G247)</f>
        <v>0</v>
      </c>
      <c r="H246" s="96"/>
      <c r="I246" s="96"/>
      <c r="J246" s="96"/>
    </row>
    <row r="247" spans="1:10" ht="48" customHeight="1" x14ac:dyDescent="0.25">
      <c r="A247" s="169" t="s">
        <v>112</v>
      </c>
      <c r="B247" s="95" t="s">
        <v>22</v>
      </c>
      <c r="C247" s="95" t="s">
        <v>107</v>
      </c>
      <c r="D247" s="95" t="s">
        <v>263</v>
      </c>
      <c r="E247" s="95" t="s">
        <v>113</v>
      </c>
      <c r="F247" s="95" t="s">
        <v>114</v>
      </c>
      <c r="G247" s="96">
        <v>0</v>
      </c>
      <c r="H247" s="96"/>
      <c r="I247" s="96"/>
      <c r="J247" s="96"/>
    </row>
    <row r="248" spans="1:10" ht="20.25" customHeight="1" x14ac:dyDescent="0.25">
      <c r="A248" s="169" t="s">
        <v>115</v>
      </c>
      <c r="B248" s="95" t="s">
        <v>22</v>
      </c>
      <c r="C248" s="95" t="s">
        <v>107</v>
      </c>
      <c r="D248" s="95" t="s">
        <v>116</v>
      </c>
      <c r="E248" s="95"/>
      <c r="F248" s="95"/>
      <c r="G248" s="96">
        <f>SUM(G249)</f>
        <v>0</v>
      </c>
      <c r="H248" s="96"/>
      <c r="I248" s="96"/>
      <c r="J248" s="96"/>
    </row>
    <row r="249" spans="1:10" ht="28.5" customHeight="1" x14ac:dyDescent="0.25">
      <c r="A249" s="169" t="s">
        <v>117</v>
      </c>
      <c r="B249" s="95" t="s">
        <v>22</v>
      </c>
      <c r="C249" s="95" t="s">
        <v>107</v>
      </c>
      <c r="D249" s="95" t="s">
        <v>264</v>
      </c>
      <c r="E249" s="95"/>
      <c r="F249" s="95"/>
      <c r="G249" s="96">
        <f>SUM(G250)</f>
        <v>0</v>
      </c>
      <c r="H249" s="96"/>
      <c r="I249" s="96"/>
      <c r="J249" s="96"/>
    </row>
    <row r="250" spans="1:10" ht="15.75" customHeight="1" x14ac:dyDescent="0.25">
      <c r="A250" s="169" t="s">
        <v>62</v>
      </c>
      <c r="B250" s="95" t="s">
        <v>22</v>
      </c>
      <c r="C250" s="95" t="s">
        <v>107</v>
      </c>
      <c r="D250" s="95" t="s">
        <v>264</v>
      </c>
      <c r="E250" s="95" t="s">
        <v>63</v>
      </c>
      <c r="F250" s="95" t="s">
        <v>114</v>
      </c>
      <c r="G250" s="96">
        <f>SUM(G251)</f>
        <v>0</v>
      </c>
      <c r="H250" s="96"/>
      <c r="I250" s="96"/>
      <c r="J250" s="96"/>
    </row>
    <row r="251" spans="1:10" ht="36" customHeight="1" x14ac:dyDescent="0.25">
      <c r="A251" s="169" t="s">
        <v>112</v>
      </c>
      <c r="B251" s="95" t="s">
        <v>22</v>
      </c>
      <c r="C251" s="95" t="s">
        <v>107</v>
      </c>
      <c r="D251" s="95" t="s">
        <v>264</v>
      </c>
      <c r="E251" s="95" t="s">
        <v>113</v>
      </c>
      <c r="F251" s="95" t="s">
        <v>114</v>
      </c>
      <c r="G251" s="96">
        <v>0</v>
      </c>
      <c r="H251" s="96"/>
      <c r="I251" s="96"/>
      <c r="J251" s="96"/>
    </row>
    <row r="252" spans="1:10" ht="21" customHeight="1" x14ac:dyDescent="0.25">
      <c r="A252" s="170" t="s">
        <v>119</v>
      </c>
      <c r="B252" s="93" t="s">
        <v>22</v>
      </c>
      <c r="C252" s="93" t="s">
        <v>83</v>
      </c>
      <c r="D252" s="93" t="s">
        <v>20</v>
      </c>
      <c r="E252" s="93"/>
      <c r="F252" s="93"/>
      <c r="G252" s="94">
        <f>SUM(G253)</f>
        <v>1142000</v>
      </c>
      <c r="H252" s="94">
        <f>SUM(H253)</f>
        <v>1142000</v>
      </c>
      <c r="I252" s="94">
        <f>SUM(I253)</f>
        <v>1142000</v>
      </c>
      <c r="J252" s="94">
        <f>SUM(J253)</f>
        <v>0</v>
      </c>
    </row>
    <row r="253" spans="1:10" ht="19.5" customHeight="1" x14ac:dyDescent="0.25">
      <c r="A253" s="166" t="s">
        <v>120</v>
      </c>
      <c r="B253" s="95" t="s">
        <v>22</v>
      </c>
      <c r="C253" s="95" t="s">
        <v>83</v>
      </c>
      <c r="D253" s="95" t="s">
        <v>121</v>
      </c>
      <c r="E253" s="95"/>
      <c r="F253" s="95"/>
      <c r="G253" s="96">
        <f>SUM(G254)</f>
        <v>1142000</v>
      </c>
      <c r="H253" s="96">
        <f t="shared" ref="H253:J256" si="24">SUM(H254)</f>
        <v>1142000</v>
      </c>
      <c r="I253" s="96">
        <f t="shared" si="24"/>
        <v>1142000</v>
      </c>
      <c r="J253" s="96">
        <f t="shared" si="24"/>
        <v>0</v>
      </c>
    </row>
    <row r="254" spans="1:10" ht="17.25" customHeight="1" x14ac:dyDescent="0.25">
      <c r="A254" s="166" t="s">
        <v>122</v>
      </c>
      <c r="B254" s="95" t="s">
        <v>22</v>
      </c>
      <c r="C254" s="95" t="s">
        <v>83</v>
      </c>
      <c r="D254" s="95" t="s">
        <v>123</v>
      </c>
      <c r="E254" s="95"/>
      <c r="F254" s="95"/>
      <c r="G254" s="96">
        <f>SUM(G255)</f>
        <v>1142000</v>
      </c>
      <c r="H254" s="96">
        <f t="shared" si="24"/>
        <v>1142000</v>
      </c>
      <c r="I254" s="96">
        <f t="shared" si="24"/>
        <v>1142000</v>
      </c>
      <c r="J254" s="96">
        <f t="shared" si="24"/>
        <v>0</v>
      </c>
    </row>
    <row r="255" spans="1:10" ht="51.75" customHeight="1" x14ac:dyDescent="0.25">
      <c r="A255" s="166" t="s">
        <v>124</v>
      </c>
      <c r="B255" s="95" t="s">
        <v>22</v>
      </c>
      <c r="C255" s="95" t="s">
        <v>83</v>
      </c>
      <c r="D255" s="95" t="s">
        <v>125</v>
      </c>
      <c r="E255" s="95"/>
      <c r="F255" s="95"/>
      <c r="G255" s="96">
        <f>SUM(G256)</f>
        <v>1142000</v>
      </c>
      <c r="H255" s="96">
        <f t="shared" si="24"/>
        <v>1142000</v>
      </c>
      <c r="I255" s="96">
        <f t="shared" si="24"/>
        <v>1142000</v>
      </c>
      <c r="J255" s="96">
        <f t="shared" si="24"/>
        <v>0</v>
      </c>
    </row>
    <row r="256" spans="1:10" ht="30" customHeight="1" x14ac:dyDescent="0.25">
      <c r="A256" s="168" t="s">
        <v>342</v>
      </c>
      <c r="B256" s="95" t="s">
        <v>22</v>
      </c>
      <c r="C256" s="95" t="s">
        <v>83</v>
      </c>
      <c r="D256" s="95" t="s">
        <v>125</v>
      </c>
      <c r="E256" s="95" t="s">
        <v>88</v>
      </c>
      <c r="F256" s="95"/>
      <c r="G256" s="96">
        <f>SUM(G257)</f>
        <v>1142000</v>
      </c>
      <c r="H256" s="96">
        <f t="shared" si="24"/>
        <v>1142000</v>
      </c>
      <c r="I256" s="96">
        <f t="shared" si="24"/>
        <v>1142000</v>
      </c>
      <c r="J256" s="96">
        <f t="shared" si="24"/>
        <v>0</v>
      </c>
    </row>
    <row r="257" spans="1:10" ht="33.75" customHeight="1" x14ac:dyDescent="0.25">
      <c r="A257" s="166" t="s">
        <v>366</v>
      </c>
      <c r="B257" s="95" t="s">
        <v>22</v>
      </c>
      <c r="C257" s="95" t="s">
        <v>83</v>
      </c>
      <c r="D257" s="95" t="s">
        <v>125</v>
      </c>
      <c r="E257" s="95" t="s">
        <v>89</v>
      </c>
      <c r="F257" s="95"/>
      <c r="G257" s="96">
        <f>SUM(G258+G261)</f>
        <v>1142000</v>
      </c>
      <c r="H257" s="96">
        <f>SUM(H258+H261)</f>
        <v>1142000</v>
      </c>
      <c r="I257" s="96">
        <f>SUM(I258+I261)</f>
        <v>1142000</v>
      </c>
      <c r="J257" s="96">
        <f>SUM(J258+J261)</f>
        <v>0</v>
      </c>
    </row>
    <row r="258" spans="1:10" x14ac:dyDescent="0.25">
      <c r="A258" s="396" t="s">
        <v>371</v>
      </c>
      <c r="B258" s="399" t="s">
        <v>22</v>
      </c>
      <c r="C258" s="399" t="s">
        <v>83</v>
      </c>
      <c r="D258" s="399" t="s">
        <v>125</v>
      </c>
      <c r="E258" s="399" t="s">
        <v>43</v>
      </c>
      <c r="F258" s="95"/>
      <c r="G258" s="96">
        <f>SUM(G259:G260)</f>
        <v>892000</v>
      </c>
      <c r="H258" s="96">
        <f>SUM(H259:H260)</f>
        <v>892000</v>
      </c>
      <c r="I258" s="96">
        <f>SUM(I259:I260)</f>
        <v>892000</v>
      </c>
      <c r="J258" s="96">
        <f>SUM(J259:J260)</f>
        <v>0</v>
      </c>
    </row>
    <row r="259" spans="1:10" x14ac:dyDescent="0.25">
      <c r="A259" s="397"/>
      <c r="B259" s="400"/>
      <c r="C259" s="400"/>
      <c r="D259" s="400"/>
      <c r="E259" s="400"/>
      <c r="F259" s="95" t="s">
        <v>126</v>
      </c>
      <c r="G259" s="96"/>
      <c r="H259" s="96"/>
      <c r="I259" s="96"/>
      <c r="J259" s="96"/>
    </row>
    <row r="260" spans="1:10" x14ac:dyDescent="0.25">
      <c r="A260" s="398"/>
      <c r="B260" s="401"/>
      <c r="C260" s="401"/>
      <c r="D260" s="401"/>
      <c r="E260" s="401"/>
      <c r="F260" s="95" t="s">
        <v>126</v>
      </c>
      <c r="G260" s="96">
        <v>892000</v>
      </c>
      <c r="H260" s="96">
        <f>SUM(I260:J260)</f>
        <v>892000</v>
      </c>
      <c r="I260" s="96">
        <f>SUM(G260)</f>
        <v>892000</v>
      </c>
      <c r="J260" s="96">
        <v>0</v>
      </c>
    </row>
    <row r="261" spans="1:10" ht="28.5" customHeight="1" x14ac:dyDescent="0.25">
      <c r="A261" s="169" t="s">
        <v>42</v>
      </c>
      <c r="B261" s="95" t="s">
        <v>22</v>
      </c>
      <c r="C261" s="95" t="s">
        <v>83</v>
      </c>
      <c r="D261" s="95" t="s">
        <v>125</v>
      </c>
      <c r="E261" s="95" t="s">
        <v>43</v>
      </c>
      <c r="F261" s="95" t="s">
        <v>126</v>
      </c>
      <c r="G261" s="96">
        <f>SUM(G262)</f>
        <v>250000</v>
      </c>
      <c r="H261" s="96">
        <f>SUM(H262)</f>
        <v>250000</v>
      </c>
      <c r="I261" s="96">
        <f>SUM(I262)</f>
        <v>250000</v>
      </c>
      <c r="J261" s="96">
        <f>SUM(J262)</f>
        <v>0</v>
      </c>
    </row>
    <row r="262" spans="1:10" ht="16.5" customHeight="1" x14ac:dyDescent="0.25">
      <c r="A262" s="166" t="s">
        <v>128</v>
      </c>
      <c r="B262" s="95" t="s">
        <v>22</v>
      </c>
      <c r="C262" s="95" t="s">
        <v>83</v>
      </c>
      <c r="D262" s="95" t="s">
        <v>125</v>
      </c>
      <c r="E262" s="95" t="s">
        <v>43</v>
      </c>
      <c r="F262" s="95" t="s">
        <v>126</v>
      </c>
      <c r="G262" s="96">
        <v>250000</v>
      </c>
      <c r="H262" s="96">
        <f>SUM(I262:J262)</f>
        <v>250000</v>
      </c>
      <c r="I262" s="96">
        <f>SUM(G262)</f>
        <v>250000</v>
      </c>
      <c r="J262" s="96">
        <v>0</v>
      </c>
    </row>
    <row r="263" spans="1:10" ht="30" customHeight="1" x14ac:dyDescent="0.25">
      <c r="A263" s="170" t="s">
        <v>129</v>
      </c>
      <c r="B263" s="93" t="s">
        <v>22</v>
      </c>
      <c r="C263" s="93" t="s">
        <v>130</v>
      </c>
      <c r="D263" s="93" t="s">
        <v>20</v>
      </c>
      <c r="E263" s="93"/>
      <c r="F263" s="93"/>
      <c r="G263" s="94">
        <f>SUM(G264)</f>
        <v>0</v>
      </c>
      <c r="H263" s="94">
        <f t="shared" ref="H263:J267" si="25">SUM(H264)</f>
        <v>0</v>
      </c>
      <c r="I263" s="94">
        <f t="shared" si="25"/>
        <v>0</v>
      </c>
      <c r="J263" s="94">
        <f t="shared" si="25"/>
        <v>0</v>
      </c>
    </row>
    <row r="264" spans="1:10" ht="27.75" customHeight="1" x14ac:dyDescent="0.25">
      <c r="A264" s="166" t="s">
        <v>131</v>
      </c>
      <c r="B264" s="95" t="s">
        <v>22</v>
      </c>
      <c r="C264" s="95" t="s">
        <v>130</v>
      </c>
      <c r="D264" s="95" t="s">
        <v>132</v>
      </c>
      <c r="E264" s="95"/>
      <c r="F264" s="95"/>
      <c r="G264" s="96">
        <f>SUM(G265)</f>
        <v>0</v>
      </c>
      <c r="H264" s="96">
        <f t="shared" si="25"/>
        <v>0</v>
      </c>
      <c r="I264" s="96">
        <f t="shared" si="25"/>
        <v>0</v>
      </c>
      <c r="J264" s="96">
        <f t="shared" si="25"/>
        <v>0</v>
      </c>
    </row>
    <row r="265" spans="1:10" ht="37.5" customHeight="1" x14ac:dyDescent="0.25">
      <c r="A265" s="166" t="s">
        <v>133</v>
      </c>
      <c r="B265" s="95" t="s">
        <v>22</v>
      </c>
      <c r="C265" s="95" t="s">
        <v>130</v>
      </c>
      <c r="D265" s="95" t="s">
        <v>267</v>
      </c>
      <c r="E265" s="95"/>
      <c r="F265" s="95"/>
      <c r="G265" s="96">
        <f>SUM(G266)</f>
        <v>0</v>
      </c>
      <c r="H265" s="96">
        <f t="shared" si="25"/>
        <v>0</v>
      </c>
      <c r="I265" s="96">
        <f t="shared" si="25"/>
        <v>0</v>
      </c>
      <c r="J265" s="96">
        <f t="shared" si="25"/>
        <v>0</v>
      </c>
    </row>
    <row r="266" spans="1:10" ht="32.25" customHeight="1" x14ac:dyDescent="0.25">
      <c r="A266" s="168" t="s">
        <v>38</v>
      </c>
      <c r="B266" s="95" t="s">
        <v>22</v>
      </c>
      <c r="C266" s="95" t="s">
        <v>130</v>
      </c>
      <c r="D266" s="95" t="s">
        <v>267</v>
      </c>
      <c r="E266" s="95" t="s">
        <v>88</v>
      </c>
      <c r="F266" s="95"/>
      <c r="G266" s="96">
        <f>SUM(G267)</f>
        <v>0</v>
      </c>
      <c r="H266" s="96">
        <f t="shared" si="25"/>
        <v>0</v>
      </c>
      <c r="I266" s="96">
        <f t="shared" si="25"/>
        <v>0</v>
      </c>
      <c r="J266" s="96">
        <f t="shared" si="25"/>
        <v>0</v>
      </c>
    </row>
    <row r="267" spans="1:10" ht="29.25" customHeight="1" x14ac:dyDescent="0.25">
      <c r="A267" s="166" t="s">
        <v>39</v>
      </c>
      <c r="B267" s="95" t="s">
        <v>22</v>
      </c>
      <c r="C267" s="95" t="s">
        <v>130</v>
      </c>
      <c r="D267" s="95" t="s">
        <v>267</v>
      </c>
      <c r="E267" s="95" t="s">
        <v>89</v>
      </c>
      <c r="F267" s="95"/>
      <c r="G267" s="96">
        <f>SUM(G268)</f>
        <v>0</v>
      </c>
      <c r="H267" s="96">
        <f t="shared" si="25"/>
        <v>0</v>
      </c>
      <c r="I267" s="96">
        <f t="shared" si="25"/>
        <v>0</v>
      </c>
      <c r="J267" s="96">
        <f t="shared" si="25"/>
        <v>0</v>
      </c>
    </row>
    <row r="268" spans="1:10" ht="28.5" customHeight="1" x14ac:dyDescent="0.25">
      <c r="A268" s="169" t="s">
        <v>42</v>
      </c>
      <c r="B268" s="95" t="s">
        <v>22</v>
      </c>
      <c r="C268" s="95" t="s">
        <v>130</v>
      </c>
      <c r="D268" s="95" t="s">
        <v>267</v>
      </c>
      <c r="E268" s="95" t="s">
        <v>43</v>
      </c>
      <c r="F268" s="95" t="s">
        <v>56</v>
      </c>
      <c r="G268" s="96">
        <v>0</v>
      </c>
      <c r="H268" s="96">
        <f>SUM(I268:J268)</f>
        <v>0</v>
      </c>
      <c r="I268" s="96"/>
      <c r="J268" s="96"/>
    </row>
    <row r="269" spans="1:10" ht="19.5" customHeight="1" x14ac:dyDescent="0.25">
      <c r="A269" s="170" t="s">
        <v>135</v>
      </c>
      <c r="B269" s="93" t="s">
        <v>136</v>
      </c>
      <c r="C269" s="93" t="s">
        <v>19</v>
      </c>
      <c r="D269" s="93" t="s">
        <v>20</v>
      </c>
      <c r="E269" s="93"/>
      <c r="F269" s="93"/>
      <c r="G269" s="94">
        <f>SUM(G270+G276+G283)</f>
        <v>490743</v>
      </c>
      <c r="H269" s="94">
        <f>SUM(H270+H276+H283)</f>
        <v>457893.84</v>
      </c>
      <c r="I269" s="94">
        <f>SUM(I270+I276+I283)</f>
        <v>457893.84</v>
      </c>
      <c r="J269" s="94">
        <f>SUM(J270+J276+J283)</f>
        <v>0</v>
      </c>
    </row>
    <row r="270" spans="1:10" ht="15" customHeight="1" x14ac:dyDescent="0.25">
      <c r="A270" s="170" t="s">
        <v>137</v>
      </c>
      <c r="B270" s="93" t="s">
        <v>136</v>
      </c>
      <c r="C270" s="93" t="s">
        <v>18</v>
      </c>
      <c r="D270" s="93" t="s">
        <v>20</v>
      </c>
      <c r="E270" s="93"/>
      <c r="F270" s="93"/>
      <c r="G270" s="94">
        <f>SUM(G271)</f>
        <v>0</v>
      </c>
      <c r="H270" s="94">
        <f t="shared" ref="H270:J274" si="26">SUM(H271)</f>
        <v>0</v>
      </c>
      <c r="I270" s="94">
        <f t="shared" si="26"/>
        <v>0</v>
      </c>
      <c r="J270" s="94">
        <f t="shared" si="26"/>
        <v>0</v>
      </c>
    </row>
    <row r="271" spans="1:10" ht="29.25" customHeight="1" x14ac:dyDescent="0.25">
      <c r="A271" s="166" t="s">
        <v>138</v>
      </c>
      <c r="B271" s="95" t="s">
        <v>136</v>
      </c>
      <c r="C271" s="95" t="s">
        <v>18</v>
      </c>
      <c r="D271" s="95" t="s">
        <v>139</v>
      </c>
      <c r="E271" s="95"/>
      <c r="F271" s="95"/>
      <c r="G271" s="96">
        <f>SUM(G272)</f>
        <v>0</v>
      </c>
      <c r="H271" s="96">
        <f t="shared" si="26"/>
        <v>0</v>
      </c>
      <c r="I271" s="96">
        <f t="shared" si="26"/>
        <v>0</v>
      </c>
      <c r="J271" s="96">
        <f t="shared" si="26"/>
        <v>0</v>
      </c>
    </row>
    <row r="272" spans="1:10" ht="54.75" customHeight="1" x14ac:dyDescent="0.25">
      <c r="A272" s="166" t="s">
        <v>140</v>
      </c>
      <c r="B272" s="95" t="s">
        <v>136</v>
      </c>
      <c r="C272" s="95" t="s">
        <v>18</v>
      </c>
      <c r="D272" s="95" t="s">
        <v>268</v>
      </c>
      <c r="E272" s="95"/>
      <c r="F272" s="95"/>
      <c r="G272" s="96">
        <f>SUM(G273)</f>
        <v>0</v>
      </c>
      <c r="H272" s="96">
        <f t="shared" si="26"/>
        <v>0</v>
      </c>
      <c r="I272" s="96">
        <f t="shared" si="26"/>
        <v>0</v>
      </c>
      <c r="J272" s="96">
        <f t="shared" si="26"/>
        <v>0</v>
      </c>
    </row>
    <row r="273" spans="1:10" ht="49.5" customHeight="1" x14ac:dyDescent="0.25">
      <c r="A273" s="166" t="s">
        <v>142</v>
      </c>
      <c r="B273" s="95" t="s">
        <v>136</v>
      </c>
      <c r="C273" s="95" t="s">
        <v>18</v>
      </c>
      <c r="D273" s="95" t="s">
        <v>269</v>
      </c>
      <c r="E273" s="95"/>
      <c r="F273" s="95"/>
      <c r="G273" s="96">
        <f>SUM(G274)</f>
        <v>0</v>
      </c>
      <c r="H273" s="96">
        <f t="shared" si="26"/>
        <v>0</v>
      </c>
      <c r="I273" s="96">
        <f t="shared" si="26"/>
        <v>0</v>
      </c>
      <c r="J273" s="96">
        <f t="shared" si="26"/>
        <v>0</v>
      </c>
    </row>
    <row r="274" spans="1:10" ht="16.5" customHeight="1" x14ac:dyDescent="0.25">
      <c r="A274" s="169" t="s">
        <v>62</v>
      </c>
      <c r="B274" s="95" t="s">
        <v>136</v>
      </c>
      <c r="C274" s="95" t="s">
        <v>18</v>
      </c>
      <c r="D274" s="95" t="s">
        <v>269</v>
      </c>
      <c r="E274" s="95" t="s">
        <v>63</v>
      </c>
      <c r="F274" s="95"/>
      <c r="G274" s="96">
        <f>SUM(G275)</f>
        <v>0</v>
      </c>
      <c r="H274" s="96">
        <f t="shared" si="26"/>
        <v>0</v>
      </c>
      <c r="I274" s="96">
        <f t="shared" si="26"/>
        <v>0</v>
      </c>
      <c r="J274" s="96">
        <f t="shared" si="26"/>
        <v>0</v>
      </c>
    </row>
    <row r="275" spans="1:10" ht="38.25" customHeight="1" x14ac:dyDescent="0.25">
      <c r="A275" s="169" t="s">
        <v>112</v>
      </c>
      <c r="B275" s="95" t="s">
        <v>136</v>
      </c>
      <c r="C275" s="95" t="s">
        <v>18</v>
      </c>
      <c r="D275" s="95" t="s">
        <v>269</v>
      </c>
      <c r="E275" s="95" t="s">
        <v>113</v>
      </c>
      <c r="F275" s="95" t="s">
        <v>143</v>
      </c>
      <c r="G275" s="96">
        <v>0</v>
      </c>
      <c r="H275" s="96">
        <f>SUM(I275:J275)</f>
        <v>0</v>
      </c>
      <c r="I275" s="96"/>
      <c r="J275" s="96"/>
    </row>
    <row r="276" spans="1:10" ht="18" customHeight="1" x14ac:dyDescent="0.25">
      <c r="A276" s="170" t="s">
        <v>144</v>
      </c>
      <c r="B276" s="93" t="s">
        <v>136</v>
      </c>
      <c r="C276" s="93" t="s">
        <v>145</v>
      </c>
      <c r="D276" s="93" t="s">
        <v>20</v>
      </c>
      <c r="E276" s="93"/>
      <c r="F276" s="93"/>
      <c r="G276" s="94">
        <f t="shared" ref="G276:J279" si="27">SUM(G277)</f>
        <v>112165</v>
      </c>
      <c r="H276" s="94">
        <f t="shared" si="27"/>
        <v>98705.2</v>
      </c>
      <c r="I276" s="94">
        <f t="shared" si="27"/>
        <v>98705.2</v>
      </c>
      <c r="J276" s="94">
        <f t="shared" si="27"/>
        <v>0</v>
      </c>
    </row>
    <row r="277" spans="1:10" ht="16.5" customHeight="1" x14ac:dyDescent="0.25">
      <c r="A277" s="166" t="s">
        <v>146</v>
      </c>
      <c r="B277" s="95" t="s">
        <v>136</v>
      </c>
      <c r="C277" s="95" t="s">
        <v>145</v>
      </c>
      <c r="D277" s="95" t="s">
        <v>147</v>
      </c>
      <c r="E277" s="95"/>
      <c r="F277" s="95"/>
      <c r="G277" s="96">
        <f t="shared" si="27"/>
        <v>112165</v>
      </c>
      <c r="H277" s="96">
        <f t="shared" si="27"/>
        <v>98705.2</v>
      </c>
      <c r="I277" s="96">
        <f t="shared" si="27"/>
        <v>98705.2</v>
      </c>
      <c r="J277" s="96">
        <f t="shared" si="27"/>
        <v>0</v>
      </c>
    </row>
    <row r="278" spans="1:10" ht="35.25" customHeight="1" x14ac:dyDescent="0.25">
      <c r="A278" s="166" t="s">
        <v>148</v>
      </c>
      <c r="B278" s="95" t="s">
        <v>136</v>
      </c>
      <c r="C278" s="95" t="s">
        <v>145</v>
      </c>
      <c r="D278" s="95" t="s">
        <v>149</v>
      </c>
      <c r="E278" s="95"/>
      <c r="F278" s="95"/>
      <c r="G278" s="96">
        <f>SUM(G279)</f>
        <v>112165</v>
      </c>
      <c r="H278" s="96">
        <f t="shared" si="27"/>
        <v>98705.2</v>
      </c>
      <c r="I278" s="96">
        <f t="shared" si="27"/>
        <v>98705.2</v>
      </c>
      <c r="J278" s="96">
        <f t="shared" si="27"/>
        <v>0</v>
      </c>
    </row>
    <row r="279" spans="1:10" ht="35.25" customHeight="1" x14ac:dyDescent="0.25">
      <c r="A279" s="168" t="s">
        <v>38</v>
      </c>
      <c r="B279" s="95" t="s">
        <v>136</v>
      </c>
      <c r="C279" s="95" t="s">
        <v>145</v>
      </c>
      <c r="D279" s="95" t="s">
        <v>149</v>
      </c>
      <c r="E279" s="95" t="s">
        <v>88</v>
      </c>
      <c r="F279" s="95"/>
      <c r="G279" s="96">
        <f>SUM(G280)</f>
        <v>112165</v>
      </c>
      <c r="H279" s="96">
        <f t="shared" si="27"/>
        <v>98705.2</v>
      </c>
      <c r="I279" s="96">
        <f t="shared" si="27"/>
        <v>98705.2</v>
      </c>
      <c r="J279" s="96">
        <f t="shared" si="27"/>
        <v>0</v>
      </c>
    </row>
    <row r="280" spans="1:10" ht="34.5" customHeight="1" x14ac:dyDescent="0.25">
      <c r="A280" s="166" t="s">
        <v>39</v>
      </c>
      <c r="B280" s="95" t="s">
        <v>136</v>
      </c>
      <c r="C280" s="95" t="s">
        <v>145</v>
      </c>
      <c r="D280" s="95" t="s">
        <v>149</v>
      </c>
      <c r="E280" s="95" t="s">
        <v>89</v>
      </c>
      <c r="F280" s="95"/>
      <c r="G280" s="96">
        <f>SUM(G281:G282)</f>
        <v>112165</v>
      </c>
      <c r="H280" s="96">
        <f>SUM(H281:H282)</f>
        <v>98705.2</v>
      </c>
      <c r="I280" s="96">
        <f>SUM(I281:I282)</f>
        <v>98705.2</v>
      </c>
      <c r="J280" s="96">
        <f>SUM(J281:J282)</f>
        <v>0</v>
      </c>
    </row>
    <row r="281" spans="1:10" ht="45" customHeight="1" x14ac:dyDescent="0.25">
      <c r="A281" s="169" t="s">
        <v>150</v>
      </c>
      <c r="B281" s="95" t="s">
        <v>136</v>
      </c>
      <c r="C281" s="95" t="s">
        <v>145</v>
      </c>
      <c r="D281" s="95" t="s">
        <v>149</v>
      </c>
      <c r="E281" s="95" t="s">
        <v>151</v>
      </c>
      <c r="F281" s="95" t="s">
        <v>152</v>
      </c>
      <c r="G281" s="96">
        <v>0</v>
      </c>
      <c r="H281" s="96">
        <v>0</v>
      </c>
      <c r="I281" s="96">
        <v>0</v>
      </c>
      <c r="J281" s="96">
        <v>0</v>
      </c>
    </row>
    <row r="282" spans="1:10" ht="24.75" customHeight="1" x14ac:dyDescent="0.25">
      <c r="A282" s="169" t="s">
        <v>42</v>
      </c>
      <c r="B282" s="95" t="s">
        <v>136</v>
      </c>
      <c r="C282" s="95" t="s">
        <v>145</v>
      </c>
      <c r="D282" s="95" t="s">
        <v>149</v>
      </c>
      <c r="E282" s="95" t="s">
        <v>43</v>
      </c>
      <c r="F282" s="95" t="s">
        <v>56</v>
      </c>
      <c r="G282" s="96">
        <v>112165</v>
      </c>
      <c r="H282" s="96">
        <f>SUM(I282:J282)</f>
        <v>98705.2</v>
      </c>
      <c r="I282" s="96">
        <f>G282*0.88</f>
        <v>98705.2</v>
      </c>
      <c r="J282" s="96">
        <v>0</v>
      </c>
    </row>
    <row r="283" spans="1:10" ht="16.5" customHeight="1" x14ac:dyDescent="0.25">
      <c r="A283" s="170" t="s">
        <v>153</v>
      </c>
      <c r="B283" s="93" t="s">
        <v>136</v>
      </c>
      <c r="C283" s="93" t="s">
        <v>81</v>
      </c>
      <c r="D283" s="93" t="s">
        <v>20</v>
      </c>
      <c r="E283" s="93"/>
      <c r="F283" s="93"/>
      <c r="G283" s="94">
        <f>SUM(G284)</f>
        <v>378578</v>
      </c>
      <c r="H283" s="94">
        <f>SUM(H284)</f>
        <v>359188.64</v>
      </c>
      <c r="I283" s="94">
        <f>SUM(I284)</f>
        <v>359188.64</v>
      </c>
      <c r="J283" s="94">
        <f>SUM(J284)</f>
        <v>0</v>
      </c>
    </row>
    <row r="284" spans="1:10" ht="15" customHeight="1" x14ac:dyDescent="0.25">
      <c r="A284" s="166" t="s">
        <v>153</v>
      </c>
      <c r="B284" s="95" t="s">
        <v>136</v>
      </c>
      <c r="C284" s="95" t="s">
        <v>81</v>
      </c>
      <c r="D284" s="95" t="s">
        <v>154</v>
      </c>
      <c r="E284" s="95"/>
      <c r="F284" s="95"/>
      <c r="G284" s="96">
        <f>SUM(G285+G292+G296+G300)</f>
        <v>378578</v>
      </c>
      <c r="H284" s="96">
        <f>SUM(H285+H292+H296+H300)</f>
        <v>359188.64</v>
      </c>
      <c r="I284" s="96">
        <f>SUM(I285+I292+I296+I300)</f>
        <v>359188.64</v>
      </c>
      <c r="J284" s="96">
        <f>SUM(J285+J292+J296+J300)</f>
        <v>0</v>
      </c>
    </row>
    <row r="285" spans="1:10" ht="17.25" customHeight="1" x14ac:dyDescent="0.25">
      <c r="A285" s="166" t="s">
        <v>155</v>
      </c>
      <c r="B285" s="95" t="s">
        <v>136</v>
      </c>
      <c r="C285" s="95" t="s">
        <v>81</v>
      </c>
      <c r="D285" s="95" t="s">
        <v>156</v>
      </c>
      <c r="E285" s="95"/>
      <c r="F285" s="95"/>
      <c r="G285" s="96">
        <f>SUM(G286)</f>
        <v>206000</v>
      </c>
      <c r="H285" s="96">
        <f t="shared" ref="H285:J286" si="28">SUM(H286)</f>
        <v>207320</v>
      </c>
      <c r="I285" s="96">
        <f>SUM(I286)</f>
        <v>207320</v>
      </c>
      <c r="J285" s="96">
        <f t="shared" si="28"/>
        <v>0</v>
      </c>
    </row>
    <row r="286" spans="1:10" ht="24.75" customHeight="1" x14ac:dyDescent="0.25">
      <c r="A286" s="168" t="s">
        <v>342</v>
      </c>
      <c r="B286" s="95" t="s">
        <v>136</v>
      </c>
      <c r="C286" s="95" t="s">
        <v>81</v>
      </c>
      <c r="D286" s="95" t="s">
        <v>156</v>
      </c>
      <c r="E286" s="95" t="s">
        <v>88</v>
      </c>
      <c r="F286" s="95"/>
      <c r="G286" s="96">
        <f>SUM(G287)</f>
        <v>206000</v>
      </c>
      <c r="H286" s="96">
        <f t="shared" si="28"/>
        <v>207320</v>
      </c>
      <c r="I286" s="96">
        <f t="shared" si="28"/>
        <v>207320</v>
      </c>
      <c r="J286" s="96">
        <f t="shared" si="28"/>
        <v>0</v>
      </c>
    </row>
    <row r="287" spans="1:10" ht="39.75" customHeight="1" x14ac:dyDescent="0.25">
      <c r="A287" s="166" t="s">
        <v>348</v>
      </c>
      <c r="B287" s="95" t="s">
        <v>136</v>
      </c>
      <c r="C287" s="95" t="s">
        <v>81</v>
      </c>
      <c r="D287" s="95" t="s">
        <v>156</v>
      </c>
      <c r="E287" s="95" t="s">
        <v>89</v>
      </c>
      <c r="F287" s="95"/>
      <c r="G287" s="96">
        <f>SUM(G288+G290)</f>
        <v>206000</v>
      </c>
      <c r="H287" s="96">
        <f>SUM(H288+H290)</f>
        <v>207320</v>
      </c>
      <c r="I287" s="96">
        <f>SUM(I288+I290)</f>
        <v>207320</v>
      </c>
      <c r="J287" s="96">
        <f>SUM(J288+J290)</f>
        <v>0</v>
      </c>
    </row>
    <row r="288" spans="1:10" ht="37.5" customHeight="1" x14ac:dyDescent="0.25">
      <c r="A288" s="169" t="s">
        <v>344</v>
      </c>
      <c r="B288" s="95" t="s">
        <v>136</v>
      </c>
      <c r="C288" s="95" t="s">
        <v>81</v>
      </c>
      <c r="D288" s="95" t="s">
        <v>156</v>
      </c>
      <c r="E288" s="95" t="s">
        <v>43</v>
      </c>
      <c r="F288" s="225" t="s">
        <v>126</v>
      </c>
      <c r="G288" s="96">
        <f>SUM(G289)</f>
        <v>20000</v>
      </c>
      <c r="H288" s="96">
        <f>SUM(H289)</f>
        <v>17600</v>
      </c>
      <c r="I288" s="96">
        <f>SUM(I289)</f>
        <v>17600</v>
      </c>
      <c r="J288" s="96">
        <f>SUM(J289)</f>
        <v>0</v>
      </c>
    </row>
    <row r="289" spans="1:10" ht="12.75" customHeight="1" x14ac:dyDescent="0.25">
      <c r="A289" s="169" t="s">
        <v>157</v>
      </c>
      <c r="B289" s="95" t="s">
        <v>136</v>
      </c>
      <c r="C289" s="95" t="s">
        <v>81</v>
      </c>
      <c r="D289" s="95" t="s">
        <v>156</v>
      </c>
      <c r="E289" s="95" t="s">
        <v>43</v>
      </c>
      <c r="F289" s="225" t="s">
        <v>126</v>
      </c>
      <c r="G289" s="96">
        <v>20000</v>
      </c>
      <c r="H289" s="96">
        <f>SUM(I289:J289)</f>
        <v>17600</v>
      </c>
      <c r="I289" s="96">
        <f>G289*0.88</f>
        <v>17600</v>
      </c>
      <c r="J289" s="96">
        <v>0</v>
      </c>
    </row>
    <row r="290" spans="1:10" ht="23.25" customHeight="1" x14ac:dyDescent="0.25">
      <c r="A290" s="169" t="s">
        <v>344</v>
      </c>
      <c r="B290" s="95" t="s">
        <v>136</v>
      </c>
      <c r="C290" s="95" t="s">
        <v>81</v>
      </c>
      <c r="D290" s="95" t="s">
        <v>156</v>
      </c>
      <c r="E290" s="95" t="s">
        <v>43</v>
      </c>
      <c r="F290" s="225" t="s">
        <v>46</v>
      </c>
      <c r="G290" s="96">
        <f>SUM(G291)</f>
        <v>186000</v>
      </c>
      <c r="H290" s="96">
        <f>SUM(H291)</f>
        <v>189720</v>
      </c>
      <c r="I290" s="96">
        <f>SUM(I291)</f>
        <v>189720</v>
      </c>
      <c r="J290" s="96">
        <f>SUM(J291)</f>
        <v>0</v>
      </c>
    </row>
    <row r="291" spans="1:10" ht="14.25" customHeight="1" x14ac:dyDescent="0.25">
      <c r="A291" s="169" t="s">
        <v>158</v>
      </c>
      <c r="B291" s="95" t="s">
        <v>136</v>
      </c>
      <c r="C291" s="95" t="s">
        <v>81</v>
      </c>
      <c r="D291" s="95" t="s">
        <v>156</v>
      </c>
      <c r="E291" s="95" t="s">
        <v>43</v>
      </c>
      <c r="F291" s="225" t="s">
        <v>46</v>
      </c>
      <c r="G291" s="96">
        <v>186000</v>
      </c>
      <c r="H291" s="96">
        <f>SUM(I291:J291)</f>
        <v>189720</v>
      </c>
      <c r="I291" s="96">
        <f>SUM(G291*102/100)</f>
        <v>189720</v>
      </c>
      <c r="J291" s="96">
        <v>0</v>
      </c>
    </row>
    <row r="292" spans="1:10" ht="15" customHeight="1" x14ac:dyDescent="0.25">
      <c r="A292" s="166" t="s">
        <v>159</v>
      </c>
      <c r="B292" s="95" t="s">
        <v>136</v>
      </c>
      <c r="C292" s="95" t="s">
        <v>81</v>
      </c>
      <c r="D292" s="95" t="s">
        <v>160</v>
      </c>
      <c r="E292" s="95" t="s">
        <v>43</v>
      </c>
      <c r="F292" s="95"/>
      <c r="G292" s="100">
        <f>SUM(G293)</f>
        <v>5000</v>
      </c>
      <c r="H292" s="100">
        <f>SUM(H293)</f>
        <v>4400</v>
      </c>
      <c r="I292" s="100">
        <f>SUM(I293)</f>
        <v>4400</v>
      </c>
      <c r="J292" s="100">
        <f>SUM(J293)</f>
        <v>0</v>
      </c>
    </row>
    <row r="293" spans="1:10" ht="25.5" customHeight="1" x14ac:dyDescent="0.25">
      <c r="A293" s="168" t="s">
        <v>342</v>
      </c>
      <c r="B293" s="95" t="s">
        <v>136</v>
      </c>
      <c r="C293" s="95" t="s">
        <v>81</v>
      </c>
      <c r="D293" s="95" t="s">
        <v>160</v>
      </c>
      <c r="E293" s="95" t="s">
        <v>88</v>
      </c>
      <c r="F293" s="95"/>
      <c r="G293" s="96">
        <f>SUM(G294)</f>
        <v>5000</v>
      </c>
      <c r="H293" s="96">
        <f t="shared" ref="H293:J294" si="29">SUM(H294)</f>
        <v>4400</v>
      </c>
      <c r="I293" s="96">
        <f t="shared" si="29"/>
        <v>4400</v>
      </c>
      <c r="J293" s="96">
        <f t="shared" si="29"/>
        <v>0</v>
      </c>
    </row>
    <row r="294" spans="1:10" ht="36.75" customHeight="1" x14ac:dyDescent="0.25">
      <c r="A294" s="166" t="s">
        <v>348</v>
      </c>
      <c r="B294" s="95" t="s">
        <v>136</v>
      </c>
      <c r="C294" s="95" t="s">
        <v>81</v>
      </c>
      <c r="D294" s="95" t="s">
        <v>160</v>
      </c>
      <c r="E294" s="95" t="s">
        <v>89</v>
      </c>
      <c r="F294" s="95"/>
      <c r="G294" s="96">
        <f>SUM(G295)</f>
        <v>5000</v>
      </c>
      <c r="H294" s="96">
        <f t="shared" si="29"/>
        <v>4400</v>
      </c>
      <c r="I294" s="96">
        <f t="shared" si="29"/>
        <v>4400</v>
      </c>
      <c r="J294" s="96">
        <f t="shared" si="29"/>
        <v>0</v>
      </c>
    </row>
    <row r="295" spans="1:10" ht="26.25" customHeight="1" x14ac:dyDescent="0.25">
      <c r="A295" s="169" t="s">
        <v>344</v>
      </c>
      <c r="B295" s="95" t="s">
        <v>136</v>
      </c>
      <c r="C295" s="95" t="s">
        <v>81</v>
      </c>
      <c r="D295" s="95" t="s">
        <v>160</v>
      </c>
      <c r="E295" s="95" t="s">
        <v>43</v>
      </c>
      <c r="F295" s="95" t="s">
        <v>126</v>
      </c>
      <c r="G295" s="96">
        <v>5000</v>
      </c>
      <c r="H295" s="96">
        <f>SUM(I295:J295)</f>
        <v>4400</v>
      </c>
      <c r="I295" s="96">
        <f>G295*0.88</f>
        <v>4400</v>
      </c>
      <c r="J295" s="96">
        <v>0</v>
      </c>
    </row>
    <row r="296" spans="1:10" ht="23.25" customHeight="1" x14ac:dyDescent="0.25">
      <c r="A296" s="166" t="s">
        <v>161</v>
      </c>
      <c r="B296" s="95" t="s">
        <v>136</v>
      </c>
      <c r="C296" s="95" t="s">
        <v>81</v>
      </c>
      <c r="D296" s="95" t="s">
        <v>162</v>
      </c>
      <c r="E296" s="95"/>
      <c r="F296" s="95"/>
      <c r="G296" s="96">
        <f>SUM(G297)</f>
        <v>5000</v>
      </c>
      <c r="H296" s="96">
        <f t="shared" ref="H296:J298" si="30">SUM(H297)</f>
        <v>4400</v>
      </c>
      <c r="I296" s="96">
        <f t="shared" si="30"/>
        <v>4400</v>
      </c>
      <c r="J296" s="96">
        <f t="shared" si="30"/>
        <v>0</v>
      </c>
    </row>
    <row r="297" spans="1:10" ht="28.5" customHeight="1" x14ac:dyDescent="0.25">
      <c r="A297" s="168" t="s">
        <v>342</v>
      </c>
      <c r="B297" s="95" t="s">
        <v>136</v>
      </c>
      <c r="C297" s="95" t="s">
        <v>81</v>
      </c>
      <c r="D297" s="95" t="s">
        <v>162</v>
      </c>
      <c r="E297" s="95" t="s">
        <v>88</v>
      </c>
      <c r="F297" s="95"/>
      <c r="G297" s="96">
        <f>SUM(G298)</f>
        <v>5000</v>
      </c>
      <c r="H297" s="96">
        <f t="shared" si="30"/>
        <v>4400</v>
      </c>
      <c r="I297" s="96">
        <f t="shared" si="30"/>
        <v>4400</v>
      </c>
      <c r="J297" s="96">
        <f t="shared" si="30"/>
        <v>0</v>
      </c>
    </row>
    <row r="298" spans="1:10" ht="40.5" customHeight="1" x14ac:dyDescent="0.25">
      <c r="A298" s="166" t="s">
        <v>348</v>
      </c>
      <c r="B298" s="95" t="s">
        <v>136</v>
      </c>
      <c r="C298" s="95" t="s">
        <v>81</v>
      </c>
      <c r="D298" s="95" t="s">
        <v>162</v>
      </c>
      <c r="E298" s="95" t="s">
        <v>89</v>
      </c>
      <c r="F298" s="95"/>
      <c r="G298" s="96">
        <f>SUM(G299)</f>
        <v>5000</v>
      </c>
      <c r="H298" s="96">
        <f t="shared" si="30"/>
        <v>4400</v>
      </c>
      <c r="I298" s="96">
        <f t="shared" si="30"/>
        <v>4400</v>
      </c>
      <c r="J298" s="96">
        <f t="shared" si="30"/>
        <v>0</v>
      </c>
    </row>
    <row r="299" spans="1:10" ht="24.75" customHeight="1" x14ac:dyDescent="0.25">
      <c r="A299" s="169" t="s">
        <v>344</v>
      </c>
      <c r="B299" s="95" t="s">
        <v>136</v>
      </c>
      <c r="C299" s="95" t="s">
        <v>81</v>
      </c>
      <c r="D299" s="95" t="s">
        <v>162</v>
      </c>
      <c r="E299" s="95" t="s">
        <v>43</v>
      </c>
      <c r="F299" s="95" t="s">
        <v>126</v>
      </c>
      <c r="G299" s="96">
        <v>5000</v>
      </c>
      <c r="H299" s="96">
        <f>SUM(I299:J299)</f>
        <v>4400</v>
      </c>
      <c r="I299" s="96">
        <f>G299*0.88</f>
        <v>4400</v>
      </c>
      <c r="J299" s="96">
        <v>0</v>
      </c>
    </row>
    <row r="300" spans="1:10" ht="26.25" customHeight="1" x14ac:dyDescent="0.25">
      <c r="A300" s="166" t="s">
        <v>272</v>
      </c>
      <c r="B300" s="95" t="s">
        <v>136</v>
      </c>
      <c r="C300" s="95" t="s">
        <v>81</v>
      </c>
      <c r="D300" s="95" t="s">
        <v>164</v>
      </c>
      <c r="E300" s="95"/>
      <c r="F300" s="95"/>
      <c r="G300" s="96">
        <f>SUM(G302)</f>
        <v>162578</v>
      </c>
      <c r="H300" s="96">
        <f>SUM(H302)</f>
        <v>143068.64000000001</v>
      </c>
      <c r="I300" s="96">
        <f>SUM(I302)</f>
        <v>143068.64000000001</v>
      </c>
      <c r="J300" s="96">
        <f>SUM(J301)</f>
        <v>0</v>
      </c>
    </row>
    <row r="301" spans="1:10" x14ac:dyDescent="0.25">
      <c r="A301" s="168"/>
      <c r="B301" s="95"/>
      <c r="C301" s="95"/>
      <c r="D301" s="95"/>
      <c r="E301" s="95"/>
      <c r="F301" s="95"/>
      <c r="G301" s="96"/>
      <c r="H301" s="96"/>
      <c r="I301" s="96"/>
      <c r="J301" s="96"/>
    </row>
    <row r="302" spans="1:10" ht="31.5" customHeight="1" x14ac:dyDescent="0.25">
      <c r="A302" s="168" t="s">
        <v>228</v>
      </c>
      <c r="B302" s="95" t="s">
        <v>136</v>
      </c>
      <c r="C302" s="95" t="s">
        <v>81</v>
      </c>
      <c r="D302" s="95" t="s">
        <v>164</v>
      </c>
      <c r="E302" s="95" t="s">
        <v>88</v>
      </c>
      <c r="F302" s="95"/>
      <c r="G302" s="96">
        <f>SUM(G303)</f>
        <v>162578</v>
      </c>
      <c r="H302" s="96">
        <f>SUM(H303)</f>
        <v>143068.64000000001</v>
      </c>
      <c r="I302" s="96">
        <f>SUM(I303)</f>
        <v>143068.64000000001</v>
      </c>
      <c r="J302" s="96">
        <f>SUM(J303)</f>
        <v>0</v>
      </c>
    </row>
    <row r="303" spans="1:10" ht="42.75" customHeight="1" x14ac:dyDescent="0.25">
      <c r="A303" s="166" t="s">
        <v>348</v>
      </c>
      <c r="B303" s="95" t="s">
        <v>136</v>
      </c>
      <c r="C303" s="95" t="s">
        <v>81</v>
      </c>
      <c r="D303" s="95" t="s">
        <v>164</v>
      </c>
      <c r="E303" s="95" t="s">
        <v>89</v>
      </c>
      <c r="F303" s="95"/>
      <c r="G303" s="96">
        <f>SUM(G304+G307)</f>
        <v>162578</v>
      </c>
      <c r="H303" s="96">
        <f>SUM(H304+H307)</f>
        <v>143068.64000000001</v>
      </c>
      <c r="I303" s="96">
        <f>SUM(I304+I307)</f>
        <v>143068.64000000001</v>
      </c>
      <c r="J303" s="96">
        <f>SUM(J304+J307)</f>
        <v>0</v>
      </c>
    </row>
    <row r="304" spans="1:10" ht="24" customHeight="1" x14ac:dyDescent="0.25">
      <c r="A304" s="169" t="s">
        <v>344</v>
      </c>
      <c r="B304" s="95" t="s">
        <v>136</v>
      </c>
      <c r="C304" s="95" t="s">
        <v>81</v>
      </c>
      <c r="D304" s="95" t="s">
        <v>164</v>
      </c>
      <c r="E304" s="95" t="s">
        <v>43</v>
      </c>
      <c r="F304" s="95" t="s">
        <v>126</v>
      </c>
      <c r="G304" s="96">
        <f>SUM(G305:G306)</f>
        <v>10000</v>
      </c>
      <c r="H304" s="96">
        <f>SUM(H305:H306)</f>
        <v>8800</v>
      </c>
      <c r="I304" s="96">
        <f>SUM(I305:I306)</f>
        <v>8800</v>
      </c>
      <c r="J304" s="96">
        <f>SUM(J305:J306)</f>
        <v>0</v>
      </c>
    </row>
    <row r="305" spans="1:10" ht="12.75" customHeight="1" x14ac:dyDescent="0.25">
      <c r="A305" s="169" t="s">
        <v>166</v>
      </c>
      <c r="B305" s="95" t="s">
        <v>136</v>
      </c>
      <c r="C305" s="95" t="s">
        <v>81</v>
      </c>
      <c r="D305" s="95" t="s">
        <v>164</v>
      </c>
      <c r="E305" s="95" t="s">
        <v>43</v>
      </c>
      <c r="F305" s="95" t="s">
        <v>126</v>
      </c>
      <c r="G305" s="96"/>
      <c r="H305" s="96">
        <f t="shared" ref="H305:H310" si="31">SUM(I305:J305)</f>
        <v>0</v>
      </c>
      <c r="I305" s="96">
        <f>SUM(G305)</f>
        <v>0</v>
      </c>
      <c r="J305" s="96">
        <v>0</v>
      </c>
    </row>
    <row r="306" spans="1:10" ht="13.5" customHeight="1" x14ac:dyDescent="0.25">
      <c r="A306" s="169" t="s">
        <v>167</v>
      </c>
      <c r="B306" s="95" t="s">
        <v>136</v>
      </c>
      <c r="C306" s="95" t="s">
        <v>81</v>
      </c>
      <c r="D306" s="95" t="s">
        <v>164</v>
      </c>
      <c r="E306" s="95" t="s">
        <v>43</v>
      </c>
      <c r="F306" s="95" t="s">
        <v>126</v>
      </c>
      <c r="G306" s="96">
        <v>10000</v>
      </c>
      <c r="H306" s="96">
        <f t="shared" si="31"/>
        <v>8800</v>
      </c>
      <c r="I306" s="96">
        <f>G306*0.88</f>
        <v>8800</v>
      </c>
      <c r="J306" s="96">
        <v>0</v>
      </c>
    </row>
    <row r="307" spans="1:10" ht="25.5" customHeight="1" x14ac:dyDescent="0.25">
      <c r="A307" s="169" t="s">
        <v>344</v>
      </c>
      <c r="B307" s="95" t="s">
        <v>136</v>
      </c>
      <c r="C307" s="95" t="s">
        <v>81</v>
      </c>
      <c r="D307" s="95" t="s">
        <v>164</v>
      </c>
      <c r="E307" s="95" t="s">
        <v>43</v>
      </c>
      <c r="F307" s="95" t="s">
        <v>126</v>
      </c>
      <c r="G307" s="96">
        <f>SUM(G308:G311)</f>
        <v>152578</v>
      </c>
      <c r="H307" s="96">
        <f>SUM(H308:H311)</f>
        <v>134268.64000000001</v>
      </c>
      <c r="I307" s="96">
        <f>SUM(I308:I311)</f>
        <v>134268.64000000001</v>
      </c>
      <c r="J307" s="96">
        <f>SUM(J308:J311)</f>
        <v>0</v>
      </c>
    </row>
    <row r="308" spans="1:10" ht="18.75" customHeight="1" x14ac:dyDescent="0.25">
      <c r="A308" s="166" t="s">
        <v>168</v>
      </c>
      <c r="B308" s="95" t="s">
        <v>136</v>
      </c>
      <c r="C308" s="95" t="s">
        <v>81</v>
      </c>
      <c r="D308" s="95" t="s">
        <v>164</v>
      </c>
      <c r="E308" s="95" t="s">
        <v>43</v>
      </c>
      <c r="F308" s="95" t="s">
        <v>126</v>
      </c>
      <c r="G308" s="96">
        <v>142578</v>
      </c>
      <c r="H308" s="96">
        <f t="shared" si="31"/>
        <v>125468.64</v>
      </c>
      <c r="I308" s="96">
        <f>G308*0.88</f>
        <v>125468.64</v>
      </c>
      <c r="J308" s="96">
        <v>0</v>
      </c>
    </row>
    <row r="309" spans="1:10" ht="16.5" customHeight="1" x14ac:dyDescent="0.25">
      <c r="A309" s="166" t="s">
        <v>169</v>
      </c>
      <c r="B309" s="95" t="s">
        <v>136</v>
      </c>
      <c r="C309" s="95" t="s">
        <v>81</v>
      </c>
      <c r="D309" s="95" t="s">
        <v>164</v>
      </c>
      <c r="E309" s="95" t="s">
        <v>43</v>
      </c>
      <c r="F309" s="95" t="s">
        <v>126</v>
      </c>
      <c r="G309" s="96">
        <v>10000</v>
      </c>
      <c r="H309" s="96">
        <f t="shared" si="31"/>
        <v>8800</v>
      </c>
      <c r="I309" s="96">
        <f>G309*0.88</f>
        <v>8800</v>
      </c>
      <c r="J309" s="96">
        <v>0</v>
      </c>
    </row>
    <row r="310" spans="1:10" x14ac:dyDescent="0.25">
      <c r="A310" s="166" t="s">
        <v>170</v>
      </c>
      <c r="B310" s="95"/>
      <c r="C310" s="95"/>
      <c r="D310" s="95"/>
      <c r="E310" s="95"/>
      <c r="F310" s="95"/>
      <c r="G310" s="96">
        <v>0</v>
      </c>
      <c r="H310" s="96">
        <f t="shared" si="31"/>
        <v>0</v>
      </c>
      <c r="I310" s="96">
        <f>SUM(G310*107.5/100)</f>
        <v>0</v>
      </c>
      <c r="J310" s="96">
        <v>0</v>
      </c>
    </row>
    <row r="311" spans="1:10" ht="17.25" customHeight="1" x14ac:dyDescent="0.25">
      <c r="A311" s="166" t="s">
        <v>276</v>
      </c>
      <c r="B311" s="95"/>
      <c r="C311" s="95"/>
      <c r="D311" s="95"/>
      <c r="E311" s="95"/>
      <c r="F311" s="95"/>
      <c r="G311" s="96"/>
      <c r="H311" s="96"/>
      <c r="I311" s="96"/>
      <c r="J311" s="96"/>
    </row>
    <row r="312" spans="1:10" ht="15" customHeight="1" x14ac:dyDescent="0.25">
      <c r="A312" s="170" t="s">
        <v>172</v>
      </c>
      <c r="B312" s="93" t="s">
        <v>107</v>
      </c>
      <c r="C312" s="93" t="s">
        <v>19</v>
      </c>
      <c r="D312" s="93" t="s">
        <v>20</v>
      </c>
      <c r="E312" s="93"/>
      <c r="F312" s="93"/>
      <c r="G312" s="94">
        <f>SUM(G313)</f>
        <v>3428333</v>
      </c>
      <c r="H312" s="94">
        <f>SUM(H313)</f>
        <v>3307434</v>
      </c>
      <c r="I312" s="94">
        <f>SUM(I313)</f>
        <v>3307434.7195000001</v>
      </c>
      <c r="J312" s="94">
        <f>SUM(J313)</f>
        <v>0</v>
      </c>
    </row>
    <row r="313" spans="1:10" ht="13.5" customHeight="1" x14ac:dyDescent="0.25">
      <c r="A313" s="170" t="s">
        <v>173</v>
      </c>
      <c r="B313" s="93" t="s">
        <v>107</v>
      </c>
      <c r="C313" s="93" t="s">
        <v>18</v>
      </c>
      <c r="D313" s="93" t="s">
        <v>20</v>
      </c>
      <c r="E313" s="93"/>
      <c r="F313" s="93"/>
      <c r="G313" s="94">
        <f>SUM(G314+G591)</f>
        <v>3428333</v>
      </c>
      <c r="H313" s="94">
        <f>SUM(H314+H591)</f>
        <v>3307434</v>
      </c>
      <c r="I313" s="94">
        <f>SUM(I314+I591)</f>
        <v>3307434.7195000001</v>
      </c>
      <c r="J313" s="94">
        <f>SUM(J314+J591)</f>
        <v>0</v>
      </c>
    </row>
    <row r="314" spans="1:10" ht="30" customHeight="1" x14ac:dyDescent="0.25">
      <c r="A314" s="166" t="s">
        <v>174</v>
      </c>
      <c r="B314" s="95" t="s">
        <v>107</v>
      </c>
      <c r="C314" s="95" t="s">
        <v>18</v>
      </c>
      <c r="D314" s="95" t="s">
        <v>175</v>
      </c>
      <c r="E314" s="95"/>
      <c r="F314" s="95"/>
      <c r="G314" s="96">
        <f>SUM(G316)</f>
        <v>3428333</v>
      </c>
      <c r="H314" s="96">
        <f>SUM(H316)</f>
        <v>3307434</v>
      </c>
      <c r="I314" s="96">
        <f>SUM(I316)</f>
        <v>3307434.7195000001</v>
      </c>
      <c r="J314" s="96">
        <f>SUM(J316)</f>
        <v>0</v>
      </c>
    </row>
    <row r="315" spans="1:10" x14ac:dyDescent="0.25">
      <c r="A315" s="166"/>
      <c r="B315" s="95"/>
      <c r="C315" s="95"/>
      <c r="D315" s="95"/>
      <c r="E315" s="95"/>
      <c r="F315" s="95"/>
      <c r="G315" s="96"/>
      <c r="H315" s="96"/>
      <c r="I315" s="96"/>
      <c r="J315" s="96"/>
    </row>
    <row r="316" spans="1:10" ht="27.75" customHeight="1" x14ac:dyDescent="0.25">
      <c r="A316" s="166" t="s">
        <v>340</v>
      </c>
      <c r="B316" s="95" t="s">
        <v>107</v>
      </c>
      <c r="C316" s="95" t="s">
        <v>18</v>
      </c>
      <c r="D316" s="95" t="s">
        <v>176</v>
      </c>
      <c r="E316" s="95"/>
      <c r="F316" s="95"/>
      <c r="G316" s="96">
        <f>SUM(G317+G325+G353)</f>
        <v>3428333</v>
      </c>
      <c r="H316" s="96">
        <f>SUM(H317+H325+H353)</f>
        <v>3307434</v>
      </c>
      <c r="I316" s="96">
        <f>SUM(I317+I325+I353)</f>
        <v>3307434.7195000001</v>
      </c>
      <c r="J316" s="96">
        <f>SUM(J317+J325+J353)</f>
        <v>0</v>
      </c>
    </row>
    <row r="317" spans="1:10" ht="84.75" customHeight="1" x14ac:dyDescent="0.25">
      <c r="A317" s="166" t="s">
        <v>341</v>
      </c>
      <c r="B317" s="95" t="s">
        <v>107</v>
      </c>
      <c r="C317" s="95" t="s">
        <v>18</v>
      </c>
      <c r="D317" s="95" t="s">
        <v>176</v>
      </c>
      <c r="E317" s="95" t="s">
        <v>29</v>
      </c>
      <c r="F317" s="95"/>
      <c r="G317" s="96">
        <f>SUM(G318)</f>
        <v>1967333</v>
      </c>
      <c r="H317" s="96">
        <f>SUM(H318)</f>
        <v>1819736</v>
      </c>
      <c r="I317" s="96">
        <f>SUM(I318)</f>
        <v>1819736.7195000001</v>
      </c>
      <c r="J317" s="96">
        <f>SUM(J318)</f>
        <v>0</v>
      </c>
    </row>
    <row r="318" spans="1:10" ht="34.5" customHeight="1" x14ac:dyDescent="0.25">
      <c r="A318" s="166" t="s">
        <v>177</v>
      </c>
      <c r="B318" s="95" t="s">
        <v>107</v>
      </c>
      <c r="C318" s="95" t="s">
        <v>18</v>
      </c>
      <c r="D318" s="95" t="s">
        <v>176</v>
      </c>
      <c r="E318" s="95" t="s">
        <v>178</v>
      </c>
      <c r="F318" s="95"/>
      <c r="G318" s="96">
        <f>SUM(G319+G324)</f>
        <v>1967333</v>
      </c>
      <c r="H318" s="96">
        <f>SUM(H319+H324)</f>
        <v>1819736</v>
      </c>
      <c r="I318" s="96">
        <f>SUM(I319+I324)</f>
        <v>1819736.7195000001</v>
      </c>
      <c r="J318" s="96">
        <f>SUM(J319+J324)</f>
        <v>0</v>
      </c>
    </row>
    <row r="319" spans="1:10" x14ac:dyDescent="0.25">
      <c r="A319" s="396" t="s">
        <v>32</v>
      </c>
      <c r="B319" s="399" t="s">
        <v>107</v>
      </c>
      <c r="C319" s="399" t="s">
        <v>18</v>
      </c>
      <c r="D319" s="399" t="s">
        <v>176</v>
      </c>
      <c r="E319" s="399" t="s">
        <v>179</v>
      </c>
      <c r="F319" s="95"/>
      <c r="G319" s="96">
        <f>SUM(G320:G323)</f>
        <v>1967333</v>
      </c>
      <c r="H319" s="96">
        <v>1819736</v>
      </c>
      <c r="I319" s="96">
        <f>SUM(I320:I323)</f>
        <v>1819736.7195000001</v>
      </c>
      <c r="J319" s="96">
        <f>SUM(J320:J323)</f>
        <v>0</v>
      </c>
    </row>
    <row r="320" spans="1:10" x14ac:dyDescent="0.25">
      <c r="A320" s="397"/>
      <c r="B320" s="400"/>
      <c r="C320" s="400"/>
      <c r="D320" s="400"/>
      <c r="E320" s="400"/>
      <c r="F320" s="95" t="s">
        <v>34</v>
      </c>
      <c r="G320" s="96">
        <f>SUM(G362+G401+G440+G479+G518+G557)</f>
        <v>1510970</v>
      </c>
      <c r="H320" s="96">
        <f>SUM(H362+H401+H440+H479+H518+H557)</f>
        <v>1397647.25</v>
      </c>
      <c r="I320" s="96">
        <f>SUM(I362+I401+I440+I479+I518+I557)</f>
        <v>1397647.25</v>
      </c>
      <c r="J320" s="96">
        <f>SUM(J362+J401+J440+J479+J518+J557)</f>
        <v>0</v>
      </c>
    </row>
    <row r="321" spans="1:10" ht="26.25" x14ac:dyDescent="0.25">
      <c r="A321" s="397"/>
      <c r="B321" s="400"/>
      <c r="C321" s="400"/>
      <c r="D321" s="400"/>
      <c r="E321" s="400"/>
      <c r="F321" s="167" t="s">
        <v>280</v>
      </c>
      <c r="G321" s="96"/>
      <c r="H321" s="96"/>
      <c r="I321" s="96"/>
      <c r="J321" s="96"/>
    </row>
    <row r="322" spans="1:10" x14ac:dyDescent="0.25">
      <c r="A322" s="397"/>
      <c r="B322" s="400"/>
      <c r="C322" s="400"/>
      <c r="D322" s="400"/>
      <c r="E322" s="400"/>
      <c r="F322" s="167" t="s">
        <v>35</v>
      </c>
      <c r="G322" s="96">
        <f>SUM(G363+G402+G441+G480+G519+G558)</f>
        <v>456363</v>
      </c>
      <c r="H322" s="96">
        <f>SUM(H363+H402+H441+H480+H519+H558)</f>
        <v>422089.46950000001</v>
      </c>
      <c r="I322" s="96">
        <f>SUM(I363+I402+I441+I480+I519+I558)</f>
        <v>422089.46950000001</v>
      </c>
      <c r="J322" s="96">
        <f>SUM(J363+J402+J441+J480+J519+J558)</f>
        <v>0</v>
      </c>
    </row>
    <row r="323" spans="1:10" ht="26.25" x14ac:dyDescent="0.25">
      <c r="A323" s="398"/>
      <c r="B323" s="401"/>
      <c r="C323" s="401"/>
      <c r="D323" s="401"/>
      <c r="E323" s="401"/>
      <c r="F323" s="167" t="s">
        <v>195</v>
      </c>
      <c r="G323" s="96"/>
      <c r="H323" s="96"/>
      <c r="I323" s="96"/>
      <c r="J323" s="96"/>
    </row>
    <row r="324" spans="1:10" ht="26.25" x14ac:dyDescent="0.25">
      <c r="A324" s="168" t="s">
        <v>36</v>
      </c>
      <c r="B324" s="95" t="s">
        <v>107</v>
      </c>
      <c r="C324" s="95" t="s">
        <v>18</v>
      </c>
      <c r="D324" s="95" t="s">
        <v>176</v>
      </c>
      <c r="E324" s="95" t="s">
        <v>182</v>
      </c>
      <c r="F324" s="95" t="s">
        <v>183</v>
      </c>
      <c r="G324" s="96">
        <f>SUM(G364+G403+G442+G481+G520+G559)</f>
        <v>0</v>
      </c>
      <c r="H324" s="96">
        <f>SUM(H364+H403+H442+H481+H520+H559)</f>
        <v>0</v>
      </c>
      <c r="I324" s="96">
        <f>SUM(I364+I403+I442+I481+I520+I559)</f>
        <v>0</v>
      </c>
      <c r="J324" s="96">
        <f>SUM(J364+J403+J442+J481+J520+J559)</f>
        <v>0</v>
      </c>
    </row>
    <row r="325" spans="1:10" ht="26.25" x14ac:dyDescent="0.25">
      <c r="A325" s="168" t="s">
        <v>342</v>
      </c>
      <c r="B325" s="95" t="s">
        <v>107</v>
      </c>
      <c r="C325" s="95" t="s">
        <v>18</v>
      </c>
      <c r="D325" s="95" t="s">
        <v>176</v>
      </c>
      <c r="E325" s="95" t="s">
        <v>88</v>
      </c>
      <c r="F325" s="95"/>
      <c r="G325" s="96">
        <f>SUM(G326)</f>
        <v>1454700</v>
      </c>
      <c r="H325" s="96">
        <f>SUM(H326)</f>
        <v>1480698</v>
      </c>
      <c r="I325" s="96">
        <f>SUM(I326)</f>
        <v>1480698</v>
      </c>
      <c r="J325" s="96">
        <f>SUM(J326)</f>
        <v>0</v>
      </c>
    </row>
    <row r="326" spans="1:10" ht="39" x14ac:dyDescent="0.25">
      <c r="A326" s="166" t="s">
        <v>343</v>
      </c>
      <c r="B326" s="95" t="s">
        <v>107</v>
      </c>
      <c r="C326" s="95" t="s">
        <v>18</v>
      </c>
      <c r="D326" s="95" t="s">
        <v>176</v>
      </c>
      <c r="E326" s="95" t="s">
        <v>89</v>
      </c>
      <c r="F326" s="95"/>
      <c r="G326" s="96">
        <f>SUM(G327+G328)</f>
        <v>1454700</v>
      </c>
      <c r="H326" s="96">
        <f>SUM(H327+H328)</f>
        <v>1480698</v>
      </c>
      <c r="I326" s="96">
        <f>SUM(I327+I328)</f>
        <v>1480698</v>
      </c>
      <c r="J326" s="96">
        <f>SUM(J327+J328)</f>
        <v>0</v>
      </c>
    </row>
    <row r="327" spans="1:10" ht="39" x14ac:dyDescent="0.25">
      <c r="A327" s="169" t="s">
        <v>40</v>
      </c>
      <c r="B327" s="95" t="s">
        <v>107</v>
      </c>
      <c r="C327" s="95" t="s">
        <v>18</v>
      </c>
      <c r="D327" s="95" t="s">
        <v>176</v>
      </c>
      <c r="E327" s="95" t="s">
        <v>43</v>
      </c>
      <c r="F327" s="95" t="s">
        <v>41</v>
      </c>
      <c r="G327" s="96">
        <f>SUM(G367+G406+G445+G484+G523+G562)</f>
        <v>5000</v>
      </c>
      <c r="H327" s="96">
        <f>SUM(H367+H406+H445+H484+H523+H562)</f>
        <v>4400</v>
      </c>
      <c r="I327" s="96">
        <f>SUM(I367+I406+I445+I484+I523+I562)</f>
        <v>4400</v>
      </c>
      <c r="J327" s="96">
        <f>SUM(J367+J406+J445+J484+J523+J562)</f>
        <v>0</v>
      </c>
    </row>
    <row r="328" spans="1:10" x14ac:dyDescent="0.25">
      <c r="A328" s="396" t="s">
        <v>344</v>
      </c>
      <c r="B328" s="399" t="s">
        <v>107</v>
      </c>
      <c r="C328" s="399" t="s">
        <v>18</v>
      </c>
      <c r="D328" s="399" t="s">
        <v>176</v>
      </c>
      <c r="E328" s="399" t="s">
        <v>43</v>
      </c>
      <c r="F328" s="167"/>
      <c r="G328" s="96">
        <f>SUM(G329+G330+G331+G335+G341+G343+G345+G342+G344)</f>
        <v>1449700</v>
      </c>
      <c r="H328" s="96">
        <f>SUM(H329+H330+H331+H335+H341+H343+H345+H342+H344)</f>
        <v>1476298</v>
      </c>
      <c r="I328" s="96">
        <f>SUM(I329+I330+I331+I335+I341+I343+I345+I342+I344)</f>
        <v>1476298</v>
      </c>
      <c r="J328" s="96">
        <f>SUM(J329+J330+J331+J335+J341+J343+J345+J342+J344)</f>
        <v>0</v>
      </c>
    </row>
    <row r="329" spans="1:10" x14ac:dyDescent="0.25">
      <c r="A329" s="397"/>
      <c r="B329" s="400"/>
      <c r="C329" s="400"/>
      <c r="D329" s="400"/>
      <c r="E329" s="400"/>
      <c r="F329" s="167" t="s">
        <v>41</v>
      </c>
      <c r="G329" s="96">
        <f t="shared" ref="G329:J330" si="32">SUM(G369+G408+G447+G486+G525+G564)</f>
        <v>0</v>
      </c>
      <c r="H329" s="96">
        <f t="shared" si="32"/>
        <v>0</v>
      </c>
      <c r="I329" s="96">
        <f t="shared" si="32"/>
        <v>0</v>
      </c>
      <c r="J329" s="96">
        <f t="shared" si="32"/>
        <v>0</v>
      </c>
    </row>
    <row r="330" spans="1:10" x14ac:dyDescent="0.25">
      <c r="A330" s="397"/>
      <c r="B330" s="400"/>
      <c r="C330" s="400"/>
      <c r="D330" s="400"/>
      <c r="E330" s="400"/>
      <c r="F330" s="167" t="s">
        <v>186</v>
      </c>
      <c r="G330" s="96">
        <f t="shared" si="32"/>
        <v>0</v>
      </c>
      <c r="H330" s="96">
        <f t="shared" si="32"/>
        <v>0</v>
      </c>
      <c r="I330" s="96">
        <f t="shared" si="32"/>
        <v>0</v>
      </c>
      <c r="J330" s="96">
        <f t="shared" si="32"/>
        <v>0</v>
      </c>
    </row>
    <row r="331" spans="1:10" x14ac:dyDescent="0.25">
      <c r="A331" s="397"/>
      <c r="B331" s="400"/>
      <c r="C331" s="400"/>
      <c r="D331" s="400"/>
      <c r="E331" s="400"/>
      <c r="F331" s="167" t="s">
        <v>45</v>
      </c>
      <c r="G331" s="96">
        <f>SUM(G332:G334)</f>
        <v>1239800</v>
      </c>
      <c r="H331" s="96">
        <f>SUM(H332:H334)</f>
        <v>1264596</v>
      </c>
      <c r="I331" s="96">
        <f>SUM(I332:I334)</f>
        <v>1264596</v>
      </c>
      <c r="J331" s="96">
        <f>SUM(J332:J334)</f>
        <v>0</v>
      </c>
    </row>
    <row r="332" spans="1:10" x14ac:dyDescent="0.25">
      <c r="A332" s="397"/>
      <c r="B332" s="400"/>
      <c r="C332" s="400"/>
      <c r="D332" s="400"/>
      <c r="E332" s="400"/>
      <c r="F332" s="167" t="s">
        <v>46</v>
      </c>
      <c r="G332" s="96">
        <f t="shared" ref="G332:J334" si="33">SUM(G372+G411+G450+G489+G528+G567)</f>
        <v>252000</v>
      </c>
      <c r="H332" s="96">
        <f t="shared" si="33"/>
        <v>257040</v>
      </c>
      <c r="I332" s="96">
        <f t="shared" si="33"/>
        <v>257040</v>
      </c>
      <c r="J332" s="96">
        <f t="shared" si="33"/>
        <v>0</v>
      </c>
    </row>
    <row r="333" spans="1:10" x14ac:dyDescent="0.25">
      <c r="A333" s="397"/>
      <c r="B333" s="400"/>
      <c r="C333" s="400"/>
      <c r="D333" s="400"/>
      <c r="E333" s="400"/>
      <c r="F333" s="167" t="s">
        <v>47</v>
      </c>
      <c r="G333" s="96">
        <f t="shared" si="33"/>
        <v>987200</v>
      </c>
      <c r="H333" s="96">
        <f t="shared" si="33"/>
        <v>1006944</v>
      </c>
      <c r="I333" s="96">
        <f t="shared" si="33"/>
        <v>1006944</v>
      </c>
      <c r="J333" s="96">
        <f t="shared" si="33"/>
        <v>0</v>
      </c>
    </row>
    <row r="334" spans="1:10" x14ac:dyDescent="0.25">
      <c r="A334" s="397"/>
      <c r="B334" s="400"/>
      <c r="C334" s="400"/>
      <c r="D334" s="400"/>
      <c r="E334" s="400"/>
      <c r="F334" s="167" t="s">
        <v>48</v>
      </c>
      <c r="G334" s="96">
        <f t="shared" si="33"/>
        <v>600</v>
      </c>
      <c r="H334" s="96">
        <f t="shared" si="33"/>
        <v>612</v>
      </c>
      <c r="I334" s="96">
        <f t="shared" si="33"/>
        <v>612</v>
      </c>
      <c r="J334" s="96">
        <f t="shared" si="33"/>
        <v>0</v>
      </c>
    </row>
    <row r="335" spans="1:10" x14ac:dyDescent="0.25">
      <c r="A335" s="397"/>
      <c r="B335" s="400"/>
      <c r="C335" s="400"/>
      <c r="D335" s="400"/>
      <c r="E335" s="400"/>
      <c r="F335" s="167" t="s">
        <v>50</v>
      </c>
      <c r="G335" s="96">
        <f>SUM(G336:G340)</f>
        <v>1400</v>
      </c>
      <c r="H335" s="96">
        <f>SUM(H336:H340)</f>
        <v>1232</v>
      </c>
      <c r="I335" s="96">
        <f>SUM(I336:I340)</f>
        <v>1232</v>
      </c>
      <c r="J335" s="96">
        <f>SUM(J336:J340)</f>
        <v>0</v>
      </c>
    </row>
    <row r="336" spans="1:10" x14ac:dyDescent="0.25">
      <c r="A336" s="397"/>
      <c r="B336" s="400"/>
      <c r="C336" s="400"/>
      <c r="D336" s="400"/>
      <c r="E336" s="400"/>
      <c r="F336" s="167" t="s">
        <v>51</v>
      </c>
      <c r="G336" s="96">
        <f>SUM(G376+G415+G454)</f>
        <v>1400</v>
      </c>
      <c r="H336" s="96">
        <f>SUM(H376+H415+H454+H493+H532+H571)</f>
        <v>1232</v>
      </c>
      <c r="I336" s="96">
        <f>SUM(I376+I415+I454)</f>
        <v>1232</v>
      </c>
      <c r="J336" s="96">
        <f>SUM(J376+J415+J454+J493+J532+J571)</f>
        <v>0</v>
      </c>
    </row>
    <row r="337" spans="1:10" x14ac:dyDescent="0.25">
      <c r="A337" s="397"/>
      <c r="B337" s="400"/>
      <c r="C337" s="400"/>
      <c r="D337" s="400"/>
      <c r="E337" s="400"/>
      <c r="F337" s="167" t="s">
        <v>52</v>
      </c>
      <c r="G337" s="96">
        <f>SUM(G377+G416+G455+G494+G533+G572)</f>
        <v>0</v>
      </c>
      <c r="H337" s="96">
        <f>SUM(H377+H416+H455+H494+H533+H572)</f>
        <v>0</v>
      </c>
      <c r="I337" s="96">
        <f>SUM(I377+I416+I455+I494+I533+I572)</f>
        <v>0</v>
      </c>
      <c r="J337" s="96">
        <f>SUM(J377+J416+J455+J494+J533+J572)</f>
        <v>0</v>
      </c>
    </row>
    <row r="338" spans="1:10" ht="26.25" x14ac:dyDescent="0.25">
      <c r="A338" s="397"/>
      <c r="B338" s="400"/>
      <c r="C338" s="400"/>
      <c r="D338" s="400"/>
      <c r="E338" s="400"/>
      <c r="F338" s="167" t="s">
        <v>187</v>
      </c>
      <c r="G338" s="96">
        <f>SUM(G378+G417+G456+G495+G534+G573)</f>
        <v>0</v>
      </c>
      <c r="H338" s="96">
        <f>SUM(H378+H417+H456+H495+H534+H573)</f>
        <v>0</v>
      </c>
      <c r="I338" s="96">
        <f>SUM(I378+I417+I456+I495+I534+I573)</f>
        <v>0</v>
      </c>
      <c r="J338" s="96">
        <f>SUM(J378+J417+J456+J495+J534+J573)</f>
        <v>0</v>
      </c>
    </row>
    <row r="339" spans="1:10" x14ac:dyDescent="0.25">
      <c r="A339" s="397"/>
      <c r="B339" s="400"/>
      <c r="C339" s="400"/>
      <c r="D339" s="400"/>
      <c r="E339" s="400"/>
      <c r="F339" s="167" t="s">
        <v>98</v>
      </c>
      <c r="G339" s="96">
        <f>SUM(G379+G418+G457+G496+G535+G574)</f>
        <v>0</v>
      </c>
      <c r="H339" s="96">
        <f>SUM(H379+H418+H457+H496+H535+H574)</f>
        <v>0</v>
      </c>
      <c r="I339" s="96">
        <f>SUM(I379+I418+I457+I496+I535+I574)</f>
        <v>0</v>
      </c>
      <c r="J339" s="96">
        <f>SUM(J379+J418+J457+J496+J535+J574)</f>
        <v>0</v>
      </c>
    </row>
    <row r="340" spans="1:10" ht="26.25" x14ac:dyDescent="0.25">
      <c r="A340" s="397"/>
      <c r="B340" s="400"/>
      <c r="C340" s="400"/>
      <c r="D340" s="400"/>
      <c r="E340" s="400"/>
      <c r="F340" s="167" t="s">
        <v>188</v>
      </c>
      <c r="G340" s="96"/>
      <c r="H340" s="96"/>
      <c r="I340" s="96"/>
      <c r="J340" s="96"/>
    </row>
    <row r="341" spans="1:10" x14ac:dyDescent="0.25">
      <c r="A341" s="397"/>
      <c r="B341" s="400"/>
      <c r="C341" s="400"/>
      <c r="D341" s="400"/>
      <c r="E341" s="400"/>
      <c r="F341" s="167" t="s">
        <v>56</v>
      </c>
      <c r="G341" s="96">
        <f t="shared" ref="G341:J344" si="34">SUM(G380+G419+G458+G497+G536+G575)</f>
        <v>3000</v>
      </c>
      <c r="H341" s="96">
        <f t="shared" si="34"/>
        <v>2640</v>
      </c>
      <c r="I341" s="96">
        <f t="shared" si="34"/>
        <v>2640</v>
      </c>
      <c r="J341" s="96">
        <f t="shared" si="34"/>
        <v>0</v>
      </c>
    </row>
    <row r="342" spans="1:10" ht="26.25" x14ac:dyDescent="0.25">
      <c r="A342" s="397"/>
      <c r="B342" s="400"/>
      <c r="C342" s="400"/>
      <c r="D342" s="400"/>
      <c r="E342" s="400"/>
      <c r="F342" s="167" t="s">
        <v>189</v>
      </c>
      <c r="G342" s="96">
        <f t="shared" si="34"/>
        <v>26000</v>
      </c>
      <c r="H342" s="96">
        <f t="shared" si="34"/>
        <v>26000</v>
      </c>
      <c r="I342" s="96">
        <f t="shared" si="34"/>
        <v>26000</v>
      </c>
      <c r="J342" s="96">
        <f t="shared" si="34"/>
        <v>0</v>
      </c>
    </row>
    <row r="343" spans="1:10" x14ac:dyDescent="0.25">
      <c r="A343" s="397"/>
      <c r="B343" s="400"/>
      <c r="C343" s="400"/>
      <c r="D343" s="400"/>
      <c r="E343" s="400"/>
      <c r="F343" s="167" t="s">
        <v>99</v>
      </c>
      <c r="G343" s="96">
        <f t="shared" si="34"/>
        <v>0</v>
      </c>
      <c r="H343" s="96">
        <f t="shared" si="34"/>
        <v>0</v>
      </c>
      <c r="I343" s="96">
        <f t="shared" si="34"/>
        <v>0</v>
      </c>
      <c r="J343" s="96">
        <f t="shared" si="34"/>
        <v>0</v>
      </c>
    </row>
    <row r="344" spans="1:10" ht="26.25" x14ac:dyDescent="0.25">
      <c r="A344" s="397"/>
      <c r="B344" s="400"/>
      <c r="C344" s="400"/>
      <c r="D344" s="400"/>
      <c r="E344" s="400"/>
      <c r="F344" s="167" t="s">
        <v>190</v>
      </c>
      <c r="G344" s="96">
        <f t="shared" si="34"/>
        <v>0</v>
      </c>
      <c r="H344" s="96">
        <f t="shared" si="34"/>
        <v>0</v>
      </c>
      <c r="I344" s="96">
        <f t="shared" si="34"/>
        <v>0</v>
      </c>
      <c r="J344" s="96">
        <f t="shared" si="34"/>
        <v>0</v>
      </c>
    </row>
    <row r="345" spans="1:10" x14ac:dyDescent="0.25">
      <c r="A345" s="397"/>
      <c r="B345" s="400"/>
      <c r="C345" s="400"/>
      <c r="D345" s="400"/>
      <c r="E345" s="400"/>
      <c r="F345" s="167" t="s">
        <v>58</v>
      </c>
      <c r="G345" s="96">
        <f>SUM(G346:G352)</f>
        <v>179500</v>
      </c>
      <c r="H345" s="96">
        <f>SUM(H346:H352)</f>
        <v>181830</v>
      </c>
      <c r="I345" s="96">
        <f>SUM(I346:I352)</f>
        <v>181830</v>
      </c>
      <c r="J345" s="96">
        <f>SUM(J346:J352)</f>
        <v>0</v>
      </c>
    </row>
    <row r="346" spans="1:10" x14ac:dyDescent="0.25">
      <c r="A346" s="397"/>
      <c r="B346" s="400"/>
      <c r="C346" s="400"/>
      <c r="D346" s="400"/>
      <c r="E346" s="400"/>
      <c r="F346" s="167" t="s">
        <v>101</v>
      </c>
      <c r="G346" s="96">
        <f t="shared" ref="G346:J352" si="35">SUM(G385+G424+G463+G502+G541+G580)</f>
        <v>9000</v>
      </c>
      <c r="H346" s="96">
        <f t="shared" si="35"/>
        <v>7920</v>
      </c>
      <c r="I346" s="96">
        <f t="shared" si="35"/>
        <v>7920</v>
      </c>
      <c r="J346" s="96">
        <f t="shared" si="35"/>
        <v>0</v>
      </c>
    </row>
    <row r="347" spans="1:10" ht="26.25" x14ac:dyDescent="0.25">
      <c r="A347" s="397"/>
      <c r="B347" s="400"/>
      <c r="C347" s="400"/>
      <c r="D347" s="400"/>
      <c r="E347" s="400"/>
      <c r="F347" s="167" t="s">
        <v>191</v>
      </c>
      <c r="G347" s="96">
        <f t="shared" si="35"/>
        <v>0</v>
      </c>
      <c r="H347" s="96">
        <f t="shared" si="35"/>
        <v>0</v>
      </c>
      <c r="I347" s="96">
        <f t="shared" si="35"/>
        <v>0</v>
      </c>
      <c r="J347" s="96">
        <f t="shared" si="35"/>
        <v>0</v>
      </c>
    </row>
    <row r="348" spans="1:10" x14ac:dyDescent="0.25">
      <c r="A348" s="397"/>
      <c r="B348" s="400"/>
      <c r="C348" s="400"/>
      <c r="D348" s="400"/>
      <c r="E348" s="400"/>
      <c r="F348" s="167" t="s">
        <v>102</v>
      </c>
      <c r="G348" s="96">
        <f t="shared" si="35"/>
        <v>0</v>
      </c>
      <c r="H348" s="96">
        <f t="shared" si="35"/>
        <v>0</v>
      </c>
      <c r="I348" s="96">
        <f t="shared" si="35"/>
        <v>0</v>
      </c>
      <c r="J348" s="96">
        <f t="shared" si="35"/>
        <v>0</v>
      </c>
    </row>
    <row r="349" spans="1:10" ht="26.25" x14ac:dyDescent="0.25">
      <c r="A349" s="397"/>
      <c r="B349" s="400"/>
      <c r="C349" s="400"/>
      <c r="D349" s="400"/>
      <c r="E349" s="400"/>
      <c r="F349" s="167" t="s">
        <v>192</v>
      </c>
      <c r="G349" s="96">
        <f t="shared" si="35"/>
        <v>0</v>
      </c>
      <c r="H349" s="96">
        <f t="shared" si="35"/>
        <v>0</v>
      </c>
      <c r="I349" s="96">
        <f t="shared" si="35"/>
        <v>0</v>
      </c>
      <c r="J349" s="96">
        <f t="shared" si="35"/>
        <v>0</v>
      </c>
    </row>
    <row r="350" spans="1:10" x14ac:dyDescent="0.25">
      <c r="A350" s="397"/>
      <c r="B350" s="400"/>
      <c r="C350" s="400"/>
      <c r="D350" s="400"/>
      <c r="E350" s="400"/>
      <c r="F350" s="167" t="s">
        <v>60</v>
      </c>
      <c r="G350" s="96">
        <f t="shared" si="35"/>
        <v>0</v>
      </c>
      <c r="H350" s="96">
        <f t="shared" si="35"/>
        <v>0</v>
      </c>
      <c r="I350" s="96">
        <f t="shared" si="35"/>
        <v>0</v>
      </c>
      <c r="J350" s="96">
        <f t="shared" si="35"/>
        <v>0</v>
      </c>
    </row>
    <row r="351" spans="1:10" x14ac:dyDescent="0.25">
      <c r="A351" s="397"/>
      <c r="B351" s="400"/>
      <c r="C351" s="400"/>
      <c r="D351" s="400"/>
      <c r="E351" s="400"/>
      <c r="F351" s="167" t="s">
        <v>61</v>
      </c>
      <c r="G351" s="96">
        <f t="shared" si="35"/>
        <v>170500</v>
      </c>
      <c r="H351" s="96">
        <f t="shared" si="35"/>
        <v>173910</v>
      </c>
      <c r="I351" s="96">
        <f t="shared" si="35"/>
        <v>173910</v>
      </c>
      <c r="J351" s="96">
        <f t="shared" si="35"/>
        <v>0</v>
      </c>
    </row>
    <row r="352" spans="1:10" x14ac:dyDescent="0.25">
      <c r="A352" s="398"/>
      <c r="B352" s="401"/>
      <c r="C352" s="401"/>
      <c r="D352" s="401"/>
      <c r="E352" s="401"/>
      <c r="F352" s="167" t="s">
        <v>193</v>
      </c>
      <c r="G352" s="96">
        <f t="shared" si="35"/>
        <v>0</v>
      </c>
      <c r="H352" s="96">
        <f t="shared" si="35"/>
        <v>0</v>
      </c>
      <c r="I352" s="96">
        <f t="shared" si="35"/>
        <v>0</v>
      </c>
      <c r="J352" s="96">
        <f t="shared" si="35"/>
        <v>0</v>
      </c>
    </row>
    <row r="353" spans="1:10" x14ac:dyDescent="0.25">
      <c r="A353" s="168" t="s">
        <v>62</v>
      </c>
      <c r="B353" s="95" t="s">
        <v>107</v>
      </c>
      <c r="C353" s="95" t="s">
        <v>18</v>
      </c>
      <c r="D353" s="95" t="s">
        <v>176</v>
      </c>
      <c r="E353" s="152">
        <v>800</v>
      </c>
      <c r="F353" s="95"/>
      <c r="G353" s="96">
        <f>SUM(G354)</f>
        <v>6300</v>
      </c>
      <c r="H353" s="96">
        <f>SUM(H354)</f>
        <v>7000</v>
      </c>
      <c r="I353" s="96">
        <f>SUM(I354)</f>
        <v>7000</v>
      </c>
      <c r="J353" s="96">
        <f>SUM(J354)</f>
        <v>0</v>
      </c>
    </row>
    <row r="354" spans="1:10" x14ac:dyDescent="0.25">
      <c r="A354" s="166" t="s">
        <v>64</v>
      </c>
      <c r="B354" s="95" t="s">
        <v>107</v>
      </c>
      <c r="C354" s="95" t="s">
        <v>18</v>
      </c>
      <c r="D354" s="95" t="s">
        <v>176</v>
      </c>
      <c r="E354" s="152">
        <v>850</v>
      </c>
      <c r="F354" s="95"/>
      <c r="G354" s="96">
        <f>SUM(G355:G356)</f>
        <v>6300</v>
      </c>
      <c r="H354" s="96">
        <f>SUM(H355:H356)</f>
        <v>7000</v>
      </c>
      <c r="I354" s="96">
        <f>SUM(I355:I356)</f>
        <v>7000</v>
      </c>
      <c r="J354" s="96">
        <f>SUM(J355:J356)</f>
        <v>0</v>
      </c>
    </row>
    <row r="355" spans="1:10" ht="26.25" x14ac:dyDescent="0.25">
      <c r="A355" s="166" t="s">
        <v>78</v>
      </c>
      <c r="B355" s="95" t="s">
        <v>107</v>
      </c>
      <c r="C355" s="95" t="s">
        <v>18</v>
      </c>
      <c r="D355" s="95" t="s">
        <v>176</v>
      </c>
      <c r="E355" s="152">
        <v>851</v>
      </c>
      <c r="F355" s="95" t="s">
        <v>68</v>
      </c>
      <c r="G355" s="96">
        <f t="shared" ref="G355:J356" si="36">SUM(G394+G433+G472+G511+G550+G589)</f>
        <v>0</v>
      </c>
      <c r="H355" s="96">
        <f t="shared" si="36"/>
        <v>0</v>
      </c>
      <c r="I355" s="96">
        <f t="shared" si="36"/>
        <v>0</v>
      </c>
      <c r="J355" s="96">
        <f t="shared" si="36"/>
        <v>0</v>
      </c>
    </row>
    <row r="356" spans="1:10" ht="26.25" x14ac:dyDescent="0.25">
      <c r="A356" s="166" t="s">
        <v>66</v>
      </c>
      <c r="B356" s="95" t="s">
        <v>107</v>
      </c>
      <c r="C356" s="95" t="s">
        <v>18</v>
      </c>
      <c r="D356" s="95" t="s">
        <v>176</v>
      </c>
      <c r="E356" s="152">
        <v>852</v>
      </c>
      <c r="F356" s="95" t="s">
        <v>68</v>
      </c>
      <c r="G356" s="96">
        <f t="shared" si="36"/>
        <v>6300</v>
      </c>
      <c r="H356" s="96">
        <f t="shared" si="36"/>
        <v>7000</v>
      </c>
      <c r="I356" s="96">
        <f t="shared" si="36"/>
        <v>7000</v>
      </c>
      <c r="J356" s="96">
        <f t="shared" si="36"/>
        <v>0</v>
      </c>
    </row>
    <row r="357" spans="1:10" x14ac:dyDescent="0.25">
      <c r="A357" s="170" t="s">
        <v>345</v>
      </c>
      <c r="B357" s="93"/>
      <c r="C357" s="93"/>
      <c r="D357" s="93"/>
      <c r="E357" s="93"/>
      <c r="F357" s="93"/>
      <c r="G357" s="94">
        <f>SUM(G358)</f>
        <v>1821884</v>
      </c>
      <c r="H357" s="94">
        <f>SUM(H358)</f>
        <v>1782012.4176</v>
      </c>
      <c r="I357" s="94">
        <f>SUM(I358)</f>
        <v>1782012.4176</v>
      </c>
      <c r="J357" s="94">
        <f>SUM(J358)</f>
        <v>0</v>
      </c>
    </row>
    <row r="358" spans="1:10" ht="26.25" x14ac:dyDescent="0.25">
      <c r="A358" s="166" t="s">
        <v>340</v>
      </c>
      <c r="B358" s="95" t="s">
        <v>107</v>
      </c>
      <c r="C358" s="95" t="s">
        <v>18</v>
      </c>
      <c r="D358" s="95" t="s">
        <v>176</v>
      </c>
      <c r="E358" s="95"/>
      <c r="F358" s="95"/>
      <c r="G358" s="96">
        <f>SUM(G359+G365+G392)</f>
        <v>1821884</v>
      </c>
      <c r="H358" s="96">
        <f>SUM(H359+H365+H392)</f>
        <v>1782012.4176</v>
      </c>
      <c r="I358" s="96">
        <f>SUM(I359+I365+I392)</f>
        <v>1782012.4176</v>
      </c>
      <c r="J358" s="96">
        <f>SUM(J359+J365+J392)</f>
        <v>0</v>
      </c>
    </row>
    <row r="359" spans="1:10" ht="77.25" x14ac:dyDescent="0.25">
      <c r="A359" s="166" t="s">
        <v>341</v>
      </c>
      <c r="B359" s="95" t="s">
        <v>107</v>
      </c>
      <c r="C359" s="95" t="s">
        <v>18</v>
      </c>
      <c r="D359" s="95" t="s">
        <v>176</v>
      </c>
      <c r="E359" s="95" t="s">
        <v>29</v>
      </c>
      <c r="F359" s="95"/>
      <c r="G359" s="96">
        <f>SUM(G360)</f>
        <v>791734</v>
      </c>
      <c r="H359" s="96">
        <f>SUM(H360)</f>
        <v>732360.41760000004</v>
      </c>
      <c r="I359" s="96">
        <f>SUM(I360)</f>
        <v>732360.41760000004</v>
      </c>
      <c r="J359" s="96">
        <f>SUM(J360)</f>
        <v>0</v>
      </c>
    </row>
    <row r="360" spans="1:10" ht="26.25" x14ac:dyDescent="0.25">
      <c r="A360" s="166" t="s">
        <v>177</v>
      </c>
      <c r="B360" s="95" t="s">
        <v>107</v>
      </c>
      <c r="C360" s="95" t="s">
        <v>18</v>
      </c>
      <c r="D360" s="95" t="s">
        <v>176</v>
      </c>
      <c r="E360" s="95" t="s">
        <v>178</v>
      </c>
      <c r="F360" s="95"/>
      <c r="G360" s="96">
        <f>SUM(G361+G364)</f>
        <v>791734</v>
      </c>
      <c r="H360" s="96">
        <f>SUM(H361+H364)</f>
        <v>732360.41760000004</v>
      </c>
      <c r="I360" s="96">
        <f>SUM(I361+I364)</f>
        <v>732360.41760000004</v>
      </c>
      <c r="J360" s="96">
        <f>SUM(J361+J364)</f>
        <v>0</v>
      </c>
    </row>
    <row r="361" spans="1:10" x14ac:dyDescent="0.25">
      <c r="A361" s="396" t="s">
        <v>32</v>
      </c>
      <c r="B361" s="399" t="s">
        <v>107</v>
      </c>
      <c r="C361" s="399" t="s">
        <v>18</v>
      </c>
      <c r="D361" s="399" t="s">
        <v>176</v>
      </c>
      <c r="E361" s="399" t="s">
        <v>179</v>
      </c>
      <c r="F361" s="95"/>
      <c r="G361" s="96">
        <f>SUM(G362:G363)</f>
        <v>791734</v>
      </c>
      <c r="H361" s="96">
        <f>SUM(H362:H363)</f>
        <v>732360.41760000004</v>
      </c>
      <c r="I361" s="96">
        <f>SUM(I362:I363)</f>
        <v>732360.41760000004</v>
      </c>
      <c r="J361" s="96">
        <f>SUM(J362:J363)</f>
        <v>0</v>
      </c>
    </row>
    <row r="362" spans="1:10" x14ac:dyDescent="0.25">
      <c r="A362" s="397"/>
      <c r="B362" s="400"/>
      <c r="C362" s="400"/>
      <c r="D362" s="400"/>
      <c r="E362" s="400"/>
      <c r="F362" s="95" t="s">
        <v>34</v>
      </c>
      <c r="G362" s="96">
        <v>608096</v>
      </c>
      <c r="H362" s="96">
        <f>SUM(I362:J362)</f>
        <v>562488.80000000005</v>
      </c>
      <c r="I362" s="96">
        <f>G362*0.925</f>
        <v>562488.80000000005</v>
      </c>
      <c r="J362" s="96"/>
    </row>
    <row r="363" spans="1:10" x14ac:dyDescent="0.25">
      <c r="A363" s="398"/>
      <c r="B363" s="401"/>
      <c r="C363" s="401"/>
      <c r="D363" s="401"/>
      <c r="E363" s="401"/>
      <c r="F363" s="95" t="s">
        <v>35</v>
      </c>
      <c r="G363" s="96">
        <v>183638</v>
      </c>
      <c r="H363" s="96">
        <f>SUM(I363:J363)</f>
        <v>169871.61760000003</v>
      </c>
      <c r="I363" s="96">
        <f>SUM(I362*30.2/100)</f>
        <v>169871.61760000003</v>
      </c>
      <c r="J363" s="96">
        <f>SUM(J362*30.2/100)</f>
        <v>0</v>
      </c>
    </row>
    <row r="364" spans="1:10" ht="26.25" x14ac:dyDescent="0.25">
      <c r="A364" s="168" t="s">
        <v>36</v>
      </c>
      <c r="B364" s="95" t="s">
        <v>107</v>
      </c>
      <c r="C364" s="95" t="s">
        <v>18</v>
      </c>
      <c r="D364" s="95" t="s">
        <v>176</v>
      </c>
      <c r="E364" s="95" t="s">
        <v>182</v>
      </c>
      <c r="F364" s="95" t="s">
        <v>183</v>
      </c>
      <c r="G364" s="96">
        <v>0</v>
      </c>
      <c r="H364" s="96"/>
      <c r="I364" s="96"/>
      <c r="J364" s="96"/>
    </row>
    <row r="365" spans="1:10" ht="26.25" x14ac:dyDescent="0.25">
      <c r="A365" s="168" t="s">
        <v>342</v>
      </c>
      <c r="B365" s="95" t="s">
        <v>107</v>
      </c>
      <c r="C365" s="95" t="s">
        <v>18</v>
      </c>
      <c r="D365" s="95" t="s">
        <v>176</v>
      </c>
      <c r="E365" s="95" t="s">
        <v>88</v>
      </c>
      <c r="F365" s="95"/>
      <c r="G365" s="96">
        <f>SUM(G366)</f>
        <v>1027950</v>
      </c>
      <c r="H365" s="96">
        <f>SUM(H366)</f>
        <v>1047152</v>
      </c>
      <c r="I365" s="96">
        <f>SUM(I366)</f>
        <v>1047152</v>
      </c>
      <c r="J365" s="96">
        <f>SUM(J366)</f>
        <v>0</v>
      </c>
    </row>
    <row r="366" spans="1:10" ht="39" x14ac:dyDescent="0.25">
      <c r="A366" s="166" t="s">
        <v>346</v>
      </c>
      <c r="B366" s="95" t="s">
        <v>107</v>
      </c>
      <c r="C366" s="95" t="s">
        <v>18</v>
      </c>
      <c r="D366" s="95" t="s">
        <v>176</v>
      </c>
      <c r="E366" s="95" t="s">
        <v>89</v>
      </c>
      <c r="F366" s="95"/>
      <c r="G366" s="96">
        <f>SUM(G368+G367)</f>
        <v>1027950</v>
      </c>
      <c r="H366" s="96">
        <f>SUM(H368+H367)</f>
        <v>1047152</v>
      </c>
      <c r="I366" s="96">
        <f>SUM(I368+I367)</f>
        <v>1047152</v>
      </c>
      <c r="J366" s="96">
        <f>SUM(J368+J367)</f>
        <v>0</v>
      </c>
    </row>
    <row r="367" spans="1:10" ht="39" x14ac:dyDescent="0.25">
      <c r="A367" s="169" t="s">
        <v>40</v>
      </c>
      <c r="B367" s="95" t="s">
        <v>107</v>
      </c>
      <c r="C367" s="95" t="s">
        <v>18</v>
      </c>
      <c r="D367" s="95" t="s">
        <v>176</v>
      </c>
      <c r="E367" s="95" t="s">
        <v>185</v>
      </c>
      <c r="F367" s="95" t="s">
        <v>101</v>
      </c>
      <c r="G367" s="96"/>
      <c r="H367" s="96">
        <f>SUM(I367:J367)</f>
        <v>0</v>
      </c>
      <c r="I367" s="96"/>
      <c r="J367" s="96">
        <v>0</v>
      </c>
    </row>
    <row r="368" spans="1:10" x14ac:dyDescent="0.25">
      <c r="A368" s="396" t="s">
        <v>344</v>
      </c>
      <c r="B368" s="399" t="s">
        <v>107</v>
      </c>
      <c r="C368" s="399" t="s">
        <v>18</v>
      </c>
      <c r="D368" s="399" t="s">
        <v>176</v>
      </c>
      <c r="E368" s="399" t="s">
        <v>43</v>
      </c>
      <c r="F368" s="95"/>
      <c r="G368" s="96">
        <f>SUM(G369+G370+G371+G375+G380+G382+G384+G381)</f>
        <v>1027950</v>
      </c>
      <c r="H368" s="96">
        <f>SUM(H369+H370+H371+H375+H380+H382+H384+H381)</f>
        <v>1047152</v>
      </c>
      <c r="I368" s="96">
        <f>SUM(I369+I370+I371+I375+I380+I382+I384+I381)</f>
        <v>1047152</v>
      </c>
      <c r="J368" s="96">
        <f>SUM(J369+J370+J371+J375+J380+J382+J384+J381)</f>
        <v>0</v>
      </c>
    </row>
    <row r="369" spans="1:10" x14ac:dyDescent="0.25">
      <c r="A369" s="397"/>
      <c r="B369" s="400"/>
      <c r="C369" s="400"/>
      <c r="D369" s="400"/>
      <c r="E369" s="400"/>
      <c r="F369" s="95" t="s">
        <v>41</v>
      </c>
      <c r="G369" s="96">
        <v>0</v>
      </c>
      <c r="H369" s="96">
        <f t="shared" ref="H369:H391" si="37">SUM(I369+J369)</f>
        <v>0</v>
      </c>
      <c r="I369" s="96"/>
      <c r="J369" s="96"/>
    </row>
    <row r="370" spans="1:10" x14ac:dyDescent="0.25">
      <c r="A370" s="397"/>
      <c r="B370" s="400"/>
      <c r="C370" s="400"/>
      <c r="D370" s="400"/>
      <c r="E370" s="400"/>
      <c r="F370" s="95" t="s">
        <v>186</v>
      </c>
      <c r="G370" s="96">
        <v>0</v>
      </c>
      <c r="H370" s="96">
        <f t="shared" si="37"/>
        <v>0</v>
      </c>
      <c r="I370" s="96"/>
      <c r="J370" s="96"/>
    </row>
    <row r="371" spans="1:10" x14ac:dyDescent="0.25">
      <c r="A371" s="397"/>
      <c r="B371" s="400"/>
      <c r="C371" s="400"/>
      <c r="D371" s="400"/>
      <c r="E371" s="400"/>
      <c r="F371" s="95" t="s">
        <v>45</v>
      </c>
      <c r="G371" s="96">
        <f>SUM(G372:G374)</f>
        <v>1005400</v>
      </c>
      <c r="H371" s="96">
        <f>SUM(H372:H374)</f>
        <v>1025508</v>
      </c>
      <c r="I371" s="96">
        <f>SUM(I372:I374)</f>
        <v>1025508</v>
      </c>
      <c r="J371" s="96">
        <f>SUM(J372:J374)</f>
        <v>0</v>
      </c>
    </row>
    <row r="372" spans="1:10" x14ac:dyDescent="0.25">
      <c r="A372" s="397"/>
      <c r="B372" s="400"/>
      <c r="C372" s="400"/>
      <c r="D372" s="400"/>
      <c r="E372" s="400"/>
      <c r="F372" s="95" t="s">
        <v>46</v>
      </c>
      <c r="G372" s="96">
        <v>18000</v>
      </c>
      <c r="H372" s="96">
        <f t="shared" si="37"/>
        <v>18360</v>
      </c>
      <c r="I372" s="96">
        <f>SUM(G372*102/100)</f>
        <v>18360</v>
      </c>
      <c r="J372" s="96">
        <v>0</v>
      </c>
    </row>
    <row r="373" spans="1:10" x14ac:dyDescent="0.25">
      <c r="A373" s="397"/>
      <c r="B373" s="400"/>
      <c r="C373" s="400"/>
      <c r="D373" s="400"/>
      <c r="E373" s="400"/>
      <c r="F373" s="95" t="s">
        <v>47</v>
      </c>
      <c r="G373" s="96">
        <v>987200</v>
      </c>
      <c r="H373" s="96">
        <f t="shared" si="37"/>
        <v>1006944</v>
      </c>
      <c r="I373" s="96">
        <f>SUM(G373*102/100)</f>
        <v>1006944</v>
      </c>
      <c r="J373" s="96">
        <v>0</v>
      </c>
    </row>
    <row r="374" spans="1:10" x14ac:dyDescent="0.25">
      <c r="A374" s="397"/>
      <c r="B374" s="400"/>
      <c r="C374" s="400"/>
      <c r="D374" s="400"/>
      <c r="E374" s="400"/>
      <c r="F374" s="95" t="s">
        <v>48</v>
      </c>
      <c r="G374" s="96">
        <v>200</v>
      </c>
      <c r="H374" s="96">
        <f t="shared" si="37"/>
        <v>204</v>
      </c>
      <c r="I374" s="96">
        <f>SUM(G374*102/100)</f>
        <v>204</v>
      </c>
      <c r="J374" s="96">
        <v>0</v>
      </c>
    </row>
    <row r="375" spans="1:10" x14ac:dyDescent="0.25">
      <c r="A375" s="397"/>
      <c r="B375" s="400"/>
      <c r="C375" s="400"/>
      <c r="D375" s="400"/>
      <c r="E375" s="400"/>
      <c r="F375" s="95" t="s">
        <v>50</v>
      </c>
      <c r="G375" s="96">
        <f>SUM(G376:G379)</f>
        <v>550</v>
      </c>
      <c r="H375" s="96">
        <f>SUM(H376:H379)</f>
        <v>484</v>
      </c>
      <c r="I375" s="96">
        <f>SUM(I376:I379)</f>
        <v>484</v>
      </c>
      <c r="J375" s="96">
        <f>SUM(J376:J379)</f>
        <v>0</v>
      </c>
    </row>
    <row r="376" spans="1:10" x14ac:dyDescent="0.25">
      <c r="A376" s="397"/>
      <c r="B376" s="400"/>
      <c r="C376" s="400"/>
      <c r="D376" s="400"/>
      <c r="E376" s="400"/>
      <c r="F376" s="95" t="s">
        <v>51</v>
      </c>
      <c r="G376" s="96">
        <v>550</v>
      </c>
      <c r="H376" s="96">
        <f t="shared" si="37"/>
        <v>484</v>
      </c>
      <c r="I376" s="96">
        <f>SUM(G376*0.88)</f>
        <v>484</v>
      </c>
      <c r="J376" s="96"/>
    </row>
    <row r="377" spans="1:10" x14ac:dyDescent="0.25">
      <c r="A377" s="397"/>
      <c r="B377" s="400"/>
      <c r="C377" s="400"/>
      <c r="D377" s="400"/>
      <c r="E377" s="400"/>
      <c r="F377" s="95" t="s">
        <v>52</v>
      </c>
      <c r="G377" s="96">
        <v>0</v>
      </c>
      <c r="H377" s="96">
        <f t="shared" si="37"/>
        <v>0</v>
      </c>
      <c r="I377" s="96"/>
      <c r="J377" s="96"/>
    </row>
    <row r="378" spans="1:10" ht="26.25" x14ac:dyDescent="0.25">
      <c r="A378" s="397"/>
      <c r="B378" s="400"/>
      <c r="C378" s="400"/>
      <c r="D378" s="400"/>
      <c r="E378" s="400"/>
      <c r="F378" s="167" t="s">
        <v>187</v>
      </c>
      <c r="G378" s="96">
        <v>0</v>
      </c>
      <c r="H378" s="96">
        <f t="shared" si="37"/>
        <v>0</v>
      </c>
      <c r="I378" s="96">
        <f>SUM(G378)</f>
        <v>0</v>
      </c>
      <c r="J378" s="96">
        <v>0</v>
      </c>
    </row>
    <row r="379" spans="1:10" x14ac:dyDescent="0.25">
      <c r="A379" s="397"/>
      <c r="B379" s="400"/>
      <c r="C379" s="400"/>
      <c r="D379" s="400"/>
      <c r="E379" s="400"/>
      <c r="F379" s="95" t="s">
        <v>98</v>
      </c>
      <c r="G379" s="96">
        <v>0</v>
      </c>
      <c r="H379" s="96">
        <f t="shared" si="37"/>
        <v>0</v>
      </c>
      <c r="I379" s="96"/>
      <c r="J379" s="96"/>
    </row>
    <row r="380" spans="1:10" x14ac:dyDescent="0.25">
      <c r="A380" s="397"/>
      <c r="B380" s="400"/>
      <c r="C380" s="400"/>
      <c r="D380" s="400"/>
      <c r="E380" s="400"/>
      <c r="F380" s="95" t="s">
        <v>56</v>
      </c>
      <c r="G380" s="96">
        <v>3000</v>
      </c>
      <c r="H380" s="96">
        <f t="shared" si="37"/>
        <v>2640</v>
      </c>
      <c r="I380" s="96">
        <f>SUM(G380*0.88)</f>
        <v>2640</v>
      </c>
      <c r="J380" s="96">
        <v>0</v>
      </c>
    </row>
    <row r="381" spans="1:10" ht="26.25" x14ac:dyDescent="0.25">
      <c r="A381" s="397"/>
      <c r="B381" s="400"/>
      <c r="C381" s="400"/>
      <c r="D381" s="400"/>
      <c r="E381" s="400"/>
      <c r="F381" s="167" t="s">
        <v>189</v>
      </c>
      <c r="G381" s="96">
        <v>15000</v>
      </c>
      <c r="H381" s="96">
        <f t="shared" si="37"/>
        <v>15000</v>
      </c>
      <c r="I381" s="96">
        <v>15000</v>
      </c>
      <c r="J381" s="96">
        <v>0</v>
      </c>
    </row>
    <row r="382" spans="1:10" x14ac:dyDescent="0.25">
      <c r="A382" s="397"/>
      <c r="B382" s="400"/>
      <c r="C382" s="400"/>
      <c r="D382" s="400"/>
      <c r="E382" s="400"/>
      <c r="F382" s="95" t="s">
        <v>99</v>
      </c>
      <c r="G382" s="96">
        <v>0</v>
      </c>
      <c r="H382" s="96">
        <f t="shared" si="37"/>
        <v>0</v>
      </c>
      <c r="I382" s="96"/>
      <c r="J382" s="96"/>
    </row>
    <row r="383" spans="1:10" ht="26.25" x14ac:dyDescent="0.25">
      <c r="A383" s="397"/>
      <c r="B383" s="400"/>
      <c r="C383" s="400"/>
      <c r="D383" s="400"/>
      <c r="E383" s="400"/>
      <c r="F383" s="171" t="s">
        <v>190</v>
      </c>
      <c r="G383" s="96"/>
      <c r="H383" s="96"/>
      <c r="I383" s="96"/>
      <c r="J383" s="96"/>
    </row>
    <row r="384" spans="1:10" x14ac:dyDescent="0.25">
      <c r="A384" s="397"/>
      <c r="B384" s="400"/>
      <c r="C384" s="400"/>
      <c r="D384" s="400"/>
      <c r="E384" s="400"/>
      <c r="F384" s="95" t="s">
        <v>58</v>
      </c>
      <c r="G384" s="96">
        <f>SUM(G385:G391)</f>
        <v>4000</v>
      </c>
      <c r="H384" s="96">
        <f>SUM(H385:H391)</f>
        <v>3520</v>
      </c>
      <c r="I384" s="96">
        <f>SUM(I385:I391)</f>
        <v>3520</v>
      </c>
      <c r="J384" s="96">
        <f>SUM(J385:J391)</f>
        <v>0</v>
      </c>
    </row>
    <row r="385" spans="1:10" x14ac:dyDescent="0.25">
      <c r="A385" s="397"/>
      <c r="B385" s="400"/>
      <c r="C385" s="400"/>
      <c r="D385" s="400"/>
      <c r="E385" s="400"/>
      <c r="F385" s="95" t="s">
        <v>101</v>
      </c>
      <c r="G385" s="96">
        <v>4000</v>
      </c>
      <c r="H385" s="96">
        <f t="shared" si="37"/>
        <v>3520</v>
      </c>
      <c r="I385" s="96">
        <f>SUM(G385*0.88)</f>
        <v>3520</v>
      </c>
      <c r="J385" s="96">
        <v>0</v>
      </c>
    </row>
    <row r="386" spans="1:10" ht="26.25" x14ac:dyDescent="0.25">
      <c r="A386" s="397"/>
      <c r="B386" s="400"/>
      <c r="C386" s="400"/>
      <c r="D386" s="400"/>
      <c r="E386" s="400"/>
      <c r="F386" s="167" t="s">
        <v>191</v>
      </c>
      <c r="G386" s="96"/>
      <c r="H386" s="96">
        <f t="shared" si="37"/>
        <v>0</v>
      </c>
      <c r="I386" s="96">
        <v>0</v>
      </c>
      <c r="J386" s="96">
        <v>0</v>
      </c>
    </row>
    <row r="387" spans="1:10" x14ac:dyDescent="0.25">
      <c r="A387" s="397"/>
      <c r="B387" s="400"/>
      <c r="C387" s="400"/>
      <c r="D387" s="400"/>
      <c r="E387" s="400"/>
      <c r="F387" s="95" t="s">
        <v>102</v>
      </c>
      <c r="G387" s="96"/>
      <c r="H387" s="96">
        <f t="shared" si="37"/>
        <v>0</v>
      </c>
      <c r="I387" s="96"/>
      <c r="J387" s="96"/>
    </row>
    <row r="388" spans="1:10" ht="26.25" x14ac:dyDescent="0.25">
      <c r="A388" s="397"/>
      <c r="B388" s="400"/>
      <c r="C388" s="400"/>
      <c r="D388" s="400"/>
      <c r="E388" s="400"/>
      <c r="F388" s="167" t="s">
        <v>192</v>
      </c>
      <c r="G388" s="96">
        <v>0</v>
      </c>
      <c r="H388" s="96">
        <f>SUM(I388:J388)</f>
        <v>0</v>
      </c>
      <c r="I388" s="96">
        <v>0</v>
      </c>
      <c r="J388" s="96">
        <v>0</v>
      </c>
    </row>
    <row r="389" spans="1:10" x14ac:dyDescent="0.25">
      <c r="A389" s="397"/>
      <c r="B389" s="400"/>
      <c r="C389" s="400"/>
      <c r="D389" s="400"/>
      <c r="E389" s="400"/>
      <c r="F389" s="95" t="s">
        <v>60</v>
      </c>
      <c r="G389" s="96">
        <v>0</v>
      </c>
      <c r="H389" s="96">
        <f t="shared" si="37"/>
        <v>0</v>
      </c>
      <c r="I389" s="96">
        <f>SUM(G389*107.4/100)</f>
        <v>0</v>
      </c>
      <c r="J389" s="96">
        <v>0</v>
      </c>
    </row>
    <row r="390" spans="1:10" x14ac:dyDescent="0.25">
      <c r="A390" s="397"/>
      <c r="B390" s="400"/>
      <c r="C390" s="400"/>
      <c r="D390" s="400"/>
      <c r="E390" s="400"/>
      <c r="F390" s="95" t="s">
        <v>61</v>
      </c>
      <c r="G390" s="96">
        <v>0</v>
      </c>
      <c r="H390" s="96">
        <f t="shared" si="37"/>
        <v>0</v>
      </c>
      <c r="I390" s="96">
        <f>SUM(G390*107.4/100)</f>
        <v>0</v>
      </c>
      <c r="J390" s="96">
        <v>0</v>
      </c>
    </row>
    <row r="391" spans="1:10" x14ac:dyDescent="0.25">
      <c r="A391" s="398"/>
      <c r="B391" s="401"/>
      <c r="C391" s="401"/>
      <c r="D391" s="401"/>
      <c r="E391" s="401"/>
      <c r="F391" s="95" t="s">
        <v>193</v>
      </c>
      <c r="G391" s="96">
        <v>0</v>
      </c>
      <c r="H391" s="96">
        <f t="shared" si="37"/>
        <v>0</v>
      </c>
      <c r="I391" s="96">
        <f>SUM(G391*107.4/100)</f>
        <v>0</v>
      </c>
      <c r="J391" s="96">
        <v>0</v>
      </c>
    </row>
    <row r="392" spans="1:10" x14ac:dyDescent="0.25">
      <c r="A392" s="168" t="s">
        <v>62</v>
      </c>
      <c r="B392" s="95" t="s">
        <v>107</v>
      </c>
      <c r="C392" s="95" t="s">
        <v>18</v>
      </c>
      <c r="D392" s="95" t="s">
        <v>176</v>
      </c>
      <c r="E392" s="152">
        <v>800</v>
      </c>
      <c r="F392" s="95"/>
      <c r="G392" s="96">
        <f>SUM(G393)</f>
        <v>2200</v>
      </c>
      <c r="H392" s="96">
        <f>SUM(H393)</f>
        <v>2500</v>
      </c>
      <c r="I392" s="96">
        <f>SUM(I393)</f>
        <v>2500</v>
      </c>
      <c r="J392" s="96">
        <f>SUM(J393)</f>
        <v>0</v>
      </c>
    </row>
    <row r="393" spans="1:10" x14ac:dyDescent="0.25">
      <c r="A393" s="166" t="s">
        <v>64</v>
      </c>
      <c r="B393" s="95" t="s">
        <v>107</v>
      </c>
      <c r="C393" s="95" t="s">
        <v>18</v>
      </c>
      <c r="D393" s="95" t="s">
        <v>176</v>
      </c>
      <c r="E393" s="152">
        <v>850</v>
      </c>
      <c r="F393" s="95"/>
      <c r="G393" s="96">
        <f>SUM(G394:G395)</f>
        <v>2200</v>
      </c>
      <c r="H393" s="96">
        <f>SUM(H394:H395)</f>
        <v>2500</v>
      </c>
      <c r="I393" s="96">
        <f>SUM(I394:I395)</f>
        <v>2500</v>
      </c>
      <c r="J393" s="96">
        <f>SUM(J394:J395)</f>
        <v>0</v>
      </c>
    </row>
    <row r="394" spans="1:10" ht="26.25" x14ac:dyDescent="0.25">
      <c r="A394" s="166" t="s">
        <v>78</v>
      </c>
      <c r="B394" s="95" t="s">
        <v>107</v>
      </c>
      <c r="C394" s="95" t="s">
        <v>18</v>
      </c>
      <c r="D394" s="95" t="s">
        <v>176</v>
      </c>
      <c r="E394" s="152">
        <v>851</v>
      </c>
      <c r="F394" s="95" t="s">
        <v>68</v>
      </c>
      <c r="G394" s="96">
        <v>0</v>
      </c>
      <c r="H394" s="96">
        <v>0</v>
      </c>
      <c r="I394" s="96">
        <v>0</v>
      </c>
      <c r="J394" s="96">
        <v>0</v>
      </c>
    </row>
    <row r="395" spans="1:10" ht="26.25" x14ac:dyDescent="0.25">
      <c r="A395" s="166" t="s">
        <v>66</v>
      </c>
      <c r="B395" s="95" t="s">
        <v>107</v>
      </c>
      <c r="C395" s="95" t="s">
        <v>18</v>
      </c>
      <c r="D395" s="95" t="s">
        <v>176</v>
      </c>
      <c r="E395" s="152">
        <v>852</v>
      </c>
      <c r="F395" s="95" t="s">
        <v>68</v>
      </c>
      <c r="G395" s="96">
        <v>2200</v>
      </c>
      <c r="H395" s="96">
        <f>SUM(I395:J395)</f>
        <v>2500</v>
      </c>
      <c r="I395" s="96">
        <v>2500</v>
      </c>
      <c r="J395" s="96">
        <v>0</v>
      </c>
    </row>
    <row r="396" spans="1:10" x14ac:dyDescent="0.25">
      <c r="A396" s="170" t="s">
        <v>347</v>
      </c>
      <c r="B396" s="93"/>
      <c r="C396" s="93"/>
      <c r="D396" s="93"/>
      <c r="E396" s="93"/>
      <c r="F396" s="93"/>
      <c r="G396" s="94">
        <f>SUM(G397)</f>
        <v>642540</v>
      </c>
      <c r="H396" s="94">
        <f>SUM(H397)</f>
        <v>616189.95259999996</v>
      </c>
      <c r="I396" s="94">
        <f>SUM(I397)</f>
        <v>616189.95259999996</v>
      </c>
      <c r="J396" s="94">
        <f>SUM(J397)</f>
        <v>0</v>
      </c>
    </row>
    <row r="397" spans="1:10" ht="26.25" x14ac:dyDescent="0.25">
      <c r="A397" s="166" t="s">
        <v>340</v>
      </c>
      <c r="B397" s="95" t="s">
        <v>107</v>
      </c>
      <c r="C397" s="95" t="s">
        <v>18</v>
      </c>
      <c r="D397" s="95" t="s">
        <v>176</v>
      </c>
      <c r="E397" s="95"/>
      <c r="F397" s="95"/>
      <c r="G397" s="96">
        <f>SUM(G398+G404+G431)</f>
        <v>642540</v>
      </c>
      <c r="H397" s="96">
        <f>SUM(H398+H404+H431)</f>
        <v>616189.95259999996</v>
      </c>
      <c r="I397" s="96">
        <f>SUM(I398+I404+I431)</f>
        <v>616189.95259999996</v>
      </c>
      <c r="J397" s="96">
        <f>SUM(J398+J404+J431)</f>
        <v>0</v>
      </c>
    </row>
    <row r="398" spans="1:10" ht="77.25" x14ac:dyDescent="0.25">
      <c r="A398" s="166" t="s">
        <v>341</v>
      </c>
      <c r="B398" s="95" t="s">
        <v>107</v>
      </c>
      <c r="C398" s="95" t="s">
        <v>18</v>
      </c>
      <c r="D398" s="95" t="s">
        <v>176</v>
      </c>
      <c r="E398" s="95" t="s">
        <v>29</v>
      </c>
      <c r="F398" s="95"/>
      <c r="G398" s="96">
        <f>SUM(G399)</f>
        <v>409040</v>
      </c>
      <c r="H398" s="96">
        <f>SUM(H399)</f>
        <v>378401.95259999996</v>
      </c>
      <c r="I398" s="96">
        <f>SUM(I399)</f>
        <v>378401.95259999996</v>
      </c>
      <c r="J398" s="96">
        <f>SUM(J399)</f>
        <v>0</v>
      </c>
    </row>
    <row r="399" spans="1:10" ht="26.25" x14ac:dyDescent="0.25">
      <c r="A399" s="166" t="s">
        <v>177</v>
      </c>
      <c r="B399" s="95" t="s">
        <v>107</v>
      </c>
      <c r="C399" s="95" t="s">
        <v>18</v>
      </c>
      <c r="D399" s="95" t="s">
        <v>176</v>
      </c>
      <c r="E399" s="95" t="s">
        <v>178</v>
      </c>
      <c r="F399" s="95"/>
      <c r="G399" s="96">
        <f>SUM(G400+G403)</f>
        <v>409040</v>
      </c>
      <c r="H399" s="96">
        <f>SUM(H400+H403)</f>
        <v>378401.95259999996</v>
      </c>
      <c r="I399" s="96">
        <f>SUM(I400+I403)</f>
        <v>378401.95259999996</v>
      </c>
      <c r="J399" s="96">
        <f>SUM(J400+J403)</f>
        <v>0</v>
      </c>
    </row>
    <row r="400" spans="1:10" x14ac:dyDescent="0.25">
      <c r="A400" s="396" t="s">
        <v>32</v>
      </c>
      <c r="B400" s="399" t="s">
        <v>107</v>
      </c>
      <c r="C400" s="399" t="s">
        <v>18</v>
      </c>
      <c r="D400" s="399" t="s">
        <v>176</v>
      </c>
      <c r="E400" s="399" t="s">
        <v>179</v>
      </c>
      <c r="F400" s="95"/>
      <c r="G400" s="96">
        <f>SUM(G401:G402)</f>
        <v>409040</v>
      </c>
      <c r="H400" s="96">
        <f>SUM(H401:H402)</f>
        <v>378401.95259999996</v>
      </c>
      <c r="I400" s="96">
        <f>SUM(I401:I402)</f>
        <v>378401.95259999996</v>
      </c>
      <c r="J400" s="96">
        <f>SUM(J401:J402)</f>
        <v>0</v>
      </c>
    </row>
    <row r="401" spans="1:10" x14ac:dyDescent="0.25">
      <c r="A401" s="397"/>
      <c r="B401" s="400"/>
      <c r="C401" s="400"/>
      <c r="D401" s="400"/>
      <c r="E401" s="400"/>
      <c r="F401" s="95" t="s">
        <v>34</v>
      </c>
      <c r="G401" s="96">
        <v>314196</v>
      </c>
      <c r="H401" s="96">
        <f>SUM(I401:J401)</f>
        <v>290631.3</v>
      </c>
      <c r="I401" s="96">
        <f>G401*0.925</f>
        <v>290631.3</v>
      </c>
      <c r="J401" s="96"/>
    </row>
    <row r="402" spans="1:10" x14ac:dyDescent="0.25">
      <c r="A402" s="398"/>
      <c r="B402" s="401"/>
      <c r="C402" s="401"/>
      <c r="D402" s="401"/>
      <c r="E402" s="401"/>
      <c r="F402" s="95" t="s">
        <v>35</v>
      </c>
      <c r="G402" s="96">
        <v>94844</v>
      </c>
      <c r="H402" s="96">
        <f>SUM(I402:J402)</f>
        <v>87770.652600000001</v>
      </c>
      <c r="I402" s="96">
        <f>SUM(I401*30.2/100)</f>
        <v>87770.652600000001</v>
      </c>
      <c r="J402" s="96">
        <f>SUM(J401*30.2/100)</f>
        <v>0</v>
      </c>
    </row>
    <row r="403" spans="1:10" ht="26.25" x14ac:dyDescent="0.25">
      <c r="A403" s="168" t="s">
        <v>36</v>
      </c>
      <c r="B403" s="95" t="s">
        <v>107</v>
      </c>
      <c r="C403" s="95" t="s">
        <v>18</v>
      </c>
      <c r="D403" s="95" t="s">
        <v>176</v>
      </c>
      <c r="E403" s="95" t="s">
        <v>182</v>
      </c>
      <c r="F403" s="95" t="s">
        <v>183</v>
      </c>
      <c r="G403" s="96">
        <v>0</v>
      </c>
      <c r="H403" s="96">
        <f>SUM(I403:J403)</f>
        <v>0</v>
      </c>
      <c r="I403" s="96"/>
      <c r="J403" s="96"/>
    </row>
    <row r="404" spans="1:10" ht="26.25" x14ac:dyDescent="0.25">
      <c r="A404" s="168" t="s">
        <v>342</v>
      </c>
      <c r="B404" s="95" t="s">
        <v>107</v>
      </c>
      <c r="C404" s="95" t="s">
        <v>18</v>
      </c>
      <c r="D404" s="95" t="s">
        <v>176</v>
      </c>
      <c r="E404" s="95" t="s">
        <v>88</v>
      </c>
      <c r="F404" s="95"/>
      <c r="G404" s="96">
        <f>SUM(G405)</f>
        <v>231500</v>
      </c>
      <c r="H404" s="96">
        <f>SUM(H405)</f>
        <v>235788</v>
      </c>
      <c r="I404" s="96">
        <f>SUM(I405)</f>
        <v>235788</v>
      </c>
      <c r="J404" s="96">
        <f>SUM(J405)</f>
        <v>0</v>
      </c>
    </row>
    <row r="405" spans="1:10" ht="39" x14ac:dyDescent="0.25">
      <c r="A405" s="166" t="s">
        <v>348</v>
      </c>
      <c r="B405" s="95" t="s">
        <v>107</v>
      </c>
      <c r="C405" s="95" t="s">
        <v>18</v>
      </c>
      <c r="D405" s="95" t="s">
        <v>176</v>
      </c>
      <c r="E405" s="95" t="s">
        <v>89</v>
      </c>
      <c r="F405" s="95"/>
      <c r="G405" s="96">
        <f>SUM(G407)</f>
        <v>231500</v>
      </c>
      <c r="H405" s="96">
        <f>SUM(H407)</f>
        <v>235788</v>
      </c>
      <c r="I405" s="96">
        <f>SUM(I407)</f>
        <v>235788</v>
      </c>
      <c r="J405" s="96">
        <f>SUM(J407)</f>
        <v>0</v>
      </c>
    </row>
    <row r="406" spans="1:10" ht="39" x14ac:dyDescent="0.25">
      <c r="A406" s="169" t="s">
        <v>40</v>
      </c>
      <c r="B406" s="95" t="s">
        <v>107</v>
      </c>
      <c r="C406" s="95" t="s">
        <v>18</v>
      </c>
      <c r="D406" s="95" t="s">
        <v>176</v>
      </c>
      <c r="E406" s="95" t="s">
        <v>43</v>
      </c>
      <c r="F406" s="95" t="s">
        <v>41</v>
      </c>
      <c r="G406" s="96"/>
      <c r="H406" s="96"/>
      <c r="I406" s="96"/>
      <c r="J406" s="96"/>
    </row>
    <row r="407" spans="1:10" x14ac:dyDescent="0.25">
      <c r="A407" s="396" t="s">
        <v>344</v>
      </c>
      <c r="B407" s="399" t="s">
        <v>107</v>
      </c>
      <c r="C407" s="399" t="s">
        <v>18</v>
      </c>
      <c r="D407" s="399" t="s">
        <v>176</v>
      </c>
      <c r="E407" s="399" t="s">
        <v>43</v>
      </c>
      <c r="F407" s="95"/>
      <c r="G407" s="96">
        <f>SUM(G408+G409+G410+G414+G419+G421+G423+G420+G422)</f>
        <v>231500</v>
      </c>
      <c r="H407" s="96">
        <f>SUM(H408+H409+H410+H414+H419+H421+H423+H420+H422)</f>
        <v>235788</v>
      </c>
      <c r="I407" s="96">
        <f>SUM(I408+I409+I410+I414+I419+I421+I423+I420+I422)</f>
        <v>235788</v>
      </c>
      <c r="J407" s="96">
        <f>SUM(J408+J409+J410+J414+J419+J421+J423+J420+J422)</f>
        <v>0</v>
      </c>
    </row>
    <row r="408" spans="1:10" x14ac:dyDescent="0.25">
      <c r="A408" s="397"/>
      <c r="B408" s="400"/>
      <c r="C408" s="400"/>
      <c r="D408" s="400"/>
      <c r="E408" s="400"/>
      <c r="F408" s="95" t="s">
        <v>41</v>
      </c>
      <c r="G408" s="96">
        <v>0</v>
      </c>
      <c r="H408" s="96">
        <f>SUM(I408:J408)</f>
        <v>0</v>
      </c>
      <c r="I408" s="96"/>
      <c r="J408" s="96"/>
    </row>
    <row r="409" spans="1:10" x14ac:dyDescent="0.25">
      <c r="A409" s="397"/>
      <c r="B409" s="400"/>
      <c r="C409" s="400"/>
      <c r="D409" s="400"/>
      <c r="E409" s="400"/>
      <c r="F409" s="95" t="s">
        <v>186</v>
      </c>
      <c r="G409" s="96">
        <v>0</v>
      </c>
      <c r="H409" s="96">
        <f t="shared" ref="H409:H430" si="38">SUM(I409:J409)</f>
        <v>0</v>
      </c>
      <c r="I409" s="96"/>
      <c r="J409" s="96"/>
    </row>
    <row r="410" spans="1:10" x14ac:dyDescent="0.25">
      <c r="A410" s="397"/>
      <c r="B410" s="400"/>
      <c r="C410" s="400"/>
      <c r="D410" s="400"/>
      <c r="E410" s="400"/>
      <c r="F410" s="95" t="s">
        <v>45</v>
      </c>
      <c r="G410" s="96">
        <f>SUM(G411:G413)</f>
        <v>228200</v>
      </c>
      <c r="H410" s="96">
        <f>SUM(H411:H413)</f>
        <v>232764</v>
      </c>
      <c r="I410" s="96">
        <f>SUM(I411:I413)</f>
        <v>232764</v>
      </c>
      <c r="J410" s="96">
        <f>SUM(J411:J413)</f>
        <v>0</v>
      </c>
    </row>
    <row r="411" spans="1:10" x14ac:dyDescent="0.25">
      <c r="A411" s="397"/>
      <c r="B411" s="400"/>
      <c r="C411" s="400"/>
      <c r="D411" s="400"/>
      <c r="E411" s="400"/>
      <c r="F411" s="95" t="s">
        <v>46</v>
      </c>
      <c r="G411" s="96">
        <v>228000</v>
      </c>
      <c r="H411" s="96">
        <f t="shared" si="38"/>
        <v>232560</v>
      </c>
      <c r="I411" s="96">
        <f>SUM(G411*102/100)</f>
        <v>232560</v>
      </c>
      <c r="J411" s="96">
        <v>0</v>
      </c>
    </row>
    <row r="412" spans="1:10" x14ac:dyDescent="0.25">
      <c r="A412" s="397"/>
      <c r="B412" s="400"/>
      <c r="C412" s="400"/>
      <c r="D412" s="400"/>
      <c r="E412" s="400"/>
      <c r="F412" s="95" t="s">
        <v>47</v>
      </c>
      <c r="G412" s="96">
        <v>0</v>
      </c>
      <c r="H412" s="96">
        <f t="shared" si="38"/>
        <v>0</v>
      </c>
      <c r="I412" s="96">
        <f>SUM(G412*106.4/100)</f>
        <v>0</v>
      </c>
      <c r="J412" s="96"/>
    </row>
    <row r="413" spans="1:10" x14ac:dyDescent="0.25">
      <c r="A413" s="397"/>
      <c r="B413" s="400"/>
      <c r="C413" s="400"/>
      <c r="D413" s="400"/>
      <c r="E413" s="400"/>
      <c r="F413" s="95" t="s">
        <v>48</v>
      </c>
      <c r="G413" s="96">
        <v>200</v>
      </c>
      <c r="H413" s="96">
        <f t="shared" si="38"/>
        <v>204</v>
      </c>
      <c r="I413" s="96">
        <f>SUM(G413*102/100)</f>
        <v>204</v>
      </c>
      <c r="J413" s="96">
        <v>0</v>
      </c>
    </row>
    <row r="414" spans="1:10" x14ac:dyDescent="0.25">
      <c r="A414" s="397"/>
      <c r="B414" s="400"/>
      <c r="C414" s="400"/>
      <c r="D414" s="400"/>
      <c r="E414" s="400"/>
      <c r="F414" s="95" t="s">
        <v>50</v>
      </c>
      <c r="G414" s="96">
        <f>SUM(G415:G418)</f>
        <v>300</v>
      </c>
      <c r="H414" s="96">
        <f>SUM(H415:H418)</f>
        <v>264</v>
      </c>
      <c r="I414" s="96">
        <f>SUM(I415:I418)</f>
        <v>264</v>
      </c>
      <c r="J414" s="96">
        <f>SUM(J415:J418)</f>
        <v>0</v>
      </c>
    </row>
    <row r="415" spans="1:10" x14ac:dyDescent="0.25">
      <c r="A415" s="397"/>
      <c r="B415" s="400"/>
      <c r="C415" s="400"/>
      <c r="D415" s="400"/>
      <c r="E415" s="400"/>
      <c r="F415" s="95" t="s">
        <v>51</v>
      </c>
      <c r="G415" s="96">
        <v>300</v>
      </c>
      <c r="H415" s="96">
        <f t="shared" si="38"/>
        <v>264</v>
      </c>
      <c r="I415" s="96">
        <f>SUM(G415*0.88)</f>
        <v>264</v>
      </c>
      <c r="J415" s="96"/>
    </row>
    <row r="416" spans="1:10" x14ac:dyDescent="0.25">
      <c r="A416" s="397"/>
      <c r="B416" s="400"/>
      <c r="C416" s="400"/>
      <c r="D416" s="400"/>
      <c r="E416" s="400"/>
      <c r="F416" s="95" t="s">
        <v>52</v>
      </c>
      <c r="G416" s="96">
        <v>0</v>
      </c>
      <c r="H416" s="96">
        <f t="shared" si="38"/>
        <v>0</v>
      </c>
      <c r="I416" s="96"/>
      <c r="J416" s="96"/>
    </row>
    <row r="417" spans="1:10" ht="26.25" x14ac:dyDescent="0.25">
      <c r="A417" s="397"/>
      <c r="B417" s="400"/>
      <c r="C417" s="400"/>
      <c r="D417" s="400"/>
      <c r="E417" s="400"/>
      <c r="F417" s="167" t="s">
        <v>187</v>
      </c>
      <c r="G417" s="96">
        <v>0</v>
      </c>
      <c r="H417" s="96">
        <f t="shared" si="38"/>
        <v>0</v>
      </c>
      <c r="I417" s="96"/>
      <c r="J417" s="96"/>
    </row>
    <row r="418" spans="1:10" x14ac:dyDescent="0.25">
      <c r="A418" s="397"/>
      <c r="B418" s="400"/>
      <c r="C418" s="400"/>
      <c r="D418" s="400"/>
      <c r="E418" s="400"/>
      <c r="F418" s="95" t="s">
        <v>98</v>
      </c>
      <c r="G418" s="96">
        <v>0</v>
      </c>
      <c r="H418" s="96">
        <f t="shared" si="38"/>
        <v>0</v>
      </c>
      <c r="I418" s="96"/>
      <c r="J418" s="96"/>
    </row>
    <row r="419" spans="1:10" x14ac:dyDescent="0.25">
      <c r="A419" s="397"/>
      <c r="B419" s="400"/>
      <c r="C419" s="400"/>
      <c r="D419" s="400"/>
      <c r="E419" s="400"/>
      <c r="F419" s="95" t="s">
        <v>56</v>
      </c>
      <c r="G419" s="96">
        <v>0</v>
      </c>
      <c r="H419" s="96">
        <f t="shared" si="38"/>
        <v>0</v>
      </c>
      <c r="I419" s="96">
        <f>SUM(G419*90/100)</f>
        <v>0</v>
      </c>
      <c r="J419" s="96">
        <v>0</v>
      </c>
    </row>
    <row r="420" spans="1:10" ht="26.25" x14ac:dyDescent="0.25">
      <c r="A420" s="397"/>
      <c r="B420" s="400"/>
      <c r="C420" s="400"/>
      <c r="D420" s="400"/>
      <c r="E420" s="400"/>
      <c r="F420" s="167" t="s">
        <v>189</v>
      </c>
      <c r="G420" s="96">
        <v>1000</v>
      </c>
      <c r="H420" s="96">
        <f t="shared" si="38"/>
        <v>1000</v>
      </c>
      <c r="I420" s="96">
        <v>1000</v>
      </c>
      <c r="J420" s="96">
        <v>0</v>
      </c>
    </row>
    <row r="421" spans="1:10" x14ac:dyDescent="0.25">
      <c r="A421" s="397"/>
      <c r="B421" s="400"/>
      <c r="C421" s="400"/>
      <c r="D421" s="400"/>
      <c r="E421" s="400"/>
      <c r="F421" s="95" t="s">
        <v>99</v>
      </c>
      <c r="G421" s="96">
        <v>0</v>
      </c>
      <c r="H421" s="96">
        <f t="shared" si="38"/>
        <v>0</v>
      </c>
      <c r="I421" s="96"/>
      <c r="J421" s="96"/>
    </row>
    <row r="422" spans="1:10" ht="39" x14ac:dyDescent="0.25">
      <c r="A422" s="397"/>
      <c r="B422" s="400"/>
      <c r="C422" s="400"/>
      <c r="D422" s="400"/>
      <c r="E422" s="400"/>
      <c r="F422" s="167" t="s">
        <v>283</v>
      </c>
      <c r="G422" s="96"/>
      <c r="H422" s="96">
        <f t="shared" si="38"/>
        <v>0</v>
      </c>
      <c r="I422" s="96">
        <v>0</v>
      </c>
      <c r="J422" s="96">
        <v>0</v>
      </c>
    </row>
    <row r="423" spans="1:10" x14ac:dyDescent="0.25">
      <c r="A423" s="397"/>
      <c r="B423" s="400"/>
      <c r="C423" s="400"/>
      <c r="D423" s="400"/>
      <c r="E423" s="400"/>
      <c r="F423" s="95" t="s">
        <v>58</v>
      </c>
      <c r="G423" s="96">
        <f>SUM(G424:G430)</f>
        <v>2000</v>
      </c>
      <c r="H423" s="96">
        <f>SUM(H424:H430)</f>
        <v>1760</v>
      </c>
      <c r="I423" s="96">
        <f>SUM(I424:I430)</f>
        <v>1760</v>
      </c>
      <c r="J423" s="96">
        <f>SUM(J424:J430)</f>
        <v>0</v>
      </c>
    </row>
    <row r="424" spans="1:10" x14ac:dyDescent="0.25">
      <c r="A424" s="397"/>
      <c r="B424" s="400"/>
      <c r="C424" s="400"/>
      <c r="D424" s="400"/>
      <c r="E424" s="400"/>
      <c r="F424" s="95" t="s">
        <v>101</v>
      </c>
      <c r="G424" s="96">
        <v>2000</v>
      </c>
      <c r="H424" s="96">
        <f t="shared" si="38"/>
        <v>1760</v>
      </c>
      <c r="I424" s="96">
        <f>SUM(G424*0.88)</f>
        <v>1760</v>
      </c>
      <c r="J424" s="96">
        <v>0</v>
      </c>
    </row>
    <row r="425" spans="1:10" ht="26.25" x14ac:dyDescent="0.25">
      <c r="A425" s="397"/>
      <c r="B425" s="400"/>
      <c r="C425" s="400"/>
      <c r="D425" s="400"/>
      <c r="E425" s="400"/>
      <c r="F425" s="167" t="s">
        <v>191</v>
      </c>
      <c r="G425" s="96">
        <v>0</v>
      </c>
      <c r="H425" s="96">
        <f t="shared" si="38"/>
        <v>0</v>
      </c>
      <c r="I425" s="96"/>
      <c r="J425" s="96"/>
    </row>
    <row r="426" spans="1:10" x14ac:dyDescent="0.25">
      <c r="A426" s="397"/>
      <c r="B426" s="400"/>
      <c r="C426" s="400"/>
      <c r="D426" s="400"/>
      <c r="E426" s="400"/>
      <c r="F426" s="95" t="s">
        <v>102</v>
      </c>
      <c r="G426" s="96">
        <v>0</v>
      </c>
      <c r="H426" s="96">
        <f t="shared" si="38"/>
        <v>0</v>
      </c>
      <c r="I426" s="96"/>
      <c r="J426" s="96"/>
    </row>
    <row r="427" spans="1:10" ht="26.25" x14ac:dyDescent="0.25">
      <c r="A427" s="397"/>
      <c r="B427" s="400"/>
      <c r="C427" s="400"/>
      <c r="D427" s="400"/>
      <c r="E427" s="400"/>
      <c r="F427" s="167" t="s">
        <v>192</v>
      </c>
      <c r="G427" s="96"/>
      <c r="H427" s="96">
        <f t="shared" si="38"/>
        <v>0</v>
      </c>
      <c r="I427" s="96">
        <f>SUM(G427)</f>
        <v>0</v>
      </c>
      <c r="J427" s="96">
        <v>0</v>
      </c>
    </row>
    <row r="428" spans="1:10" x14ac:dyDescent="0.25">
      <c r="A428" s="397"/>
      <c r="B428" s="400"/>
      <c r="C428" s="400"/>
      <c r="D428" s="400"/>
      <c r="E428" s="400"/>
      <c r="F428" s="95" t="s">
        <v>60</v>
      </c>
      <c r="G428" s="96">
        <v>0</v>
      </c>
      <c r="H428" s="96">
        <f t="shared" si="38"/>
        <v>0</v>
      </c>
      <c r="I428" s="96">
        <f>SUM(G428*107.4/100)</f>
        <v>0</v>
      </c>
      <c r="J428" s="96">
        <v>0</v>
      </c>
    </row>
    <row r="429" spans="1:10" x14ac:dyDescent="0.25">
      <c r="A429" s="397"/>
      <c r="B429" s="400"/>
      <c r="C429" s="400"/>
      <c r="D429" s="400"/>
      <c r="E429" s="400"/>
      <c r="F429" s="95" t="s">
        <v>61</v>
      </c>
      <c r="G429" s="96">
        <v>0</v>
      </c>
      <c r="H429" s="96">
        <f t="shared" si="38"/>
        <v>0</v>
      </c>
      <c r="I429" s="96">
        <f>SUM(G429*107.4/100)</f>
        <v>0</v>
      </c>
      <c r="J429" s="96">
        <v>0</v>
      </c>
    </row>
    <row r="430" spans="1:10" x14ac:dyDescent="0.25">
      <c r="A430" s="398"/>
      <c r="B430" s="401"/>
      <c r="C430" s="401"/>
      <c r="D430" s="401"/>
      <c r="E430" s="401"/>
      <c r="F430" s="95" t="s">
        <v>193</v>
      </c>
      <c r="G430" s="96">
        <v>0</v>
      </c>
      <c r="H430" s="96">
        <f t="shared" si="38"/>
        <v>0</v>
      </c>
      <c r="I430" s="96">
        <f>SUM(G430*107.4/100)</f>
        <v>0</v>
      </c>
      <c r="J430" s="96">
        <v>0</v>
      </c>
    </row>
    <row r="431" spans="1:10" x14ac:dyDescent="0.25">
      <c r="A431" s="168" t="s">
        <v>62</v>
      </c>
      <c r="B431" s="95" t="s">
        <v>107</v>
      </c>
      <c r="C431" s="95" t="s">
        <v>18</v>
      </c>
      <c r="D431" s="95" t="s">
        <v>176</v>
      </c>
      <c r="E431" s="152">
        <v>800</v>
      </c>
      <c r="F431" s="95"/>
      <c r="G431" s="96">
        <f>SUM(G432)</f>
        <v>2000</v>
      </c>
      <c r="H431" s="96">
        <f>SUM(H432)</f>
        <v>2000</v>
      </c>
      <c r="I431" s="96">
        <f>SUM(I432)</f>
        <v>2000</v>
      </c>
      <c r="J431" s="96">
        <f>SUM(J432)</f>
        <v>0</v>
      </c>
    </row>
    <row r="432" spans="1:10" x14ac:dyDescent="0.25">
      <c r="A432" s="166" t="s">
        <v>64</v>
      </c>
      <c r="B432" s="95" t="s">
        <v>107</v>
      </c>
      <c r="C432" s="95" t="s">
        <v>18</v>
      </c>
      <c r="D432" s="95" t="s">
        <v>176</v>
      </c>
      <c r="E432" s="152">
        <v>850</v>
      </c>
      <c r="F432" s="95"/>
      <c r="G432" s="96">
        <f>SUM(G433:G434)</f>
        <v>2000</v>
      </c>
      <c r="H432" s="96">
        <f>SUM(H433:H434)</f>
        <v>2000</v>
      </c>
      <c r="I432" s="96">
        <f>SUM(I433:I434)</f>
        <v>2000</v>
      </c>
      <c r="J432" s="96">
        <f>SUM(J433:J434)</f>
        <v>0</v>
      </c>
    </row>
    <row r="433" spans="1:10" ht="26.25" x14ac:dyDescent="0.25">
      <c r="A433" s="166" t="s">
        <v>78</v>
      </c>
      <c r="B433" s="95" t="s">
        <v>107</v>
      </c>
      <c r="C433" s="95" t="s">
        <v>18</v>
      </c>
      <c r="D433" s="95" t="s">
        <v>176</v>
      </c>
      <c r="E433" s="152">
        <v>851</v>
      </c>
      <c r="F433" s="95" t="s">
        <v>68</v>
      </c>
      <c r="G433" s="96">
        <v>0</v>
      </c>
      <c r="H433" s="96"/>
      <c r="I433" s="96"/>
      <c r="J433" s="96"/>
    </row>
    <row r="434" spans="1:10" ht="26.25" x14ac:dyDescent="0.25">
      <c r="A434" s="166" t="s">
        <v>66</v>
      </c>
      <c r="B434" s="95" t="s">
        <v>107</v>
      </c>
      <c r="C434" s="95" t="s">
        <v>18</v>
      </c>
      <c r="D434" s="95" t="s">
        <v>176</v>
      </c>
      <c r="E434" s="152">
        <v>852</v>
      </c>
      <c r="F434" s="95" t="s">
        <v>68</v>
      </c>
      <c r="G434" s="96">
        <v>2000</v>
      </c>
      <c r="H434" s="96">
        <f>SUM(I434:J434)</f>
        <v>2000</v>
      </c>
      <c r="I434" s="96">
        <v>2000</v>
      </c>
      <c r="J434" s="96">
        <v>0</v>
      </c>
    </row>
    <row r="435" spans="1:10" x14ac:dyDescent="0.25">
      <c r="A435" s="170" t="s">
        <v>349</v>
      </c>
      <c r="B435" s="93"/>
      <c r="C435" s="93"/>
      <c r="D435" s="93"/>
      <c r="E435" s="93"/>
      <c r="F435" s="93"/>
      <c r="G435" s="94">
        <f>SUM(G436)</f>
        <v>963909</v>
      </c>
      <c r="H435" s="94">
        <f>SUM(H436)</f>
        <v>909232.3493</v>
      </c>
      <c r="I435" s="94">
        <f>SUM(I436)</f>
        <v>909232.3493</v>
      </c>
      <c r="J435" s="94">
        <f>SUM(J436)</f>
        <v>0</v>
      </c>
    </row>
    <row r="436" spans="1:10" ht="26.25" x14ac:dyDescent="0.25">
      <c r="A436" s="166" t="s">
        <v>340</v>
      </c>
      <c r="B436" s="95" t="s">
        <v>107</v>
      </c>
      <c r="C436" s="95" t="s">
        <v>18</v>
      </c>
      <c r="D436" s="95" t="s">
        <v>176</v>
      </c>
      <c r="E436" s="95"/>
      <c r="F436" s="95"/>
      <c r="G436" s="96">
        <f>SUM(G437+G443+G470)</f>
        <v>963909</v>
      </c>
      <c r="H436" s="96">
        <f>SUM(H437+H443+H470)</f>
        <v>909232.3493</v>
      </c>
      <c r="I436" s="96">
        <f>SUM(I437+I443+I470)</f>
        <v>909232.3493</v>
      </c>
      <c r="J436" s="96">
        <f>SUM(J437+J443+J470)</f>
        <v>0</v>
      </c>
    </row>
    <row r="437" spans="1:10" ht="77.25" x14ac:dyDescent="0.25">
      <c r="A437" s="166" t="s">
        <v>341</v>
      </c>
      <c r="B437" s="95" t="s">
        <v>107</v>
      </c>
      <c r="C437" s="95" t="s">
        <v>18</v>
      </c>
      <c r="D437" s="95" t="s">
        <v>176</v>
      </c>
      <c r="E437" s="95" t="s">
        <v>29</v>
      </c>
      <c r="F437" s="95"/>
      <c r="G437" s="96">
        <f>SUM(G438)</f>
        <v>766559</v>
      </c>
      <c r="H437" s="96">
        <f>SUM(H438)</f>
        <v>708974.3493</v>
      </c>
      <c r="I437" s="96">
        <f>SUM(I438)</f>
        <v>708974.3493</v>
      </c>
      <c r="J437" s="96">
        <f>SUM(J438)</f>
        <v>0</v>
      </c>
    </row>
    <row r="438" spans="1:10" ht="26.25" x14ac:dyDescent="0.25">
      <c r="A438" s="166" t="s">
        <v>177</v>
      </c>
      <c r="B438" s="95" t="s">
        <v>107</v>
      </c>
      <c r="C438" s="95" t="s">
        <v>18</v>
      </c>
      <c r="D438" s="95" t="s">
        <v>176</v>
      </c>
      <c r="E438" s="95" t="s">
        <v>178</v>
      </c>
      <c r="F438" s="95"/>
      <c r="G438" s="96">
        <f>SUM(G439+G442)</f>
        <v>766559</v>
      </c>
      <c r="H438" s="96">
        <f>SUM(H439+H442)</f>
        <v>708974.3493</v>
      </c>
      <c r="I438" s="96">
        <f>SUM(I439+I442)</f>
        <v>708974.3493</v>
      </c>
      <c r="J438" s="96">
        <f>SUM(J439+J442)</f>
        <v>0</v>
      </c>
    </row>
    <row r="439" spans="1:10" x14ac:dyDescent="0.25">
      <c r="A439" s="396" t="s">
        <v>32</v>
      </c>
      <c r="B439" s="399" t="s">
        <v>107</v>
      </c>
      <c r="C439" s="399" t="s">
        <v>18</v>
      </c>
      <c r="D439" s="399" t="s">
        <v>176</v>
      </c>
      <c r="E439" s="399" t="s">
        <v>179</v>
      </c>
      <c r="F439" s="95"/>
      <c r="G439" s="96">
        <f>SUM(G440:G441)</f>
        <v>766559</v>
      </c>
      <c r="H439" s="96">
        <f>SUM(H440:H441)</f>
        <v>708974.3493</v>
      </c>
      <c r="I439" s="96">
        <f>SUM(I440:I441)</f>
        <v>708974.3493</v>
      </c>
      <c r="J439" s="96">
        <f>SUM(J440:J441)</f>
        <v>0</v>
      </c>
    </row>
    <row r="440" spans="1:10" x14ac:dyDescent="0.25">
      <c r="A440" s="397"/>
      <c r="B440" s="400"/>
      <c r="C440" s="400"/>
      <c r="D440" s="400"/>
      <c r="E440" s="400"/>
      <c r="F440" s="95" t="s">
        <v>34</v>
      </c>
      <c r="G440" s="96">
        <v>588678</v>
      </c>
      <c r="H440" s="96">
        <f>SUM(I440:J440)</f>
        <v>544527.15</v>
      </c>
      <c r="I440" s="96">
        <f>G440*0.925</f>
        <v>544527.15</v>
      </c>
      <c r="J440" s="96"/>
    </row>
    <row r="441" spans="1:10" x14ac:dyDescent="0.25">
      <c r="A441" s="398"/>
      <c r="B441" s="401"/>
      <c r="C441" s="401"/>
      <c r="D441" s="401"/>
      <c r="E441" s="401"/>
      <c r="F441" s="95" t="s">
        <v>35</v>
      </c>
      <c r="G441" s="96">
        <v>177881</v>
      </c>
      <c r="H441" s="96">
        <f>SUM(I441:J441)</f>
        <v>164447.19930000001</v>
      </c>
      <c r="I441" s="96">
        <f>SUM(I440*30.2/100)</f>
        <v>164447.19930000001</v>
      </c>
      <c r="J441" s="96">
        <f>SUM(J440*30.2/100)</f>
        <v>0</v>
      </c>
    </row>
    <row r="442" spans="1:10" ht="26.25" x14ac:dyDescent="0.25">
      <c r="A442" s="168" t="s">
        <v>36</v>
      </c>
      <c r="B442" s="95" t="s">
        <v>107</v>
      </c>
      <c r="C442" s="95" t="s">
        <v>18</v>
      </c>
      <c r="D442" s="95" t="s">
        <v>176</v>
      </c>
      <c r="E442" s="95" t="s">
        <v>182</v>
      </c>
      <c r="F442" s="95" t="s">
        <v>183</v>
      </c>
      <c r="G442" s="96">
        <v>0</v>
      </c>
      <c r="H442" s="96">
        <f>SUM(I442:J442)</f>
        <v>0</v>
      </c>
      <c r="I442" s="96"/>
      <c r="J442" s="96"/>
    </row>
    <row r="443" spans="1:10" ht="26.25" x14ac:dyDescent="0.25">
      <c r="A443" s="168" t="s">
        <v>342</v>
      </c>
      <c r="B443" s="95" t="s">
        <v>107</v>
      </c>
      <c r="C443" s="95" t="s">
        <v>18</v>
      </c>
      <c r="D443" s="95" t="s">
        <v>176</v>
      </c>
      <c r="E443" s="95" t="s">
        <v>88</v>
      </c>
      <c r="F443" s="95"/>
      <c r="G443" s="96">
        <f>SUM(G444)</f>
        <v>195250</v>
      </c>
      <c r="H443" s="96">
        <f>SUM(H444)</f>
        <v>197758</v>
      </c>
      <c r="I443" s="96">
        <f>SUM(I444)</f>
        <v>197758</v>
      </c>
      <c r="J443" s="96">
        <f>SUM(J444)</f>
        <v>0</v>
      </c>
    </row>
    <row r="444" spans="1:10" ht="39" x14ac:dyDescent="0.25">
      <c r="A444" s="166" t="s">
        <v>348</v>
      </c>
      <c r="B444" s="95" t="s">
        <v>107</v>
      </c>
      <c r="C444" s="95" t="s">
        <v>18</v>
      </c>
      <c r="D444" s="95" t="s">
        <v>176</v>
      </c>
      <c r="E444" s="95" t="s">
        <v>89</v>
      </c>
      <c r="F444" s="95"/>
      <c r="G444" s="96">
        <f>SUM(G446+G445)</f>
        <v>195250</v>
      </c>
      <c r="H444" s="96">
        <f>SUM(H446+H445)</f>
        <v>197758</v>
      </c>
      <c r="I444" s="96">
        <f>SUM(I446+I445)</f>
        <v>197758</v>
      </c>
      <c r="J444" s="96">
        <f>SUM(J446+J445)</f>
        <v>0</v>
      </c>
    </row>
    <row r="445" spans="1:10" ht="39" x14ac:dyDescent="0.25">
      <c r="A445" s="169" t="s">
        <v>40</v>
      </c>
      <c r="B445" s="95" t="s">
        <v>107</v>
      </c>
      <c r="C445" s="95" t="s">
        <v>18</v>
      </c>
      <c r="D445" s="95" t="s">
        <v>176</v>
      </c>
      <c r="E445" s="95" t="s">
        <v>185</v>
      </c>
      <c r="F445" s="95" t="s">
        <v>41</v>
      </c>
      <c r="G445" s="96">
        <v>5000</v>
      </c>
      <c r="H445" s="96">
        <f>SUM(I445:J445)</f>
        <v>4400</v>
      </c>
      <c r="I445" s="96">
        <v>4400</v>
      </c>
      <c r="J445" s="96">
        <v>0</v>
      </c>
    </row>
    <row r="446" spans="1:10" x14ac:dyDescent="0.25">
      <c r="A446" s="396" t="s">
        <v>344</v>
      </c>
      <c r="B446" s="399" t="s">
        <v>107</v>
      </c>
      <c r="C446" s="399" t="s">
        <v>18</v>
      </c>
      <c r="D446" s="399" t="s">
        <v>176</v>
      </c>
      <c r="E446" s="399" t="s">
        <v>43</v>
      </c>
      <c r="F446" s="95"/>
      <c r="G446" s="96">
        <f>SUM(G447+G448+G449+G453+G458+G460+G462+G459+G461)</f>
        <v>190250</v>
      </c>
      <c r="H446" s="96">
        <f>SUM(H447+H448+H449+H453+H458+H460+H462+H459+H461)</f>
        <v>193358</v>
      </c>
      <c r="I446" s="96">
        <f>SUM(I447+I448+I449+I453+I458+I460+I462+I459+I461)</f>
        <v>193358</v>
      </c>
      <c r="J446" s="96">
        <f>SUM(J447+J448+J449+J453+J458+J460+J462+J459+J461)</f>
        <v>0</v>
      </c>
    </row>
    <row r="447" spans="1:10" x14ac:dyDescent="0.25">
      <c r="A447" s="397"/>
      <c r="B447" s="400"/>
      <c r="C447" s="400"/>
      <c r="D447" s="400"/>
      <c r="E447" s="400"/>
      <c r="F447" s="95" t="s">
        <v>41</v>
      </c>
      <c r="G447" s="96">
        <v>0</v>
      </c>
      <c r="H447" s="96">
        <f>SUM(I447:J447)</f>
        <v>0</v>
      </c>
      <c r="I447" s="96"/>
      <c r="J447" s="96"/>
    </row>
    <row r="448" spans="1:10" x14ac:dyDescent="0.25">
      <c r="A448" s="397"/>
      <c r="B448" s="400"/>
      <c r="C448" s="400"/>
      <c r="D448" s="400"/>
      <c r="E448" s="400"/>
      <c r="F448" s="95" t="s">
        <v>186</v>
      </c>
      <c r="G448" s="96">
        <v>0</v>
      </c>
      <c r="H448" s="96">
        <f t="shared" ref="H448:H469" si="39">SUM(I448:J448)</f>
        <v>0</v>
      </c>
      <c r="I448" s="96"/>
      <c r="J448" s="96"/>
    </row>
    <row r="449" spans="1:10" x14ac:dyDescent="0.25">
      <c r="A449" s="397"/>
      <c r="B449" s="400"/>
      <c r="C449" s="400"/>
      <c r="D449" s="400"/>
      <c r="E449" s="400"/>
      <c r="F449" s="95" t="s">
        <v>45</v>
      </c>
      <c r="G449" s="96">
        <f>SUM(G450:G452)</f>
        <v>6200</v>
      </c>
      <c r="H449" s="96">
        <f>SUM(H450:H452)</f>
        <v>6324</v>
      </c>
      <c r="I449" s="96">
        <f>SUM(I450:I452)</f>
        <v>6324</v>
      </c>
      <c r="J449" s="96">
        <f>SUM(J450:J452)</f>
        <v>0</v>
      </c>
    </row>
    <row r="450" spans="1:10" x14ac:dyDescent="0.25">
      <c r="A450" s="397"/>
      <c r="B450" s="400"/>
      <c r="C450" s="400"/>
      <c r="D450" s="400"/>
      <c r="E450" s="400"/>
      <c r="F450" s="95" t="s">
        <v>46</v>
      </c>
      <c r="G450" s="96">
        <v>6000</v>
      </c>
      <c r="H450" s="96">
        <f t="shared" si="39"/>
        <v>6120</v>
      </c>
      <c r="I450" s="96">
        <f>SUM(G450*102/100)</f>
        <v>6120</v>
      </c>
      <c r="J450" s="96">
        <v>0</v>
      </c>
    </row>
    <row r="451" spans="1:10" x14ac:dyDescent="0.25">
      <c r="A451" s="397"/>
      <c r="B451" s="400"/>
      <c r="C451" s="400"/>
      <c r="D451" s="400"/>
      <c r="E451" s="400"/>
      <c r="F451" s="95" t="s">
        <v>47</v>
      </c>
      <c r="G451" s="96">
        <v>0</v>
      </c>
      <c r="H451" s="96">
        <f t="shared" si="39"/>
        <v>0</v>
      </c>
      <c r="I451" s="96">
        <f>SUM(G451*106.4/100)</f>
        <v>0</v>
      </c>
      <c r="J451" s="96">
        <v>0</v>
      </c>
    </row>
    <row r="452" spans="1:10" x14ac:dyDescent="0.25">
      <c r="A452" s="397"/>
      <c r="B452" s="400"/>
      <c r="C452" s="400"/>
      <c r="D452" s="400"/>
      <c r="E452" s="400"/>
      <c r="F452" s="95" t="s">
        <v>48</v>
      </c>
      <c r="G452" s="96">
        <v>200</v>
      </c>
      <c r="H452" s="96">
        <f t="shared" si="39"/>
        <v>204</v>
      </c>
      <c r="I452" s="96">
        <f>SUM(G452*102/100)</f>
        <v>204</v>
      </c>
      <c r="J452" s="96">
        <v>0</v>
      </c>
    </row>
    <row r="453" spans="1:10" x14ac:dyDescent="0.25">
      <c r="A453" s="397"/>
      <c r="B453" s="400"/>
      <c r="C453" s="400"/>
      <c r="D453" s="400"/>
      <c r="E453" s="400"/>
      <c r="F453" s="95" t="s">
        <v>50</v>
      </c>
      <c r="G453" s="96">
        <f>SUM(G454:G457)</f>
        <v>550</v>
      </c>
      <c r="H453" s="96">
        <f>SUM(H454:H457)</f>
        <v>484</v>
      </c>
      <c r="I453" s="96">
        <f>SUM(I454:I457)</f>
        <v>484</v>
      </c>
      <c r="J453" s="96">
        <f>SUM(J454:J457)</f>
        <v>0</v>
      </c>
    </row>
    <row r="454" spans="1:10" x14ac:dyDescent="0.25">
      <c r="A454" s="397"/>
      <c r="B454" s="400"/>
      <c r="C454" s="400"/>
      <c r="D454" s="400"/>
      <c r="E454" s="400"/>
      <c r="F454" s="95" t="s">
        <v>51</v>
      </c>
      <c r="G454" s="96">
        <v>550</v>
      </c>
      <c r="H454" s="96">
        <f>SUM(I454:J454)</f>
        <v>484</v>
      </c>
      <c r="I454" s="96">
        <f>SUM(G454*0.88)</f>
        <v>484</v>
      </c>
      <c r="J454" s="96">
        <v>0</v>
      </c>
    </row>
    <row r="455" spans="1:10" x14ac:dyDescent="0.25">
      <c r="A455" s="397"/>
      <c r="B455" s="400"/>
      <c r="C455" s="400"/>
      <c r="D455" s="400"/>
      <c r="E455" s="400"/>
      <c r="F455" s="95" t="s">
        <v>52</v>
      </c>
      <c r="G455" s="96">
        <v>0</v>
      </c>
      <c r="H455" s="96">
        <f t="shared" si="39"/>
        <v>0</v>
      </c>
      <c r="I455" s="96">
        <f>SUM(G455*90/100)</f>
        <v>0</v>
      </c>
      <c r="J455" s="96">
        <v>0</v>
      </c>
    </row>
    <row r="456" spans="1:10" ht="26.25" x14ac:dyDescent="0.25">
      <c r="A456" s="397"/>
      <c r="B456" s="400"/>
      <c r="C456" s="400"/>
      <c r="D456" s="400"/>
      <c r="E456" s="400"/>
      <c r="F456" s="167" t="s">
        <v>187</v>
      </c>
      <c r="G456" s="96"/>
      <c r="H456" s="96">
        <f t="shared" si="39"/>
        <v>0</v>
      </c>
      <c r="I456" s="96">
        <v>0</v>
      </c>
      <c r="J456" s="96">
        <v>0</v>
      </c>
    </row>
    <row r="457" spans="1:10" x14ac:dyDescent="0.25">
      <c r="A457" s="397"/>
      <c r="B457" s="400"/>
      <c r="C457" s="400"/>
      <c r="D457" s="400"/>
      <c r="E457" s="400"/>
      <c r="F457" s="95" t="s">
        <v>98</v>
      </c>
      <c r="G457" s="96">
        <v>0</v>
      </c>
      <c r="H457" s="96">
        <f t="shared" si="39"/>
        <v>0</v>
      </c>
      <c r="I457" s="96"/>
      <c r="J457" s="96"/>
    </row>
    <row r="458" spans="1:10" x14ac:dyDescent="0.25">
      <c r="A458" s="397"/>
      <c r="B458" s="400"/>
      <c r="C458" s="400"/>
      <c r="D458" s="400"/>
      <c r="E458" s="400"/>
      <c r="F458" s="95" t="s">
        <v>56</v>
      </c>
      <c r="G458" s="96"/>
      <c r="H458" s="96">
        <f t="shared" si="39"/>
        <v>0</v>
      </c>
      <c r="I458" s="96">
        <f>SUM(G458*106.2/100)</f>
        <v>0</v>
      </c>
      <c r="J458" s="96">
        <v>0</v>
      </c>
    </row>
    <row r="459" spans="1:10" ht="26.25" x14ac:dyDescent="0.25">
      <c r="A459" s="397"/>
      <c r="B459" s="400"/>
      <c r="C459" s="400"/>
      <c r="D459" s="400"/>
      <c r="E459" s="400"/>
      <c r="F459" s="167" t="s">
        <v>189</v>
      </c>
      <c r="G459" s="96">
        <v>10000</v>
      </c>
      <c r="H459" s="96">
        <f t="shared" si="39"/>
        <v>10000</v>
      </c>
      <c r="I459" s="96">
        <v>10000</v>
      </c>
      <c r="J459" s="96">
        <v>0</v>
      </c>
    </row>
    <row r="460" spans="1:10" x14ac:dyDescent="0.25">
      <c r="A460" s="397"/>
      <c r="B460" s="400"/>
      <c r="C460" s="400"/>
      <c r="D460" s="400"/>
      <c r="E460" s="400"/>
      <c r="F460" s="95" t="s">
        <v>99</v>
      </c>
      <c r="G460" s="96">
        <v>0</v>
      </c>
      <c r="H460" s="96">
        <f t="shared" si="39"/>
        <v>0</v>
      </c>
      <c r="I460" s="96"/>
      <c r="J460" s="96"/>
    </row>
    <row r="461" spans="1:10" ht="26.25" x14ac:dyDescent="0.25">
      <c r="A461" s="397"/>
      <c r="B461" s="400"/>
      <c r="C461" s="400"/>
      <c r="D461" s="400"/>
      <c r="E461" s="400"/>
      <c r="F461" s="167" t="s">
        <v>190</v>
      </c>
      <c r="G461" s="96">
        <v>0</v>
      </c>
      <c r="H461" s="96">
        <f t="shared" si="39"/>
        <v>0</v>
      </c>
      <c r="I461" s="96">
        <v>0</v>
      </c>
      <c r="J461" s="96">
        <v>0</v>
      </c>
    </row>
    <row r="462" spans="1:10" x14ac:dyDescent="0.25">
      <c r="A462" s="397"/>
      <c r="B462" s="400"/>
      <c r="C462" s="400"/>
      <c r="D462" s="400"/>
      <c r="E462" s="400"/>
      <c r="F462" s="95" t="s">
        <v>58</v>
      </c>
      <c r="G462" s="96">
        <f>SUM(G463:G469)</f>
        <v>173500</v>
      </c>
      <c r="H462" s="96">
        <f>SUM(H463:H469)</f>
        <v>176550</v>
      </c>
      <c r="I462" s="96">
        <f>SUM(I463:I469)</f>
        <v>176550</v>
      </c>
      <c r="J462" s="96">
        <f>SUM(J463:J469)</f>
        <v>0</v>
      </c>
    </row>
    <row r="463" spans="1:10" x14ac:dyDescent="0.25">
      <c r="A463" s="397"/>
      <c r="B463" s="400"/>
      <c r="C463" s="400"/>
      <c r="D463" s="400"/>
      <c r="E463" s="400"/>
      <c r="F463" s="95" t="s">
        <v>101</v>
      </c>
      <c r="G463" s="96">
        <v>3000</v>
      </c>
      <c r="H463" s="96">
        <f t="shared" si="39"/>
        <v>2640</v>
      </c>
      <c r="I463" s="96">
        <f>SUM(G463*0.88)</f>
        <v>2640</v>
      </c>
      <c r="J463" s="96">
        <v>0</v>
      </c>
    </row>
    <row r="464" spans="1:10" ht="26.25" x14ac:dyDescent="0.25">
      <c r="A464" s="397"/>
      <c r="B464" s="400"/>
      <c r="C464" s="400"/>
      <c r="D464" s="400"/>
      <c r="E464" s="400"/>
      <c r="F464" s="167" t="s">
        <v>191</v>
      </c>
      <c r="G464" s="96"/>
      <c r="H464" s="96">
        <f t="shared" si="39"/>
        <v>0</v>
      </c>
      <c r="I464" s="96"/>
      <c r="J464" s="96">
        <v>0</v>
      </c>
    </row>
    <row r="465" spans="1:10" x14ac:dyDescent="0.25">
      <c r="A465" s="397"/>
      <c r="B465" s="400"/>
      <c r="C465" s="400"/>
      <c r="D465" s="400"/>
      <c r="E465" s="400"/>
      <c r="F465" s="95" t="s">
        <v>102</v>
      </c>
      <c r="G465" s="96">
        <v>0</v>
      </c>
      <c r="H465" s="96">
        <f t="shared" si="39"/>
        <v>0</v>
      </c>
      <c r="I465" s="96"/>
      <c r="J465" s="96"/>
    </row>
    <row r="466" spans="1:10" ht="26.25" x14ac:dyDescent="0.25">
      <c r="A466" s="397"/>
      <c r="B466" s="400"/>
      <c r="C466" s="400"/>
      <c r="D466" s="400"/>
      <c r="E466" s="400"/>
      <c r="F466" s="167" t="s">
        <v>192</v>
      </c>
      <c r="G466" s="96"/>
      <c r="H466" s="96">
        <f t="shared" si="39"/>
        <v>0</v>
      </c>
      <c r="I466" s="96">
        <v>0</v>
      </c>
      <c r="J466" s="96">
        <v>0</v>
      </c>
    </row>
    <row r="467" spans="1:10" x14ac:dyDescent="0.25">
      <c r="A467" s="397"/>
      <c r="B467" s="400"/>
      <c r="C467" s="400"/>
      <c r="D467" s="400"/>
      <c r="E467" s="400"/>
      <c r="F467" s="95" t="s">
        <v>60</v>
      </c>
      <c r="G467" s="96">
        <v>0</v>
      </c>
      <c r="H467" s="96">
        <f t="shared" si="39"/>
        <v>0</v>
      </c>
      <c r="I467" s="96">
        <f>SUM(G467*107.4/100)</f>
        <v>0</v>
      </c>
      <c r="J467" s="96">
        <v>0</v>
      </c>
    </row>
    <row r="468" spans="1:10" x14ac:dyDescent="0.25">
      <c r="A468" s="397"/>
      <c r="B468" s="400"/>
      <c r="C468" s="400"/>
      <c r="D468" s="400"/>
      <c r="E468" s="400"/>
      <c r="F468" s="95" t="s">
        <v>61</v>
      </c>
      <c r="G468" s="96">
        <v>170500</v>
      </c>
      <c r="H468" s="96">
        <f t="shared" si="39"/>
        <v>173910</v>
      </c>
      <c r="I468" s="96">
        <f>SUM(G468*102/100)</f>
        <v>173910</v>
      </c>
      <c r="J468" s="96">
        <v>0</v>
      </c>
    </row>
    <row r="469" spans="1:10" x14ac:dyDescent="0.25">
      <c r="A469" s="398"/>
      <c r="B469" s="401"/>
      <c r="C469" s="401"/>
      <c r="D469" s="401"/>
      <c r="E469" s="401"/>
      <c r="F469" s="95" t="s">
        <v>193</v>
      </c>
      <c r="G469" s="96"/>
      <c r="H469" s="96">
        <f t="shared" si="39"/>
        <v>0</v>
      </c>
      <c r="I469" s="96">
        <f>SUM(G469*107.4/100)</f>
        <v>0</v>
      </c>
      <c r="J469" s="96">
        <v>0</v>
      </c>
    </row>
    <row r="470" spans="1:10" x14ac:dyDescent="0.25">
      <c r="A470" s="168" t="s">
        <v>62</v>
      </c>
      <c r="B470" s="95" t="s">
        <v>107</v>
      </c>
      <c r="C470" s="95" t="s">
        <v>18</v>
      </c>
      <c r="D470" s="95" t="s">
        <v>176</v>
      </c>
      <c r="E470" s="152">
        <v>800</v>
      </c>
      <c r="F470" s="95"/>
      <c r="G470" s="96">
        <f>SUM(G471)</f>
        <v>2100</v>
      </c>
      <c r="H470" s="96">
        <f>SUM(H471)</f>
        <v>2500</v>
      </c>
      <c r="I470" s="96">
        <f>SUM(I471)</f>
        <v>2500</v>
      </c>
      <c r="J470" s="96">
        <f>SUM(J471)</f>
        <v>0</v>
      </c>
    </row>
    <row r="471" spans="1:10" x14ac:dyDescent="0.25">
      <c r="A471" s="166" t="s">
        <v>64</v>
      </c>
      <c r="B471" s="95" t="s">
        <v>107</v>
      </c>
      <c r="C471" s="95" t="s">
        <v>18</v>
      </c>
      <c r="D471" s="95" t="s">
        <v>176</v>
      </c>
      <c r="E471" s="152">
        <v>850</v>
      </c>
      <c r="F471" s="95"/>
      <c r="G471" s="96">
        <f>SUM(G472:G473)</f>
        <v>2100</v>
      </c>
      <c r="H471" s="96">
        <f>SUM(H472:H473)</f>
        <v>2500</v>
      </c>
      <c r="I471" s="96">
        <f>SUM(I472:I473)</f>
        <v>2500</v>
      </c>
      <c r="J471" s="96">
        <f>SUM(J472:J473)</f>
        <v>0</v>
      </c>
    </row>
    <row r="472" spans="1:10" ht="26.25" x14ac:dyDescent="0.25">
      <c r="A472" s="166" t="s">
        <v>78</v>
      </c>
      <c r="B472" s="95" t="s">
        <v>107</v>
      </c>
      <c r="C472" s="95" t="s">
        <v>18</v>
      </c>
      <c r="D472" s="95" t="s">
        <v>176</v>
      </c>
      <c r="E472" s="152">
        <v>851</v>
      </c>
      <c r="F472" s="95" t="s">
        <v>68</v>
      </c>
      <c r="G472" s="96">
        <v>0</v>
      </c>
      <c r="H472" s="96"/>
      <c r="I472" s="96"/>
      <c r="J472" s="96"/>
    </row>
    <row r="473" spans="1:10" ht="26.25" x14ac:dyDescent="0.25">
      <c r="A473" s="166" t="s">
        <v>66</v>
      </c>
      <c r="B473" s="95" t="s">
        <v>107</v>
      </c>
      <c r="C473" s="95" t="s">
        <v>18</v>
      </c>
      <c r="D473" s="95" t="s">
        <v>176</v>
      </c>
      <c r="E473" s="152">
        <v>852</v>
      </c>
      <c r="F473" s="95" t="s">
        <v>68</v>
      </c>
      <c r="G473" s="96">
        <v>2100</v>
      </c>
      <c r="H473" s="96">
        <f>SUM(I473:J473)</f>
        <v>2500</v>
      </c>
      <c r="I473" s="96">
        <v>2500</v>
      </c>
      <c r="J473" s="96">
        <v>0</v>
      </c>
    </row>
    <row r="474" spans="1:10" x14ac:dyDescent="0.25">
      <c r="A474" s="166" t="s">
        <v>350</v>
      </c>
      <c r="B474" s="95"/>
      <c r="C474" s="95"/>
      <c r="D474" s="95"/>
      <c r="E474" s="95"/>
      <c r="F474" s="95"/>
      <c r="G474" s="96">
        <f>SUM(G475)</f>
        <v>0</v>
      </c>
      <c r="H474" s="96">
        <f>SUM(H475)</f>
        <v>0</v>
      </c>
      <c r="I474" s="96">
        <f>SUM(I475)</f>
        <v>0</v>
      </c>
      <c r="J474" s="96">
        <f>SUM(J475)</f>
        <v>0</v>
      </c>
    </row>
    <row r="475" spans="1:10" ht="39" x14ac:dyDescent="0.25">
      <c r="A475" s="166" t="s">
        <v>96</v>
      </c>
      <c r="B475" s="95" t="s">
        <v>107</v>
      </c>
      <c r="C475" s="95" t="s">
        <v>18</v>
      </c>
      <c r="D475" s="95" t="s">
        <v>176</v>
      </c>
      <c r="E475" s="95"/>
      <c r="F475" s="95"/>
      <c r="G475" s="96">
        <f>SUM(G476+G482+G509)</f>
        <v>0</v>
      </c>
      <c r="H475" s="96">
        <f>SUM(H476+H482+H509)</f>
        <v>0</v>
      </c>
      <c r="I475" s="96">
        <f>SUM(I476+I482+I509)</f>
        <v>0</v>
      </c>
      <c r="J475" s="96">
        <f>SUM(J476+J482+J509)</f>
        <v>0</v>
      </c>
    </row>
    <row r="476" spans="1:10" ht="51.75" x14ac:dyDescent="0.25">
      <c r="A476" s="166" t="s">
        <v>28</v>
      </c>
      <c r="B476" s="95" t="s">
        <v>107</v>
      </c>
      <c r="C476" s="95" t="s">
        <v>18</v>
      </c>
      <c r="D476" s="95" t="s">
        <v>176</v>
      </c>
      <c r="E476" s="95" t="s">
        <v>29</v>
      </c>
      <c r="F476" s="95"/>
      <c r="G476" s="96">
        <f>SUM(G477)</f>
        <v>0</v>
      </c>
      <c r="H476" s="96">
        <f>SUM(H477)</f>
        <v>0</v>
      </c>
      <c r="I476" s="96">
        <f>SUM(I477)</f>
        <v>0</v>
      </c>
      <c r="J476" s="96">
        <f>SUM(J477)</f>
        <v>0</v>
      </c>
    </row>
    <row r="477" spans="1:10" ht="26.25" x14ac:dyDescent="0.25">
      <c r="A477" s="166" t="s">
        <v>177</v>
      </c>
      <c r="B477" s="95" t="s">
        <v>107</v>
      </c>
      <c r="C477" s="95" t="s">
        <v>18</v>
      </c>
      <c r="D477" s="95" t="s">
        <v>176</v>
      </c>
      <c r="E477" s="95" t="s">
        <v>178</v>
      </c>
      <c r="F477" s="95"/>
      <c r="G477" s="96">
        <f>SUM(G478+G481)</f>
        <v>0</v>
      </c>
      <c r="H477" s="96">
        <f>SUM(H478+H481)</f>
        <v>0</v>
      </c>
      <c r="I477" s="96">
        <f>SUM(I478+I481)</f>
        <v>0</v>
      </c>
      <c r="J477" s="96">
        <f>SUM(J478+J481)</f>
        <v>0</v>
      </c>
    </row>
    <row r="478" spans="1:10" x14ac:dyDescent="0.25">
      <c r="A478" s="396" t="s">
        <v>32</v>
      </c>
      <c r="B478" s="399" t="s">
        <v>107</v>
      </c>
      <c r="C478" s="399" t="s">
        <v>18</v>
      </c>
      <c r="D478" s="399" t="s">
        <v>176</v>
      </c>
      <c r="E478" s="399" t="s">
        <v>179</v>
      </c>
      <c r="F478" s="95"/>
      <c r="G478" s="96">
        <f>SUM(G479:G480)</f>
        <v>0</v>
      </c>
      <c r="H478" s="96">
        <f>SUM(H479:H480)</f>
        <v>0</v>
      </c>
      <c r="I478" s="96">
        <f>SUM(I479:I480)</f>
        <v>0</v>
      </c>
      <c r="J478" s="96">
        <f>SUM(J479:J480)</f>
        <v>0</v>
      </c>
    </row>
    <row r="479" spans="1:10" x14ac:dyDescent="0.25">
      <c r="A479" s="397"/>
      <c r="B479" s="400"/>
      <c r="C479" s="400"/>
      <c r="D479" s="400"/>
      <c r="E479" s="400"/>
      <c r="F479" s="95" t="s">
        <v>34</v>
      </c>
      <c r="G479" s="96"/>
      <c r="H479" s="96">
        <f>SUM(I479:J479)</f>
        <v>0</v>
      </c>
      <c r="I479" s="96">
        <f>SUM(G479)</f>
        <v>0</v>
      </c>
      <c r="J479" s="96">
        <v>0</v>
      </c>
    </row>
    <row r="480" spans="1:10" x14ac:dyDescent="0.25">
      <c r="A480" s="398"/>
      <c r="B480" s="401"/>
      <c r="C480" s="401"/>
      <c r="D480" s="401"/>
      <c r="E480" s="401"/>
      <c r="F480" s="95" t="s">
        <v>35</v>
      </c>
      <c r="G480" s="96"/>
      <c r="H480" s="96">
        <f>SUM(I480:J480)</f>
        <v>0</v>
      </c>
      <c r="I480" s="96">
        <f>SUM(G480)</f>
        <v>0</v>
      </c>
      <c r="J480" s="96">
        <v>0</v>
      </c>
    </row>
    <row r="481" spans="1:10" ht="26.25" x14ac:dyDescent="0.25">
      <c r="A481" s="168" t="s">
        <v>36</v>
      </c>
      <c r="B481" s="95" t="s">
        <v>107</v>
      </c>
      <c r="C481" s="95" t="s">
        <v>18</v>
      </c>
      <c r="D481" s="95" t="s">
        <v>176</v>
      </c>
      <c r="E481" s="95" t="s">
        <v>182</v>
      </c>
      <c r="F481" s="95" t="s">
        <v>183</v>
      </c>
      <c r="G481" s="96">
        <v>0</v>
      </c>
      <c r="H481" s="96">
        <f>SUM(I481:J481)</f>
        <v>0</v>
      </c>
      <c r="I481" s="96"/>
      <c r="J481" s="96"/>
    </row>
    <row r="482" spans="1:10" ht="26.25" x14ac:dyDescent="0.25">
      <c r="A482" s="168" t="s">
        <v>38</v>
      </c>
      <c r="B482" s="95" t="s">
        <v>107</v>
      </c>
      <c r="C482" s="95" t="s">
        <v>18</v>
      </c>
      <c r="D482" s="95" t="s">
        <v>176</v>
      </c>
      <c r="E482" s="95" t="s">
        <v>88</v>
      </c>
      <c r="F482" s="95"/>
      <c r="G482" s="96">
        <f>SUM(G483)</f>
        <v>0</v>
      </c>
      <c r="H482" s="96">
        <f>SUM(H483)</f>
        <v>0</v>
      </c>
      <c r="I482" s="96">
        <f>SUM(I483)</f>
        <v>0</v>
      </c>
      <c r="J482" s="96">
        <f>SUM(J483)</f>
        <v>0</v>
      </c>
    </row>
    <row r="483" spans="1:10" ht="26.25" x14ac:dyDescent="0.25">
      <c r="A483" s="166" t="s">
        <v>39</v>
      </c>
      <c r="B483" s="95" t="s">
        <v>107</v>
      </c>
      <c r="C483" s="95" t="s">
        <v>18</v>
      </c>
      <c r="D483" s="95" t="s">
        <v>176</v>
      </c>
      <c r="E483" s="95" t="s">
        <v>89</v>
      </c>
      <c r="F483" s="95"/>
      <c r="G483" s="96">
        <f>SUM(G485+G484)</f>
        <v>0</v>
      </c>
      <c r="H483" s="96">
        <f>SUM(H485+H484)</f>
        <v>0</v>
      </c>
      <c r="I483" s="96">
        <f>SUM(I485+I484)</f>
        <v>0</v>
      </c>
      <c r="J483" s="96">
        <f>SUM(J485+J484)</f>
        <v>0</v>
      </c>
    </row>
    <row r="484" spans="1:10" ht="39" x14ac:dyDescent="0.25">
      <c r="A484" s="169" t="s">
        <v>40</v>
      </c>
      <c r="B484" s="95" t="s">
        <v>107</v>
      </c>
      <c r="C484" s="95" t="s">
        <v>18</v>
      </c>
      <c r="D484" s="95" t="s">
        <v>176</v>
      </c>
      <c r="E484" s="95" t="s">
        <v>43</v>
      </c>
      <c r="F484" s="95" t="s">
        <v>41</v>
      </c>
      <c r="G484" s="96"/>
      <c r="H484" s="96">
        <f>SUM(I484:J484)</f>
        <v>0</v>
      </c>
      <c r="I484" s="96">
        <f>SUM(G484*90/100)</f>
        <v>0</v>
      </c>
      <c r="J484" s="96">
        <v>0</v>
      </c>
    </row>
    <row r="485" spans="1:10" x14ac:dyDescent="0.25">
      <c r="A485" s="396" t="s">
        <v>42</v>
      </c>
      <c r="B485" s="399" t="s">
        <v>107</v>
      </c>
      <c r="C485" s="399" t="s">
        <v>18</v>
      </c>
      <c r="D485" s="399" t="s">
        <v>176</v>
      </c>
      <c r="E485" s="399" t="s">
        <v>43</v>
      </c>
      <c r="F485" s="95"/>
      <c r="G485" s="96">
        <f>SUM(G486+G487+G488+G492+G497+G499+G501+G498+G500)</f>
        <v>0</v>
      </c>
      <c r="H485" s="96">
        <f>SUM(H486+H487+H488+H492+H497+H499+H501+H498+H500)</f>
        <v>0</v>
      </c>
      <c r="I485" s="96">
        <f>SUM(I486+I487+I488+I492+I497+I499+I501+I498+I500)</f>
        <v>0</v>
      </c>
      <c r="J485" s="96">
        <f>SUM(J486+J487+J488+J492+J497+J499+J501+J498+J500)</f>
        <v>0</v>
      </c>
    </row>
    <row r="486" spans="1:10" x14ac:dyDescent="0.25">
      <c r="A486" s="397"/>
      <c r="B486" s="400"/>
      <c r="C486" s="400"/>
      <c r="D486" s="400"/>
      <c r="E486" s="400"/>
      <c r="F486" s="95" t="s">
        <v>41</v>
      </c>
      <c r="G486" s="96">
        <v>0</v>
      </c>
      <c r="H486" s="96">
        <f>SUM(I486:J486)</f>
        <v>0</v>
      </c>
      <c r="I486" s="96"/>
      <c r="J486" s="96"/>
    </row>
    <row r="487" spans="1:10" x14ac:dyDescent="0.25">
      <c r="A487" s="397"/>
      <c r="B487" s="400"/>
      <c r="C487" s="400"/>
      <c r="D487" s="400"/>
      <c r="E487" s="400"/>
      <c r="F487" s="95" t="s">
        <v>186</v>
      </c>
      <c r="G487" s="96"/>
      <c r="H487" s="96">
        <f>SUM(I487:J487)</f>
        <v>0</v>
      </c>
      <c r="I487" s="96">
        <f>SUM(G487*90/100)</f>
        <v>0</v>
      </c>
      <c r="J487" s="96">
        <v>0</v>
      </c>
    </row>
    <row r="488" spans="1:10" x14ac:dyDescent="0.25">
      <c r="A488" s="397"/>
      <c r="B488" s="400"/>
      <c r="C488" s="400"/>
      <c r="D488" s="400"/>
      <c r="E488" s="400"/>
      <c r="F488" s="95" t="s">
        <v>45</v>
      </c>
      <c r="G488" s="96">
        <f>SUM(G489:G491)</f>
        <v>0</v>
      </c>
      <c r="H488" s="96">
        <f>SUM(H489:H491)</f>
        <v>0</v>
      </c>
      <c r="I488" s="96">
        <f>SUM(I489:I491)</f>
        <v>0</v>
      </c>
      <c r="J488" s="96">
        <f>SUM(J489:J491)</f>
        <v>0</v>
      </c>
    </row>
    <row r="489" spans="1:10" x14ac:dyDescent="0.25">
      <c r="A489" s="397"/>
      <c r="B489" s="400"/>
      <c r="C489" s="400"/>
      <c r="D489" s="400"/>
      <c r="E489" s="400"/>
      <c r="F489" s="95" t="s">
        <v>46</v>
      </c>
      <c r="G489" s="96"/>
      <c r="H489" s="96">
        <f>SUM(I489:J489)</f>
        <v>0</v>
      </c>
      <c r="I489" s="96">
        <f>SUM(G489*107.4/100)</f>
        <v>0</v>
      </c>
      <c r="J489" s="96">
        <v>0</v>
      </c>
    </row>
    <row r="490" spans="1:10" x14ac:dyDescent="0.25">
      <c r="A490" s="397"/>
      <c r="B490" s="400"/>
      <c r="C490" s="400"/>
      <c r="D490" s="400"/>
      <c r="E490" s="400"/>
      <c r="F490" s="95" t="s">
        <v>47</v>
      </c>
      <c r="G490" s="96"/>
      <c r="H490" s="96">
        <f>SUM(I490:J490)</f>
        <v>0</v>
      </c>
      <c r="I490" s="96">
        <f>SUM(G490*107.4/100)</f>
        <v>0</v>
      </c>
      <c r="J490" s="96">
        <v>0</v>
      </c>
    </row>
    <row r="491" spans="1:10" x14ac:dyDescent="0.25">
      <c r="A491" s="397"/>
      <c r="B491" s="400"/>
      <c r="C491" s="400"/>
      <c r="D491" s="400"/>
      <c r="E491" s="400"/>
      <c r="F491" s="95" t="s">
        <v>48</v>
      </c>
      <c r="G491" s="96"/>
      <c r="H491" s="96">
        <f>SUM(I491:J491)</f>
        <v>0</v>
      </c>
      <c r="I491" s="96">
        <f>SUM(G491*107.4/100)</f>
        <v>0</v>
      </c>
      <c r="J491" s="96">
        <v>0</v>
      </c>
    </row>
    <row r="492" spans="1:10" x14ac:dyDescent="0.25">
      <c r="A492" s="397"/>
      <c r="B492" s="400"/>
      <c r="C492" s="400"/>
      <c r="D492" s="400"/>
      <c r="E492" s="400"/>
      <c r="F492" s="95" t="s">
        <v>50</v>
      </c>
      <c r="G492" s="96">
        <f>SUM(G493:G496)</f>
        <v>0</v>
      </c>
      <c r="H492" s="96">
        <f>SUM(H493:H496)</f>
        <v>0</v>
      </c>
      <c r="I492" s="96">
        <f>SUM(I493:I496)</f>
        <v>0</v>
      </c>
      <c r="J492" s="96">
        <f>SUM(J493:J496)</f>
        <v>0</v>
      </c>
    </row>
    <row r="493" spans="1:10" x14ac:dyDescent="0.25">
      <c r="A493" s="397"/>
      <c r="B493" s="400"/>
      <c r="C493" s="400"/>
      <c r="D493" s="400"/>
      <c r="E493" s="400"/>
      <c r="F493" s="95" t="s">
        <v>51</v>
      </c>
      <c r="G493" s="96">
        <v>0</v>
      </c>
      <c r="H493" s="96">
        <f t="shared" ref="H493:H500" si="40">SUM(I493:J493)</f>
        <v>0</v>
      </c>
      <c r="I493" s="96"/>
      <c r="J493" s="96"/>
    </row>
    <row r="494" spans="1:10" x14ac:dyDescent="0.25">
      <c r="A494" s="397"/>
      <c r="B494" s="400"/>
      <c r="C494" s="400"/>
      <c r="D494" s="400"/>
      <c r="E494" s="400"/>
      <c r="F494" s="95" t="s">
        <v>52</v>
      </c>
      <c r="G494" s="96">
        <v>0</v>
      </c>
      <c r="H494" s="96">
        <f t="shared" si="40"/>
        <v>0</v>
      </c>
      <c r="I494" s="96"/>
      <c r="J494" s="96"/>
    </row>
    <row r="495" spans="1:10" ht="26.25" x14ac:dyDescent="0.25">
      <c r="A495" s="397"/>
      <c r="B495" s="400"/>
      <c r="C495" s="400"/>
      <c r="D495" s="400"/>
      <c r="E495" s="400"/>
      <c r="F495" s="167" t="s">
        <v>187</v>
      </c>
      <c r="G495" s="96"/>
      <c r="H495" s="96">
        <f t="shared" si="40"/>
        <v>0</v>
      </c>
      <c r="I495" s="96">
        <v>0</v>
      </c>
      <c r="J495" s="96">
        <v>0</v>
      </c>
    </row>
    <row r="496" spans="1:10" x14ac:dyDescent="0.25">
      <c r="A496" s="397"/>
      <c r="B496" s="400"/>
      <c r="C496" s="400"/>
      <c r="D496" s="400"/>
      <c r="E496" s="400"/>
      <c r="F496" s="95" t="s">
        <v>98</v>
      </c>
      <c r="G496" s="96">
        <v>0</v>
      </c>
      <c r="H496" s="96">
        <f t="shared" si="40"/>
        <v>0</v>
      </c>
      <c r="I496" s="96"/>
      <c r="J496" s="96"/>
    </row>
    <row r="497" spans="1:10" x14ac:dyDescent="0.25">
      <c r="A497" s="397"/>
      <c r="B497" s="400"/>
      <c r="C497" s="400"/>
      <c r="D497" s="400"/>
      <c r="E497" s="400"/>
      <c r="F497" s="95" t="s">
        <v>56</v>
      </c>
      <c r="G497" s="96"/>
      <c r="H497" s="96">
        <f t="shared" si="40"/>
        <v>0</v>
      </c>
      <c r="I497" s="96">
        <f>SUM(G497*90/100)</f>
        <v>0</v>
      </c>
      <c r="J497" s="96">
        <v>0</v>
      </c>
    </row>
    <row r="498" spans="1:10" ht="26.25" x14ac:dyDescent="0.25">
      <c r="A498" s="397"/>
      <c r="B498" s="400"/>
      <c r="C498" s="400"/>
      <c r="D498" s="400"/>
      <c r="E498" s="400"/>
      <c r="F498" s="167" t="s">
        <v>189</v>
      </c>
      <c r="G498" s="96"/>
      <c r="H498" s="96">
        <f t="shared" si="40"/>
        <v>0</v>
      </c>
      <c r="I498" s="96">
        <f>SUM(G498)</f>
        <v>0</v>
      </c>
      <c r="J498" s="96">
        <v>0</v>
      </c>
    </row>
    <row r="499" spans="1:10" x14ac:dyDescent="0.25">
      <c r="A499" s="397"/>
      <c r="B499" s="400"/>
      <c r="C499" s="400"/>
      <c r="D499" s="400"/>
      <c r="E499" s="400"/>
      <c r="F499" s="95" t="s">
        <v>99</v>
      </c>
      <c r="G499" s="96"/>
      <c r="H499" s="96">
        <f t="shared" si="40"/>
        <v>0</v>
      </c>
      <c r="I499" s="96">
        <f>SUM(G499*90/100)</f>
        <v>0</v>
      </c>
      <c r="J499" s="96">
        <v>0</v>
      </c>
    </row>
    <row r="500" spans="1:10" ht="26.25" x14ac:dyDescent="0.25">
      <c r="A500" s="397"/>
      <c r="B500" s="400"/>
      <c r="C500" s="400"/>
      <c r="D500" s="400"/>
      <c r="E500" s="400"/>
      <c r="F500" s="167" t="s">
        <v>190</v>
      </c>
      <c r="G500" s="96">
        <v>0</v>
      </c>
      <c r="H500" s="96">
        <f t="shared" si="40"/>
        <v>0</v>
      </c>
      <c r="I500" s="96">
        <v>0</v>
      </c>
      <c r="J500" s="96">
        <v>0</v>
      </c>
    </row>
    <row r="501" spans="1:10" x14ac:dyDescent="0.25">
      <c r="A501" s="397"/>
      <c r="B501" s="400"/>
      <c r="C501" s="400"/>
      <c r="D501" s="400"/>
      <c r="E501" s="400"/>
      <c r="F501" s="95" t="s">
        <v>58</v>
      </c>
      <c r="G501" s="96">
        <f>SUM(G502:G508)</f>
        <v>0</v>
      </c>
      <c r="H501" s="96">
        <f>SUM(H502:H508)</f>
        <v>0</v>
      </c>
      <c r="I501" s="96">
        <f>SUM(I502:I508)</f>
        <v>0</v>
      </c>
      <c r="J501" s="96">
        <f>SUM(J502:J508)</f>
        <v>0</v>
      </c>
    </row>
    <row r="502" spans="1:10" x14ac:dyDescent="0.25">
      <c r="A502" s="397"/>
      <c r="B502" s="400"/>
      <c r="C502" s="400"/>
      <c r="D502" s="400"/>
      <c r="E502" s="400"/>
      <c r="F502" s="95" t="s">
        <v>101</v>
      </c>
      <c r="G502" s="96"/>
      <c r="H502" s="96">
        <f t="shared" ref="H502:H508" si="41">SUM(I502:J502)</f>
        <v>0</v>
      </c>
      <c r="I502" s="96">
        <f>SUM(G502*90/100)</f>
        <v>0</v>
      </c>
      <c r="J502" s="96">
        <v>0</v>
      </c>
    </row>
    <row r="503" spans="1:10" ht="26.25" x14ac:dyDescent="0.25">
      <c r="A503" s="397"/>
      <c r="B503" s="400"/>
      <c r="C503" s="400"/>
      <c r="D503" s="400"/>
      <c r="E503" s="400"/>
      <c r="F503" s="167" t="s">
        <v>191</v>
      </c>
      <c r="G503" s="96"/>
      <c r="H503" s="96">
        <f t="shared" si="41"/>
        <v>0</v>
      </c>
      <c r="I503" s="96">
        <f>SUM(G503)</f>
        <v>0</v>
      </c>
      <c r="J503" s="96">
        <v>0</v>
      </c>
    </row>
    <row r="504" spans="1:10" x14ac:dyDescent="0.25">
      <c r="A504" s="397"/>
      <c r="B504" s="400"/>
      <c r="C504" s="400"/>
      <c r="D504" s="400"/>
      <c r="E504" s="400"/>
      <c r="F504" s="95" t="s">
        <v>102</v>
      </c>
      <c r="G504" s="96">
        <v>0</v>
      </c>
      <c r="H504" s="96">
        <f t="shared" si="41"/>
        <v>0</v>
      </c>
      <c r="I504" s="96"/>
      <c r="J504" s="96"/>
    </row>
    <row r="505" spans="1:10" ht="26.25" x14ac:dyDescent="0.25">
      <c r="A505" s="397"/>
      <c r="B505" s="400"/>
      <c r="C505" s="400"/>
      <c r="D505" s="400"/>
      <c r="E505" s="400"/>
      <c r="F505" s="167" t="s">
        <v>192</v>
      </c>
      <c r="G505" s="96"/>
      <c r="H505" s="96">
        <f t="shared" si="41"/>
        <v>0</v>
      </c>
      <c r="I505" s="96">
        <v>0</v>
      </c>
      <c r="J505" s="96">
        <v>0</v>
      </c>
    </row>
    <row r="506" spans="1:10" x14ac:dyDescent="0.25">
      <c r="A506" s="397"/>
      <c r="B506" s="400"/>
      <c r="C506" s="400"/>
      <c r="D506" s="400"/>
      <c r="E506" s="400"/>
      <c r="F506" s="95" t="s">
        <v>60</v>
      </c>
      <c r="G506" s="96"/>
      <c r="H506" s="96">
        <f t="shared" si="41"/>
        <v>0</v>
      </c>
      <c r="I506" s="96">
        <f>SUM(G506*107.4/100)</f>
        <v>0</v>
      </c>
      <c r="J506" s="96">
        <v>0</v>
      </c>
    </row>
    <row r="507" spans="1:10" x14ac:dyDescent="0.25">
      <c r="A507" s="397"/>
      <c r="B507" s="400"/>
      <c r="C507" s="400"/>
      <c r="D507" s="400"/>
      <c r="E507" s="400"/>
      <c r="F507" s="95" t="s">
        <v>61</v>
      </c>
      <c r="G507" s="96"/>
      <c r="H507" s="96">
        <f t="shared" si="41"/>
        <v>0</v>
      </c>
      <c r="I507" s="96">
        <f>SUM(G507*107.4/100)</f>
        <v>0</v>
      </c>
      <c r="J507" s="96">
        <v>0</v>
      </c>
    </row>
    <row r="508" spans="1:10" x14ac:dyDescent="0.25">
      <c r="A508" s="398"/>
      <c r="B508" s="401"/>
      <c r="C508" s="401"/>
      <c r="D508" s="401"/>
      <c r="E508" s="401"/>
      <c r="F508" s="95" t="s">
        <v>193</v>
      </c>
      <c r="G508" s="96">
        <v>0</v>
      </c>
      <c r="H508" s="96">
        <f t="shared" si="41"/>
        <v>0</v>
      </c>
      <c r="I508" s="96">
        <f>SUM(G508*107.4/100)</f>
        <v>0</v>
      </c>
      <c r="J508" s="96">
        <v>0</v>
      </c>
    </row>
    <row r="509" spans="1:10" x14ac:dyDescent="0.25">
      <c r="A509" s="168" t="s">
        <v>62</v>
      </c>
      <c r="B509" s="95" t="s">
        <v>107</v>
      </c>
      <c r="C509" s="95" t="s">
        <v>18</v>
      </c>
      <c r="D509" s="95" t="s">
        <v>176</v>
      </c>
      <c r="E509" s="152">
        <v>800</v>
      </c>
      <c r="F509" s="95"/>
      <c r="G509" s="96">
        <f>SUM(G510)</f>
        <v>0</v>
      </c>
      <c r="H509" s="96">
        <f>SUM(H510)</f>
        <v>0</v>
      </c>
      <c r="I509" s="96">
        <f>SUM(I510)</f>
        <v>0</v>
      </c>
      <c r="J509" s="96">
        <f>SUM(J510)</f>
        <v>0</v>
      </c>
    </row>
    <row r="510" spans="1:10" x14ac:dyDescent="0.25">
      <c r="A510" s="166" t="s">
        <v>64</v>
      </c>
      <c r="B510" s="95" t="s">
        <v>107</v>
      </c>
      <c r="C510" s="95" t="s">
        <v>18</v>
      </c>
      <c r="D510" s="95" t="s">
        <v>176</v>
      </c>
      <c r="E510" s="152">
        <v>850</v>
      </c>
      <c r="F510" s="95"/>
      <c r="G510" s="96">
        <f>SUM(G511:G512)</f>
        <v>0</v>
      </c>
      <c r="H510" s="96">
        <f>SUM(H511:H512)</f>
        <v>0</v>
      </c>
      <c r="I510" s="96">
        <f>SUM(I511:I512)</f>
        <v>0</v>
      </c>
      <c r="J510" s="96">
        <f>SUM(J511:J512)</f>
        <v>0</v>
      </c>
    </row>
    <row r="511" spans="1:10" ht="26.25" x14ac:dyDescent="0.25">
      <c r="A511" s="166" t="s">
        <v>78</v>
      </c>
      <c r="B511" s="95" t="s">
        <v>107</v>
      </c>
      <c r="C511" s="95" t="s">
        <v>18</v>
      </c>
      <c r="D511" s="95" t="s">
        <v>176</v>
      </c>
      <c r="E511" s="152">
        <v>851</v>
      </c>
      <c r="F511" s="95" t="s">
        <v>68</v>
      </c>
      <c r="G511" s="96">
        <v>0</v>
      </c>
      <c r="H511" s="96"/>
      <c r="I511" s="96"/>
      <c r="J511" s="96"/>
    </row>
    <row r="512" spans="1:10" ht="26.25" x14ac:dyDescent="0.25">
      <c r="A512" s="166" t="s">
        <v>66</v>
      </c>
      <c r="B512" s="95" t="s">
        <v>107</v>
      </c>
      <c r="C512" s="95" t="s">
        <v>18</v>
      </c>
      <c r="D512" s="95" t="s">
        <v>176</v>
      </c>
      <c r="E512" s="152">
        <v>852</v>
      </c>
      <c r="F512" s="95" t="s">
        <v>68</v>
      </c>
      <c r="G512" s="96"/>
      <c r="H512" s="96">
        <f>SUM(I512:J512)</f>
        <v>0</v>
      </c>
      <c r="I512" s="96"/>
      <c r="J512" s="96">
        <v>0</v>
      </c>
    </row>
    <row r="513" spans="1:10" x14ac:dyDescent="0.25">
      <c r="A513" s="166" t="s">
        <v>350</v>
      </c>
      <c r="B513" s="95"/>
      <c r="C513" s="95"/>
      <c r="D513" s="95"/>
      <c r="E513" s="95"/>
      <c r="F513" s="95"/>
      <c r="G513" s="96">
        <f>SUM(G514)</f>
        <v>0</v>
      </c>
      <c r="H513" s="96">
        <f>SUM(H514)</f>
        <v>0</v>
      </c>
      <c r="I513" s="96">
        <f>SUM(I514)</f>
        <v>0</v>
      </c>
      <c r="J513" s="96">
        <f>SUM(J514)</f>
        <v>0</v>
      </c>
    </row>
    <row r="514" spans="1:10" ht="39" x14ac:dyDescent="0.25">
      <c r="A514" s="166" t="s">
        <v>96</v>
      </c>
      <c r="B514" s="95" t="s">
        <v>107</v>
      </c>
      <c r="C514" s="95" t="s">
        <v>18</v>
      </c>
      <c r="D514" s="95" t="s">
        <v>332</v>
      </c>
      <c r="E514" s="95"/>
      <c r="F514" s="95"/>
      <c r="G514" s="96">
        <f>SUM(G515+G521+G548)</f>
        <v>0</v>
      </c>
      <c r="H514" s="96">
        <f>SUM(H515+H521+H548)</f>
        <v>0</v>
      </c>
      <c r="I514" s="96">
        <f>SUM(I515+I521+I548)</f>
        <v>0</v>
      </c>
      <c r="J514" s="96">
        <f>SUM(J515+J521+J548)</f>
        <v>0</v>
      </c>
    </row>
    <row r="515" spans="1:10" ht="51.75" x14ac:dyDescent="0.25">
      <c r="A515" s="166" t="s">
        <v>28</v>
      </c>
      <c r="B515" s="95" t="s">
        <v>107</v>
      </c>
      <c r="C515" s="95" t="s">
        <v>18</v>
      </c>
      <c r="D515" s="95" t="s">
        <v>332</v>
      </c>
      <c r="E515" s="95" t="s">
        <v>29</v>
      </c>
      <c r="F515" s="95"/>
      <c r="G515" s="96">
        <f>SUM(G516)</f>
        <v>0</v>
      </c>
      <c r="H515" s="96">
        <f>SUM(H516)</f>
        <v>0</v>
      </c>
      <c r="I515" s="96">
        <f>SUM(I516)</f>
        <v>0</v>
      </c>
      <c r="J515" s="96">
        <f>SUM(J516)</f>
        <v>0</v>
      </c>
    </row>
    <row r="516" spans="1:10" ht="26.25" x14ac:dyDescent="0.25">
      <c r="A516" s="166" t="s">
        <v>177</v>
      </c>
      <c r="B516" s="95" t="s">
        <v>107</v>
      </c>
      <c r="C516" s="95" t="s">
        <v>18</v>
      </c>
      <c r="D516" s="95" t="s">
        <v>332</v>
      </c>
      <c r="E516" s="95" t="s">
        <v>178</v>
      </c>
      <c r="F516" s="95"/>
      <c r="G516" s="96">
        <f>SUM(G517+G520)</f>
        <v>0</v>
      </c>
      <c r="H516" s="96">
        <f>SUM(H517+H520)</f>
        <v>0</v>
      </c>
      <c r="I516" s="96">
        <f>SUM(I517+I520)</f>
        <v>0</v>
      </c>
      <c r="J516" s="96">
        <f>SUM(J517+J520)</f>
        <v>0</v>
      </c>
    </row>
    <row r="517" spans="1:10" x14ac:dyDescent="0.25">
      <c r="A517" s="396" t="s">
        <v>32</v>
      </c>
      <c r="B517" s="399" t="s">
        <v>107</v>
      </c>
      <c r="C517" s="399" t="s">
        <v>18</v>
      </c>
      <c r="D517" s="399" t="s">
        <v>332</v>
      </c>
      <c r="E517" s="399" t="s">
        <v>179</v>
      </c>
      <c r="F517" s="95"/>
      <c r="G517" s="96">
        <f>SUM(G518:G519)</f>
        <v>0</v>
      </c>
      <c r="H517" s="96">
        <f>SUM(H518:H519)</f>
        <v>0</v>
      </c>
      <c r="I517" s="96">
        <f>SUM(I518:I519)</f>
        <v>0</v>
      </c>
      <c r="J517" s="96">
        <f>SUM(J518:J519)</f>
        <v>0</v>
      </c>
    </row>
    <row r="518" spans="1:10" x14ac:dyDescent="0.25">
      <c r="A518" s="397"/>
      <c r="B518" s="400"/>
      <c r="C518" s="400"/>
      <c r="D518" s="400"/>
      <c r="E518" s="400"/>
      <c r="F518" s="95" t="s">
        <v>34</v>
      </c>
      <c r="G518" s="96"/>
      <c r="H518" s="96">
        <f>SUM(I518:J518)</f>
        <v>0</v>
      </c>
      <c r="I518" s="96">
        <f>SUM(G518)</f>
        <v>0</v>
      </c>
      <c r="J518" s="96">
        <v>0</v>
      </c>
    </row>
    <row r="519" spans="1:10" x14ac:dyDescent="0.25">
      <c r="A519" s="398"/>
      <c r="B519" s="401"/>
      <c r="C519" s="401"/>
      <c r="D519" s="401"/>
      <c r="E519" s="401"/>
      <c r="F519" s="95" t="s">
        <v>35</v>
      </c>
      <c r="G519" s="96"/>
      <c r="H519" s="96">
        <f>SUM(I519:J519)</f>
        <v>0</v>
      </c>
      <c r="I519" s="96">
        <f>SUM(G519)</f>
        <v>0</v>
      </c>
      <c r="J519" s="96">
        <v>0</v>
      </c>
    </row>
    <row r="520" spans="1:10" ht="26.25" x14ac:dyDescent="0.25">
      <c r="A520" s="168" t="s">
        <v>36</v>
      </c>
      <c r="B520" s="95" t="s">
        <v>107</v>
      </c>
      <c r="C520" s="95" t="s">
        <v>18</v>
      </c>
      <c r="D520" s="95" t="s">
        <v>332</v>
      </c>
      <c r="E520" s="95" t="s">
        <v>182</v>
      </c>
      <c r="F520" s="95" t="s">
        <v>183</v>
      </c>
      <c r="G520" s="96">
        <v>0</v>
      </c>
      <c r="H520" s="96">
        <f>SUM(I520:J520)</f>
        <v>0</v>
      </c>
      <c r="I520" s="96"/>
      <c r="J520" s="96"/>
    </row>
    <row r="521" spans="1:10" ht="26.25" x14ac:dyDescent="0.25">
      <c r="A521" s="168" t="s">
        <v>38</v>
      </c>
      <c r="B521" s="95" t="s">
        <v>107</v>
      </c>
      <c r="C521" s="95" t="s">
        <v>18</v>
      </c>
      <c r="D521" s="95" t="s">
        <v>332</v>
      </c>
      <c r="E521" s="95" t="s">
        <v>88</v>
      </c>
      <c r="F521" s="95"/>
      <c r="G521" s="96">
        <f>SUM(G522)</f>
        <v>0</v>
      </c>
      <c r="H521" s="96">
        <f>SUM(H522)</f>
        <v>0</v>
      </c>
      <c r="I521" s="96">
        <f>SUM(I522)</f>
        <v>0</v>
      </c>
      <c r="J521" s="96">
        <f>SUM(J522)</f>
        <v>0</v>
      </c>
    </row>
    <row r="522" spans="1:10" ht="26.25" x14ac:dyDescent="0.25">
      <c r="A522" s="166" t="s">
        <v>39</v>
      </c>
      <c r="B522" s="95" t="s">
        <v>107</v>
      </c>
      <c r="C522" s="95" t="s">
        <v>18</v>
      </c>
      <c r="D522" s="95" t="s">
        <v>332</v>
      </c>
      <c r="E522" s="95" t="s">
        <v>89</v>
      </c>
      <c r="F522" s="95"/>
      <c r="G522" s="96">
        <f>SUM(G524+G523)</f>
        <v>0</v>
      </c>
      <c r="H522" s="96">
        <f>SUM(H524+H523)</f>
        <v>0</v>
      </c>
      <c r="I522" s="96">
        <f>SUM(I524+I523)</f>
        <v>0</v>
      </c>
      <c r="J522" s="96">
        <f>SUM(J524+J523)</f>
        <v>0</v>
      </c>
    </row>
    <row r="523" spans="1:10" ht="39" x14ac:dyDescent="0.25">
      <c r="A523" s="169" t="s">
        <v>40</v>
      </c>
      <c r="B523" s="95" t="s">
        <v>107</v>
      </c>
      <c r="C523" s="95" t="s">
        <v>18</v>
      </c>
      <c r="D523" s="95" t="s">
        <v>332</v>
      </c>
      <c r="E523" s="95" t="s">
        <v>43</v>
      </c>
      <c r="F523" s="95" t="s">
        <v>41</v>
      </c>
      <c r="G523" s="96">
        <v>0</v>
      </c>
      <c r="H523" s="96"/>
      <c r="I523" s="96"/>
      <c r="J523" s="96"/>
    </row>
    <row r="524" spans="1:10" x14ac:dyDescent="0.25">
      <c r="A524" s="396" t="s">
        <v>42</v>
      </c>
      <c r="B524" s="399" t="s">
        <v>107</v>
      </c>
      <c r="C524" s="399" t="s">
        <v>18</v>
      </c>
      <c r="D524" s="399" t="s">
        <v>332</v>
      </c>
      <c r="E524" s="399" t="s">
        <v>43</v>
      </c>
      <c r="F524" s="95"/>
      <c r="G524" s="96">
        <f>SUM(G525+G526+G527+G531+G536+G538+G540+G537+G539)</f>
        <v>0</v>
      </c>
      <c r="H524" s="96">
        <f>SUM(H525+H526+H527+H531+H536+H538+H540+H537+H539)</f>
        <v>0</v>
      </c>
      <c r="I524" s="96">
        <f>SUM(I525+I526+I527+I531+I536+I538+I540+I537+I539)</f>
        <v>0</v>
      </c>
      <c r="J524" s="96">
        <f>SUM(J525+J526+J527+J531+J536+J538+J540+J537+J539)</f>
        <v>0</v>
      </c>
    </row>
    <row r="525" spans="1:10" x14ac:dyDescent="0.25">
      <c r="A525" s="397"/>
      <c r="B525" s="400"/>
      <c r="C525" s="400"/>
      <c r="D525" s="400"/>
      <c r="E525" s="400"/>
      <c r="F525" s="95" t="s">
        <v>41</v>
      </c>
      <c r="G525" s="96">
        <v>0</v>
      </c>
      <c r="H525" s="96">
        <f>SUM(I525:J525)</f>
        <v>0</v>
      </c>
      <c r="I525" s="96"/>
      <c r="J525" s="96"/>
    </row>
    <row r="526" spans="1:10" x14ac:dyDescent="0.25">
      <c r="A526" s="397"/>
      <c r="B526" s="400"/>
      <c r="C526" s="400"/>
      <c r="D526" s="400"/>
      <c r="E526" s="400"/>
      <c r="F526" s="95" t="s">
        <v>186</v>
      </c>
      <c r="G526" s="96"/>
      <c r="H526" s="96">
        <f>SUM(I526:J526)</f>
        <v>0</v>
      </c>
      <c r="I526" s="96">
        <f>SUM(G526*90/100)</f>
        <v>0</v>
      </c>
      <c r="J526" s="96">
        <v>0</v>
      </c>
    </row>
    <row r="527" spans="1:10" x14ac:dyDescent="0.25">
      <c r="A527" s="397"/>
      <c r="B527" s="400"/>
      <c r="C527" s="400"/>
      <c r="D527" s="400"/>
      <c r="E527" s="400"/>
      <c r="F527" s="95" t="s">
        <v>45</v>
      </c>
      <c r="G527" s="96">
        <f>SUM(G528:G530)</f>
        <v>0</v>
      </c>
      <c r="H527" s="96">
        <f>SUM(H528:H530)</f>
        <v>0</v>
      </c>
      <c r="I527" s="96">
        <f>SUM(I528:I530)</f>
        <v>0</v>
      </c>
      <c r="J527" s="96">
        <f>SUM(J528:J530)</f>
        <v>0</v>
      </c>
    </row>
    <row r="528" spans="1:10" x14ac:dyDescent="0.25">
      <c r="A528" s="397"/>
      <c r="B528" s="400"/>
      <c r="C528" s="400"/>
      <c r="D528" s="400"/>
      <c r="E528" s="400"/>
      <c r="F528" s="95" t="s">
        <v>46</v>
      </c>
      <c r="G528" s="96"/>
      <c r="H528" s="96">
        <f>SUM(I528:J528)</f>
        <v>0</v>
      </c>
      <c r="I528" s="96">
        <f>SUM(G528*107.4/100)</f>
        <v>0</v>
      </c>
      <c r="J528" s="96">
        <v>0</v>
      </c>
    </row>
    <row r="529" spans="1:10" x14ac:dyDescent="0.25">
      <c r="A529" s="397"/>
      <c r="B529" s="400"/>
      <c r="C529" s="400"/>
      <c r="D529" s="400"/>
      <c r="E529" s="400"/>
      <c r="F529" s="95" t="s">
        <v>47</v>
      </c>
      <c r="G529" s="96"/>
      <c r="H529" s="96">
        <f>SUM(I529:J529)</f>
        <v>0</v>
      </c>
      <c r="I529" s="96">
        <f>SUM(G529*107.4/100)</f>
        <v>0</v>
      </c>
      <c r="J529" s="96">
        <v>0</v>
      </c>
    </row>
    <row r="530" spans="1:10" x14ac:dyDescent="0.25">
      <c r="A530" s="397"/>
      <c r="B530" s="400"/>
      <c r="C530" s="400"/>
      <c r="D530" s="400"/>
      <c r="E530" s="400"/>
      <c r="F530" s="95" t="s">
        <v>48</v>
      </c>
      <c r="G530" s="96"/>
      <c r="H530" s="96">
        <f>SUM(I530:J530)</f>
        <v>0</v>
      </c>
      <c r="I530" s="96">
        <f>SUM(G530*107.4/100)</f>
        <v>0</v>
      </c>
      <c r="J530" s="96">
        <v>0</v>
      </c>
    </row>
    <row r="531" spans="1:10" x14ac:dyDescent="0.25">
      <c r="A531" s="397"/>
      <c r="B531" s="400"/>
      <c r="C531" s="400"/>
      <c r="D531" s="400"/>
      <c r="E531" s="400"/>
      <c r="F531" s="95" t="s">
        <v>50</v>
      </c>
      <c r="G531" s="96">
        <f>SUM(G532:G535)</f>
        <v>0</v>
      </c>
      <c r="H531" s="96">
        <f>SUM(H532:H535)</f>
        <v>0</v>
      </c>
      <c r="I531" s="96">
        <f>SUM(I532:I535)</f>
        <v>0</v>
      </c>
      <c r="J531" s="96">
        <f>SUM(J532:J535)</f>
        <v>0</v>
      </c>
    </row>
    <row r="532" spans="1:10" x14ac:dyDescent="0.25">
      <c r="A532" s="397"/>
      <c r="B532" s="400"/>
      <c r="C532" s="400"/>
      <c r="D532" s="400"/>
      <c r="E532" s="400"/>
      <c r="F532" s="95" t="s">
        <v>51</v>
      </c>
      <c r="G532" s="96">
        <v>0</v>
      </c>
      <c r="H532" s="96">
        <f t="shared" ref="H532:H539" si="42">SUM(I532:J532)</f>
        <v>0</v>
      </c>
      <c r="I532" s="96"/>
      <c r="J532" s="96"/>
    </row>
    <row r="533" spans="1:10" x14ac:dyDescent="0.25">
      <c r="A533" s="397"/>
      <c r="B533" s="400"/>
      <c r="C533" s="400"/>
      <c r="D533" s="400"/>
      <c r="E533" s="400"/>
      <c r="F533" s="95" t="s">
        <v>52</v>
      </c>
      <c r="G533" s="96">
        <v>0</v>
      </c>
      <c r="H533" s="96">
        <f t="shared" si="42"/>
        <v>0</v>
      </c>
      <c r="I533" s="96"/>
      <c r="J533" s="96"/>
    </row>
    <row r="534" spans="1:10" ht="26.25" x14ac:dyDescent="0.25">
      <c r="A534" s="397"/>
      <c r="B534" s="400"/>
      <c r="C534" s="400"/>
      <c r="D534" s="400"/>
      <c r="E534" s="400"/>
      <c r="F534" s="167" t="s">
        <v>187</v>
      </c>
      <c r="G534" s="96"/>
      <c r="H534" s="96">
        <f t="shared" si="42"/>
        <v>0</v>
      </c>
      <c r="I534" s="96">
        <v>0</v>
      </c>
      <c r="J534" s="96">
        <v>0</v>
      </c>
    </row>
    <row r="535" spans="1:10" x14ac:dyDescent="0.25">
      <c r="A535" s="397"/>
      <c r="B535" s="400"/>
      <c r="C535" s="400"/>
      <c r="D535" s="400"/>
      <c r="E535" s="400"/>
      <c r="F535" s="95" t="s">
        <v>98</v>
      </c>
      <c r="G535" s="96">
        <v>0</v>
      </c>
      <c r="H535" s="96">
        <f t="shared" si="42"/>
        <v>0</v>
      </c>
      <c r="I535" s="96"/>
      <c r="J535" s="96"/>
    </row>
    <row r="536" spans="1:10" x14ac:dyDescent="0.25">
      <c r="A536" s="397"/>
      <c r="B536" s="400"/>
      <c r="C536" s="400"/>
      <c r="D536" s="400"/>
      <c r="E536" s="400"/>
      <c r="F536" s="95" t="s">
        <v>56</v>
      </c>
      <c r="G536" s="96"/>
      <c r="H536" s="96">
        <f t="shared" si="42"/>
        <v>0</v>
      </c>
      <c r="I536" s="96">
        <f>SUM(G536*90/100)</f>
        <v>0</v>
      </c>
      <c r="J536" s="96">
        <v>0</v>
      </c>
    </row>
    <row r="537" spans="1:10" ht="26.25" x14ac:dyDescent="0.25">
      <c r="A537" s="397"/>
      <c r="B537" s="400"/>
      <c r="C537" s="400"/>
      <c r="D537" s="400"/>
      <c r="E537" s="400"/>
      <c r="F537" s="167" t="s">
        <v>189</v>
      </c>
      <c r="G537" s="96"/>
      <c r="H537" s="96">
        <f t="shared" si="42"/>
        <v>0</v>
      </c>
      <c r="I537" s="96"/>
      <c r="J537" s="96">
        <v>0</v>
      </c>
    </row>
    <row r="538" spans="1:10" x14ac:dyDescent="0.25">
      <c r="A538" s="397"/>
      <c r="B538" s="400"/>
      <c r="C538" s="400"/>
      <c r="D538" s="400"/>
      <c r="E538" s="400"/>
      <c r="F538" s="95" t="s">
        <v>99</v>
      </c>
      <c r="G538" s="96"/>
      <c r="H538" s="96">
        <f t="shared" si="42"/>
        <v>0</v>
      </c>
      <c r="I538" s="96">
        <f>SUM(G538*90/100)</f>
        <v>0</v>
      </c>
      <c r="J538" s="96">
        <v>0</v>
      </c>
    </row>
    <row r="539" spans="1:10" ht="26.25" x14ac:dyDescent="0.25">
      <c r="A539" s="397"/>
      <c r="B539" s="400"/>
      <c r="C539" s="400"/>
      <c r="D539" s="400"/>
      <c r="E539" s="400"/>
      <c r="F539" s="167" t="s">
        <v>190</v>
      </c>
      <c r="G539" s="96">
        <v>0</v>
      </c>
      <c r="H539" s="96">
        <f t="shared" si="42"/>
        <v>0</v>
      </c>
      <c r="I539" s="96">
        <v>0</v>
      </c>
      <c r="J539" s="96">
        <v>0</v>
      </c>
    </row>
    <row r="540" spans="1:10" x14ac:dyDescent="0.25">
      <c r="A540" s="397"/>
      <c r="B540" s="400"/>
      <c r="C540" s="400"/>
      <c r="D540" s="400"/>
      <c r="E540" s="400"/>
      <c r="F540" s="95" t="s">
        <v>58</v>
      </c>
      <c r="G540" s="96">
        <f>SUM(G541:G547)</f>
        <v>0</v>
      </c>
      <c r="H540" s="96">
        <f>SUM(H541:H547)</f>
        <v>0</v>
      </c>
      <c r="I540" s="96">
        <f>SUM(I541:I547)</f>
        <v>0</v>
      </c>
      <c r="J540" s="96">
        <f>SUM(J541:J547)</f>
        <v>0</v>
      </c>
    </row>
    <row r="541" spans="1:10" x14ac:dyDescent="0.25">
      <c r="A541" s="397"/>
      <c r="B541" s="400"/>
      <c r="C541" s="400"/>
      <c r="D541" s="400"/>
      <c r="E541" s="400"/>
      <c r="F541" s="95" t="s">
        <v>101</v>
      </c>
      <c r="G541" s="96"/>
      <c r="H541" s="96">
        <f t="shared" ref="H541:H547" si="43">SUM(I541:J541)</f>
        <v>0</v>
      </c>
      <c r="I541" s="96">
        <f>SUM(G541*90/100)</f>
        <v>0</v>
      </c>
      <c r="J541" s="96">
        <v>0</v>
      </c>
    </row>
    <row r="542" spans="1:10" ht="26.25" x14ac:dyDescent="0.25">
      <c r="A542" s="397"/>
      <c r="B542" s="400"/>
      <c r="C542" s="400"/>
      <c r="D542" s="400"/>
      <c r="E542" s="400"/>
      <c r="F542" s="167" t="s">
        <v>191</v>
      </c>
      <c r="G542" s="96"/>
      <c r="H542" s="96">
        <f t="shared" si="43"/>
        <v>0</v>
      </c>
      <c r="I542" s="96">
        <v>0</v>
      </c>
      <c r="J542" s="96">
        <v>0</v>
      </c>
    </row>
    <row r="543" spans="1:10" x14ac:dyDescent="0.25">
      <c r="A543" s="397"/>
      <c r="B543" s="400"/>
      <c r="C543" s="400"/>
      <c r="D543" s="400"/>
      <c r="E543" s="400"/>
      <c r="F543" s="95" t="s">
        <v>102</v>
      </c>
      <c r="G543" s="96">
        <v>0</v>
      </c>
      <c r="H543" s="96">
        <f t="shared" si="43"/>
        <v>0</v>
      </c>
      <c r="I543" s="96"/>
      <c r="J543" s="96"/>
    </row>
    <row r="544" spans="1:10" ht="26.25" x14ac:dyDescent="0.25">
      <c r="A544" s="397"/>
      <c r="B544" s="400"/>
      <c r="C544" s="400"/>
      <c r="D544" s="400"/>
      <c r="E544" s="400"/>
      <c r="F544" s="167" t="s">
        <v>192</v>
      </c>
      <c r="G544" s="96"/>
      <c r="H544" s="96">
        <f t="shared" si="43"/>
        <v>0</v>
      </c>
      <c r="I544" s="96">
        <v>0</v>
      </c>
      <c r="J544" s="96">
        <v>0</v>
      </c>
    </row>
    <row r="545" spans="1:10" x14ac:dyDescent="0.25">
      <c r="A545" s="397"/>
      <c r="B545" s="400"/>
      <c r="C545" s="400"/>
      <c r="D545" s="400"/>
      <c r="E545" s="400"/>
      <c r="F545" s="95" t="s">
        <v>60</v>
      </c>
      <c r="G545" s="96"/>
      <c r="H545" s="96">
        <f t="shared" si="43"/>
        <v>0</v>
      </c>
      <c r="I545" s="96">
        <f>SUM(G545*107.4/100)</f>
        <v>0</v>
      </c>
      <c r="J545" s="96">
        <v>0</v>
      </c>
    </row>
    <row r="546" spans="1:10" x14ac:dyDescent="0.25">
      <c r="A546" s="397"/>
      <c r="B546" s="400"/>
      <c r="C546" s="400"/>
      <c r="D546" s="400"/>
      <c r="E546" s="400"/>
      <c r="F546" s="95" t="s">
        <v>61</v>
      </c>
      <c r="G546" s="96"/>
      <c r="H546" s="96">
        <f t="shared" si="43"/>
        <v>0</v>
      </c>
      <c r="I546" s="96">
        <f>SUM(G546*107.4/100)</f>
        <v>0</v>
      </c>
      <c r="J546" s="96">
        <v>0</v>
      </c>
    </row>
    <row r="547" spans="1:10" x14ac:dyDescent="0.25">
      <c r="A547" s="398"/>
      <c r="B547" s="401"/>
      <c r="C547" s="401"/>
      <c r="D547" s="401"/>
      <c r="E547" s="401"/>
      <c r="F547" s="95" t="s">
        <v>193</v>
      </c>
      <c r="G547" s="96">
        <v>0</v>
      </c>
      <c r="H547" s="96">
        <f t="shared" si="43"/>
        <v>0</v>
      </c>
      <c r="I547" s="96">
        <f>SUM(G547*107.4/100)</f>
        <v>0</v>
      </c>
      <c r="J547" s="96">
        <v>0</v>
      </c>
    </row>
    <row r="548" spans="1:10" x14ac:dyDescent="0.25">
      <c r="A548" s="168" t="s">
        <v>62</v>
      </c>
      <c r="B548" s="95" t="s">
        <v>107</v>
      </c>
      <c r="C548" s="95" t="s">
        <v>18</v>
      </c>
      <c r="D548" s="95" t="s">
        <v>332</v>
      </c>
      <c r="E548" s="152">
        <v>800</v>
      </c>
      <c r="F548" s="95"/>
      <c r="G548" s="96">
        <f>SUM(G549)</f>
        <v>0</v>
      </c>
      <c r="H548" s="96">
        <f>SUM(H549)</f>
        <v>0</v>
      </c>
      <c r="I548" s="96">
        <f>SUM(I549)</f>
        <v>0</v>
      </c>
      <c r="J548" s="96">
        <f>SUM(J549)</f>
        <v>0</v>
      </c>
    </row>
    <row r="549" spans="1:10" x14ac:dyDescent="0.25">
      <c r="A549" s="166" t="s">
        <v>64</v>
      </c>
      <c r="B549" s="95" t="s">
        <v>107</v>
      </c>
      <c r="C549" s="95" t="s">
        <v>18</v>
      </c>
      <c r="D549" s="95" t="s">
        <v>332</v>
      </c>
      <c r="E549" s="152">
        <v>850</v>
      </c>
      <c r="F549" s="95"/>
      <c r="G549" s="96">
        <f>SUM(G550:G551)</f>
        <v>0</v>
      </c>
      <c r="H549" s="96">
        <f>SUM(H550:H551)</f>
        <v>0</v>
      </c>
      <c r="I549" s="96">
        <f>SUM(I550:I551)</f>
        <v>0</v>
      </c>
      <c r="J549" s="96">
        <f>SUM(J550:J551)</f>
        <v>0</v>
      </c>
    </row>
    <row r="550" spans="1:10" ht="26.25" x14ac:dyDescent="0.25">
      <c r="A550" s="166" t="s">
        <v>78</v>
      </c>
      <c r="B550" s="95" t="s">
        <v>107</v>
      </c>
      <c r="C550" s="95" t="s">
        <v>18</v>
      </c>
      <c r="D550" s="95" t="s">
        <v>332</v>
      </c>
      <c r="E550" s="152">
        <v>851</v>
      </c>
      <c r="F550" s="95" t="s">
        <v>68</v>
      </c>
      <c r="G550" s="96">
        <v>0</v>
      </c>
      <c r="H550" s="96"/>
      <c r="I550" s="96"/>
      <c r="J550" s="96"/>
    </row>
    <row r="551" spans="1:10" ht="26.25" x14ac:dyDescent="0.25">
      <c r="A551" s="166" t="s">
        <v>66</v>
      </c>
      <c r="B551" s="95" t="s">
        <v>107</v>
      </c>
      <c r="C551" s="95" t="s">
        <v>18</v>
      </c>
      <c r="D551" s="95" t="s">
        <v>332</v>
      </c>
      <c r="E551" s="152">
        <v>852</v>
      </c>
      <c r="F551" s="95" t="s">
        <v>68</v>
      </c>
      <c r="G551" s="96"/>
      <c r="H551" s="96">
        <f>SUM(I551:J551)</f>
        <v>0</v>
      </c>
      <c r="I551" s="96">
        <f>SUM(G551)</f>
        <v>0</v>
      </c>
      <c r="J551" s="96">
        <v>0</v>
      </c>
    </row>
    <row r="552" spans="1:10" x14ac:dyDescent="0.25">
      <c r="A552" s="166" t="s">
        <v>350</v>
      </c>
      <c r="B552" s="95"/>
      <c r="C552" s="95"/>
      <c r="D552" s="95"/>
      <c r="E552" s="95"/>
      <c r="F552" s="95"/>
      <c r="G552" s="96">
        <f>SUM(G553)</f>
        <v>0</v>
      </c>
      <c r="H552" s="96">
        <f>SUM(H553)</f>
        <v>0</v>
      </c>
      <c r="I552" s="96">
        <f>SUM(I553)</f>
        <v>0</v>
      </c>
      <c r="J552" s="96">
        <f>SUM(J553)</f>
        <v>0</v>
      </c>
    </row>
    <row r="553" spans="1:10" ht="39" x14ac:dyDescent="0.25">
      <c r="A553" s="166" t="s">
        <v>96</v>
      </c>
      <c r="B553" s="95" t="s">
        <v>107</v>
      </c>
      <c r="C553" s="95" t="s">
        <v>18</v>
      </c>
      <c r="D553" s="95" t="s">
        <v>332</v>
      </c>
      <c r="E553" s="95"/>
      <c r="F553" s="95"/>
      <c r="G553" s="96">
        <f>SUM(G554+G560+G587)</f>
        <v>0</v>
      </c>
      <c r="H553" s="96">
        <f>SUM(H554+H560+H587)</f>
        <v>0</v>
      </c>
      <c r="I553" s="96">
        <f>SUM(I554+I560+I587)</f>
        <v>0</v>
      </c>
      <c r="J553" s="96">
        <f>SUM(J554+J560+J587)</f>
        <v>0</v>
      </c>
    </row>
    <row r="554" spans="1:10" ht="51.75" x14ac:dyDescent="0.25">
      <c r="A554" s="166" t="s">
        <v>28</v>
      </c>
      <c r="B554" s="95" t="s">
        <v>107</v>
      </c>
      <c r="C554" s="95" t="s">
        <v>18</v>
      </c>
      <c r="D554" s="95" t="s">
        <v>332</v>
      </c>
      <c r="E554" s="95" t="s">
        <v>29</v>
      </c>
      <c r="F554" s="95"/>
      <c r="G554" s="96">
        <f>SUM(G555)</f>
        <v>0</v>
      </c>
      <c r="H554" s="96">
        <f>SUM(H555)</f>
        <v>0</v>
      </c>
      <c r="I554" s="96">
        <f>SUM(I555)</f>
        <v>0</v>
      </c>
      <c r="J554" s="96">
        <f>SUM(J555)</f>
        <v>0</v>
      </c>
    </row>
    <row r="555" spans="1:10" ht="26.25" x14ac:dyDescent="0.25">
      <c r="A555" s="166" t="s">
        <v>177</v>
      </c>
      <c r="B555" s="95" t="s">
        <v>107</v>
      </c>
      <c r="C555" s="95" t="s">
        <v>18</v>
      </c>
      <c r="D555" s="95" t="s">
        <v>332</v>
      </c>
      <c r="E555" s="95" t="s">
        <v>178</v>
      </c>
      <c r="F555" s="95"/>
      <c r="G555" s="96">
        <f>SUM(G556+G559)</f>
        <v>0</v>
      </c>
      <c r="H555" s="96">
        <f>SUM(H556+H559)</f>
        <v>0</v>
      </c>
      <c r="I555" s="96">
        <f>SUM(I556+I559)</f>
        <v>0</v>
      </c>
      <c r="J555" s="96">
        <f>SUM(J556+J559)</f>
        <v>0</v>
      </c>
    </row>
    <row r="556" spans="1:10" x14ac:dyDescent="0.25">
      <c r="A556" s="396" t="s">
        <v>32</v>
      </c>
      <c r="B556" s="399" t="s">
        <v>107</v>
      </c>
      <c r="C556" s="399" t="s">
        <v>18</v>
      </c>
      <c r="D556" s="399" t="s">
        <v>332</v>
      </c>
      <c r="E556" s="399" t="s">
        <v>179</v>
      </c>
      <c r="F556" s="95"/>
      <c r="G556" s="96">
        <f>SUM(G557:G558)</f>
        <v>0</v>
      </c>
      <c r="H556" s="96">
        <f>SUM(H557:H558)</f>
        <v>0</v>
      </c>
      <c r="I556" s="96">
        <f>SUM(I557:I558)</f>
        <v>0</v>
      </c>
      <c r="J556" s="96">
        <f>SUM(J557:J558)</f>
        <v>0</v>
      </c>
    </row>
    <row r="557" spans="1:10" x14ac:dyDescent="0.25">
      <c r="A557" s="397"/>
      <c r="B557" s="400"/>
      <c r="C557" s="400"/>
      <c r="D557" s="400"/>
      <c r="E557" s="400"/>
      <c r="F557" s="95" t="s">
        <v>34</v>
      </c>
      <c r="G557" s="96"/>
      <c r="H557" s="96">
        <f>SUM(I557:J557)</f>
        <v>0</v>
      </c>
      <c r="I557" s="96">
        <f>SUM(G557)</f>
        <v>0</v>
      </c>
      <c r="J557" s="96">
        <v>0</v>
      </c>
    </row>
    <row r="558" spans="1:10" x14ac:dyDescent="0.25">
      <c r="A558" s="398"/>
      <c r="B558" s="401"/>
      <c r="C558" s="401"/>
      <c r="D558" s="401"/>
      <c r="E558" s="401"/>
      <c r="F558" s="95" t="s">
        <v>35</v>
      </c>
      <c r="G558" s="96"/>
      <c r="H558" s="96">
        <f>SUM(I558:J558)</f>
        <v>0</v>
      </c>
      <c r="I558" s="96">
        <f>SUM(G558)</f>
        <v>0</v>
      </c>
      <c r="J558" s="96">
        <v>0</v>
      </c>
    </row>
    <row r="559" spans="1:10" ht="26.25" x14ac:dyDescent="0.25">
      <c r="A559" s="168" t="s">
        <v>36</v>
      </c>
      <c r="B559" s="95" t="s">
        <v>107</v>
      </c>
      <c r="C559" s="95" t="s">
        <v>18</v>
      </c>
      <c r="D559" s="95" t="s">
        <v>332</v>
      </c>
      <c r="E559" s="95" t="s">
        <v>182</v>
      </c>
      <c r="F559" s="95" t="s">
        <v>183</v>
      </c>
      <c r="G559" s="96">
        <v>0</v>
      </c>
      <c r="H559" s="96">
        <f>SUM(I559:J559)</f>
        <v>0</v>
      </c>
      <c r="I559" s="96"/>
      <c r="J559" s="96"/>
    </row>
    <row r="560" spans="1:10" ht="26.25" x14ac:dyDescent="0.25">
      <c r="A560" s="168" t="s">
        <v>38</v>
      </c>
      <c r="B560" s="95" t="s">
        <v>107</v>
      </c>
      <c r="C560" s="95" t="s">
        <v>18</v>
      </c>
      <c r="D560" s="95" t="s">
        <v>332</v>
      </c>
      <c r="E560" s="95" t="s">
        <v>88</v>
      </c>
      <c r="F560" s="95"/>
      <c r="G560" s="96">
        <f>SUM(G561)</f>
        <v>0</v>
      </c>
      <c r="H560" s="96">
        <f>SUM(H561)</f>
        <v>0</v>
      </c>
      <c r="I560" s="96">
        <f>SUM(I561)</f>
        <v>0</v>
      </c>
      <c r="J560" s="96">
        <f>SUM(J561)</f>
        <v>0</v>
      </c>
    </row>
    <row r="561" spans="1:10" ht="26.25" x14ac:dyDescent="0.25">
      <c r="A561" s="166" t="s">
        <v>39</v>
      </c>
      <c r="B561" s="95" t="s">
        <v>107</v>
      </c>
      <c r="C561" s="95" t="s">
        <v>18</v>
      </c>
      <c r="D561" s="95" t="s">
        <v>332</v>
      </c>
      <c r="E561" s="95" t="s">
        <v>89</v>
      </c>
      <c r="F561" s="95"/>
      <c r="G561" s="96">
        <f>SUM(G563+G562)</f>
        <v>0</v>
      </c>
      <c r="H561" s="96">
        <f>SUM(H563+H562)</f>
        <v>0</v>
      </c>
      <c r="I561" s="96">
        <f>SUM(I563+I562)</f>
        <v>0</v>
      </c>
      <c r="J561" s="96">
        <f>SUM(J563+J562)</f>
        <v>0</v>
      </c>
    </row>
    <row r="562" spans="1:10" ht="39" x14ac:dyDescent="0.25">
      <c r="A562" s="169" t="s">
        <v>40</v>
      </c>
      <c r="B562" s="95" t="s">
        <v>107</v>
      </c>
      <c r="C562" s="95" t="s">
        <v>18</v>
      </c>
      <c r="D562" s="95" t="s">
        <v>332</v>
      </c>
      <c r="E562" s="95" t="s">
        <v>43</v>
      </c>
      <c r="F562" s="95" t="s">
        <v>41</v>
      </c>
      <c r="G562" s="96">
        <v>0</v>
      </c>
      <c r="H562" s="96"/>
      <c r="I562" s="96"/>
      <c r="J562" s="96"/>
    </row>
    <row r="563" spans="1:10" x14ac:dyDescent="0.25">
      <c r="A563" s="396" t="s">
        <v>42</v>
      </c>
      <c r="B563" s="399" t="s">
        <v>107</v>
      </c>
      <c r="C563" s="399" t="s">
        <v>18</v>
      </c>
      <c r="D563" s="399" t="s">
        <v>332</v>
      </c>
      <c r="E563" s="399" t="s">
        <v>43</v>
      </c>
      <c r="F563" s="95"/>
      <c r="G563" s="96">
        <f>SUM(G564+G565+G566+G570+G575+G577+G579+G576+G578)</f>
        <v>0</v>
      </c>
      <c r="H563" s="96">
        <f>SUM(H564+H565+H566+H570+H575+H577+H579+H576+H578)</f>
        <v>0</v>
      </c>
      <c r="I563" s="96">
        <f>SUM(I564+I565+I566+I570+I575+I577+I579+I576+I578)</f>
        <v>0</v>
      </c>
      <c r="J563" s="96">
        <f>SUM(J564+J565+J566+J570+J575+J577+J579+J576+J578)</f>
        <v>0</v>
      </c>
    </row>
    <row r="564" spans="1:10" x14ac:dyDescent="0.25">
      <c r="A564" s="397"/>
      <c r="B564" s="400"/>
      <c r="C564" s="400"/>
      <c r="D564" s="400"/>
      <c r="E564" s="400"/>
      <c r="F564" s="95" t="s">
        <v>41</v>
      </c>
      <c r="G564" s="96">
        <v>0</v>
      </c>
      <c r="H564" s="96">
        <f>SUM(I564:J564)</f>
        <v>0</v>
      </c>
      <c r="I564" s="96"/>
      <c r="J564" s="96"/>
    </row>
    <row r="565" spans="1:10" x14ac:dyDescent="0.25">
      <c r="A565" s="397"/>
      <c r="B565" s="400"/>
      <c r="C565" s="400"/>
      <c r="D565" s="400"/>
      <c r="E565" s="400"/>
      <c r="F565" s="95" t="s">
        <v>186</v>
      </c>
      <c r="G565" s="96">
        <v>0</v>
      </c>
      <c r="H565" s="96">
        <f>SUM(I565:J565)</f>
        <v>0</v>
      </c>
      <c r="I565" s="96"/>
      <c r="J565" s="96"/>
    </row>
    <row r="566" spans="1:10" x14ac:dyDescent="0.25">
      <c r="A566" s="397"/>
      <c r="B566" s="400"/>
      <c r="C566" s="400"/>
      <c r="D566" s="400"/>
      <c r="E566" s="400"/>
      <c r="F566" s="95" t="s">
        <v>45</v>
      </c>
      <c r="G566" s="96">
        <f>SUM(G567:G569)</f>
        <v>0</v>
      </c>
      <c r="H566" s="96">
        <f>SUM(H567:H569)</f>
        <v>0</v>
      </c>
      <c r="I566" s="96">
        <f>SUM(I567:I569)</f>
        <v>0</v>
      </c>
      <c r="J566" s="96">
        <f>SUM(J567:J569)</f>
        <v>0</v>
      </c>
    </row>
    <row r="567" spans="1:10" x14ac:dyDescent="0.25">
      <c r="A567" s="397"/>
      <c r="B567" s="400"/>
      <c r="C567" s="400"/>
      <c r="D567" s="400"/>
      <c r="E567" s="400"/>
      <c r="F567" s="95" t="s">
        <v>46</v>
      </c>
      <c r="G567" s="96">
        <v>0</v>
      </c>
      <c r="H567" s="96">
        <f>SUM(I567:J567)</f>
        <v>0</v>
      </c>
      <c r="I567" s="96">
        <f>SUM(G567*107.4/100)</f>
        <v>0</v>
      </c>
      <c r="J567" s="96">
        <v>0</v>
      </c>
    </row>
    <row r="568" spans="1:10" x14ac:dyDescent="0.25">
      <c r="A568" s="397"/>
      <c r="B568" s="400"/>
      <c r="C568" s="400"/>
      <c r="D568" s="400"/>
      <c r="E568" s="400"/>
      <c r="F568" s="95" t="s">
        <v>47</v>
      </c>
      <c r="G568" s="96"/>
      <c r="H568" s="96">
        <f>SUM(I568:J568)</f>
        <v>0</v>
      </c>
      <c r="I568" s="96">
        <f>SUM(G568*107.4/100)</f>
        <v>0</v>
      </c>
      <c r="J568" s="96">
        <v>0</v>
      </c>
    </row>
    <row r="569" spans="1:10" x14ac:dyDescent="0.25">
      <c r="A569" s="397"/>
      <c r="B569" s="400"/>
      <c r="C569" s="400"/>
      <c r="D569" s="400"/>
      <c r="E569" s="400"/>
      <c r="F569" s="95" t="s">
        <v>48</v>
      </c>
      <c r="G569" s="96">
        <v>0</v>
      </c>
      <c r="H569" s="96">
        <f>SUM(I569:J569)</f>
        <v>0</v>
      </c>
      <c r="I569" s="96">
        <f>SUM(G569*107.4/100)</f>
        <v>0</v>
      </c>
      <c r="J569" s="96">
        <v>0</v>
      </c>
    </row>
    <row r="570" spans="1:10" x14ac:dyDescent="0.25">
      <c r="A570" s="397"/>
      <c r="B570" s="400"/>
      <c r="C570" s="400"/>
      <c r="D570" s="400"/>
      <c r="E570" s="400"/>
      <c r="F570" s="95" t="s">
        <v>50</v>
      </c>
      <c r="G570" s="96">
        <f>SUM(G571:G574)</f>
        <v>0</v>
      </c>
      <c r="H570" s="96">
        <f>SUM(H571:H574)</f>
        <v>0</v>
      </c>
      <c r="I570" s="96">
        <f>SUM(I571:I574)</f>
        <v>0</v>
      </c>
      <c r="J570" s="96">
        <f>SUM(J571:J574)</f>
        <v>0</v>
      </c>
    </row>
    <row r="571" spans="1:10" x14ac:dyDescent="0.25">
      <c r="A571" s="397"/>
      <c r="B571" s="400"/>
      <c r="C571" s="400"/>
      <c r="D571" s="400"/>
      <c r="E571" s="400"/>
      <c r="F571" s="95" t="s">
        <v>51</v>
      </c>
      <c r="G571" s="96">
        <v>0</v>
      </c>
      <c r="H571" s="96">
        <f t="shared" ref="H571:H578" si="44">SUM(I571:J571)</f>
        <v>0</v>
      </c>
      <c r="I571" s="96"/>
      <c r="J571" s="96"/>
    </row>
    <row r="572" spans="1:10" x14ac:dyDescent="0.25">
      <c r="A572" s="397"/>
      <c r="B572" s="400"/>
      <c r="C572" s="400"/>
      <c r="D572" s="400"/>
      <c r="E572" s="400"/>
      <c r="F572" s="95" t="s">
        <v>52</v>
      </c>
      <c r="G572" s="96">
        <v>0</v>
      </c>
      <c r="H572" s="96">
        <f t="shared" si="44"/>
        <v>0</v>
      </c>
      <c r="I572" s="96"/>
      <c r="J572" s="96"/>
    </row>
    <row r="573" spans="1:10" ht="26.25" x14ac:dyDescent="0.25">
      <c r="A573" s="397"/>
      <c r="B573" s="400"/>
      <c r="C573" s="400"/>
      <c r="D573" s="400"/>
      <c r="E573" s="400"/>
      <c r="F573" s="167" t="s">
        <v>187</v>
      </c>
      <c r="G573" s="96"/>
      <c r="H573" s="96">
        <f t="shared" si="44"/>
        <v>0</v>
      </c>
      <c r="I573" s="96">
        <v>0</v>
      </c>
      <c r="J573" s="96">
        <v>0</v>
      </c>
    </row>
    <row r="574" spans="1:10" x14ac:dyDescent="0.25">
      <c r="A574" s="397"/>
      <c r="B574" s="400"/>
      <c r="C574" s="400"/>
      <c r="D574" s="400"/>
      <c r="E574" s="400"/>
      <c r="F574" s="95" t="s">
        <v>98</v>
      </c>
      <c r="G574" s="96">
        <v>0</v>
      </c>
      <c r="H574" s="96">
        <f t="shared" si="44"/>
        <v>0</v>
      </c>
      <c r="I574" s="96"/>
      <c r="J574" s="96"/>
    </row>
    <row r="575" spans="1:10" x14ac:dyDescent="0.25">
      <c r="A575" s="397"/>
      <c r="B575" s="400"/>
      <c r="C575" s="400"/>
      <c r="D575" s="400"/>
      <c r="E575" s="400"/>
      <c r="F575" s="95" t="s">
        <v>56</v>
      </c>
      <c r="G575" s="96">
        <v>0</v>
      </c>
      <c r="H575" s="96">
        <f t="shared" si="44"/>
        <v>0</v>
      </c>
      <c r="I575" s="96">
        <f>SUM(G575*90/100)</f>
        <v>0</v>
      </c>
      <c r="J575" s="96">
        <v>0</v>
      </c>
    </row>
    <row r="576" spans="1:10" ht="26.25" x14ac:dyDescent="0.25">
      <c r="A576" s="397"/>
      <c r="B576" s="400"/>
      <c r="C576" s="400"/>
      <c r="D576" s="400"/>
      <c r="E576" s="400"/>
      <c r="F576" s="167" t="s">
        <v>189</v>
      </c>
      <c r="G576" s="96"/>
      <c r="H576" s="96">
        <f t="shared" si="44"/>
        <v>0</v>
      </c>
      <c r="I576" s="96">
        <f>SUM(G576)</f>
        <v>0</v>
      </c>
      <c r="J576" s="96">
        <v>0</v>
      </c>
    </row>
    <row r="577" spans="1:10" x14ac:dyDescent="0.25">
      <c r="A577" s="397"/>
      <c r="B577" s="400"/>
      <c r="C577" s="400"/>
      <c r="D577" s="400"/>
      <c r="E577" s="400"/>
      <c r="F577" s="95" t="s">
        <v>99</v>
      </c>
      <c r="G577" s="96"/>
      <c r="H577" s="96">
        <f t="shared" si="44"/>
        <v>0</v>
      </c>
      <c r="I577" s="96">
        <f>SUM(G577*90/100)</f>
        <v>0</v>
      </c>
      <c r="J577" s="96">
        <v>0</v>
      </c>
    </row>
    <row r="578" spans="1:10" ht="26.25" x14ac:dyDescent="0.25">
      <c r="A578" s="397"/>
      <c r="B578" s="400"/>
      <c r="C578" s="400"/>
      <c r="D578" s="400"/>
      <c r="E578" s="400"/>
      <c r="F578" s="167" t="s">
        <v>190</v>
      </c>
      <c r="G578" s="96">
        <v>0</v>
      </c>
      <c r="H578" s="96">
        <f t="shared" si="44"/>
        <v>0</v>
      </c>
      <c r="I578" s="96">
        <v>0</v>
      </c>
      <c r="J578" s="96">
        <v>0</v>
      </c>
    </row>
    <row r="579" spans="1:10" x14ac:dyDescent="0.25">
      <c r="A579" s="397"/>
      <c r="B579" s="400"/>
      <c r="C579" s="400"/>
      <c r="D579" s="400"/>
      <c r="E579" s="400"/>
      <c r="F579" s="95" t="s">
        <v>58</v>
      </c>
      <c r="G579" s="96">
        <f>SUM(G580:G586)</f>
        <v>0</v>
      </c>
      <c r="H579" s="96">
        <f>SUM(H580:H586)</f>
        <v>0</v>
      </c>
      <c r="I579" s="96">
        <f>SUM(I580:I586)</f>
        <v>0</v>
      </c>
      <c r="J579" s="96">
        <f>SUM(J580:J586)</f>
        <v>0</v>
      </c>
    </row>
    <row r="580" spans="1:10" x14ac:dyDescent="0.25">
      <c r="A580" s="397"/>
      <c r="B580" s="400"/>
      <c r="C580" s="400"/>
      <c r="D580" s="400"/>
      <c r="E580" s="400"/>
      <c r="F580" s="95" t="s">
        <v>101</v>
      </c>
      <c r="G580" s="96">
        <v>0</v>
      </c>
      <c r="H580" s="96">
        <f t="shared" ref="H580:H586" si="45">SUM(I580:J580)</f>
        <v>0</v>
      </c>
      <c r="I580" s="96">
        <f>SUM(G580*90/100)</f>
        <v>0</v>
      </c>
      <c r="J580" s="96">
        <v>0</v>
      </c>
    </row>
    <row r="581" spans="1:10" ht="26.25" x14ac:dyDescent="0.25">
      <c r="A581" s="397"/>
      <c r="B581" s="400"/>
      <c r="C581" s="400"/>
      <c r="D581" s="400"/>
      <c r="E581" s="400"/>
      <c r="F581" s="167" t="s">
        <v>191</v>
      </c>
      <c r="G581" s="96"/>
      <c r="H581" s="96">
        <f t="shared" si="45"/>
        <v>0</v>
      </c>
      <c r="I581" s="96">
        <f>SUM(G581)</f>
        <v>0</v>
      </c>
      <c r="J581" s="96">
        <v>0</v>
      </c>
    </row>
    <row r="582" spans="1:10" x14ac:dyDescent="0.25">
      <c r="A582" s="397"/>
      <c r="B582" s="400"/>
      <c r="C582" s="400"/>
      <c r="D582" s="400"/>
      <c r="E582" s="400"/>
      <c r="F582" s="95" t="s">
        <v>102</v>
      </c>
      <c r="G582" s="96">
        <v>0</v>
      </c>
      <c r="H582" s="96">
        <f t="shared" si="45"/>
        <v>0</v>
      </c>
      <c r="I582" s="96"/>
      <c r="J582" s="96"/>
    </row>
    <row r="583" spans="1:10" ht="26.25" x14ac:dyDescent="0.25">
      <c r="A583" s="397"/>
      <c r="B583" s="400"/>
      <c r="C583" s="400"/>
      <c r="D583" s="400"/>
      <c r="E583" s="400"/>
      <c r="F583" s="167" t="s">
        <v>192</v>
      </c>
      <c r="G583" s="96"/>
      <c r="H583" s="96">
        <f t="shared" si="45"/>
        <v>0</v>
      </c>
      <c r="I583" s="96">
        <v>0</v>
      </c>
      <c r="J583" s="96">
        <v>0</v>
      </c>
    </row>
    <row r="584" spans="1:10" x14ac:dyDescent="0.25">
      <c r="A584" s="397"/>
      <c r="B584" s="400"/>
      <c r="C584" s="400"/>
      <c r="D584" s="400"/>
      <c r="E584" s="400"/>
      <c r="F584" s="95" t="s">
        <v>60</v>
      </c>
      <c r="G584" s="96"/>
      <c r="H584" s="96">
        <f t="shared" si="45"/>
        <v>0</v>
      </c>
      <c r="I584" s="96">
        <f>SUM(G584*107.4/100)</f>
        <v>0</v>
      </c>
      <c r="J584" s="96">
        <v>0</v>
      </c>
    </row>
    <row r="585" spans="1:10" x14ac:dyDescent="0.25">
      <c r="A585" s="397"/>
      <c r="B585" s="400"/>
      <c r="C585" s="400"/>
      <c r="D585" s="400"/>
      <c r="E585" s="400"/>
      <c r="F585" s="95" t="s">
        <v>61</v>
      </c>
      <c r="G585" s="96"/>
      <c r="H585" s="96">
        <f t="shared" si="45"/>
        <v>0</v>
      </c>
      <c r="I585" s="96">
        <f>SUM(G585*107.4/100)</f>
        <v>0</v>
      </c>
      <c r="J585" s="96">
        <v>0</v>
      </c>
    </row>
    <row r="586" spans="1:10" x14ac:dyDescent="0.25">
      <c r="A586" s="398"/>
      <c r="B586" s="401"/>
      <c r="C586" s="401"/>
      <c r="D586" s="401"/>
      <c r="E586" s="401"/>
      <c r="F586" s="95" t="s">
        <v>193</v>
      </c>
      <c r="G586" s="96">
        <v>0</v>
      </c>
      <c r="H586" s="96">
        <f t="shared" si="45"/>
        <v>0</v>
      </c>
      <c r="I586" s="96">
        <f>SUM(G586*107.4/100)</f>
        <v>0</v>
      </c>
      <c r="J586" s="96">
        <v>0</v>
      </c>
    </row>
    <row r="587" spans="1:10" x14ac:dyDescent="0.25">
      <c r="A587" s="168" t="s">
        <v>62</v>
      </c>
      <c r="B587" s="95" t="s">
        <v>107</v>
      </c>
      <c r="C587" s="95" t="s">
        <v>18</v>
      </c>
      <c r="D587" s="95" t="s">
        <v>332</v>
      </c>
      <c r="E587" s="152">
        <v>800</v>
      </c>
      <c r="F587" s="95"/>
      <c r="G587" s="96">
        <f>SUM(G588)</f>
        <v>0</v>
      </c>
      <c r="H587" s="96">
        <f>SUM(H588)</f>
        <v>0</v>
      </c>
      <c r="I587" s="96">
        <f>SUM(I588)</f>
        <v>0</v>
      </c>
      <c r="J587" s="96">
        <f>SUM(J588)</f>
        <v>0</v>
      </c>
    </row>
    <row r="588" spans="1:10" x14ac:dyDescent="0.25">
      <c r="A588" s="166" t="s">
        <v>64</v>
      </c>
      <c r="B588" s="95" t="s">
        <v>107</v>
      </c>
      <c r="C588" s="95" t="s">
        <v>18</v>
      </c>
      <c r="D588" s="95" t="s">
        <v>332</v>
      </c>
      <c r="E588" s="152">
        <v>850</v>
      </c>
      <c r="F588" s="95"/>
      <c r="G588" s="96">
        <f>SUM(G589:G590)</f>
        <v>0</v>
      </c>
      <c r="H588" s="96">
        <f>SUM(H589:H590)</f>
        <v>0</v>
      </c>
      <c r="I588" s="96">
        <f>SUM(I589:I590)</f>
        <v>0</v>
      </c>
      <c r="J588" s="96">
        <f>SUM(J589:J590)</f>
        <v>0</v>
      </c>
    </row>
    <row r="589" spans="1:10" ht="26.25" x14ac:dyDescent="0.25">
      <c r="A589" s="166" t="s">
        <v>78</v>
      </c>
      <c r="B589" s="95" t="s">
        <v>107</v>
      </c>
      <c r="C589" s="95" t="s">
        <v>18</v>
      </c>
      <c r="D589" s="95" t="s">
        <v>332</v>
      </c>
      <c r="E589" s="152">
        <v>851</v>
      </c>
      <c r="F589" s="95" t="s">
        <v>68</v>
      </c>
      <c r="G589" s="96">
        <v>0</v>
      </c>
      <c r="H589" s="96"/>
      <c r="I589" s="96"/>
      <c r="J589" s="96"/>
    </row>
    <row r="590" spans="1:10" ht="26.25" x14ac:dyDescent="0.25">
      <c r="A590" s="166" t="s">
        <v>66</v>
      </c>
      <c r="B590" s="95" t="s">
        <v>107</v>
      </c>
      <c r="C590" s="95" t="s">
        <v>18</v>
      </c>
      <c r="D590" s="95" t="s">
        <v>332</v>
      </c>
      <c r="E590" s="152">
        <v>852</v>
      </c>
      <c r="F590" s="95" t="s">
        <v>68</v>
      </c>
      <c r="G590" s="96">
        <v>0</v>
      </c>
      <c r="H590" s="96">
        <f>SUM(I590:J590)</f>
        <v>0</v>
      </c>
      <c r="I590" s="96">
        <f>SUM(G590)</f>
        <v>0</v>
      </c>
      <c r="J590" s="96">
        <v>0</v>
      </c>
    </row>
    <row r="591" spans="1:10" x14ac:dyDescent="0.25">
      <c r="A591" s="166" t="s">
        <v>285</v>
      </c>
      <c r="B591" s="95" t="s">
        <v>107</v>
      </c>
      <c r="C591" s="95" t="s">
        <v>18</v>
      </c>
      <c r="D591" s="95" t="s">
        <v>286</v>
      </c>
      <c r="E591" s="95"/>
      <c r="F591" s="95"/>
      <c r="G591" s="96">
        <f t="shared" ref="G591:J592" si="46">SUM(G592)</f>
        <v>0</v>
      </c>
      <c r="H591" s="96">
        <f t="shared" si="46"/>
        <v>0</v>
      </c>
      <c r="I591" s="96">
        <f t="shared" si="46"/>
        <v>0</v>
      </c>
      <c r="J591" s="96">
        <f t="shared" si="46"/>
        <v>0</v>
      </c>
    </row>
    <row r="592" spans="1:10" ht="26.25" x14ac:dyDescent="0.25">
      <c r="A592" s="166" t="s">
        <v>94</v>
      </c>
      <c r="B592" s="95" t="s">
        <v>107</v>
      </c>
      <c r="C592" s="95" t="s">
        <v>18</v>
      </c>
      <c r="D592" s="95" t="s">
        <v>333</v>
      </c>
      <c r="E592" s="95"/>
      <c r="F592" s="95"/>
      <c r="G592" s="96">
        <f>SUM(G593)</f>
        <v>0</v>
      </c>
      <c r="H592" s="96">
        <f t="shared" si="46"/>
        <v>0</v>
      </c>
      <c r="I592" s="96">
        <f t="shared" si="46"/>
        <v>0</v>
      </c>
      <c r="J592" s="96">
        <f t="shared" si="46"/>
        <v>0</v>
      </c>
    </row>
    <row r="593" spans="1:10" ht="39" x14ac:dyDescent="0.25">
      <c r="A593" s="166" t="s">
        <v>96</v>
      </c>
      <c r="B593" s="95" t="s">
        <v>107</v>
      </c>
      <c r="C593" s="95" t="s">
        <v>18</v>
      </c>
      <c r="D593" s="95" t="s">
        <v>334</v>
      </c>
      <c r="E593" s="95"/>
      <c r="F593" s="95"/>
      <c r="G593" s="96">
        <f>SUM(G594+G601+G630)</f>
        <v>0</v>
      </c>
      <c r="H593" s="96">
        <f>SUM(H594+H601+H630)</f>
        <v>0</v>
      </c>
      <c r="I593" s="96">
        <f>SUM(I594+I601+I630)</f>
        <v>0</v>
      </c>
      <c r="J593" s="96">
        <f>SUM(J594+J601+J630)</f>
        <v>0</v>
      </c>
    </row>
    <row r="594" spans="1:10" ht="51.75" x14ac:dyDescent="0.25">
      <c r="A594" s="166" t="s">
        <v>28</v>
      </c>
      <c r="B594" s="95" t="s">
        <v>107</v>
      </c>
      <c r="C594" s="95" t="s">
        <v>18</v>
      </c>
      <c r="D594" s="95" t="s">
        <v>334</v>
      </c>
      <c r="E594" s="95" t="s">
        <v>29</v>
      </c>
      <c r="F594" s="95"/>
      <c r="G594" s="96">
        <f>SUM(G595)</f>
        <v>0</v>
      </c>
      <c r="H594" s="96">
        <f>SUM(H595)</f>
        <v>0</v>
      </c>
      <c r="I594" s="96">
        <f>SUM(I595)</f>
        <v>0</v>
      </c>
      <c r="J594" s="96">
        <f>SUM(J595)</f>
        <v>0</v>
      </c>
    </row>
    <row r="595" spans="1:10" ht="26.25" x14ac:dyDescent="0.25">
      <c r="A595" s="166" t="s">
        <v>177</v>
      </c>
      <c r="B595" s="95" t="s">
        <v>107</v>
      </c>
      <c r="C595" s="95" t="s">
        <v>18</v>
      </c>
      <c r="D595" s="95" t="s">
        <v>334</v>
      </c>
      <c r="E595" s="95" t="s">
        <v>178</v>
      </c>
      <c r="F595" s="95"/>
      <c r="G595" s="96">
        <f>SUM(G596+G599+G600)</f>
        <v>0</v>
      </c>
      <c r="H595" s="96">
        <f>SUM(H596+H599+H600)</f>
        <v>0</v>
      </c>
      <c r="I595" s="96">
        <f>SUM(I596+I599+I600)</f>
        <v>0</v>
      </c>
      <c r="J595" s="96">
        <f>SUM(J596+J599+J600)</f>
        <v>0</v>
      </c>
    </row>
    <row r="596" spans="1:10" x14ac:dyDescent="0.25">
      <c r="A596" s="396" t="s">
        <v>32</v>
      </c>
      <c r="B596" s="399" t="s">
        <v>107</v>
      </c>
      <c r="C596" s="399" t="s">
        <v>18</v>
      </c>
      <c r="D596" s="399" t="s">
        <v>334</v>
      </c>
      <c r="E596" s="399" t="s">
        <v>179</v>
      </c>
      <c r="F596" s="95"/>
      <c r="G596" s="96">
        <f>SUM(G597:G598)</f>
        <v>0</v>
      </c>
      <c r="H596" s="96">
        <f>SUM(H597:H598)</f>
        <v>0</v>
      </c>
      <c r="I596" s="96">
        <f>SUM(I597:I598)</f>
        <v>0</v>
      </c>
      <c r="J596" s="96">
        <f>SUM(J597:J598)</f>
        <v>0</v>
      </c>
    </row>
    <row r="597" spans="1:10" x14ac:dyDescent="0.25">
      <c r="A597" s="397"/>
      <c r="B597" s="400"/>
      <c r="C597" s="400"/>
      <c r="D597" s="400"/>
      <c r="E597" s="400"/>
      <c r="F597" s="95" t="s">
        <v>34</v>
      </c>
      <c r="G597" s="96"/>
      <c r="H597" s="96">
        <f>SUM(I597:J597)</f>
        <v>0</v>
      </c>
      <c r="I597" s="96"/>
      <c r="J597" s="96">
        <v>0</v>
      </c>
    </row>
    <row r="598" spans="1:10" x14ac:dyDescent="0.25">
      <c r="A598" s="398"/>
      <c r="B598" s="401"/>
      <c r="C598" s="401"/>
      <c r="D598" s="401"/>
      <c r="E598" s="401"/>
      <c r="F598" s="95" t="s">
        <v>35</v>
      </c>
      <c r="G598" s="96"/>
      <c r="H598" s="96">
        <f>SUM(I598:J598)</f>
        <v>0</v>
      </c>
      <c r="I598" s="96"/>
      <c r="J598" s="96">
        <v>0</v>
      </c>
    </row>
    <row r="599" spans="1:10" ht="26.25" x14ac:dyDescent="0.25">
      <c r="A599" s="168" t="s">
        <v>36</v>
      </c>
      <c r="B599" s="95" t="s">
        <v>107</v>
      </c>
      <c r="C599" s="95" t="s">
        <v>18</v>
      </c>
      <c r="D599" s="95" t="s">
        <v>334</v>
      </c>
      <c r="E599" s="95" t="s">
        <v>182</v>
      </c>
      <c r="F599" s="95" t="s">
        <v>287</v>
      </c>
      <c r="G599" s="96">
        <v>0</v>
      </c>
      <c r="H599" s="96">
        <f>SUM(I599:J599)</f>
        <v>0</v>
      </c>
      <c r="I599" s="96">
        <f>SUM(G599*90/100)</f>
        <v>0</v>
      </c>
      <c r="J599" s="96">
        <v>0</v>
      </c>
    </row>
    <row r="600" spans="1:10" ht="26.25" x14ac:dyDescent="0.25">
      <c r="A600" s="168" t="s">
        <v>36</v>
      </c>
      <c r="B600" s="95" t="s">
        <v>107</v>
      </c>
      <c r="C600" s="95" t="s">
        <v>18</v>
      </c>
      <c r="D600" s="95" t="s">
        <v>334</v>
      </c>
      <c r="E600" s="95" t="s">
        <v>182</v>
      </c>
      <c r="F600" s="167" t="s">
        <v>351</v>
      </c>
      <c r="G600" s="96"/>
      <c r="H600" s="96">
        <f>SUM(I600:J600)</f>
        <v>0</v>
      </c>
      <c r="I600" s="96"/>
      <c r="J600" s="96">
        <v>0</v>
      </c>
    </row>
    <row r="601" spans="1:10" ht="26.25" x14ac:dyDescent="0.25">
      <c r="A601" s="168" t="s">
        <v>38</v>
      </c>
      <c r="B601" s="95" t="s">
        <v>107</v>
      </c>
      <c r="C601" s="95" t="s">
        <v>18</v>
      </c>
      <c r="D601" s="95" t="s">
        <v>334</v>
      </c>
      <c r="E601" s="95" t="s">
        <v>88</v>
      </c>
      <c r="F601" s="95"/>
      <c r="G601" s="96">
        <f>SUM(G602)</f>
        <v>0</v>
      </c>
      <c r="H601" s="96">
        <f>SUM(H602)</f>
        <v>0</v>
      </c>
      <c r="I601" s="96">
        <f>SUM(I602)</f>
        <v>0</v>
      </c>
      <c r="J601" s="96">
        <f>SUM(J602)</f>
        <v>0</v>
      </c>
    </row>
    <row r="602" spans="1:10" ht="26.25" x14ac:dyDescent="0.25">
      <c r="A602" s="166" t="s">
        <v>39</v>
      </c>
      <c r="B602" s="95" t="s">
        <v>107</v>
      </c>
      <c r="C602" s="95" t="s">
        <v>18</v>
      </c>
      <c r="D602" s="95" t="s">
        <v>334</v>
      </c>
      <c r="E602" s="95" t="s">
        <v>89</v>
      </c>
      <c r="F602" s="95"/>
      <c r="G602" s="96">
        <f>SUM(G603+G605+G604)</f>
        <v>0</v>
      </c>
      <c r="H602" s="96">
        <f>SUM(H603+H605+H604)</f>
        <v>0</v>
      </c>
      <c r="I602" s="96">
        <f>SUM(I603+I605+I604)</f>
        <v>0</v>
      </c>
      <c r="J602" s="96">
        <f>SUM(J603+J605+J604)</f>
        <v>0</v>
      </c>
    </row>
    <row r="603" spans="1:10" ht="39" x14ac:dyDescent="0.25">
      <c r="A603" s="169" t="s">
        <v>150</v>
      </c>
      <c r="B603" s="95" t="s">
        <v>107</v>
      </c>
      <c r="C603" s="95" t="s">
        <v>18</v>
      </c>
      <c r="D603" s="95" t="s">
        <v>334</v>
      </c>
      <c r="E603" s="95" t="s">
        <v>151</v>
      </c>
      <c r="F603" s="95" t="s">
        <v>41</v>
      </c>
      <c r="G603" s="96"/>
      <c r="H603" s="96">
        <f>SUM(I603:J603)</f>
        <v>0</v>
      </c>
      <c r="I603" s="96">
        <f>SUM(G603*90/100)</f>
        <v>0</v>
      </c>
      <c r="J603" s="96">
        <v>0</v>
      </c>
    </row>
    <row r="604" spans="1:10" ht="39" x14ac:dyDescent="0.25">
      <c r="A604" s="169" t="s">
        <v>40</v>
      </c>
      <c r="B604" s="95" t="s">
        <v>107</v>
      </c>
      <c r="C604" s="95" t="s">
        <v>18</v>
      </c>
      <c r="D604" s="95" t="s">
        <v>334</v>
      </c>
      <c r="E604" s="95" t="s">
        <v>43</v>
      </c>
      <c r="F604" s="167" t="s">
        <v>352</v>
      </c>
      <c r="G604" s="96"/>
      <c r="H604" s="96">
        <f>SUM(I604:J604)</f>
        <v>0</v>
      </c>
      <c r="I604" s="96">
        <v>0</v>
      </c>
      <c r="J604" s="96">
        <v>0</v>
      </c>
    </row>
    <row r="605" spans="1:10" x14ac:dyDescent="0.25">
      <c r="A605" s="396" t="s">
        <v>42</v>
      </c>
      <c r="B605" s="399" t="s">
        <v>107</v>
      </c>
      <c r="C605" s="399" t="s">
        <v>18</v>
      </c>
      <c r="D605" s="399" t="s">
        <v>334</v>
      </c>
      <c r="E605" s="399" t="s">
        <v>43</v>
      </c>
      <c r="F605" s="95"/>
      <c r="G605" s="96">
        <f>SUM(G606+G607+G609+G612+G613+G616+G621+G623+G608+G622)</f>
        <v>0</v>
      </c>
      <c r="H605" s="96">
        <f>SUM(H606+H607+H609+H612+H613+H616+H621+H623+H608+H622)</f>
        <v>0</v>
      </c>
      <c r="I605" s="96">
        <f>SUM(I606+I607+I609+I612+I613+I616+I621+I623+I608+I622)</f>
        <v>0</v>
      </c>
      <c r="J605" s="96">
        <f>SUM(J606+J607+J609+J612+J613+J616+J621+J623+J608+J622)</f>
        <v>0</v>
      </c>
    </row>
    <row r="606" spans="1:10" x14ac:dyDescent="0.25">
      <c r="A606" s="397"/>
      <c r="B606" s="400"/>
      <c r="C606" s="400"/>
      <c r="D606" s="400"/>
      <c r="E606" s="400"/>
      <c r="F606" s="95" t="s">
        <v>41</v>
      </c>
      <c r="G606" s="96">
        <v>0</v>
      </c>
      <c r="H606" s="96"/>
      <c r="I606" s="96"/>
      <c r="J606" s="96"/>
    </row>
    <row r="607" spans="1:10" x14ac:dyDescent="0.25">
      <c r="A607" s="397"/>
      <c r="B607" s="400"/>
      <c r="C607" s="400"/>
      <c r="D607" s="400"/>
      <c r="E607" s="400"/>
      <c r="F607" s="95" t="s">
        <v>186</v>
      </c>
      <c r="G607" s="96">
        <v>0</v>
      </c>
      <c r="H607" s="96"/>
      <c r="I607" s="96"/>
      <c r="J607" s="96"/>
    </row>
    <row r="608" spans="1:10" ht="26.25" x14ac:dyDescent="0.25">
      <c r="A608" s="397"/>
      <c r="B608" s="400"/>
      <c r="C608" s="400"/>
      <c r="D608" s="400"/>
      <c r="E608" s="400"/>
      <c r="F608" s="167" t="s">
        <v>353</v>
      </c>
      <c r="G608" s="96">
        <v>0</v>
      </c>
      <c r="H608" s="96">
        <f>SUM(I608:J608)</f>
        <v>0</v>
      </c>
      <c r="I608" s="96">
        <v>0</v>
      </c>
      <c r="J608" s="96">
        <v>0</v>
      </c>
    </row>
    <row r="609" spans="1:10" x14ac:dyDescent="0.25">
      <c r="A609" s="397"/>
      <c r="B609" s="400"/>
      <c r="C609" s="400"/>
      <c r="D609" s="400"/>
      <c r="E609" s="400"/>
      <c r="F609" s="95" t="s">
        <v>45</v>
      </c>
      <c r="G609" s="96">
        <f>SUM(G610:G611)</f>
        <v>0</v>
      </c>
      <c r="H609" s="96">
        <f>SUM(H610:H611)</f>
        <v>0</v>
      </c>
      <c r="I609" s="96">
        <f>SUM(I610:I611)</f>
        <v>0</v>
      </c>
      <c r="J609" s="96">
        <f>SUM(J610:J611)</f>
        <v>0</v>
      </c>
    </row>
    <row r="610" spans="1:10" x14ac:dyDescent="0.25">
      <c r="A610" s="397"/>
      <c r="B610" s="400"/>
      <c r="C610" s="400"/>
      <c r="D610" s="400"/>
      <c r="E610" s="400"/>
      <c r="F610" s="95" t="s">
        <v>46</v>
      </c>
      <c r="G610" s="96"/>
      <c r="H610" s="96">
        <f>SUM(I610:J610)</f>
        <v>0</v>
      </c>
      <c r="I610" s="96">
        <f>SUM(G610*107.4/100)</f>
        <v>0</v>
      </c>
      <c r="J610" s="96">
        <v>0</v>
      </c>
    </row>
    <row r="611" spans="1:10" x14ac:dyDescent="0.25">
      <c r="A611" s="397"/>
      <c r="B611" s="400"/>
      <c r="C611" s="400"/>
      <c r="D611" s="400"/>
      <c r="E611" s="400"/>
      <c r="F611" s="95" t="s">
        <v>48</v>
      </c>
      <c r="G611" s="96"/>
      <c r="H611" s="96">
        <f>SUM(I611:J611)</f>
        <v>0</v>
      </c>
      <c r="I611" s="96">
        <f>SUM(G611*107.4/100)</f>
        <v>0</v>
      </c>
      <c r="J611" s="96">
        <v>0</v>
      </c>
    </row>
    <row r="612" spans="1:10" x14ac:dyDescent="0.25">
      <c r="A612" s="397"/>
      <c r="B612" s="400"/>
      <c r="C612" s="400"/>
      <c r="D612" s="400"/>
      <c r="E612" s="400"/>
      <c r="F612" s="95" t="s">
        <v>289</v>
      </c>
      <c r="G612" s="96"/>
      <c r="H612" s="96"/>
      <c r="I612" s="96"/>
      <c r="J612" s="96"/>
    </row>
    <row r="613" spans="1:10" x14ac:dyDescent="0.25">
      <c r="A613" s="397"/>
      <c r="B613" s="400"/>
      <c r="C613" s="400"/>
      <c r="D613" s="400"/>
      <c r="E613" s="400"/>
      <c r="F613" s="95" t="s">
        <v>50</v>
      </c>
      <c r="G613" s="96">
        <f>SUM(G614:G615)</f>
        <v>0</v>
      </c>
      <c r="H613" s="96">
        <f>SUM(H614:H615)</f>
        <v>0</v>
      </c>
      <c r="I613" s="96">
        <f>SUM(I614:I615)</f>
        <v>0</v>
      </c>
      <c r="J613" s="96">
        <f>SUM(J614:J615)</f>
        <v>0</v>
      </c>
    </row>
    <row r="614" spans="1:10" x14ac:dyDescent="0.25">
      <c r="A614" s="397"/>
      <c r="B614" s="400"/>
      <c r="C614" s="400"/>
      <c r="D614" s="400"/>
      <c r="E614" s="400"/>
      <c r="F614" s="95" t="s">
        <v>52</v>
      </c>
      <c r="G614" s="96">
        <v>0</v>
      </c>
      <c r="H614" s="96"/>
      <c r="I614" s="96"/>
      <c r="J614" s="96"/>
    </row>
    <row r="615" spans="1:10" ht="26.25" x14ac:dyDescent="0.25">
      <c r="A615" s="397"/>
      <c r="B615" s="400"/>
      <c r="C615" s="400"/>
      <c r="D615" s="400"/>
      <c r="E615" s="400"/>
      <c r="F615" s="167" t="s">
        <v>354</v>
      </c>
      <c r="G615" s="96"/>
      <c r="H615" s="96">
        <f>SUM(I615:J615)</f>
        <v>0</v>
      </c>
      <c r="I615" s="96"/>
      <c r="J615" s="96">
        <v>0</v>
      </c>
    </row>
    <row r="616" spans="1:10" x14ac:dyDescent="0.25">
      <c r="A616" s="397"/>
      <c r="B616" s="400"/>
      <c r="C616" s="400"/>
      <c r="D616" s="400"/>
      <c r="E616" s="400"/>
      <c r="F616" s="95" t="s">
        <v>54</v>
      </c>
      <c r="G616" s="96">
        <f>SUM(G617:G620)</f>
        <v>0</v>
      </c>
      <c r="H616" s="96">
        <f>SUM(H617:H620)</f>
        <v>0</v>
      </c>
      <c r="I616" s="96">
        <f>SUM(I617:I620)</f>
        <v>0</v>
      </c>
      <c r="J616" s="96">
        <f>SUM(J617:J620)</f>
        <v>0</v>
      </c>
    </row>
    <row r="617" spans="1:10" x14ac:dyDescent="0.25">
      <c r="A617" s="397"/>
      <c r="B617" s="400"/>
      <c r="C617" s="400"/>
      <c r="D617" s="400"/>
      <c r="E617" s="400"/>
      <c r="F617" s="95" t="s">
        <v>290</v>
      </c>
      <c r="G617" s="96">
        <v>0</v>
      </c>
      <c r="H617" s="96">
        <f t="shared" ref="H617:H622" si="47">SUM(I617:J617)</f>
        <v>0</v>
      </c>
      <c r="I617" s="96"/>
      <c r="J617" s="96"/>
    </row>
    <row r="618" spans="1:10" ht="26.25" x14ac:dyDescent="0.25">
      <c r="A618" s="397"/>
      <c r="B618" s="400"/>
      <c r="C618" s="400"/>
      <c r="D618" s="400"/>
      <c r="E618" s="400"/>
      <c r="F618" s="167" t="s">
        <v>355</v>
      </c>
      <c r="G618" s="96"/>
      <c r="H618" s="96">
        <f t="shared" si="47"/>
        <v>0</v>
      </c>
      <c r="I618" s="96"/>
      <c r="J618" s="96"/>
    </row>
    <row r="619" spans="1:10" x14ac:dyDescent="0.25">
      <c r="A619" s="397"/>
      <c r="B619" s="400"/>
      <c r="C619" s="400"/>
      <c r="D619" s="400"/>
      <c r="E619" s="400"/>
      <c r="F619" s="95" t="s">
        <v>56</v>
      </c>
      <c r="G619" s="96">
        <v>0</v>
      </c>
      <c r="H619" s="96">
        <f t="shared" si="47"/>
        <v>0</v>
      </c>
      <c r="I619" s="96"/>
      <c r="J619" s="96"/>
    </row>
    <row r="620" spans="1:10" ht="26.25" x14ac:dyDescent="0.25">
      <c r="A620" s="397"/>
      <c r="B620" s="400"/>
      <c r="C620" s="400"/>
      <c r="D620" s="400"/>
      <c r="E620" s="400"/>
      <c r="F620" s="167" t="s">
        <v>189</v>
      </c>
      <c r="G620" s="96"/>
      <c r="H620" s="96">
        <f t="shared" si="47"/>
        <v>0</v>
      </c>
      <c r="I620" s="96"/>
      <c r="J620" s="96">
        <v>0</v>
      </c>
    </row>
    <row r="621" spans="1:10" x14ac:dyDescent="0.25">
      <c r="A621" s="397"/>
      <c r="B621" s="400"/>
      <c r="C621" s="400"/>
      <c r="D621" s="400"/>
      <c r="E621" s="400"/>
      <c r="F621" s="95" t="s">
        <v>99</v>
      </c>
      <c r="G621" s="96">
        <v>0</v>
      </c>
      <c r="H621" s="96">
        <f t="shared" si="47"/>
        <v>0</v>
      </c>
      <c r="I621" s="96"/>
      <c r="J621" s="96"/>
    </row>
    <row r="622" spans="1:10" ht="26.25" x14ac:dyDescent="0.25">
      <c r="A622" s="397"/>
      <c r="B622" s="400"/>
      <c r="C622" s="400"/>
      <c r="D622" s="400"/>
      <c r="E622" s="400"/>
      <c r="F622" s="167" t="s">
        <v>190</v>
      </c>
      <c r="G622" s="96"/>
      <c r="H622" s="96">
        <f t="shared" si="47"/>
        <v>0</v>
      </c>
      <c r="I622" s="96"/>
      <c r="J622" s="96">
        <v>0</v>
      </c>
    </row>
    <row r="623" spans="1:10" x14ac:dyDescent="0.25">
      <c r="A623" s="397"/>
      <c r="B623" s="400"/>
      <c r="C623" s="400"/>
      <c r="D623" s="400"/>
      <c r="E623" s="400"/>
      <c r="F623" s="95" t="s">
        <v>58</v>
      </c>
      <c r="G623" s="96">
        <f>SUM(G624:G629)</f>
        <v>0</v>
      </c>
      <c r="H623" s="96">
        <f>SUM(H624:H629)</f>
        <v>0</v>
      </c>
      <c r="I623" s="96">
        <f>SUM(I624:I629)</f>
        <v>0</v>
      </c>
      <c r="J623" s="96">
        <f>SUM(J624:J629)</f>
        <v>0</v>
      </c>
    </row>
    <row r="624" spans="1:10" x14ac:dyDescent="0.25">
      <c r="A624" s="397"/>
      <c r="B624" s="400"/>
      <c r="C624" s="400"/>
      <c r="D624" s="400"/>
      <c r="E624" s="400"/>
      <c r="F624" s="95" t="s">
        <v>101</v>
      </c>
      <c r="G624" s="96">
        <v>0</v>
      </c>
      <c r="H624" s="172"/>
      <c r="I624" s="96"/>
      <c r="J624" s="96"/>
    </row>
    <row r="625" spans="1:10" ht="26.25" x14ac:dyDescent="0.25">
      <c r="A625" s="397"/>
      <c r="B625" s="400"/>
      <c r="C625" s="400"/>
      <c r="D625" s="400"/>
      <c r="E625" s="400"/>
      <c r="F625" s="167" t="s">
        <v>191</v>
      </c>
      <c r="G625" s="96"/>
      <c r="H625" s="96">
        <f>SUM(I625:J625)</f>
        <v>0</v>
      </c>
      <c r="I625" s="96"/>
      <c r="J625" s="96">
        <v>0</v>
      </c>
    </row>
    <row r="626" spans="1:10" x14ac:dyDescent="0.25">
      <c r="A626" s="397"/>
      <c r="B626" s="400"/>
      <c r="C626" s="400"/>
      <c r="D626" s="400"/>
      <c r="E626" s="400"/>
      <c r="F626" s="95" t="s">
        <v>102</v>
      </c>
      <c r="G626" s="96"/>
      <c r="H626" s="96">
        <f>SUM(I626:J626)</f>
        <v>0</v>
      </c>
      <c r="I626" s="96"/>
      <c r="J626" s="96"/>
    </row>
    <row r="627" spans="1:10" x14ac:dyDescent="0.25">
      <c r="A627" s="397"/>
      <c r="B627" s="400"/>
      <c r="C627" s="400"/>
      <c r="D627" s="400"/>
      <c r="E627" s="400"/>
      <c r="F627" s="95" t="s">
        <v>60</v>
      </c>
      <c r="G627" s="96"/>
      <c r="H627" s="96">
        <f>SUM(I627:J627)</f>
        <v>0</v>
      </c>
      <c r="I627" s="96"/>
      <c r="J627" s="96"/>
    </row>
    <row r="628" spans="1:10" x14ac:dyDescent="0.25">
      <c r="A628" s="397"/>
      <c r="B628" s="400"/>
      <c r="C628" s="400"/>
      <c r="D628" s="400"/>
      <c r="E628" s="400"/>
      <c r="F628" s="95" t="s">
        <v>61</v>
      </c>
      <c r="G628" s="96"/>
      <c r="H628" s="96">
        <f>SUM(I628:J628)</f>
        <v>0</v>
      </c>
      <c r="I628" s="96">
        <f>SUM(G628*107.4/100)</f>
        <v>0</v>
      </c>
      <c r="J628" s="96">
        <v>0</v>
      </c>
    </row>
    <row r="629" spans="1:10" x14ac:dyDescent="0.25">
      <c r="A629" s="398"/>
      <c r="B629" s="401"/>
      <c r="C629" s="401"/>
      <c r="D629" s="401"/>
      <c r="E629" s="401"/>
      <c r="F629" s="95" t="s">
        <v>193</v>
      </c>
      <c r="G629" s="96"/>
      <c r="H629" s="96"/>
      <c r="I629" s="96"/>
      <c r="J629" s="96"/>
    </row>
    <row r="630" spans="1:10" x14ac:dyDescent="0.25">
      <c r="A630" s="168" t="s">
        <v>62</v>
      </c>
      <c r="B630" s="95" t="s">
        <v>107</v>
      </c>
      <c r="C630" s="95" t="s">
        <v>18</v>
      </c>
      <c r="D630" s="95" t="s">
        <v>334</v>
      </c>
      <c r="E630" s="152">
        <v>800</v>
      </c>
      <c r="F630" s="95"/>
      <c r="G630" s="96">
        <f>SUM(G631)</f>
        <v>0</v>
      </c>
      <c r="H630" s="96">
        <f>SUM(H631)</f>
        <v>0</v>
      </c>
      <c r="I630" s="96">
        <f>SUM(I631)</f>
        <v>0</v>
      </c>
      <c r="J630" s="96">
        <f>SUM(J631)</f>
        <v>0</v>
      </c>
    </row>
    <row r="631" spans="1:10" x14ac:dyDescent="0.25">
      <c r="A631" s="166" t="s">
        <v>64</v>
      </c>
      <c r="B631" s="95" t="s">
        <v>107</v>
      </c>
      <c r="C631" s="95" t="s">
        <v>18</v>
      </c>
      <c r="D631" s="95" t="s">
        <v>334</v>
      </c>
      <c r="E631" s="152">
        <v>850</v>
      </c>
      <c r="F631" s="95"/>
      <c r="G631" s="96">
        <f>SUM(G632:G633)</f>
        <v>0</v>
      </c>
      <c r="H631" s="96">
        <f>SUM(H632:H633)</f>
        <v>0</v>
      </c>
      <c r="I631" s="96">
        <f>SUM(I632:I633)</f>
        <v>0</v>
      </c>
      <c r="J631" s="96">
        <f>SUM(J632:J633)</f>
        <v>0</v>
      </c>
    </row>
    <row r="632" spans="1:10" ht="26.25" x14ac:dyDescent="0.25">
      <c r="A632" s="166" t="s">
        <v>78</v>
      </c>
      <c r="B632" s="95" t="s">
        <v>107</v>
      </c>
      <c r="C632" s="95" t="s">
        <v>18</v>
      </c>
      <c r="D632" s="95" t="s">
        <v>334</v>
      </c>
      <c r="E632" s="152">
        <v>851</v>
      </c>
      <c r="F632" s="95" t="s">
        <v>68</v>
      </c>
      <c r="G632" s="96"/>
      <c r="H632" s="96">
        <f>SUM(I632:J632)</f>
        <v>0</v>
      </c>
      <c r="I632" s="96">
        <f>SUM(G632*107.4/100)</f>
        <v>0</v>
      </c>
      <c r="J632" s="96">
        <v>0</v>
      </c>
    </row>
    <row r="633" spans="1:10" ht="26.25" x14ac:dyDescent="0.25">
      <c r="A633" s="166" t="s">
        <v>66</v>
      </c>
      <c r="B633" s="95" t="s">
        <v>107</v>
      </c>
      <c r="C633" s="95" t="s">
        <v>18</v>
      </c>
      <c r="D633" s="95" t="s">
        <v>334</v>
      </c>
      <c r="E633" s="152">
        <v>852</v>
      </c>
      <c r="F633" s="95" t="s">
        <v>68</v>
      </c>
      <c r="G633" s="96"/>
      <c r="H633" s="96">
        <f>SUM(I633:J633)</f>
        <v>0</v>
      </c>
      <c r="I633" s="96">
        <f>SUM(G633*107.4/100)</f>
        <v>0</v>
      </c>
      <c r="J633" s="96">
        <v>0</v>
      </c>
    </row>
    <row r="634" spans="1:10" x14ac:dyDescent="0.25">
      <c r="A634" s="173" t="s">
        <v>196</v>
      </c>
      <c r="B634" s="174">
        <v>10</v>
      </c>
      <c r="C634" s="175" t="s">
        <v>19</v>
      </c>
      <c r="D634" s="150"/>
      <c r="E634" s="150"/>
      <c r="F634" s="95"/>
      <c r="G634" s="94">
        <f>SUM(G635+G641)</f>
        <v>15272</v>
      </c>
      <c r="H634" s="94">
        <f>SUM(H635+H641)</f>
        <v>15533</v>
      </c>
      <c r="I634" s="94">
        <f>SUM(I635+I641)</f>
        <v>15533</v>
      </c>
      <c r="J634" s="94">
        <f>SUM(J635+J641)</f>
        <v>0</v>
      </c>
    </row>
    <row r="635" spans="1:10" x14ac:dyDescent="0.25">
      <c r="A635" s="170" t="s">
        <v>197</v>
      </c>
      <c r="B635" s="93" t="s">
        <v>91</v>
      </c>
      <c r="C635" s="93" t="s">
        <v>81</v>
      </c>
      <c r="D635" s="93" t="s">
        <v>20</v>
      </c>
      <c r="E635" s="93"/>
      <c r="F635" s="93"/>
      <c r="G635" s="94">
        <f>SUM(G636)</f>
        <v>0</v>
      </c>
      <c r="H635" s="94">
        <f t="shared" ref="H635:J639" si="48">SUM(H636)</f>
        <v>0</v>
      </c>
      <c r="I635" s="94">
        <f t="shared" si="48"/>
        <v>0</v>
      </c>
      <c r="J635" s="94">
        <f t="shared" si="48"/>
        <v>0</v>
      </c>
    </row>
    <row r="636" spans="1:10" ht="26.25" x14ac:dyDescent="0.25">
      <c r="A636" s="166" t="s">
        <v>198</v>
      </c>
      <c r="B636" s="95" t="s">
        <v>91</v>
      </c>
      <c r="C636" s="95" t="s">
        <v>81</v>
      </c>
      <c r="D636" s="95" t="s">
        <v>199</v>
      </c>
      <c r="E636" s="95"/>
      <c r="F636" s="95"/>
      <c r="G636" s="96">
        <f>SUM(G637)</f>
        <v>0</v>
      </c>
      <c r="H636" s="96">
        <f t="shared" si="48"/>
        <v>0</v>
      </c>
      <c r="I636" s="96">
        <f t="shared" si="48"/>
        <v>0</v>
      </c>
      <c r="J636" s="96">
        <f t="shared" si="48"/>
        <v>0</v>
      </c>
    </row>
    <row r="637" spans="1:10" ht="26.25" x14ac:dyDescent="0.25">
      <c r="A637" s="166" t="s">
        <v>200</v>
      </c>
      <c r="B637" s="95" t="s">
        <v>91</v>
      </c>
      <c r="C637" s="95" t="s">
        <v>81</v>
      </c>
      <c r="D637" s="95" t="s">
        <v>295</v>
      </c>
      <c r="E637" s="95"/>
      <c r="F637" s="95"/>
      <c r="G637" s="96">
        <f>SUM(G638)</f>
        <v>0</v>
      </c>
      <c r="H637" s="96">
        <f t="shared" si="48"/>
        <v>0</v>
      </c>
      <c r="I637" s="96">
        <f t="shared" si="48"/>
        <v>0</v>
      </c>
      <c r="J637" s="96">
        <f t="shared" si="48"/>
        <v>0</v>
      </c>
    </row>
    <row r="638" spans="1:10" ht="26.25" x14ac:dyDescent="0.25">
      <c r="A638" s="168" t="s">
        <v>38</v>
      </c>
      <c r="B638" s="95" t="s">
        <v>91</v>
      </c>
      <c r="C638" s="95" t="s">
        <v>81</v>
      </c>
      <c r="D638" s="95" t="s">
        <v>295</v>
      </c>
      <c r="E638" s="95" t="s">
        <v>88</v>
      </c>
      <c r="F638" s="95"/>
      <c r="G638" s="96">
        <f>SUM(G639)</f>
        <v>0</v>
      </c>
      <c r="H638" s="96">
        <f t="shared" si="48"/>
        <v>0</v>
      </c>
      <c r="I638" s="96">
        <f t="shared" si="48"/>
        <v>0</v>
      </c>
      <c r="J638" s="96">
        <f t="shared" si="48"/>
        <v>0</v>
      </c>
    </row>
    <row r="639" spans="1:10" ht="26.25" x14ac:dyDescent="0.25">
      <c r="A639" s="166" t="s">
        <v>39</v>
      </c>
      <c r="B639" s="95" t="s">
        <v>91</v>
      </c>
      <c r="C639" s="95" t="s">
        <v>81</v>
      </c>
      <c r="D639" s="95" t="s">
        <v>295</v>
      </c>
      <c r="E639" s="95" t="s">
        <v>89</v>
      </c>
      <c r="F639" s="95"/>
      <c r="G639" s="96">
        <f>SUM(G640)</f>
        <v>0</v>
      </c>
      <c r="H639" s="96">
        <f t="shared" si="48"/>
        <v>0</v>
      </c>
      <c r="I639" s="96">
        <f t="shared" si="48"/>
        <v>0</v>
      </c>
      <c r="J639" s="96">
        <f t="shared" si="48"/>
        <v>0</v>
      </c>
    </row>
    <row r="640" spans="1:10" ht="26.25" x14ac:dyDescent="0.25">
      <c r="A640" s="169" t="s">
        <v>42</v>
      </c>
      <c r="B640" s="95" t="s">
        <v>91</v>
      </c>
      <c r="C640" s="95" t="s">
        <v>81</v>
      </c>
      <c r="D640" s="95" t="s">
        <v>295</v>
      </c>
      <c r="E640" s="95" t="s">
        <v>43</v>
      </c>
      <c r="F640" s="95" t="s">
        <v>56</v>
      </c>
      <c r="G640" s="96">
        <v>0</v>
      </c>
      <c r="H640" s="96">
        <f>SUM(I640:J640)</f>
        <v>0</v>
      </c>
      <c r="I640" s="96"/>
      <c r="J640" s="96"/>
    </row>
    <row r="641" spans="1:10" ht="26.25" x14ac:dyDescent="0.25">
      <c r="A641" s="176" t="s">
        <v>202</v>
      </c>
      <c r="B641" s="93" t="s">
        <v>91</v>
      </c>
      <c r="C641" s="93" t="s">
        <v>203</v>
      </c>
      <c r="D641" s="93" t="s">
        <v>20</v>
      </c>
      <c r="E641" s="93"/>
      <c r="F641" s="93"/>
      <c r="G641" s="94">
        <f t="shared" ref="G641:H645" si="49">SUM(G642)</f>
        <v>15272</v>
      </c>
      <c r="H641" s="94">
        <f t="shared" si="49"/>
        <v>15533</v>
      </c>
      <c r="I641" s="94">
        <f t="shared" ref="I641:J645" si="50">SUM(I642)</f>
        <v>15533</v>
      </c>
      <c r="J641" s="94">
        <f t="shared" si="50"/>
        <v>0</v>
      </c>
    </row>
    <row r="642" spans="1:10" ht="26.25" x14ac:dyDescent="0.25">
      <c r="A642" s="166" t="s">
        <v>297</v>
      </c>
      <c r="B642" s="95" t="s">
        <v>91</v>
      </c>
      <c r="C642" s="95" t="s">
        <v>203</v>
      </c>
      <c r="D642" s="95" t="s">
        <v>199</v>
      </c>
      <c r="E642" s="95"/>
      <c r="F642" s="95"/>
      <c r="G642" s="96">
        <f t="shared" si="49"/>
        <v>15272</v>
      </c>
      <c r="H642" s="96">
        <f t="shared" si="49"/>
        <v>15533</v>
      </c>
      <c r="I642" s="96">
        <f t="shared" si="50"/>
        <v>15533</v>
      </c>
      <c r="J642" s="96">
        <f t="shared" si="50"/>
        <v>0</v>
      </c>
    </row>
    <row r="643" spans="1:10" ht="26.25" x14ac:dyDescent="0.25">
      <c r="A643" s="166" t="s">
        <v>200</v>
      </c>
      <c r="B643" s="95" t="s">
        <v>91</v>
      </c>
      <c r="C643" s="95" t="s">
        <v>203</v>
      </c>
      <c r="D643" s="95" t="s">
        <v>201</v>
      </c>
      <c r="E643" s="95"/>
      <c r="F643" s="95"/>
      <c r="G643" s="96">
        <f t="shared" si="49"/>
        <v>15272</v>
      </c>
      <c r="H643" s="96">
        <f t="shared" si="49"/>
        <v>15533</v>
      </c>
      <c r="I643" s="96">
        <f t="shared" si="50"/>
        <v>15533</v>
      </c>
      <c r="J643" s="96">
        <f t="shared" si="50"/>
        <v>0</v>
      </c>
    </row>
    <row r="644" spans="1:10" ht="26.25" x14ac:dyDescent="0.25">
      <c r="A644" s="168" t="s">
        <v>342</v>
      </c>
      <c r="B644" s="95" t="s">
        <v>91</v>
      </c>
      <c r="C644" s="95" t="s">
        <v>203</v>
      </c>
      <c r="D644" s="95" t="s">
        <v>356</v>
      </c>
      <c r="E644" s="95" t="s">
        <v>88</v>
      </c>
      <c r="F644" s="95"/>
      <c r="G644" s="96">
        <f t="shared" si="49"/>
        <v>15272</v>
      </c>
      <c r="H644" s="96">
        <f t="shared" si="49"/>
        <v>15533</v>
      </c>
      <c r="I644" s="96">
        <f t="shared" si="50"/>
        <v>15533</v>
      </c>
      <c r="J644" s="96">
        <f t="shared" si="50"/>
        <v>0</v>
      </c>
    </row>
    <row r="645" spans="1:10" ht="39" x14ac:dyDescent="0.25">
      <c r="A645" s="166" t="s">
        <v>348</v>
      </c>
      <c r="B645" s="95" t="s">
        <v>91</v>
      </c>
      <c r="C645" s="95" t="s">
        <v>203</v>
      </c>
      <c r="D645" s="95" t="s">
        <v>356</v>
      </c>
      <c r="E645" s="95" t="s">
        <v>89</v>
      </c>
      <c r="F645" s="95"/>
      <c r="G645" s="96">
        <f t="shared" si="49"/>
        <v>15272</v>
      </c>
      <c r="H645" s="96">
        <f t="shared" si="49"/>
        <v>15533</v>
      </c>
      <c r="I645" s="96">
        <f t="shared" si="50"/>
        <v>15533</v>
      </c>
      <c r="J645" s="96">
        <f t="shared" si="50"/>
        <v>0</v>
      </c>
    </row>
    <row r="646" spans="1:10" ht="26.25" x14ac:dyDescent="0.25">
      <c r="A646" s="169" t="s">
        <v>344</v>
      </c>
      <c r="B646" s="95" t="s">
        <v>91</v>
      </c>
      <c r="C646" s="95" t="s">
        <v>203</v>
      </c>
      <c r="D646" s="95" t="s">
        <v>356</v>
      </c>
      <c r="E646" s="95" t="s">
        <v>43</v>
      </c>
      <c r="F646" s="95" t="s">
        <v>56</v>
      </c>
      <c r="G646" s="96">
        <v>15272</v>
      </c>
      <c r="H646" s="96">
        <f>SUM(I646:J646)</f>
        <v>15533</v>
      </c>
      <c r="I646" s="96">
        <v>15533</v>
      </c>
      <c r="J646" s="96">
        <v>0</v>
      </c>
    </row>
    <row r="647" spans="1:10" x14ac:dyDescent="0.25">
      <c r="A647" s="170" t="s">
        <v>206</v>
      </c>
      <c r="B647" s="93" t="s">
        <v>207</v>
      </c>
      <c r="C647" s="93" t="s">
        <v>19</v>
      </c>
      <c r="D647" s="93" t="s">
        <v>20</v>
      </c>
      <c r="E647" s="93"/>
      <c r="F647" s="93"/>
      <c r="G647" s="94">
        <f t="shared" ref="G647:J651" si="51">SUM(G648)</f>
        <v>0</v>
      </c>
      <c r="H647" s="94">
        <f t="shared" si="51"/>
        <v>0</v>
      </c>
      <c r="I647" s="94">
        <f t="shared" si="51"/>
        <v>0</v>
      </c>
      <c r="J647" s="94">
        <f t="shared" si="51"/>
        <v>0</v>
      </c>
    </row>
    <row r="648" spans="1:10" x14ac:dyDescent="0.25">
      <c r="A648" s="170" t="s">
        <v>208</v>
      </c>
      <c r="B648" s="93" t="s">
        <v>207</v>
      </c>
      <c r="C648" s="93" t="s">
        <v>145</v>
      </c>
      <c r="D648" s="93" t="s">
        <v>20</v>
      </c>
      <c r="E648" s="93"/>
      <c r="F648" s="93"/>
      <c r="G648" s="94">
        <f t="shared" si="51"/>
        <v>0</v>
      </c>
      <c r="H648" s="94">
        <f t="shared" si="51"/>
        <v>0</v>
      </c>
      <c r="I648" s="94">
        <f t="shared" si="51"/>
        <v>0</v>
      </c>
      <c r="J648" s="94">
        <f t="shared" si="51"/>
        <v>0</v>
      </c>
    </row>
    <row r="649" spans="1:10" ht="26.25" x14ac:dyDescent="0.25">
      <c r="A649" s="166" t="s">
        <v>209</v>
      </c>
      <c r="B649" s="95" t="s">
        <v>207</v>
      </c>
      <c r="C649" s="95" t="s">
        <v>145</v>
      </c>
      <c r="D649" s="95" t="s">
        <v>210</v>
      </c>
      <c r="E649" s="95"/>
      <c r="F649" s="95"/>
      <c r="G649" s="96">
        <f t="shared" si="51"/>
        <v>0</v>
      </c>
      <c r="H649" s="96">
        <f t="shared" si="51"/>
        <v>0</v>
      </c>
      <c r="I649" s="96">
        <f t="shared" si="51"/>
        <v>0</v>
      </c>
      <c r="J649" s="96">
        <f t="shared" si="51"/>
        <v>0</v>
      </c>
    </row>
    <row r="650" spans="1:10" ht="26.25" x14ac:dyDescent="0.25">
      <c r="A650" s="166" t="s">
        <v>211</v>
      </c>
      <c r="B650" s="95" t="s">
        <v>207</v>
      </c>
      <c r="C650" s="95" t="s">
        <v>145</v>
      </c>
      <c r="D650" s="95" t="s">
        <v>212</v>
      </c>
      <c r="E650" s="95"/>
      <c r="F650" s="95"/>
      <c r="G650" s="96">
        <f>SUM(G651)</f>
        <v>0</v>
      </c>
      <c r="H650" s="96">
        <f t="shared" si="51"/>
        <v>0</v>
      </c>
      <c r="I650" s="96">
        <f t="shared" si="51"/>
        <v>0</v>
      </c>
      <c r="J650" s="96">
        <f t="shared" si="51"/>
        <v>0</v>
      </c>
    </row>
    <row r="651" spans="1:10" x14ac:dyDescent="0.25">
      <c r="A651" s="166" t="s">
        <v>62</v>
      </c>
      <c r="B651" s="95" t="s">
        <v>207</v>
      </c>
      <c r="C651" s="95" t="s">
        <v>145</v>
      </c>
      <c r="D651" s="95" t="s">
        <v>212</v>
      </c>
      <c r="E651" s="95" t="s">
        <v>63</v>
      </c>
      <c r="F651" s="95"/>
      <c r="G651" s="96">
        <f>SUM(G652)</f>
        <v>0</v>
      </c>
      <c r="H651" s="96">
        <f t="shared" si="51"/>
        <v>0</v>
      </c>
      <c r="I651" s="96">
        <f t="shared" si="51"/>
        <v>0</v>
      </c>
      <c r="J651" s="96">
        <f t="shared" si="51"/>
        <v>0</v>
      </c>
    </row>
    <row r="652" spans="1:10" x14ac:dyDescent="0.25">
      <c r="A652" s="166" t="s">
        <v>213</v>
      </c>
      <c r="B652" s="95" t="s">
        <v>207</v>
      </c>
      <c r="C652" s="95" t="s">
        <v>145</v>
      </c>
      <c r="D652" s="95" t="s">
        <v>212</v>
      </c>
      <c r="E652" s="95" t="s">
        <v>214</v>
      </c>
      <c r="F652" s="95" t="s">
        <v>68</v>
      </c>
      <c r="G652" s="96"/>
      <c r="H652" s="96">
        <f>SUM(I652:J652)</f>
        <v>0</v>
      </c>
      <c r="I652" s="96">
        <f>SUM(G652*107.4/100)</f>
        <v>0</v>
      </c>
      <c r="J652" s="96">
        <v>0</v>
      </c>
    </row>
    <row r="653" spans="1:10" x14ac:dyDescent="0.25">
      <c r="A653" s="177" t="s">
        <v>215</v>
      </c>
      <c r="B653" s="178"/>
      <c r="C653" s="178"/>
      <c r="D653" s="178"/>
      <c r="E653" s="178"/>
      <c r="F653" s="178"/>
      <c r="G653" s="94">
        <f>SUM(G10+G67+G92+G242+G269+G312+G634)</f>
        <v>7650556</v>
      </c>
      <c r="H653" s="94">
        <f>SUM(H10+H67+H92+H242+H269+H312+H634)</f>
        <v>7316656.6722499998</v>
      </c>
      <c r="I653" s="94">
        <f>SUM(I10+I67+I92+I242+I269+I312+I634)</f>
        <v>7290401.3917500004</v>
      </c>
      <c r="J653" s="94">
        <f>SUM(J10+J67+J92+J242+J269+J312+J634)</f>
        <v>26256</v>
      </c>
    </row>
  </sheetData>
  <mergeCells count="144">
    <mergeCell ref="I1:J1"/>
    <mergeCell ref="A3:J3"/>
    <mergeCell ref="A4:J4"/>
    <mergeCell ref="A5:A7"/>
    <mergeCell ref="B5:F6"/>
    <mergeCell ref="G5:G7"/>
    <mergeCell ref="H5:J5"/>
    <mergeCell ref="H6:J6"/>
    <mergeCell ref="A23:A25"/>
    <mergeCell ref="B23:B25"/>
    <mergeCell ref="C23:C25"/>
    <mergeCell ref="D23:D25"/>
    <mergeCell ref="E23:E25"/>
    <mergeCell ref="A32:A50"/>
    <mergeCell ref="B32:B50"/>
    <mergeCell ref="C32:C50"/>
    <mergeCell ref="D32:D50"/>
    <mergeCell ref="E32:E50"/>
    <mergeCell ref="A58:A59"/>
    <mergeCell ref="B58:B59"/>
    <mergeCell ref="C58:C59"/>
    <mergeCell ref="D58:D59"/>
    <mergeCell ref="E58:E59"/>
    <mergeCell ref="A74:A76"/>
    <mergeCell ref="B74:B76"/>
    <mergeCell ref="C74:C76"/>
    <mergeCell ref="D74:D76"/>
    <mergeCell ref="E74:E76"/>
    <mergeCell ref="A81:A91"/>
    <mergeCell ref="B81:B91"/>
    <mergeCell ref="C81:C91"/>
    <mergeCell ref="D81:D91"/>
    <mergeCell ref="E81:E91"/>
    <mergeCell ref="A105:A106"/>
    <mergeCell ref="B105:B106"/>
    <mergeCell ref="C105:C106"/>
    <mergeCell ref="D105:D106"/>
    <mergeCell ref="E105:E106"/>
    <mergeCell ref="A152:A154"/>
    <mergeCell ref="B152:B154"/>
    <mergeCell ref="C152:C154"/>
    <mergeCell ref="E152:E154"/>
    <mergeCell ref="A184:A186"/>
    <mergeCell ref="B184:B186"/>
    <mergeCell ref="C184:C186"/>
    <mergeCell ref="E184:E186"/>
    <mergeCell ref="A110:A113"/>
    <mergeCell ref="B110:B113"/>
    <mergeCell ref="C110:C113"/>
    <mergeCell ref="D110:D113"/>
    <mergeCell ref="E110:E113"/>
    <mergeCell ref="A120:A122"/>
    <mergeCell ref="B120:B122"/>
    <mergeCell ref="C120:C122"/>
    <mergeCell ref="E120:E122"/>
    <mergeCell ref="A216:A218"/>
    <mergeCell ref="B216:B218"/>
    <mergeCell ref="C216:C218"/>
    <mergeCell ref="E216:E218"/>
    <mergeCell ref="A258:A260"/>
    <mergeCell ref="B258:B260"/>
    <mergeCell ref="C258:C260"/>
    <mergeCell ref="D258:D260"/>
    <mergeCell ref="E258:E260"/>
    <mergeCell ref="A319:A323"/>
    <mergeCell ref="B319:B323"/>
    <mergeCell ref="C319:C323"/>
    <mergeCell ref="D319:D323"/>
    <mergeCell ref="E319:E323"/>
    <mergeCell ref="A328:A352"/>
    <mergeCell ref="B328:B352"/>
    <mergeCell ref="C328:C352"/>
    <mergeCell ref="D328:D352"/>
    <mergeCell ref="E328:E352"/>
    <mergeCell ref="A361:A363"/>
    <mergeCell ref="B361:B363"/>
    <mergeCell ref="C361:C363"/>
    <mergeCell ref="D361:D363"/>
    <mergeCell ref="E361:E363"/>
    <mergeCell ref="A368:A391"/>
    <mergeCell ref="B368:B391"/>
    <mergeCell ref="C368:C391"/>
    <mergeCell ref="D368:D391"/>
    <mergeCell ref="E368:E391"/>
    <mergeCell ref="A400:A402"/>
    <mergeCell ref="B400:B402"/>
    <mergeCell ref="C400:C402"/>
    <mergeCell ref="D400:D402"/>
    <mergeCell ref="E400:E402"/>
    <mergeCell ref="A407:A430"/>
    <mergeCell ref="B407:B430"/>
    <mergeCell ref="C407:C430"/>
    <mergeCell ref="D407:D430"/>
    <mergeCell ref="E407:E430"/>
    <mergeCell ref="A439:A441"/>
    <mergeCell ref="B439:B441"/>
    <mergeCell ref="C439:C441"/>
    <mergeCell ref="D439:D441"/>
    <mergeCell ref="E439:E441"/>
    <mergeCell ref="A446:A469"/>
    <mergeCell ref="B446:B469"/>
    <mergeCell ref="C446:C469"/>
    <mergeCell ref="D446:D469"/>
    <mergeCell ref="E446:E469"/>
    <mergeCell ref="A478:A480"/>
    <mergeCell ref="B478:B480"/>
    <mergeCell ref="C478:C480"/>
    <mergeCell ref="D478:D480"/>
    <mergeCell ref="E478:E480"/>
    <mergeCell ref="A485:A508"/>
    <mergeCell ref="B485:B508"/>
    <mergeCell ref="C485:C508"/>
    <mergeCell ref="D485:D508"/>
    <mergeCell ref="E485:E508"/>
    <mergeCell ref="A517:A519"/>
    <mergeCell ref="B517:B519"/>
    <mergeCell ref="C517:C519"/>
    <mergeCell ref="D517:D519"/>
    <mergeCell ref="E517:E519"/>
    <mergeCell ref="A524:A547"/>
    <mergeCell ref="B524:B547"/>
    <mergeCell ref="C524:C547"/>
    <mergeCell ref="D524:D547"/>
    <mergeCell ref="E524:E547"/>
    <mergeCell ref="A556:A558"/>
    <mergeCell ref="B556:B558"/>
    <mergeCell ref="C556:C558"/>
    <mergeCell ref="D556:D558"/>
    <mergeCell ref="E556:E558"/>
    <mergeCell ref="A563:A586"/>
    <mergeCell ref="B563:B586"/>
    <mergeCell ref="C563:C586"/>
    <mergeCell ref="D563:D586"/>
    <mergeCell ref="E563:E586"/>
    <mergeCell ref="A596:A598"/>
    <mergeCell ref="B596:B598"/>
    <mergeCell ref="C596:C598"/>
    <mergeCell ref="D596:D598"/>
    <mergeCell ref="E596:E598"/>
    <mergeCell ref="A605:A629"/>
    <mergeCell ref="B605:B629"/>
    <mergeCell ref="C605:C629"/>
    <mergeCell ref="D605:D629"/>
    <mergeCell ref="E605:E6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opLeftCell="A190" workbookViewId="0">
      <selection activeCell="G68" sqref="G68"/>
    </sheetView>
  </sheetViews>
  <sheetFormatPr defaultRowHeight="15" x14ac:dyDescent="0.25"/>
  <cols>
    <col min="1" max="1" width="44.42578125" customWidth="1"/>
    <col min="8" max="8" width="9.140625" customWidth="1"/>
  </cols>
  <sheetData>
    <row r="1" spans="1:16" x14ac:dyDescent="0.25">
      <c r="A1" s="295" t="s">
        <v>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x14ac:dyDescent="0.25">
      <c r="A2" s="296" t="s">
        <v>506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15" customHeight="1" x14ac:dyDescent="0.25">
      <c r="A3" s="278" t="s">
        <v>4</v>
      </c>
      <c r="B3" s="281" t="s">
        <v>5</v>
      </c>
      <c r="C3" s="282"/>
      <c r="D3" s="282"/>
      <c r="E3" s="282"/>
      <c r="F3" s="283"/>
      <c r="G3" s="278" t="s">
        <v>462</v>
      </c>
      <c r="H3" s="287" t="s">
        <v>359</v>
      </c>
      <c r="I3" s="288"/>
      <c r="J3" s="289"/>
      <c r="K3" s="287" t="s">
        <v>463</v>
      </c>
      <c r="L3" s="288"/>
      <c r="M3" s="288"/>
      <c r="N3" s="288"/>
      <c r="O3" s="288"/>
      <c r="P3" s="289"/>
    </row>
    <row r="4" spans="1:16" x14ac:dyDescent="0.25">
      <c r="A4" s="279"/>
      <c r="B4" s="284"/>
      <c r="C4" s="285"/>
      <c r="D4" s="285"/>
      <c r="E4" s="285"/>
      <c r="F4" s="286"/>
      <c r="G4" s="279"/>
      <c r="H4" s="287">
        <v>2016</v>
      </c>
      <c r="I4" s="288"/>
      <c r="J4" s="289"/>
      <c r="K4" s="417" t="s">
        <v>464</v>
      </c>
      <c r="L4" s="417" t="s">
        <v>8</v>
      </c>
      <c r="M4" s="417" t="s">
        <v>9</v>
      </c>
      <c r="N4" s="417" t="s">
        <v>465</v>
      </c>
      <c r="O4" s="417" t="s">
        <v>8</v>
      </c>
      <c r="P4" s="417" t="s">
        <v>9</v>
      </c>
    </row>
    <row r="5" spans="1:16" x14ac:dyDescent="0.25">
      <c r="A5" s="280"/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80"/>
      <c r="H5" s="3" t="s">
        <v>15</v>
      </c>
      <c r="I5" s="3" t="s">
        <v>8</v>
      </c>
      <c r="J5" s="3" t="s">
        <v>9</v>
      </c>
      <c r="K5" s="418"/>
      <c r="L5" s="418"/>
      <c r="M5" s="418"/>
      <c r="N5" s="418"/>
      <c r="O5" s="418"/>
      <c r="P5" s="418"/>
    </row>
    <row r="6" spans="1:16" x14ac:dyDescent="0.25">
      <c r="A6" s="2">
        <v>1</v>
      </c>
      <c r="B6" s="2">
        <v>2</v>
      </c>
      <c r="C6" s="2">
        <v>3</v>
      </c>
      <c r="D6" s="2">
        <v>4</v>
      </c>
      <c r="E6" s="2"/>
      <c r="F6" s="2">
        <v>5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34.5" x14ac:dyDescent="0.25">
      <c r="A7" s="4" t="s">
        <v>507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6" t="s">
        <v>17</v>
      </c>
      <c r="B8" s="7" t="s">
        <v>18</v>
      </c>
      <c r="C8" s="7" t="s">
        <v>19</v>
      </c>
      <c r="D8" s="7" t="s">
        <v>20</v>
      </c>
      <c r="E8" s="7"/>
      <c r="F8" s="7"/>
      <c r="G8" s="43">
        <f t="shared" ref="G8:P8" si="0">SUM(G14+G58)</f>
        <v>1016526</v>
      </c>
      <c r="H8" s="43">
        <f t="shared" si="0"/>
        <v>921249.9628000001</v>
      </c>
      <c r="I8" s="43">
        <f t="shared" si="0"/>
        <v>921249.9628000001</v>
      </c>
      <c r="J8" s="43">
        <f t="shared" si="0"/>
        <v>0</v>
      </c>
      <c r="K8" s="43">
        <f t="shared" si="0"/>
        <v>983269.39767661435</v>
      </c>
      <c r="L8" s="43">
        <f t="shared" si="0"/>
        <v>969383.55874299759</v>
      </c>
      <c r="M8" s="43">
        <f t="shared" si="0"/>
        <v>13885.838933616717</v>
      </c>
      <c r="N8" s="43">
        <f t="shared" si="0"/>
        <v>1051421.4436139772</v>
      </c>
      <c r="O8" s="43">
        <f t="shared" si="0"/>
        <v>1036563.5959550075</v>
      </c>
      <c r="P8" s="43">
        <f t="shared" si="0"/>
        <v>14857.847658969862</v>
      </c>
    </row>
    <row r="9" spans="1:16" x14ac:dyDescent="0.25">
      <c r="A9" s="6"/>
      <c r="B9" s="7"/>
      <c r="C9" s="7"/>
      <c r="D9" s="7"/>
      <c r="E9" s="7"/>
      <c r="F9" s="7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x14ac:dyDescent="0.25">
      <c r="A10" s="7"/>
      <c r="B10" s="9"/>
      <c r="C10" s="9"/>
      <c r="D10" s="9"/>
      <c r="E10" s="9"/>
      <c r="F10" s="9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9"/>
      <c r="B11" s="9"/>
      <c r="C11" s="9"/>
      <c r="D11" s="9"/>
      <c r="E11" s="9"/>
      <c r="F11" s="9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9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9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45.75" x14ac:dyDescent="0.25">
      <c r="A14" s="81" t="s">
        <v>21</v>
      </c>
      <c r="B14" s="24" t="s">
        <v>18</v>
      </c>
      <c r="C14" s="24" t="s">
        <v>22</v>
      </c>
      <c r="D14" s="24" t="s">
        <v>20</v>
      </c>
      <c r="E14" s="24"/>
      <c r="F14" s="24"/>
      <c r="G14" s="25">
        <f>SUM(G15)</f>
        <v>1016526</v>
      </c>
      <c r="H14" s="25">
        <f t="shared" ref="H14:P14" si="1">SUM(H15)</f>
        <v>921249.9628000001</v>
      </c>
      <c r="I14" s="25">
        <f t="shared" si="1"/>
        <v>921249.9628000001</v>
      </c>
      <c r="J14" s="25">
        <f t="shared" si="1"/>
        <v>0</v>
      </c>
      <c r="K14" s="25">
        <f t="shared" si="1"/>
        <v>983269.39767661435</v>
      </c>
      <c r="L14" s="25">
        <f t="shared" si="1"/>
        <v>969383.55874299759</v>
      </c>
      <c r="M14" s="25">
        <f t="shared" si="1"/>
        <v>13885.838933616717</v>
      </c>
      <c r="N14" s="25">
        <f t="shared" si="1"/>
        <v>1051421.4436139772</v>
      </c>
      <c r="O14" s="25">
        <f t="shared" si="1"/>
        <v>1036563.5959550075</v>
      </c>
      <c r="P14" s="25">
        <f t="shared" si="1"/>
        <v>14857.847658969862</v>
      </c>
    </row>
    <row r="15" spans="1:16" ht="34.5" x14ac:dyDescent="0.25">
      <c r="A15" s="217" t="s">
        <v>23</v>
      </c>
      <c r="B15" s="23" t="s">
        <v>18</v>
      </c>
      <c r="C15" s="23" t="s">
        <v>22</v>
      </c>
      <c r="D15" s="23" t="s">
        <v>24</v>
      </c>
      <c r="E15" s="23"/>
      <c r="F15" s="23"/>
      <c r="G15" s="22">
        <f>SUM(G16+G52)</f>
        <v>1016526</v>
      </c>
      <c r="H15" s="22">
        <f t="shared" ref="H15:P15" si="2">SUM(H16+H52)</f>
        <v>921249.9628000001</v>
      </c>
      <c r="I15" s="22">
        <f t="shared" si="2"/>
        <v>921249.9628000001</v>
      </c>
      <c r="J15" s="22">
        <f t="shared" si="2"/>
        <v>0</v>
      </c>
      <c r="K15" s="22">
        <f t="shared" si="2"/>
        <v>983269.39767661435</v>
      </c>
      <c r="L15" s="22">
        <f t="shared" si="2"/>
        <v>969383.55874299759</v>
      </c>
      <c r="M15" s="22">
        <f t="shared" si="2"/>
        <v>13885.838933616717</v>
      </c>
      <c r="N15" s="22">
        <f t="shared" si="2"/>
        <v>1051421.4436139772</v>
      </c>
      <c r="O15" s="22">
        <f t="shared" si="2"/>
        <v>1036563.5959550075</v>
      </c>
      <c r="P15" s="22">
        <f t="shared" si="2"/>
        <v>14857.847658969862</v>
      </c>
    </row>
    <row r="16" spans="1:16" x14ac:dyDescent="0.25">
      <c r="A16" s="217" t="s">
        <v>25</v>
      </c>
      <c r="B16" s="23" t="s">
        <v>18</v>
      </c>
      <c r="C16" s="23" t="s">
        <v>22</v>
      </c>
      <c r="D16" s="23" t="s">
        <v>26</v>
      </c>
      <c r="E16" s="23"/>
      <c r="F16" s="23"/>
      <c r="G16" s="22">
        <f>SUM(G17)</f>
        <v>523510</v>
      </c>
      <c r="H16" s="22">
        <f t="shared" ref="H16:P16" si="3">SUM(H17)</f>
        <v>477553.75180000003</v>
      </c>
      <c r="I16" s="22">
        <f t="shared" si="3"/>
        <v>477553.75180000003</v>
      </c>
      <c r="J16" s="22">
        <f t="shared" si="3"/>
        <v>0</v>
      </c>
      <c r="K16" s="22">
        <f t="shared" si="3"/>
        <v>510408.40442600002</v>
      </c>
      <c r="L16" s="22">
        <f t="shared" si="3"/>
        <v>502793.9314506143</v>
      </c>
      <c r="M16" s="22">
        <f t="shared" si="3"/>
        <v>7614.4729753857691</v>
      </c>
      <c r="N16" s="22">
        <f t="shared" si="3"/>
        <v>545460.18083582004</v>
      </c>
      <c r="O16" s="22">
        <f t="shared" si="3"/>
        <v>537312.69475215732</v>
      </c>
      <c r="P16" s="22">
        <f t="shared" si="3"/>
        <v>8147.4860836627413</v>
      </c>
    </row>
    <row r="17" spans="1:16" ht="23.25" x14ac:dyDescent="0.25">
      <c r="A17" s="217" t="s">
        <v>27</v>
      </c>
      <c r="B17" s="23" t="s">
        <v>18</v>
      </c>
      <c r="C17" s="23" t="s">
        <v>22</v>
      </c>
      <c r="D17" s="23" t="s">
        <v>26</v>
      </c>
      <c r="E17" s="23"/>
      <c r="F17" s="23"/>
      <c r="G17" s="22">
        <f>SUM(G18+G24+G49)</f>
        <v>523510</v>
      </c>
      <c r="H17" s="22">
        <f t="shared" ref="H17:P17" si="4">SUM(H18+H24+H49)</f>
        <v>477553.75180000003</v>
      </c>
      <c r="I17" s="22">
        <f t="shared" si="4"/>
        <v>477553.75180000003</v>
      </c>
      <c r="J17" s="22">
        <f t="shared" si="4"/>
        <v>0</v>
      </c>
      <c r="K17" s="22">
        <f t="shared" si="4"/>
        <v>510408.40442600002</v>
      </c>
      <c r="L17" s="22">
        <f t="shared" si="4"/>
        <v>502793.9314506143</v>
      </c>
      <c r="M17" s="22">
        <f t="shared" si="4"/>
        <v>7614.4729753857691</v>
      </c>
      <c r="N17" s="22">
        <f t="shared" si="4"/>
        <v>545460.18083582004</v>
      </c>
      <c r="O17" s="22">
        <f t="shared" si="4"/>
        <v>537312.69475215732</v>
      </c>
      <c r="P17" s="22">
        <f t="shared" si="4"/>
        <v>8147.4860836627413</v>
      </c>
    </row>
    <row r="18" spans="1:16" ht="34.5" x14ac:dyDescent="0.25">
      <c r="A18" s="217" t="s">
        <v>28</v>
      </c>
      <c r="B18" s="23" t="s">
        <v>18</v>
      </c>
      <c r="C18" s="23" t="s">
        <v>22</v>
      </c>
      <c r="D18" s="23" t="s">
        <v>26</v>
      </c>
      <c r="E18" s="23" t="s">
        <v>29</v>
      </c>
      <c r="F18" s="23"/>
      <c r="G18" s="22">
        <f t="shared" ref="G18:P19" si="5">SUM(G19)</f>
        <v>459810</v>
      </c>
      <c r="H18" s="22">
        <f t="shared" si="5"/>
        <v>413763.75180000003</v>
      </c>
      <c r="I18" s="22">
        <f t="shared" si="5"/>
        <v>413763.75180000003</v>
      </c>
      <c r="J18" s="22">
        <f t="shared" si="5"/>
        <v>0</v>
      </c>
      <c r="K18" s="22">
        <f t="shared" si="5"/>
        <v>442727.21442600002</v>
      </c>
      <c r="L18" s="22">
        <f t="shared" si="5"/>
        <v>435112.7414506143</v>
      </c>
      <c r="M18" s="22">
        <f t="shared" si="5"/>
        <v>7614.4729753857691</v>
      </c>
      <c r="N18" s="22">
        <f t="shared" si="5"/>
        <v>473718.11943582003</v>
      </c>
      <c r="O18" s="22">
        <f t="shared" si="5"/>
        <v>465570.63335215731</v>
      </c>
      <c r="P18" s="22">
        <f t="shared" si="5"/>
        <v>8147.4860836627413</v>
      </c>
    </row>
    <row r="19" spans="1:16" ht="23.25" x14ac:dyDescent="0.25">
      <c r="A19" s="217" t="s">
        <v>30</v>
      </c>
      <c r="B19" s="23" t="s">
        <v>18</v>
      </c>
      <c r="C19" s="23" t="s">
        <v>22</v>
      </c>
      <c r="D19" s="23" t="s">
        <v>26</v>
      </c>
      <c r="E19" s="23" t="s">
        <v>31</v>
      </c>
      <c r="F19" s="23"/>
      <c r="G19" s="22">
        <f t="shared" si="5"/>
        <v>459810</v>
      </c>
      <c r="H19" s="22">
        <f t="shared" si="5"/>
        <v>413763.75180000003</v>
      </c>
      <c r="I19" s="22">
        <f t="shared" si="5"/>
        <v>413763.75180000003</v>
      </c>
      <c r="J19" s="22">
        <f t="shared" si="5"/>
        <v>0</v>
      </c>
      <c r="K19" s="22">
        <f t="shared" si="5"/>
        <v>442727.21442600002</v>
      </c>
      <c r="L19" s="22">
        <f t="shared" si="5"/>
        <v>435112.7414506143</v>
      </c>
      <c r="M19" s="22">
        <f t="shared" si="5"/>
        <v>7614.4729753857691</v>
      </c>
      <c r="N19" s="22">
        <f t="shared" si="5"/>
        <v>473718.11943582003</v>
      </c>
      <c r="O19" s="22">
        <f t="shared" si="5"/>
        <v>465570.63335215731</v>
      </c>
      <c r="P19" s="22">
        <f t="shared" si="5"/>
        <v>8147.4860836627413</v>
      </c>
    </row>
    <row r="20" spans="1:16" x14ac:dyDescent="0.25">
      <c r="A20" s="148" t="s">
        <v>32</v>
      </c>
      <c r="B20" s="23" t="s">
        <v>18</v>
      </c>
      <c r="C20" s="23" t="s">
        <v>22</v>
      </c>
      <c r="D20" s="23" t="s">
        <v>26</v>
      </c>
      <c r="E20" s="26" t="s">
        <v>33</v>
      </c>
      <c r="F20" s="23"/>
      <c r="G20" s="22">
        <f>SUM(G21:G23)</f>
        <v>459810</v>
      </c>
      <c r="H20" s="22">
        <f t="shared" ref="H20:P20" si="6">SUM(H21:H23)</f>
        <v>413763.75180000003</v>
      </c>
      <c r="I20" s="22">
        <f t="shared" si="6"/>
        <v>413763.75180000003</v>
      </c>
      <c r="J20" s="22">
        <f t="shared" si="6"/>
        <v>0</v>
      </c>
      <c r="K20" s="22">
        <f t="shared" si="6"/>
        <v>442727.21442600002</v>
      </c>
      <c r="L20" s="22">
        <f t="shared" si="6"/>
        <v>435112.7414506143</v>
      </c>
      <c r="M20" s="22">
        <f t="shared" si="6"/>
        <v>7614.4729753857691</v>
      </c>
      <c r="N20" s="22">
        <f t="shared" si="6"/>
        <v>473718.11943582003</v>
      </c>
      <c r="O20" s="22">
        <f t="shared" si="6"/>
        <v>465570.63335215731</v>
      </c>
      <c r="P20" s="22">
        <f t="shared" si="6"/>
        <v>8147.4860836627413</v>
      </c>
    </row>
    <row r="21" spans="1:16" x14ac:dyDescent="0.25">
      <c r="A21" s="257" t="s">
        <v>32</v>
      </c>
      <c r="B21" s="260" t="s">
        <v>18</v>
      </c>
      <c r="C21" s="260" t="s">
        <v>22</v>
      </c>
      <c r="D21" s="260" t="s">
        <v>26</v>
      </c>
      <c r="E21" s="260" t="s">
        <v>33</v>
      </c>
      <c r="F21" s="23" t="s">
        <v>34</v>
      </c>
      <c r="G21" s="22">
        <v>353101</v>
      </c>
      <c r="H21" s="22">
        <f t="shared" ref="H21:H48" si="7">I21+J21</f>
        <v>317790.90000000002</v>
      </c>
      <c r="I21" s="22">
        <f>SUM(G21*90/100)</f>
        <v>317790.90000000002</v>
      </c>
      <c r="J21" s="22"/>
      <c r="K21" s="22">
        <f t="shared" ref="K21:K48" si="8">L21+M21</f>
        <v>340036.26300000004</v>
      </c>
      <c r="L21" s="22">
        <f>SUM(H21/101.75*107)</f>
        <v>334187.9734643735</v>
      </c>
      <c r="M21" s="22">
        <f>SUM(L21/12*3*107/100-L21/12*3)</f>
        <v>5848.2895356265508</v>
      </c>
      <c r="N21" s="22">
        <f t="shared" ref="N21:N48" si="9">O21+P21</f>
        <v>363838.80141000001</v>
      </c>
      <c r="O21" s="22">
        <f>SUM(K21/101.75*107)</f>
        <v>357581.13160687964</v>
      </c>
      <c r="P21" s="22">
        <f>SUM(O21/12*3*107/100-O21/12*3)</f>
        <v>6257.669803120385</v>
      </c>
    </row>
    <row r="22" spans="1:16" x14ac:dyDescent="0.25">
      <c r="A22" s="258"/>
      <c r="B22" s="261"/>
      <c r="C22" s="261"/>
      <c r="D22" s="261"/>
      <c r="E22" s="261"/>
      <c r="F22" s="23" t="s">
        <v>183</v>
      </c>
      <c r="G22" s="22">
        <v>0</v>
      </c>
      <c r="H22" s="22">
        <f t="shared" si="7"/>
        <v>0</v>
      </c>
      <c r="I22" s="22">
        <f>SUM((G22-Q22)*107.5/100+Q22)</f>
        <v>0</v>
      </c>
      <c r="J22" s="22">
        <v>0</v>
      </c>
      <c r="K22" s="22">
        <f t="shared" si="8"/>
        <v>0</v>
      </c>
      <c r="L22" s="22">
        <f>SUM((I22-Q22)*107/100+Q22)</f>
        <v>0</v>
      </c>
      <c r="M22" s="22">
        <v>0</v>
      </c>
      <c r="N22" s="22">
        <f t="shared" si="9"/>
        <v>0</v>
      </c>
      <c r="O22" s="22">
        <f>SUM((L22-Q22)*106.5/100+Q22)</f>
        <v>0</v>
      </c>
      <c r="P22" s="22">
        <v>0</v>
      </c>
    </row>
    <row r="23" spans="1:16" x14ac:dyDescent="0.25">
      <c r="A23" s="259"/>
      <c r="B23" s="262"/>
      <c r="C23" s="262"/>
      <c r="D23" s="262"/>
      <c r="E23" s="262"/>
      <c r="F23" s="23" t="s">
        <v>35</v>
      </c>
      <c r="G23" s="22">
        <v>106709</v>
      </c>
      <c r="H23" s="22">
        <f t="shared" si="7"/>
        <v>95972.851800000004</v>
      </c>
      <c r="I23" s="22">
        <f>SUM(I21*30.2/100)</f>
        <v>95972.851800000004</v>
      </c>
      <c r="J23" s="22">
        <f>SUM(J21*30.2/100)</f>
        <v>0</v>
      </c>
      <c r="K23" s="22">
        <f t="shared" si="8"/>
        <v>102690.95142600001</v>
      </c>
      <c r="L23" s="22">
        <f>SUM(L21*30.2/100)</f>
        <v>100924.7679862408</v>
      </c>
      <c r="M23" s="22">
        <f>SUM(M21*30.2/100)</f>
        <v>1766.1834397592183</v>
      </c>
      <c r="N23" s="22">
        <f t="shared" si="9"/>
        <v>109879.31802581999</v>
      </c>
      <c r="O23" s="22">
        <f>SUM(O21*30.2/100)</f>
        <v>107989.50174527764</v>
      </c>
      <c r="P23" s="22">
        <f>SUM(P21*30.2/100)</f>
        <v>1889.8162805423563</v>
      </c>
    </row>
    <row r="24" spans="1:16" ht="23.25" x14ac:dyDescent="0.25">
      <c r="A24" s="149" t="s">
        <v>38</v>
      </c>
      <c r="B24" s="23" t="s">
        <v>18</v>
      </c>
      <c r="C24" s="23" t="s">
        <v>22</v>
      </c>
      <c r="D24" s="23" t="s">
        <v>26</v>
      </c>
      <c r="E24" s="147">
        <v>200</v>
      </c>
      <c r="F24" s="164"/>
      <c r="G24" s="77">
        <f>SUM(G25)</f>
        <v>61100</v>
      </c>
      <c r="H24" s="77">
        <f t="shared" ref="H24:P24" si="10">SUM(H25)</f>
        <v>61034</v>
      </c>
      <c r="I24" s="77">
        <f t="shared" si="10"/>
        <v>61034</v>
      </c>
      <c r="J24" s="77">
        <f t="shared" si="10"/>
        <v>0</v>
      </c>
      <c r="K24" s="77">
        <f t="shared" si="10"/>
        <v>64757.074000000001</v>
      </c>
      <c r="L24" s="77">
        <f t="shared" si="10"/>
        <v>64757.074000000001</v>
      </c>
      <c r="M24" s="77">
        <f t="shared" si="10"/>
        <v>0</v>
      </c>
      <c r="N24" s="77">
        <f t="shared" si="10"/>
        <v>68642.498439999996</v>
      </c>
      <c r="O24" s="77">
        <f t="shared" si="10"/>
        <v>68642.498439999996</v>
      </c>
      <c r="P24" s="77">
        <f t="shared" si="10"/>
        <v>0</v>
      </c>
    </row>
    <row r="25" spans="1:16" ht="23.25" x14ac:dyDescent="0.25">
      <c r="A25" s="217" t="s">
        <v>39</v>
      </c>
      <c r="B25" s="23" t="s">
        <v>18</v>
      </c>
      <c r="C25" s="23" t="s">
        <v>22</v>
      </c>
      <c r="D25" s="23" t="s">
        <v>26</v>
      </c>
      <c r="E25" s="78">
        <v>240</v>
      </c>
      <c r="F25" s="23"/>
      <c r="G25" s="79">
        <f>SUM(G26+G29)</f>
        <v>61100</v>
      </c>
      <c r="H25" s="79">
        <f t="shared" ref="H25:P25" si="11">SUM(H26+H29)</f>
        <v>61034</v>
      </c>
      <c r="I25" s="79">
        <f t="shared" si="11"/>
        <v>61034</v>
      </c>
      <c r="J25" s="79">
        <f t="shared" si="11"/>
        <v>0</v>
      </c>
      <c r="K25" s="79">
        <f t="shared" si="11"/>
        <v>64757.074000000001</v>
      </c>
      <c r="L25" s="79">
        <f t="shared" si="11"/>
        <v>64757.074000000001</v>
      </c>
      <c r="M25" s="79">
        <f t="shared" si="11"/>
        <v>0</v>
      </c>
      <c r="N25" s="79">
        <f t="shared" si="11"/>
        <v>68642.498439999996</v>
      </c>
      <c r="O25" s="79">
        <f t="shared" si="11"/>
        <v>68642.498439999996</v>
      </c>
      <c r="P25" s="79">
        <f t="shared" si="11"/>
        <v>0</v>
      </c>
    </row>
    <row r="26" spans="1:16" ht="23.25" x14ac:dyDescent="0.25">
      <c r="A26" s="217" t="s">
        <v>40</v>
      </c>
      <c r="B26" s="23" t="s">
        <v>18</v>
      </c>
      <c r="C26" s="23" t="s">
        <v>22</v>
      </c>
      <c r="D26" s="23" t="s">
        <v>26</v>
      </c>
      <c r="E26" s="78">
        <v>242</v>
      </c>
      <c r="F26" s="23"/>
      <c r="G26" s="79">
        <f>SUM(G27:G28)</f>
        <v>10500</v>
      </c>
      <c r="H26" s="79">
        <f t="shared" ref="H26:P26" si="12">SUM(H27:H28)</f>
        <v>9975</v>
      </c>
      <c r="I26" s="79">
        <f t="shared" si="12"/>
        <v>9975</v>
      </c>
      <c r="J26" s="79">
        <f t="shared" si="12"/>
        <v>0</v>
      </c>
      <c r="K26" s="79">
        <f t="shared" si="12"/>
        <v>10583.474999999999</v>
      </c>
      <c r="L26" s="79">
        <f t="shared" si="12"/>
        <v>10583.474999999999</v>
      </c>
      <c r="M26" s="79">
        <f t="shared" si="12"/>
        <v>0</v>
      </c>
      <c r="N26" s="79">
        <f t="shared" si="12"/>
        <v>11218.483499999998</v>
      </c>
      <c r="O26" s="79">
        <f t="shared" si="12"/>
        <v>11218.483499999998</v>
      </c>
      <c r="P26" s="79">
        <f t="shared" si="12"/>
        <v>0</v>
      </c>
    </row>
    <row r="27" spans="1:16" x14ac:dyDescent="0.25">
      <c r="A27" s="217"/>
      <c r="B27" s="23"/>
      <c r="C27" s="23"/>
      <c r="D27" s="23"/>
      <c r="E27" s="78"/>
      <c r="F27" s="23" t="s">
        <v>41</v>
      </c>
      <c r="G27" s="79">
        <v>9000</v>
      </c>
      <c r="H27" s="79">
        <f>SUM(I27:J27)</f>
        <v>8550</v>
      </c>
      <c r="I27" s="79">
        <f>SUM(G27*95/100)</f>
        <v>8550</v>
      </c>
      <c r="J27" s="79">
        <v>0</v>
      </c>
      <c r="K27" s="79">
        <f>SUM(L27:M27)</f>
        <v>9071.5499999999993</v>
      </c>
      <c r="L27" s="79">
        <f>SUM(I27*106.1/100)</f>
        <v>9071.5499999999993</v>
      </c>
      <c r="M27" s="79">
        <v>0</v>
      </c>
      <c r="N27" s="79">
        <f>SUM(O27:P27)</f>
        <v>9615.8429999999989</v>
      </c>
      <c r="O27" s="79">
        <f>SUM(L27*106/100)</f>
        <v>9615.8429999999989</v>
      </c>
      <c r="P27" s="79">
        <v>0</v>
      </c>
    </row>
    <row r="28" spans="1:16" x14ac:dyDescent="0.25">
      <c r="A28" s="217"/>
      <c r="B28" s="23"/>
      <c r="C28" s="23"/>
      <c r="D28" s="23"/>
      <c r="E28" s="78"/>
      <c r="F28" s="23" t="s">
        <v>98</v>
      </c>
      <c r="G28" s="79">
        <v>1500</v>
      </c>
      <c r="H28" s="79">
        <f>SUM(I28:J28)</f>
        <v>1425</v>
      </c>
      <c r="I28" s="79">
        <f>SUM(G28*95/100)</f>
        <v>1425</v>
      </c>
      <c r="J28" s="79">
        <v>0</v>
      </c>
      <c r="K28" s="79">
        <f>SUM(L28:M28)</f>
        <v>1511.925</v>
      </c>
      <c r="L28" s="79">
        <f>SUM(I28*106.1/100)</f>
        <v>1511.925</v>
      </c>
      <c r="M28" s="79">
        <v>0</v>
      </c>
      <c r="N28" s="79">
        <f>SUM(O28:P28)</f>
        <v>1602.6405</v>
      </c>
      <c r="O28" s="79">
        <f>SUM(L28*106/100)</f>
        <v>1602.6405</v>
      </c>
      <c r="P28" s="79">
        <v>0</v>
      </c>
    </row>
    <row r="29" spans="1:16" ht="23.25" x14ac:dyDescent="0.25">
      <c r="A29" s="217" t="s">
        <v>42</v>
      </c>
      <c r="B29" s="23" t="s">
        <v>18</v>
      </c>
      <c r="C29" s="23" t="s">
        <v>22</v>
      </c>
      <c r="D29" s="23" t="s">
        <v>26</v>
      </c>
      <c r="E29" s="23" t="s">
        <v>43</v>
      </c>
      <c r="F29" s="23"/>
      <c r="G29" s="79">
        <f>SUM(G30+G31+G32+G37+G41+G44++G45)</f>
        <v>50600</v>
      </c>
      <c r="H29" s="79">
        <f t="shared" ref="H29:P29" si="13">SUM(H30+H31+H32+H37+H41+H44++H45)</f>
        <v>51059</v>
      </c>
      <c r="I29" s="79">
        <f t="shared" si="13"/>
        <v>51059</v>
      </c>
      <c r="J29" s="79">
        <f t="shared" si="13"/>
        <v>0</v>
      </c>
      <c r="K29" s="79">
        <f t="shared" si="13"/>
        <v>54173.599000000002</v>
      </c>
      <c r="L29" s="79">
        <f t="shared" si="13"/>
        <v>54173.599000000002</v>
      </c>
      <c r="M29" s="79">
        <f t="shared" si="13"/>
        <v>0</v>
      </c>
      <c r="N29" s="79">
        <f t="shared" si="13"/>
        <v>57424.014940000001</v>
      </c>
      <c r="O29" s="79">
        <f t="shared" si="13"/>
        <v>57424.014940000001</v>
      </c>
      <c r="P29" s="79">
        <f t="shared" si="13"/>
        <v>0</v>
      </c>
    </row>
    <row r="30" spans="1:16" x14ac:dyDescent="0.25">
      <c r="A30" s="257" t="s">
        <v>42</v>
      </c>
      <c r="B30" s="260" t="s">
        <v>18</v>
      </c>
      <c r="C30" s="260" t="s">
        <v>22</v>
      </c>
      <c r="D30" s="260" t="s">
        <v>26</v>
      </c>
      <c r="E30" s="260" t="s">
        <v>43</v>
      </c>
      <c r="F30" s="23" t="s">
        <v>41</v>
      </c>
      <c r="G30" s="22">
        <v>500</v>
      </c>
      <c r="H30" s="22">
        <f>SUM(I30:J30)</f>
        <v>475</v>
      </c>
      <c r="I30" s="22">
        <f>SUM(G30*95/100)</f>
        <v>475</v>
      </c>
      <c r="J30" s="22">
        <v>0</v>
      </c>
      <c r="K30" s="22">
        <f>SUM(L30:M30)</f>
        <v>503.97500000000002</v>
      </c>
      <c r="L30" s="22">
        <f>SUM(I30*106.1/100)</f>
        <v>503.97500000000002</v>
      </c>
      <c r="M30" s="22">
        <v>0</v>
      </c>
      <c r="N30" s="22">
        <f>SUM(O30:P30)</f>
        <v>534.21350000000007</v>
      </c>
      <c r="O30" s="22">
        <f>SUM(L30*106/100)</f>
        <v>534.21350000000007</v>
      </c>
      <c r="P30" s="22">
        <v>0</v>
      </c>
    </row>
    <row r="31" spans="1:16" x14ac:dyDescent="0.25">
      <c r="A31" s="258"/>
      <c r="B31" s="261"/>
      <c r="C31" s="261"/>
      <c r="D31" s="261"/>
      <c r="E31" s="261"/>
      <c r="F31" s="23" t="s">
        <v>44</v>
      </c>
      <c r="G31" s="22">
        <v>1000</v>
      </c>
      <c r="H31" s="22">
        <f>SUM(I31:J31)</f>
        <v>950</v>
      </c>
      <c r="I31" s="22">
        <f>SUM(G31*95/100)</f>
        <v>950</v>
      </c>
      <c r="J31" s="22">
        <v>0</v>
      </c>
      <c r="K31" s="22">
        <f>SUM(L31:M31)</f>
        <v>1007.95</v>
      </c>
      <c r="L31" s="22">
        <f>SUM(I31*106.1/100)</f>
        <v>1007.95</v>
      </c>
      <c r="M31" s="22">
        <v>0</v>
      </c>
      <c r="N31" s="22">
        <f>SUM(O31:P31)</f>
        <v>1068.4270000000001</v>
      </c>
      <c r="O31" s="22">
        <f>SUM(L31*106/100)</f>
        <v>1068.4270000000001</v>
      </c>
      <c r="P31" s="22">
        <v>0</v>
      </c>
    </row>
    <row r="32" spans="1:16" x14ac:dyDescent="0.25">
      <c r="A32" s="258"/>
      <c r="B32" s="261"/>
      <c r="C32" s="261"/>
      <c r="D32" s="261"/>
      <c r="E32" s="261"/>
      <c r="F32" s="23" t="s">
        <v>45</v>
      </c>
      <c r="G32" s="22">
        <f>SUM(G33:G36)</f>
        <v>17200</v>
      </c>
      <c r="H32" s="22">
        <f t="shared" ref="H32:P32" si="14">SUM(H33:H36)</f>
        <v>17544</v>
      </c>
      <c r="I32" s="22">
        <f t="shared" si="14"/>
        <v>17544</v>
      </c>
      <c r="J32" s="22">
        <f t="shared" si="14"/>
        <v>0</v>
      </c>
      <c r="K32" s="22">
        <f t="shared" si="14"/>
        <v>18614.183999999997</v>
      </c>
      <c r="L32" s="22">
        <f t="shared" si="14"/>
        <v>18614.183999999997</v>
      </c>
      <c r="M32" s="22">
        <f t="shared" si="14"/>
        <v>0</v>
      </c>
      <c r="N32" s="22">
        <f t="shared" si="14"/>
        <v>19731.035039999999</v>
      </c>
      <c r="O32" s="22">
        <f t="shared" si="14"/>
        <v>19731.035039999999</v>
      </c>
      <c r="P32" s="22">
        <f t="shared" si="14"/>
        <v>0</v>
      </c>
    </row>
    <row r="33" spans="1:16" x14ac:dyDescent="0.25">
      <c r="A33" s="258"/>
      <c r="B33" s="261"/>
      <c r="C33" s="261"/>
      <c r="D33" s="261"/>
      <c r="E33" s="261"/>
      <c r="F33" s="23" t="s">
        <v>46</v>
      </c>
      <c r="G33" s="22">
        <v>6000</v>
      </c>
      <c r="H33" s="22">
        <f t="shared" si="7"/>
        <v>6120</v>
      </c>
      <c r="I33" s="22">
        <f>SUM(G33*102/100)</f>
        <v>6120</v>
      </c>
      <c r="J33" s="22">
        <v>0</v>
      </c>
      <c r="K33" s="22">
        <f t="shared" si="8"/>
        <v>6493.32</v>
      </c>
      <c r="L33" s="22">
        <f>SUM(I33*106.1/100)</f>
        <v>6493.32</v>
      </c>
      <c r="M33" s="22">
        <v>0</v>
      </c>
      <c r="N33" s="22">
        <f t="shared" si="9"/>
        <v>6882.9191999999994</v>
      </c>
      <c r="O33" s="22">
        <f>SUM(L33*106/100)</f>
        <v>6882.9191999999994</v>
      </c>
      <c r="P33" s="22">
        <v>0</v>
      </c>
    </row>
    <row r="34" spans="1:16" x14ac:dyDescent="0.25">
      <c r="A34" s="258"/>
      <c r="B34" s="261"/>
      <c r="C34" s="261"/>
      <c r="D34" s="261"/>
      <c r="E34" s="261"/>
      <c r="F34" s="23" t="s">
        <v>47</v>
      </c>
      <c r="G34" s="22">
        <v>11000</v>
      </c>
      <c r="H34" s="22">
        <f t="shared" si="7"/>
        <v>11220</v>
      </c>
      <c r="I34" s="22">
        <f>SUM(G34*102/100)</f>
        <v>11220</v>
      </c>
      <c r="J34" s="22">
        <v>0</v>
      </c>
      <c r="K34" s="22">
        <f t="shared" si="8"/>
        <v>11904.42</v>
      </c>
      <c r="L34" s="22">
        <f>SUM(I34*106.1/100)</f>
        <v>11904.42</v>
      </c>
      <c r="M34" s="22">
        <v>0</v>
      </c>
      <c r="N34" s="22">
        <f t="shared" si="9"/>
        <v>12618.6852</v>
      </c>
      <c r="O34" s="22">
        <f>SUM(L34*106/100)</f>
        <v>12618.6852</v>
      </c>
      <c r="P34" s="22">
        <v>0</v>
      </c>
    </row>
    <row r="35" spans="1:16" x14ac:dyDescent="0.25">
      <c r="A35" s="258"/>
      <c r="B35" s="261"/>
      <c r="C35" s="261"/>
      <c r="D35" s="261"/>
      <c r="E35" s="261"/>
      <c r="F35" s="23" t="s">
        <v>48</v>
      </c>
      <c r="G35" s="22">
        <v>200</v>
      </c>
      <c r="H35" s="22">
        <f t="shared" si="7"/>
        <v>204</v>
      </c>
      <c r="I35" s="22">
        <f>SUM(G35*102/100)</f>
        <v>204</v>
      </c>
      <c r="J35" s="22">
        <v>0</v>
      </c>
      <c r="K35" s="22">
        <f t="shared" si="8"/>
        <v>216.44399999999999</v>
      </c>
      <c r="L35" s="22">
        <f>SUM(I35*106.1/100)</f>
        <v>216.44399999999999</v>
      </c>
      <c r="M35" s="22">
        <v>0</v>
      </c>
      <c r="N35" s="22">
        <f t="shared" si="9"/>
        <v>229.43063999999998</v>
      </c>
      <c r="O35" s="22">
        <f>SUM(L35*106/100)</f>
        <v>229.43063999999998</v>
      </c>
      <c r="P35" s="22">
        <v>0</v>
      </c>
    </row>
    <row r="36" spans="1:16" x14ac:dyDescent="0.25">
      <c r="A36" s="258"/>
      <c r="B36" s="261"/>
      <c r="C36" s="261"/>
      <c r="D36" s="261"/>
      <c r="E36" s="261"/>
      <c r="F36" s="23" t="s">
        <v>49</v>
      </c>
      <c r="G36" s="22"/>
      <c r="H36" s="22">
        <f t="shared" si="7"/>
        <v>0</v>
      </c>
      <c r="I36" s="22">
        <f>SUM(G36*106.2/100)</f>
        <v>0</v>
      </c>
      <c r="J36" s="22">
        <v>0</v>
      </c>
      <c r="K36" s="22">
        <f t="shared" si="8"/>
        <v>0</v>
      </c>
      <c r="L36" s="22">
        <f>SUM(I36*106.1/100)</f>
        <v>0</v>
      </c>
      <c r="M36" s="22">
        <v>0</v>
      </c>
      <c r="N36" s="22">
        <f t="shared" si="9"/>
        <v>0</v>
      </c>
      <c r="O36" s="22">
        <f>SUM(L36*106/100)</f>
        <v>0</v>
      </c>
      <c r="P36" s="22">
        <v>0</v>
      </c>
    </row>
    <row r="37" spans="1:16" x14ac:dyDescent="0.25">
      <c r="A37" s="258"/>
      <c r="B37" s="261"/>
      <c r="C37" s="261"/>
      <c r="D37" s="261"/>
      <c r="E37" s="261"/>
      <c r="F37" s="23" t="s">
        <v>50</v>
      </c>
      <c r="G37" s="22">
        <f>SUM(G38:G40)</f>
        <v>0</v>
      </c>
      <c r="H37" s="22">
        <f t="shared" ref="H37:P37" si="15">SUM(H38:H40)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</row>
    <row r="38" spans="1:16" x14ac:dyDescent="0.25">
      <c r="A38" s="258"/>
      <c r="B38" s="261"/>
      <c r="C38" s="261"/>
      <c r="D38" s="261"/>
      <c r="E38" s="261"/>
      <c r="F38" s="23" t="s">
        <v>51</v>
      </c>
      <c r="G38" s="22"/>
      <c r="H38" s="22">
        <f t="shared" si="7"/>
        <v>0</v>
      </c>
      <c r="I38" s="22">
        <f>SUM(G38*106.2/100)</f>
        <v>0</v>
      </c>
      <c r="J38" s="22">
        <v>0</v>
      </c>
      <c r="K38" s="22">
        <f t="shared" si="8"/>
        <v>0</v>
      </c>
      <c r="L38" s="22">
        <f>SUM(I38*106.1/100)</f>
        <v>0</v>
      </c>
      <c r="M38" s="22">
        <v>0</v>
      </c>
      <c r="N38" s="22">
        <f t="shared" si="9"/>
        <v>0</v>
      </c>
      <c r="O38" s="22">
        <f>SUM(L38*106/100)</f>
        <v>0</v>
      </c>
      <c r="P38" s="22">
        <v>0</v>
      </c>
    </row>
    <row r="39" spans="1:16" x14ac:dyDescent="0.25">
      <c r="A39" s="258"/>
      <c r="B39" s="261"/>
      <c r="C39" s="261"/>
      <c r="D39" s="261"/>
      <c r="E39" s="261"/>
      <c r="F39" s="23" t="s">
        <v>52</v>
      </c>
      <c r="G39" s="22">
        <v>0</v>
      </c>
      <c r="H39" s="22">
        <f t="shared" si="7"/>
        <v>0</v>
      </c>
      <c r="I39" s="22">
        <f>SUM(G39*90/100)</f>
        <v>0</v>
      </c>
      <c r="J39" s="22">
        <v>0</v>
      </c>
      <c r="K39" s="22">
        <f t="shared" si="8"/>
        <v>0</v>
      </c>
      <c r="L39" s="22">
        <f>SUM(I39*106.4/100)</f>
        <v>0</v>
      </c>
      <c r="M39" s="22">
        <v>0</v>
      </c>
      <c r="N39" s="22">
        <f t="shared" si="9"/>
        <v>0</v>
      </c>
      <c r="O39" s="22">
        <f>SUM(L39*106.2/100)</f>
        <v>0</v>
      </c>
      <c r="P39" s="22">
        <v>0</v>
      </c>
    </row>
    <row r="40" spans="1:16" x14ac:dyDescent="0.25">
      <c r="A40" s="258"/>
      <c r="B40" s="261"/>
      <c r="C40" s="261"/>
      <c r="D40" s="261"/>
      <c r="E40" s="261"/>
      <c r="F40" s="23" t="s">
        <v>98</v>
      </c>
      <c r="G40" s="22"/>
      <c r="H40" s="22">
        <f t="shared" si="7"/>
        <v>0</v>
      </c>
      <c r="I40" s="22">
        <f>SUM(G40*90/100)</f>
        <v>0</v>
      </c>
      <c r="J40" s="22">
        <v>0</v>
      </c>
      <c r="K40" s="22">
        <f t="shared" si="8"/>
        <v>0</v>
      </c>
      <c r="L40" s="22">
        <f>SUM(I40*106.4/100)</f>
        <v>0</v>
      </c>
      <c r="M40" s="22">
        <v>0</v>
      </c>
      <c r="N40" s="22">
        <f t="shared" si="9"/>
        <v>0</v>
      </c>
      <c r="O40" s="22">
        <f>SUM(L40*106.2/100)</f>
        <v>0</v>
      </c>
      <c r="P40" s="22">
        <v>0</v>
      </c>
    </row>
    <row r="41" spans="1:16" x14ac:dyDescent="0.25">
      <c r="A41" s="258"/>
      <c r="B41" s="261"/>
      <c r="C41" s="261"/>
      <c r="D41" s="261"/>
      <c r="E41" s="261"/>
      <c r="F41" s="23" t="s">
        <v>54</v>
      </c>
      <c r="G41" s="22">
        <f>SUM(G42:G43)</f>
        <v>4400</v>
      </c>
      <c r="H41" s="22">
        <f t="shared" ref="H41:P41" si="16">SUM(H42:H43)</f>
        <v>4180</v>
      </c>
      <c r="I41" s="22">
        <f t="shared" si="16"/>
        <v>4180</v>
      </c>
      <c r="J41" s="22">
        <f t="shared" si="16"/>
        <v>0</v>
      </c>
      <c r="K41" s="22">
        <f t="shared" si="16"/>
        <v>4434.9799999999996</v>
      </c>
      <c r="L41" s="22">
        <f t="shared" si="16"/>
        <v>4434.9799999999996</v>
      </c>
      <c r="M41" s="22">
        <f t="shared" si="16"/>
        <v>0</v>
      </c>
      <c r="N41" s="22">
        <f t="shared" si="16"/>
        <v>4701.0787999999993</v>
      </c>
      <c r="O41" s="22">
        <f t="shared" si="16"/>
        <v>4701.0787999999993</v>
      </c>
      <c r="P41" s="22">
        <f t="shared" si="16"/>
        <v>0</v>
      </c>
    </row>
    <row r="42" spans="1:16" x14ac:dyDescent="0.25">
      <c r="A42" s="258"/>
      <c r="B42" s="261"/>
      <c r="C42" s="261"/>
      <c r="D42" s="261"/>
      <c r="E42" s="261"/>
      <c r="F42" s="23" t="s">
        <v>55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A43" s="258"/>
      <c r="B43" s="261"/>
      <c r="C43" s="261"/>
      <c r="D43" s="261"/>
      <c r="E43" s="261"/>
      <c r="F43" s="23" t="s">
        <v>56</v>
      </c>
      <c r="G43" s="22">
        <v>4400</v>
      </c>
      <c r="H43" s="22">
        <f t="shared" si="7"/>
        <v>4180</v>
      </c>
      <c r="I43" s="22">
        <f>SUM(G43*95/100)</f>
        <v>4180</v>
      </c>
      <c r="J43" s="22">
        <v>0</v>
      </c>
      <c r="K43" s="22">
        <f t="shared" si="8"/>
        <v>4434.9799999999996</v>
      </c>
      <c r="L43" s="22">
        <f>SUM(I43*106.1/100)</f>
        <v>4434.9799999999996</v>
      </c>
      <c r="M43" s="22">
        <v>0</v>
      </c>
      <c r="N43" s="22">
        <f t="shared" si="9"/>
        <v>4701.0787999999993</v>
      </c>
      <c r="O43" s="22">
        <f>SUM(L43*106/100)</f>
        <v>4701.0787999999993</v>
      </c>
      <c r="P43" s="22">
        <v>0</v>
      </c>
    </row>
    <row r="44" spans="1:16" x14ac:dyDescent="0.25">
      <c r="A44" s="258"/>
      <c r="B44" s="261"/>
      <c r="C44" s="261"/>
      <c r="D44" s="261"/>
      <c r="E44" s="261"/>
      <c r="F44" s="23" t="s">
        <v>57</v>
      </c>
      <c r="G44" s="22">
        <v>0</v>
      </c>
      <c r="H44" s="22">
        <f t="shared" si="7"/>
        <v>0</v>
      </c>
      <c r="I44" s="22"/>
      <c r="J44" s="22">
        <v>0</v>
      </c>
      <c r="K44" s="22">
        <f t="shared" si="8"/>
        <v>0</v>
      </c>
      <c r="L44" s="22"/>
      <c r="M44" s="22">
        <v>0</v>
      </c>
      <c r="N44" s="22">
        <f t="shared" si="9"/>
        <v>0</v>
      </c>
      <c r="O44" s="22"/>
      <c r="P44" s="22">
        <v>0</v>
      </c>
    </row>
    <row r="45" spans="1:16" x14ac:dyDescent="0.25">
      <c r="A45" s="258"/>
      <c r="B45" s="261"/>
      <c r="C45" s="261"/>
      <c r="D45" s="261"/>
      <c r="E45" s="261"/>
      <c r="F45" s="23" t="s">
        <v>58</v>
      </c>
      <c r="G45" s="22">
        <f>SUM(G46:G48)</f>
        <v>27500</v>
      </c>
      <c r="H45" s="22">
        <f t="shared" ref="H45:P45" si="17">SUM(H46:H48)</f>
        <v>27910</v>
      </c>
      <c r="I45" s="22">
        <f t="shared" si="17"/>
        <v>27910</v>
      </c>
      <c r="J45" s="22">
        <f t="shared" si="17"/>
        <v>0</v>
      </c>
      <c r="K45" s="22">
        <f t="shared" si="17"/>
        <v>29612.510000000002</v>
      </c>
      <c r="L45" s="22">
        <f t="shared" si="17"/>
        <v>29612.510000000002</v>
      </c>
      <c r="M45" s="22">
        <f t="shared" si="17"/>
        <v>0</v>
      </c>
      <c r="N45" s="22">
        <f t="shared" si="17"/>
        <v>31389.260600000001</v>
      </c>
      <c r="O45" s="22">
        <f t="shared" si="17"/>
        <v>31389.260600000001</v>
      </c>
      <c r="P45" s="22">
        <f t="shared" si="17"/>
        <v>0</v>
      </c>
    </row>
    <row r="46" spans="1:16" x14ac:dyDescent="0.25">
      <c r="A46" s="258"/>
      <c r="B46" s="261"/>
      <c r="C46" s="261"/>
      <c r="D46" s="261"/>
      <c r="E46" s="261"/>
      <c r="F46" s="23" t="s">
        <v>59</v>
      </c>
      <c r="G46" s="22">
        <v>2000</v>
      </c>
      <c r="H46" s="22">
        <f t="shared" si="7"/>
        <v>1900</v>
      </c>
      <c r="I46" s="22">
        <f>SUM(G46*95/100)</f>
        <v>1900</v>
      </c>
      <c r="J46" s="22">
        <v>0</v>
      </c>
      <c r="K46" s="22">
        <f t="shared" si="8"/>
        <v>2015.9</v>
      </c>
      <c r="L46" s="22">
        <f>SUM(I46*106.1/100)</f>
        <v>2015.9</v>
      </c>
      <c r="M46" s="22">
        <v>0</v>
      </c>
      <c r="N46" s="22">
        <f t="shared" si="9"/>
        <v>2136.8540000000003</v>
      </c>
      <c r="O46" s="22">
        <f>SUM(L46*106/100)</f>
        <v>2136.8540000000003</v>
      </c>
      <c r="P46" s="22">
        <v>0</v>
      </c>
    </row>
    <row r="47" spans="1:16" x14ac:dyDescent="0.25">
      <c r="A47" s="258"/>
      <c r="B47" s="261"/>
      <c r="C47" s="261"/>
      <c r="D47" s="261"/>
      <c r="E47" s="261"/>
      <c r="F47" s="23" t="s">
        <v>60</v>
      </c>
      <c r="G47" s="22">
        <v>0</v>
      </c>
      <c r="H47" s="22">
        <f t="shared" si="7"/>
        <v>0</v>
      </c>
      <c r="I47" s="22">
        <f>SUM(G47*106.2/100)</f>
        <v>0</v>
      </c>
      <c r="J47" s="22">
        <v>0</v>
      </c>
      <c r="K47" s="22">
        <f t="shared" si="8"/>
        <v>0</v>
      </c>
      <c r="L47" s="22">
        <f>SUM(I47*106.1/100)</f>
        <v>0</v>
      </c>
      <c r="M47" s="22">
        <v>0</v>
      </c>
      <c r="N47" s="22">
        <f t="shared" si="9"/>
        <v>0</v>
      </c>
      <c r="O47" s="22">
        <f>SUM(L47*106/100)</f>
        <v>0</v>
      </c>
      <c r="P47" s="22">
        <v>0</v>
      </c>
    </row>
    <row r="48" spans="1:16" x14ac:dyDescent="0.25">
      <c r="A48" s="259"/>
      <c r="B48" s="262"/>
      <c r="C48" s="262"/>
      <c r="D48" s="262"/>
      <c r="E48" s="262"/>
      <c r="F48" s="23" t="s">
        <v>61</v>
      </c>
      <c r="G48" s="22">
        <v>25500</v>
      </c>
      <c r="H48" s="22">
        <f t="shared" si="7"/>
        <v>26010</v>
      </c>
      <c r="I48" s="22">
        <f>SUM(G48*102/100)</f>
        <v>26010</v>
      </c>
      <c r="J48" s="22">
        <v>0</v>
      </c>
      <c r="K48" s="22">
        <f t="shared" si="8"/>
        <v>27596.61</v>
      </c>
      <c r="L48" s="22">
        <f>SUM(I48*106.1/100)</f>
        <v>27596.61</v>
      </c>
      <c r="M48" s="22">
        <v>0</v>
      </c>
      <c r="N48" s="22">
        <f t="shared" si="9"/>
        <v>29252.406600000002</v>
      </c>
      <c r="O48" s="22">
        <f>SUM(L48*106/100)</f>
        <v>29252.406600000002</v>
      </c>
      <c r="P48" s="22">
        <v>0</v>
      </c>
    </row>
    <row r="49" spans="1:16" x14ac:dyDescent="0.25">
      <c r="A49" s="217" t="s">
        <v>62</v>
      </c>
      <c r="B49" s="23" t="s">
        <v>18</v>
      </c>
      <c r="C49" s="23" t="s">
        <v>22</v>
      </c>
      <c r="D49" s="23" t="s">
        <v>26</v>
      </c>
      <c r="E49" s="23" t="s">
        <v>63</v>
      </c>
      <c r="F49" s="23"/>
      <c r="G49" s="22">
        <f>SUM(G50)</f>
        <v>2600</v>
      </c>
      <c r="H49" s="22">
        <f t="shared" ref="H49:P50" si="18">SUM(H50)</f>
        <v>2756</v>
      </c>
      <c r="I49" s="22">
        <f t="shared" si="18"/>
        <v>2756</v>
      </c>
      <c r="J49" s="22">
        <f t="shared" si="18"/>
        <v>0</v>
      </c>
      <c r="K49" s="22">
        <f t="shared" si="18"/>
        <v>2924.116</v>
      </c>
      <c r="L49" s="22">
        <f t="shared" si="18"/>
        <v>2924.116</v>
      </c>
      <c r="M49" s="22">
        <f t="shared" si="18"/>
        <v>0</v>
      </c>
      <c r="N49" s="22">
        <f t="shared" si="18"/>
        <v>3099.5629599999997</v>
      </c>
      <c r="O49" s="22">
        <f t="shared" si="18"/>
        <v>3099.5629599999997</v>
      </c>
      <c r="P49" s="22">
        <f t="shared" si="18"/>
        <v>0</v>
      </c>
    </row>
    <row r="50" spans="1:16" x14ac:dyDescent="0.25">
      <c r="A50" s="217" t="s">
        <v>64</v>
      </c>
      <c r="B50" s="23" t="s">
        <v>18</v>
      </c>
      <c r="C50" s="23" t="s">
        <v>22</v>
      </c>
      <c r="D50" s="23" t="s">
        <v>26</v>
      </c>
      <c r="E50" s="23" t="s">
        <v>65</v>
      </c>
      <c r="F50" s="23"/>
      <c r="G50" s="22">
        <f>SUM(G51)</f>
        <v>2600</v>
      </c>
      <c r="H50" s="22">
        <f t="shared" si="18"/>
        <v>2756</v>
      </c>
      <c r="I50" s="22">
        <f t="shared" si="18"/>
        <v>2756</v>
      </c>
      <c r="J50" s="22">
        <f t="shared" si="18"/>
        <v>0</v>
      </c>
      <c r="K50" s="22">
        <f t="shared" si="18"/>
        <v>2924.116</v>
      </c>
      <c r="L50" s="22">
        <f t="shared" si="18"/>
        <v>2924.116</v>
      </c>
      <c r="M50" s="22">
        <f t="shared" si="18"/>
        <v>0</v>
      </c>
      <c r="N50" s="22">
        <f t="shared" si="18"/>
        <v>3099.5629599999997</v>
      </c>
      <c r="O50" s="22">
        <f t="shared" si="18"/>
        <v>3099.5629599999997</v>
      </c>
      <c r="P50" s="22">
        <f t="shared" si="18"/>
        <v>0</v>
      </c>
    </row>
    <row r="51" spans="1:16" x14ac:dyDescent="0.25">
      <c r="A51" s="217" t="s">
        <v>66</v>
      </c>
      <c r="B51" s="23" t="s">
        <v>18</v>
      </c>
      <c r="C51" s="23" t="s">
        <v>22</v>
      </c>
      <c r="D51" s="23" t="s">
        <v>26</v>
      </c>
      <c r="E51" s="23" t="s">
        <v>67</v>
      </c>
      <c r="F51" s="23" t="s">
        <v>68</v>
      </c>
      <c r="G51" s="22">
        <v>2600</v>
      </c>
      <c r="H51" s="22">
        <f>SUM(I51:J51)</f>
        <v>2756</v>
      </c>
      <c r="I51" s="22">
        <f>G51*106/100</f>
        <v>2756</v>
      </c>
      <c r="J51" s="22">
        <v>0</v>
      </c>
      <c r="K51" s="22">
        <f>SUM(L51:M51)</f>
        <v>2924.116</v>
      </c>
      <c r="L51" s="22">
        <f>SUM(I51*106.1/100)</f>
        <v>2924.116</v>
      </c>
      <c r="M51" s="22">
        <v>0</v>
      </c>
      <c r="N51" s="22">
        <f>SUM(O51:P51)</f>
        <v>3099.5629599999997</v>
      </c>
      <c r="O51" s="22">
        <f>SUM(L51*106/100)</f>
        <v>3099.5629599999997</v>
      </c>
      <c r="P51" s="22">
        <v>0</v>
      </c>
    </row>
    <row r="52" spans="1:16" ht="34.5" x14ac:dyDescent="0.25">
      <c r="A52" s="217" t="s">
        <v>69</v>
      </c>
      <c r="B52" s="23" t="s">
        <v>18</v>
      </c>
      <c r="C52" s="23" t="s">
        <v>22</v>
      </c>
      <c r="D52" s="23" t="s">
        <v>70</v>
      </c>
      <c r="E52" s="23"/>
      <c r="F52" s="23"/>
      <c r="G52" s="22">
        <f t="shared" ref="G52:P52" si="19">G56+G57</f>
        <v>493016</v>
      </c>
      <c r="H52" s="22">
        <f t="shared" si="19"/>
        <v>443696.21100000001</v>
      </c>
      <c r="I52" s="22">
        <f t="shared" si="19"/>
        <v>443696.21100000001</v>
      </c>
      <c r="J52" s="22">
        <f t="shared" si="19"/>
        <v>0</v>
      </c>
      <c r="K52" s="22">
        <f t="shared" si="19"/>
        <v>472860.99325061426</v>
      </c>
      <c r="L52" s="22">
        <f t="shared" si="19"/>
        <v>466589.62729238329</v>
      </c>
      <c r="M52" s="22">
        <f t="shared" si="19"/>
        <v>6271.3659582309483</v>
      </c>
      <c r="N52" s="22">
        <f t="shared" si="19"/>
        <v>505961.26277815725</v>
      </c>
      <c r="O52" s="22">
        <f t="shared" si="19"/>
        <v>499250.90120285016</v>
      </c>
      <c r="P52" s="22">
        <f t="shared" si="19"/>
        <v>6710.3615753071208</v>
      </c>
    </row>
    <row r="53" spans="1:16" ht="34.5" x14ac:dyDescent="0.25">
      <c r="A53" s="217" t="s">
        <v>28</v>
      </c>
      <c r="B53" s="23" t="s">
        <v>18</v>
      </c>
      <c r="C53" s="23" t="s">
        <v>22</v>
      </c>
      <c r="D53" s="23" t="s">
        <v>70</v>
      </c>
      <c r="E53" s="23" t="s">
        <v>29</v>
      </c>
      <c r="F53" s="23"/>
      <c r="G53" s="22">
        <f>SUM(G54)</f>
        <v>493016</v>
      </c>
      <c r="H53" s="22">
        <f t="shared" ref="H53:P54" si="20">SUM(H54)</f>
        <v>443696.21100000001</v>
      </c>
      <c r="I53" s="22">
        <f t="shared" si="20"/>
        <v>443696.21100000001</v>
      </c>
      <c r="J53" s="22">
        <f t="shared" si="20"/>
        <v>0</v>
      </c>
      <c r="K53" s="22">
        <f t="shared" si="20"/>
        <v>472860.99325061426</v>
      </c>
      <c r="L53" s="22">
        <f t="shared" si="20"/>
        <v>466589.62729238329</v>
      </c>
      <c r="M53" s="22">
        <f t="shared" si="20"/>
        <v>6271.3659582309483</v>
      </c>
      <c r="N53" s="22">
        <f t="shared" si="20"/>
        <v>505961.26277815725</v>
      </c>
      <c r="O53" s="22">
        <f t="shared" si="20"/>
        <v>499250.90120285016</v>
      </c>
      <c r="P53" s="22">
        <f t="shared" si="20"/>
        <v>6710.3615753071208</v>
      </c>
    </row>
    <row r="54" spans="1:16" ht="23.25" x14ac:dyDescent="0.25">
      <c r="A54" s="217" t="s">
        <v>30</v>
      </c>
      <c r="B54" s="23" t="s">
        <v>18</v>
      </c>
      <c r="C54" s="23" t="s">
        <v>22</v>
      </c>
      <c r="D54" s="23" t="s">
        <v>70</v>
      </c>
      <c r="E54" s="23" t="s">
        <v>31</v>
      </c>
      <c r="F54" s="23"/>
      <c r="G54" s="22">
        <f>SUM(G55)</f>
        <v>493016</v>
      </c>
      <c r="H54" s="22">
        <f t="shared" si="20"/>
        <v>443696.21100000001</v>
      </c>
      <c r="I54" s="22">
        <f t="shared" si="20"/>
        <v>443696.21100000001</v>
      </c>
      <c r="J54" s="22">
        <f t="shared" si="20"/>
        <v>0</v>
      </c>
      <c r="K54" s="22">
        <f t="shared" si="20"/>
        <v>472860.99325061426</v>
      </c>
      <c r="L54" s="22">
        <f t="shared" si="20"/>
        <v>466589.62729238329</v>
      </c>
      <c r="M54" s="22">
        <f t="shared" si="20"/>
        <v>6271.3659582309483</v>
      </c>
      <c r="N54" s="22">
        <f t="shared" si="20"/>
        <v>505961.26277815725</v>
      </c>
      <c r="O54" s="22">
        <f t="shared" si="20"/>
        <v>499250.90120285016</v>
      </c>
      <c r="P54" s="22">
        <f t="shared" si="20"/>
        <v>6710.3615753071208</v>
      </c>
    </row>
    <row r="55" spans="1:16" x14ac:dyDescent="0.25">
      <c r="A55" s="217" t="s">
        <v>32</v>
      </c>
      <c r="B55" s="23" t="s">
        <v>18</v>
      </c>
      <c r="C55" s="23" t="s">
        <v>22</v>
      </c>
      <c r="D55" s="23" t="s">
        <v>70</v>
      </c>
      <c r="E55" s="23" t="s">
        <v>33</v>
      </c>
      <c r="F55" s="23"/>
      <c r="G55" s="22">
        <f>SUM(G56:G57)</f>
        <v>493016</v>
      </c>
      <c r="H55" s="22">
        <f t="shared" ref="H55:P55" si="21">SUM(H56:H57)</f>
        <v>443696.21100000001</v>
      </c>
      <c r="I55" s="22">
        <f t="shared" si="21"/>
        <v>443696.21100000001</v>
      </c>
      <c r="J55" s="22">
        <f t="shared" si="21"/>
        <v>0</v>
      </c>
      <c r="K55" s="22">
        <f t="shared" si="21"/>
        <v>472860.99325061426</v>
      </c>
      <c r="L55" s="22">
        <f t="shared" si="21"/>
        <v>466589.62729238329</v>
      </c>
      <c r="M55" s="22">
        <f t="shared" si="21"/>
        <v>6271.3659582309483</v>
      </c>
      <c r="N55" s="22">
        <f t="shared" si="21"/>
        <v>505961.26277815725</v>
      </c>
      <c r="O55" s="22">
        <f t="shared" si="21"/>
        <v>499250.90120285016</v>
      </c>
      <c r="P55" s="22">
        <f t="shared" si="21"/>
        <v>6710.3615753071208</v>
      </c>
    </row>
    <row r="56" spans="1:16" x14ac:dyDescent="0.25">
      <c r="A56" s="265" t="s">
        <v>32</v>
      </c>
      <c r="B56" s="270" t="s">
        <v>18</v>
      </c>
      <c r="C56" s="270" t="s">
        <v>22</v>
      </c>
      <c r="D56" s="270" t="s">
        <v>70</v>
      </c>
      <c r="E56" s="271">
        <v>121</v>
      </c>
      <c r="F56" s="28" t="s">
        <v>34</v>
      </c>
      <c r="G56" s="29">
        <v>378645</v>
      </c>
      <c r="H56" s="29">
        <f>I56+J56</f>
        <v>340780.5</v>
      </c>
      <c r="I56" s="22">
        <f>SUM(G56*90/100)</f>
        <v>340780.5</v>
      </c>
      <c r="J56" s="22"/>
      <c r="K56" s="29">
        <f>L56+M56</f>
        <v>364635.13500000001</v>
      </c>
      <c r="L56" s="22">
        <f>SUM(H56/101.75*107)</f>
        <v>358363.76904176903</v>
      </c>
      <c r="M56" s="22">
        <f>SUM(L56/12*3*107/100-L56/12*3)</f>
        <v>6271.3659582309483</v>
      </c>
      <c r="N56" s="29">
        <f>O56+P56</f>
        <v>390159.59444999998</v>
      </c>
      <c r="O56" s="22">
        <f>SUM(K56/101.75*107)</f>
        <v>383449.23287469288</v>
      </c>
      <c r="P56" s="22">
        <f>SUM(O56/12*3*107/100-O56/12*3)</f>
        <v>6710.3615753071208</v>
      </c>
    </row>
    <row r="57" spans="1:16" x14ac:dyDescent="0.25">
      <c r="A57" s="266"/>
      <c r="B57" s="262"/>
      <c r="C57" s="262"/>
      <c r="D57" s="262"/>
      <c r="E57" s="272"/>
      <c r="F57" s="23" t="s">
        <v>35</v>
      </c>
      <c r="G57" s="22">
        <v>114371</v>
      </c>
      <c r="H57" s="22">
        <f>I57+J57</f>
        <v>102915.711</v>
      </c>
      <c r="I57" s="22">
        <f>SUM(I56*30.2/100)</f>
        <v>102915.711</v>
      </c>
      <c r="J57" s="22">
        <v>0</v>
      </c>
      <c r="K57" s="22">
        <f>L57+M57</f>
        <v>108225.85825061424</v>
      </c>
      <c r="L57" s="22">
        <f>SUM(L56*30.2/100)</f>
        <v>108225.85825061424</v>
      </c>
      <c r="M57" s="22">
        <v>0</v>
      </c>
      <c r="N57" s="22">
        <f>O57+P57</f>
        <v>115801.66832815725</v>
      </c>
      <c r="O57" s="22">
        <f>SUM(O56*30.2/100)</f>
        <v>115801.66832815725</v>
      </c>
      <c r="P57" s="22">
        <v>0</v>
      </c>
    </row>
    <row r="58" spans="1:16" x14ac:dyDescent="0.25">
      <c r="A58" s="82" t="s">
        <v>71</v>
      </c>
      <c r="B58" s="24" t="s">
        <v>18</v>
      </c>
      <c r="C58" s="24" t="s">
        <v>72</v>
      </c>
      <c r="D58" s="24" t="s">
        <v>20</v>
      </c>
      <c r="E58" s="24"/>
      <c r="F58" s="24"/>
      <c r="G58" s="25">
        <f>SUM(G59)</f>
        <v>0</v>
      </c>
      <c r="H58" s="25">
        <f t="shared" ref="H58:P58" si="22">SUM(H59)</f>
        <v>0</v>
      </c>
      <c r="I58" s="25">
        <f t="shared" si="22"/>
        <v>0</v>
      </c>
      <c r="J58" s="25">
        <f t="shared" si="22"/>
        <v>0</v>
      </c>
      <c r="K58" s="25">
        <f t="shared" si="22"/>
        <v>0</v>
      </c>
      <c r="L58" s="25">
        <f t="shared" si="22"/>
        <v>0</v>
      </c>
      <c r="M58" s="25">
        <f t="shared" si="22"/>
        <v>0</v>
      </c>
      <c r="N58" s="25">
        <f t="shared" si="22"/>
        <v>0</v>
      </c>
      <c r="O58" s="25">
        <f t="shared" si="22"/>
        <v>0</v>
      </c>
      <c r="P58" s="25">
        <f t="shared" si="22"/>
        <v>0</v>
      </c>
    </row>
    <row r="59" spans="1:16" ht="23.25" x14ac:dyDescent="0.25">
      <c r="A59" s="217" t="s">
        <v>73</v>
      </c>
      <c r="B59" s="23" t="s">
        <v>18</v>
      </c>
      <c r="C59" s="23" t="s">
        <v>72</v>
      </c>
      <c r="D59" s="23" t="s">
        <v>74</v>
      </c>
      <c r="E59" s="23"/>
      <c r="F59" s="23"/>
      <c r="G59" s="22">
        <f t="shared" ref="G59:P63" si="23">SUM(G60)</f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0</v>
      </c>
      <c r="M59" s="22">
        <f t="shared" si="23"/>
        <v>0</v>
      </c>
      <c r="N59" s="22">
        <f t="shared" si="23"/>
        <v>0</v>
      </c>
      <c r="O59" s="22">
        <f t="shared" si="23"/>
        <v>0</v>
      </c>
      <c r="P59" s="22">
        <f t="shared" si="23"/>
        <v>0</v>
      </c>
    </row>
    <row r="60" spans="1:16" x14ac:dyDescent="0.25">
      <c r="A60" s="217" t="s">
        <v>75</v>
      </c>
      <c r="B60" s="23" t="s">
        <v>18</v>
      </c>
      <c r="C60" s="23" t="s">
        <v>72</v>
      </c>
      <c r="D60" s="23" t="s">
        <v>234</v>
      </c>
      <c r="E60" s="23"/>
      <c r="F60" s="23"/>
      <c r="G60" s="22">
        <f t="shared" si="23"/>
        <v>0</v>
      </c>
      <c r="H60" s="22">
        <f t="shared" si="23"/>
        <v>0</v>
      </c>
      <c r="I60" s="22">
        <f t="shared" si="23"/>
        <v>0</v>
      </c>
      <c r="J60" s="22">
        <f t="shared" si="23"/>
        <v>0</v>
      </c>
      <c r="K60" s="22">
        <f t="shared" si="23"/>
        <v>0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</row>
    <row r="61" spans="1:16" x14ac:dyDescent="0.25">
      <c r="A61" s="217" t="s">
        <v>77</v>
      </c>
      <c r="B61" s="23" t="s">
        <v>18</v>
      </c>
      <c r="C61" s="23" t="s">
        <v>72</v>
      </c>
      <c r="D61" s="23" t="s">
        <v>237</v>
      </c>
      <c r="E61" s="23"/>
      <c r="F61" s="23"/>
      <c r="G61" s="22">
        <f>SUM(G62)</f>
        <v>0</v>
      </c>
      <c r="H61" s="22">
        <f t="shared" si="23"/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  <c r="L61" s="22">
        <f t="shared" si="23"/>
        <v>0</v>
      </c>
      <c r="M61" s="22">
        <f t="shared" si="23"/>
        <v>0</v>
      </c>
      <c r="N61" s="22">
        <f t="shared" si="23"/>
        <v>0</v>
      </c>
      <c r="O61" s="22">
        <f t="shared" si="23"/>
        <v>0</v>
      </c>
      <c r="P61" s="22">
        <f t="shared" si="23"/>
        <v>0</v>
      </c>
    </row>
    <row r="62" spans="1:16" x14ac:dyDescent="0.25">
      <c r="A62" s="217" t="s">
        <v>62</v>
      </c>
      <c r="B62" s="23" t="s">
        <v>18</v>
      </c>
      <c r="C62" s="23" t="s">
        <v>72</v>
      </c>
      <c r="D62" s="23" t="s">
        <v>237</v>
      </c>
      <c r="E62" s="23" t="s">
        <v>63</v>
      </c>
      <c r="F62" s="23"/>
      <c r="G62" s="22">
        <f>SUM(G63)</f>
        <v>0</v>
      </c>
      <c r="H62" s="22">
        <f t="shared" si="23"/>
        <v>0</v>
      </c>
      <c r="I62" s="22">
        <f t="shared" si="23"/>
        <v>0</v>
      </c>
      <c r="J62" s="22">
        <f t="shared" si="23"/>
        <v>0</v>
      </c>
      <c r="K62" s="22">
        <f t="shared" si="23"/>
        <v>0</v>
      </c>
      <c r="L62" s="22">
        <f t="shared" si="23"/>
        <v>0</v>
      </c>
      <c r="M62" s="22">
        <f t="shared" si="23"/>
        <v>0</v>
      </c>
      <c r="N62" s="22">
        <f t="shared" si="23"/>
        <v>0</v>
      </c>
      <c r="O62" s="22">
        <f t="shared" si="23"/>
        <v>0</v>
      </c>
      <c r="P62" s="22">
        <f t="shared" si="23"/>
        <v>0</v>
      </c>
    </row>
    <row r="63" spans="1:16" x14ac:dyDescent="0.25">
      <c r="A63" s="217" t="s">
        <v>64</v>
      </c>
      <c r="B63" s="23" t="s">
        <v>18</v>
      </c>
      <c r="C63" s="23" t="s">
        <v>72</v>
      </c>
      <c r="D63" s="23" t="s">
        <v>237</v>
      </c>
      <c r="E63" s="23" t="s">
        <v>65</v>
      </c>
      <c r="F63" s="23"/>
      <c r="G63" s="22">
        <f>SUM(G64)</f>
        <v>0</v>
      </c>
      <c r="H63" s="22">
        <f t="shared" si="23"/>
        <v>0</v>
      </c>
      <c r="I63" s="22">
        <f t="shared" si="23"/>
        <v>0</v>
      </c>
      <c r="J63" s="22">
        <f t="shared" si="23"/>
        <v>0</v>
      </c>
      <c r="K63" s="22">
        <f t="shared" si="23"/>
        <v>0</v>
      </c>
      <c r="L63" s="22">
        <f t="shared" si="23"/>
        <v>0</v>
      </c>
      <c r="M63" s="22">
        <f t="shared" si="23"/>
        <v>0</v>
      </c>
      <c r="N63" s="22">
        <f t="shared" si="23"/>
        <v>0</v>
      </c>
      <c r="O63" s="22">
        <f t="shared" si="23"/>
        <v>0</v>
      </c>
      <c r="P63" s="22">
        <f t="shared" si="23"/>
        <v>0</v>
      </c>
    </row>
    <row r="64" spans="1:16" ht="23.25" x14ac:dyDescent="0.25">
      <c r="A64" s="217" t="s">
        <v>78</v>
      </c>
      <c r="B64" s="23" t="s">
        <v>18</v>
      </c>
      <c r="C64" s="23" t="s">
        <v>72</v>
      </c>
      <c r="D64" s="23" t="s">
        <v>237</v>
      </c>
      <c r="E64" s="23" t="s">
        <v>79</v>
      </c>
      <c r="F64" s="23" t="s">
        <v>68</v>
      </c>
      <c r="G64" s="22"/>
      <c r="H64" s="22">
        <f>SUM(I64:J64)</f>
        <v>0</v>
      </c>
      <c r="I64" s="22">
        <f>SUM(G64)</f>
        <v>0</v>
      </c>
      <c r="J64" s="22">
        <v>0</v>
      </c>
      <c r="K64" s="22">
        <f>SUM(L64:M64)</f>
        <v>0</v>
      </c>
      <c r="L64" s="22">
        <f>SUM(I64*106.4/100)</f>
        <v>0</v>
      </c>
      <c r="M64" s="22">
        <v>0</v>
      </c>
      <c r="N64" s="22">
        <f>SUM(O64:P64)</f>
        <v>0</v>
      </c>
      <c r="O64" s="22">
        <f>SUM(L64*106.2/100)</f>
        <v>0</v>
      </c>
      <c r="P64" s="22">
        <v>0</v>
      </c>
    </row>
    <row r="65" spans="1:16" x14ac:dyDescent="0.25">
      <c r="A65" s="82" t="s">
        <v>239</v>
      </c>
      <c r="B65" s="24" t="s">
        <v>145</v>
      </c>
      <c r="C65" s="24" t="s">
        <v>19</v>
      </c>
      <c r="D65" s="24" t="s">
        <v>20</v>
      </c>
      <c r="E65" s="24"/>
      <c r="F65" s="24"/>
      <c r="G65" s="25">
        <f t="shared" ref="G65:P67" si="24">SUM(G66)</f>
        <v>45828</v>
      </c>
      <c r="H65" s="25">
        <f t="shared" si="24"/>
        <v>45828</v>
      </c>
      <c r="I65" s="25">
        <f t="shared" si="24"/>
        <v>45828</v>
      </c>
      <c r="J65" s="25">
        <f t="shared" si="24"/>
        <v>0</v>
      </c>
      <c r="K65" s="25">
        <f t="shared" si="24"/>
        <v>46095.79</v>
      </c>
      <c r="L65" s="25">
        <f t="shared" si="24"/>
        <v>46095.79</v>
      </c>
      <c r="M65" s="25">
        <f t="shared" si="24"/>
        <v>0</v>
      </c>
      <c r="N65" s="25">
        <f t="shared" si="24"/>
        <v>46375.257400000002</v>
      </c>
      <c r="O65" s="25">
        <f t="shared" si="24"/>
        <v>46375.257400000002</v>
      </c>
      <c r="P65" s="25">
        <f t="shared" si="24"/>
        <v>0</v>
      </c>
    </row>
    <row r="66" spans="1:16" x14ac:dyDescent="0.25">
      <c r="A66" s="82" t="s">
        <v>240</v>
      </c>
      <c r="B66" s="24" t="s">
        <v>145</v>
      </c>
      <c r="C66" s="24" t="s">
        <v>81</v>
      </c>
      <c r="D66" s="24" t="s">
        <v>20</v>
      </c>
      <c r="E66" s="24"/>
      <c r="F66" s="24"/>
      <c r="G66" s="25">
        <f t="shared" si="24"/>
        <v>45828</v>
      </c>
      <c r="H66" s="25">
        <f t="shared" si="24"/>
        <v>45828</v>
      </c>
      <c r="I66" s="25">
        <f t="shared" si="24"/>
        <v>45828</v>
      </c>
      <c r="J66" s="25">
        <f t="shared" si="24"/>
        <v>0</v>
      </c>
      <c r="K66" s="25">
        <f t="shared" si="24"/>
        <v>46095.79</v>
      </c>
      <c r="L66" s="25">
        <f t="shared" si="24"/>
        <v>46095.79</v>
      </c>
      <c r="M66" s="25">
        <f t="shared" si="24"/>
        <v>0</v>
      </c>
      <c r="N66" s="25">
        <f t="shared" si="24"/>
        <v>46375.257400000002</v>
      </c>
      <c r="O66" s="25">
        <f t="shared" si="24"/>
        <v>46375.257400000002</v>
      </c>
      <c r="P66" s="25">
        <f t="shared" si="24"/>
        <v>0</v>
      </c>
    </row>
    <row r="67" spans="1:16" ht="23.25" x14ac:dyDescent="0.25">
      <c r="A67" s="217" t="s">
        <v>391</v>
      </c>
      <c r="B67" s="23" t="s">
        <v>145</v>
      </c>
      <c r="C67" s="23" t="s">
        <v>81</v>
      </c>
      <c r="D67" s="23" t="s">
        <v>311</v>
      </c>
      <c r="E67" s="23"/>
      <c r="F67" s="23"/>
      <c r="G67" s="22">
        <f t="shared" si="24"/>
        <v>45828</v>
      </c>
      <c r="H67" s="22">
        <f t="shared" si="24"/>
        <v>45828</v>
      </c>
      <c r="I67" s="22">
        <f t="shared" si="24"/>
        <v>45828</v>
      </c>
      <c r="J67" s="22">
        <f t="shared" si="24"/>
        <v>0</v>
      </c>
      <c r="K67" s="22">
        <f t="shared" si="24"/>
        <v>46095.79</v>
      </c>
      <c r="L67" s="22">
        <f t="shared" si="24"/>
        <v>46095.79</v>
      </c>
      <c r="M67" s="22">
        <f t="shared" si="24"/>
        <v>0</v>
      </c>
      <c r="N67" s="22">
        <f t="shared" si="24"/>
        <v>46375.257400000002</v>
      </c>
      <c r="O67" s="22">
        <f t="shared" si="24"/>
        <v>46375.257400000002</v>
      </c>
      <c r="P67" s="22">
        <f t="shared" si="24"/>
        <v>0</v>
      </c>
    </row>
    <row r="68" spans="1:16" ht="23.25" x14ac:dyDescent="0.25">
      <c r="A68" s="217" t="s">
        <v>392</v>
      </c>
      <c r="B68" s="23" t="s">
        <v>145</v>
      </c>
      <c r="C68" s="23" t="s">
        <v>81</v>
      </c>
      <c r="D68" s="23" t="s">
        <v>314</v>
      </c>
      <c r="E68" s="23"/>
      <c r="F68" s="23"/>
      <c r="G68" s="22">
        <f>SUM(G69+G74)</f>
        <v>45828</v>
      </c>
      <c r="H68" s="22">
        <f t="shared" ref="H68:P68" si="25">SUM(H69+H74)</f>
        <v>45828</v>
      </c>
      <c r="I68" s="22">
        <f t="shared" si="25"/>
        <v>45828</v>
      </c>
      <c r="J68" s="22">
        <f t="shared" si="25"/>
        <v>0</v>
      </c>
      <c r="K68" s="22">
        <f t="shared" si="25"/>
        <v>46095.79</v>
      </c>
      <c r="L68" s="22">
        <f t="shared" si="25"/>
        <v>46095.79</v>
      </c>
      <c r="M68" s="22">
        <f t="shared" si="25"/>
        <v>0</v>
      </c>
      <c r="N68" s="22">
        <f t="shared" si="25"/>
        <v>46375.257400000002</v>
      </c>
      <c r="O68" s="22">
        <f t="shared" si="25"/>
        <v>46375.257400000002</v>
      </c>
      <c r="P68" s="22">
        <f t="shared" si="25"/>
        <v>0</v>
      </c>
    </row>
    <row r="69" spans="1:16" ht="34.5" x14ac:dyDescent="0.25">
      <c r="A69" s="217" t="s">
        <v>28</v>
      </c>
      <c r="B69" s="23" t="s">
        <v>145</v>
      </c>
      <c r="C69" s="23" t="s">
        <v>81</v>
      </c>
      <c r="D69" s="23" t="s">
        <v>313</v>
      </c>
      <c r="E69" s="23" t="s">
        <v>29</v>
      </c>
      <c r="F69" s="23"/>
      <c r="G69" s="22">
        <f>SUM(G70)</f>
        <v>41438</v>
      </c>
      <c r="H69" s="22">
        <f t="shared" ref="H69:P70" si="26">SUM(H70)</f>
        <v>41438</v>
      </c>
      <c r="I69" s="22">
        <f t="shared" si="26"/>
        <v>41438</v>
      </c>
      <c r="J69" s="22">
        <f t="shared" si="26"/>
        <v>0</v>
      </c>
      <c r="K69" s="22">
        <f t="shared" si="26"/>
        <v>41438</v>
      </c>
      <c r="L69" s="22">
        <f t="shared" si="26"/>
        <v>41438</v>
      </c>
      <c r="M69" s="22">
        <f t="shared" si="26"/>
        <v>0</v>
      </c>
      <c r="N69" s="22">
        <f t="shared" si="26"/>
        <v>41438</v>
      </c>
      <c r="O69" s="22">
        <f t="shared" si="26"/>
        <v>41438</v>
      </c>
      <c r="P69" s="22">
        <f t="shared" si="26"/>
        <v>0</v>
      </c>
    </row>
    <row r="70" spans="1:16" ht="23.25" x14ac:dyDescent="0.25">
      <c r="A70" s="217" t="s">
        <v>30</v>
      </c>
      <c r="B70" s="23" t="s">
        <v>145</v>
      </c>
      <c r="C70" s="23" t="s">
        <v>81</v>
      </c>
      <c r="D70" s="23" t="s">
        <v>313</v>
      </c>
      <c r="E70" s="23" t="s">
        <v>31</v>
      </c>
      <c r="F70" s="23"/>
      <c r="G70" s="22">
        <f>SUM(G71)</f>
        <v>41438</v>
      </c>
      <c r="H70" s="22">
        <f t="shared" si="26"/>
        <v>41438</v>
      </c>
      <c r="I70" s="22">
        <f t="shared" si="26"/>
        <v>41438</v>
      </c>
      <c r="J70" s="22">
        <f t="shared" si="26"/>
        <v>0</v>
      </c>
      <c r="K70" s="22">
        <f t="shared" si="26"/>
        <v>41438</v>
      </c>
      <c r="L70" s="22">
        <f t="shared" si="26"/>
        <v>41438</v>
      </c>
      <c r="M70" s="22">
        <f t="shared" si="26"/>
        <v>0</v>
      </c>
      <c r="N70" s="22">
        <f t="shared" si="26"/>
        <v>41438</v>
      </c>
      <c r="O70" s="22">
        <f t="shared" si="26"/>
        <v>41438</v>
      </c>
      <c r="P70" s="22">
        <f t="shared" si="26"/>
        <v>0</v>
      </c>
    </row>
    <row r="71" spans="1:16" x14ac:dyDescent="0.25">
      <c r="A71" s="217" t="s">
        <v>32</v>
      </c>
      <c r="B71" s="26" t="s">
        <v>145</v>
      </c>
      <c r="C71" s="26" t="s">
        <v>81</v>
      </c>
      <c r="D71" s="23" t="s">
        <v>313</v>
      </c>
      <c r="E71" s="26" t="s">
        <v>33</v>
      </c>
      <c r="F71" s="23"/>
      <c r="G71" s="22">
        <f>SUM(G72:G73)</f>
        <v>41438</v>
      </c>
      <c r="H71" s="22">
        <f t="shared" ref="H71:P71" si="27">SUM(H72:H73)</f>
        <v>41438</v>
      </c>
      <c r="I71" s="22">
        <f t="shared" si="27"/>
        <v>41438</v>
      </c>
      <c r="J71" s="22">
        <f t="shared" si="27"/>
        <v>0</v>
      </c>
      <c r="K71" s="22">
        <f t="shared" si="27"/>
        <v>41438</v>
      </c>
      <c r="L71" s="22">
        <f t="shared" si="27"/>
        <v>41438</v>
      </c>
      <c r="M71" s="22">
        <f t="shared" si="27"/>
        <v>0</v>
      </c>
      <c r="N71" s="22">
        <f t="shared" si="27"/>
        <v>41438</v>
      </c>
      <c r="O71" s="22">
        <f t="shared" si="27"/>
        <v>41438</v>
      </c>
      <c r="P71" s="22">
        <f t="shared" si="27"/>
        <v>0</v>
      </c>
    </row>
    <row r="72" spans="1:16" x14ac:dyDescent="0.25">
      <c r="A72" s="265" t="s">
        <v>32</v>
      </c>
      <c r="B72" s="260" t="s">
        <v>145</v>
      </c>
      <c r="C72" s="260" t="s">
        <v>81</v>
      </c>
      <c r="D72" s="23" t="s">
        <v>313</v>
      </c>
      <c r="E72" s="260" t="s">
        <v>33</v>
      </c>
      <c r="F72" s="23" t="s">
        <v>34</v>
      </c>
      <c r="G72" s="22">
        <v>31827</v>
      </c>
      <c r="H72" s="22">
        <f>SUM(I72:J72)</f>
        <v>31827</v>
      </c>
      <c r="I72" s="22">
        <f>SUM(G72)</f>
        <v>31827</v>
      </c>
      <c r="J72" s="22">
        <v>0</v>
      </c>
      <c r="K72" s="22">
        <f>SUM(L72:M72)</f>
        <v>31827</v>
      </c>
      <c r="L72" s="22">
        <f>SUM(I72)</f>
        <v>31827</v>
      </c>
      <c r="M72" s="22">
        <v>0</v>
      </c>
      <c r="N72" s="22">
        <f>SUM(O72:P72)</f>
        <v>31827</v>
      </c>
      <c r="O72" s="22">
        <f>SUM(L72)</f>
        <v>31827</v>
      </c>
      <c r="P72" s="22">
        <v>0</v>
      </c>
    </row>
    <row r="73" spans="1:16" x14ac:dyDescent="0.25">
      <c r="A73" s="266"/>
      <c r="B73" s="262"/>
      <c r="C73" s="262"/>
      <c r="D73" s="23" t="s">
        <v>313</v>
      </c>
      <c r="E73" s="262"/>
      <c r="F73" s="23" t="s">
        <v>35</v>
      </c>
      <c r="G73" s="22">
        <v>9611</v>
      </c>
      <c r="H73" s="22">
        <f>SUM(I73:J73)</f>
        <v>9611</v>
      </c>
      <c r="I73" s="22">
        <f>SUM(G73)</f>
        <v>9611</v>
      </c>
      <c r="J73" s="22">
        <v>0</v>
      </c>
      <c r="K73" s="22">
        <f>SUM(L73:M73)</f>
        <v>9611</v>
      </c>
      <c r="L73" s="22">
        <f>SUM(I73)</f>
        <v>9611</v>
      </c>
      <c r="M73" s="22">
        <v>0</v>
      </c>
      <c r="N73" s="22">
        <f>SUM(O73:P73)</f>
        <v>9611</v>
      </c>
      <c r="O73" s="22">
        <f>SUM(L73)</f>
        <v>9611</v>
      </c>
      <c r="P73" s="22">
        <v>0</v>
      </c>
    </row>
    <row r="74" spans="1:16" ht="23.25" x14ac:dyDescent="0.25">
      <c r="A74" s="149" t="s">
        <v>38</v>
      </c>
      <c r="B74" s="23" t="s">
        <v>145</v>
      </c>
      <c r="C74" s="23" t="s">
        <v>81</v>
      </c>
      <c r="D74" s="23" t="s">
        <v>313</v>
      </c>
      <c r="E74" s="147">
        <v>200</v>
      </c>
      <c r="F74" s="23"/>
      <c r="G74" s="22">
        <f>SUM(G75)</f>
        <v>4390</v>
      </c>
      <c r="H74" s="22">
        <f t="shared" ref="H74:P74" si="28">SUM(H75)</f>
        <v>4390</v>
      </c>
      <c r="I74" s="22">
        <f t="shared" si="28"/>
        <v>4390</v>
      </c>
      <c r="J74" s="22">
        <f t="shared" si="28"/>
        <v>0</v>
      </c>
      <c r="K74" s="22">
        <f t="shared" si="28"/>
        <v>4657.7899999999991</v>
      </c>
      <c r="L74" s="22">
        <f t="shared" si="28"/>
        <v>4657.7899999999991</v>
      </c>
      <c r="M74" s="22">
        <f t="shared" si="28"/>
        <v>0</v>
      </c>
      <c r="N74" s="22">
        <f t="shared" si="28"/>
        <v>4937.2573999999995</v>
      </c>
      <c r="O74" s="22">
        <f t="shared" si="28"/>
        <v>4937.2573999999995</v>
      </c>
      <c r="P74" s="22">
        <f t="shared" si="28"/>
        <v>0</v>
      </c>
    </row>
    <row r="75" spans="1:16" ht="23.25" x14ac:dyDescent="0.25">
      <c r="A75" s="217" t="s">
        <v>39</v>
      </c>
      <c r="B75" s="23" t="s">
        <v>145</v>
      </c>
      <c r="C75" s="23" t="s">
        <v>81</v>
      </c>
      <c r="D75" s="23" t="s">
        <v>313</v>
      </c>
      <c r="E75" s="147">
        <v>240</v>
      </c>
      <c r="F75" s="23"/>
      <c r="G75" s="22">
        <f>SUM(G76+G79)</f>
        <v>4390</v>
      </c>
      <c r="H75" s="22">
        <f t="shared" ref="H75:P75" si="29">SUM(H76+H79)</f>
        <v>4390</v>
      </c>
      <c r="I75" s="22">
        <f t="shared" si="29"/>
        <v>4390</v>
      </c>
      <c r="J75" s="22">
        <f t="shared" si="29"/>
        <v>0</v>
      </c>
      <c r="K75" s="22">
        <f t="shared" si="29"/>
        <v>4657.7899999999991</v>
      </c>
      <c r="L75" s="22">
        <f t="shared" si="29"/>
        <v>4657.7899999999991</v>
      </c>
      <c r="M75" s="22">
        <f t="shared" si="29"/>
        <v>0</v>
      </c>
      <c r="N75" s="22">
        <f t="shared" si="29"/>
        <v>4937.2573999999995</v>
      </c>
      <c r="O75" s="22">
        <f t="shared" si="29"/>
        <v>4937.2573999999995</v>
      </c>
      <c r="P75" s="22">
        <f t="shared" si="29"/>
        <v>0</v>
      </c>
    </row>
    <row r="76" spans="1:16" ht="23.25" x14ac:dyDescent="0.25">
      <c r="A76" s="148" t="s">
        <v>40</v>
      </c>
      <c r="B76" s="26" t="s">
        <v>145</v>
      </c>
      <c r="C76" s="26" t="s">
        <v>81</v>
      </c>
      <c r="D76" s="23" t="s">
        <v>313</v>
      </c>
      <c r="E76" s="27">
        <v>242</v>
      </c>
      <c r="F76" s="23"/>
      <c r="G76" s="22">
        <f>SUM(G77:G78)</f>
        <v>1092</v>
      </c>
      <c r="H76" s="22">
        <f t="shared" ref="H76:P76" si="30">SUM(H77:H78)</f>
        <v>1092</v>
      </c>
      <c r="I76" s="22">
        <f t="shared" si="30"/>
        <v>1092</v>
      </c>
      <c r="J76" s="22">
        <f t="shared" si="30"/>
        <v>0</v>
      </c>
      <c r="K76" s="22">
        <f t="shared" si="30"/>
        <v>1158.6120000000001</v>
      </c>
      <c r="L76" s="22">
        <f t="shared" si="30"/>
        <v>1158.6120000000001</v>
      </c>
      <c r="M76" s="22">
        <f t="shared" si="30"/>
        <v>0</v>
      </c>
      <c r="N76" s="22">
        <f t="shared" si="30"/>
        <v>1228.1287199999999</v>
      </c>
      <c r="O76" s="22">
        <f>SUM(O77:O78)</f>
        <v>1228.1287199999999</v>
      </c>
      <c r="P76" s="22">
        <f t="shared" si="30"/>
        <v>0</v>
      </c>
    </row>
    <row r="77" spans="1:16" x14ac:dyDescent="0.25">
      <c r="A77" s="148"/>
      <c r="B77" s="26"/>
      <c r="C77" s="26"/>
      <c r="D77" s="26"/>
      <c r="E77" s="27"/>
      <c r="F77" s="23" t="s">
        <v>41</v>
      </c>
      <c r="G77" s="22">
        <v>1092</v>
      </c>
      <c r="H77" s="22">
        <f>SUM(I77:J77)</f>
        <v>1092</v>
      </c>
      <c r="I77" s="22">
        <f>SUM(G77)</f>
        <v>1092</v>
      </c>
      <c r="J77" s="22">
        <v>0</v>
      </c>
      <c r="K77" s="22">
        <f>SUM(L77:M77)</f>
        <v>1158.6120000000001</v>
      </c>
      <c r="L77" s="22">
        <f>SUM(I77*106.1/100)</f>
        <v>1158.6120000000001</v>
      </c>
      <c r="M77" s="22">
        <v>0</v>
      </c>
      <c r="N77" s="22">
        <f>SUM(O77:P77)</f>
        <v>1228.1287199999999</v>
      </c>
      <c r="O77" s="22">
        <f>SUM(L77*106/100)</f>
        <v>1228.1287199999999</v>
      </c>
      <c r="P77" s="22">
        <v>0</v>
      </c>
    </row>
    <row r="78" spans="1:16" x14ac:dyDescent="0.25">
      <c r="A78" s="148"/>
      <c r="B78" s="26"/>
      <c r="C78" s="26"/>
      <c r="D78" s="26"/>
      <c r="E78" s="27"/>
      <c r="F78" s="23" t="s">
        <v>101</v>
      </c>
      <c r="G78" s="22"/>
      <c r="H78" s="22">
        <f>SUM(I78:J78)</f>
        <v>0</v>
      </c>
      <c r="I78" s="22">
        <f>SUM(G78*106.2/100)</f>
        <v>0</v>
      </c>
      <c r="J78" s="22">
        <v>0</v>
      </c>
      <c r="K78" s="22">
        <f>SUM(L78:M78)</f>
        <v>0</v>
      </c>
      <c r="L78" s="22">
        <f>SUM(I78*106.1/100)</f>
        <v>0</v>
      </c>
      <c r="M78" s="22">
        <v>0</v>
      </c>
      <c r="N78" s="22">
        <f>SUM(O78:P78)</f>
        <v>0</v>
      </c>
      <c r="O78" s="22">
        <f>SUM(L78*106/100)</f>
        <v>0</v>
      </c>
      <c r="P78" s="22">
        <v>0</v>
      </c>
    </row>
    <row r="79" spans="1:16" ht="23.25" x14ac:dyDescent="0.25">
      <c r="A79" s="148" t="s">
        <v>42</v>
      </c>
      <c r="B79" s="26" t="s">
        <v>145</v>
      </c>
      <c r="C79" s="26" t="s">
        <v>81</v>
      </c>
      <c r="D79" s="23" t="s">
        <v>313</v>
      </c>
      <c r="E79" s="146">
        <v>244</v>
      </c>
      <c r="F79" s="23"/>
      <c r="G79" s="22">
        <f>SUM(G80+G81+G86+G87+G88+G89+G82)</f>
        <v>3298</v>
      </c>
      <c r="H79" s="22">
        <f t="shared" ref="H79:P79" si="31">SUM(H80+H81+H86+H87+H88+H89+H82)</f>
        <v>3298</v>
      </c>
      <c r="I79" s="22">
        <f t="shared" si="31"/>
        <v>3298</v>
      </c>
      <c r="J79" s="22">
        <f t="shared" si="31"/>
        <v>0</v>
      </c>
      <c r="K79" s="22">
        <f t="shared" si="31"/>
        <v>3499.1779999999994</v>
      </c>
      <c r="L79" s="22">
        <f t="shared" si="31"/>
        <v>3499.1779999999994</v>
      </c>
      <c r="M79" s="22">
        <f t="shared" si="31"/>
        <v>0</v>
      </c>
      <c r="N79" s="22">
        <f t="shared" si="31"/>
        <v>3709.1286799999993</v>
      </c>
      <c r="O79" s="22">
        <f t="shared" si="31"/>
        <v>3709.1286799999993</v>
      </c>
      <c r="P79" s="22">
        <f t="shared" si="31"/>
        <v>0</v>
      </c>
    </row>
    <row r="80" spans="1:16" x14ac:dyDescent="0.25">
      <c r="A80" s="257" t="s">
        <v>42</v>
      </c>
      <c r="B80" s="260" t="s">
        <v>145</v>
      </c>
      <c r="C80" s="260" t="s">
        <v>81</v>
      </c>
      <c r="D80" s="260" t="s">
        <v>313</v>
      </c>
      <c r="E80" s="267">
        <v>244</v>
      </c>
      <c r="F80" s="23" t="s">
        <v>41</v>
      </c>
      <c r="G80" s="22">
        <v>0</v>
      </c>
      <c r="H80" s="22">
        <f>SUM(I80:J80)</f>
        <v>0</v>
      </c>
      <c r="I80" s="22"/>
      <c r="J80" s="22"/>
      <c r="K80" s="22">
        <f>SUM(L80:M80)</f>
        <v>0</v>
      </c>
      <c r="L80" s="22"/>
      <c r="M80" s="22"/>
      <c r="N80" s="22">
        <f>SUM(O80:P80)</f>
        <v>0</v>
      </c>
      <c r="O80" s="22"/>
      <c r="P80" s="22"/>
    </row>
    <row r="81" spans="1:16" x14ac:dyDescent="0.25">
      <c r="A81" s="258"/>
      <c r="B81" s="261"/>
      <c r="C81" s="261"/>
      <c r="D81" s="270"/>
      <c r="E81" s="261"/>
      <c r="F81" s="23" t="s">
        <v>44</v>
      </c>
      <c r="G81" s="22">
        <v>2406</v>
      </c>
      <c r="H81" s="22">
        <f>SUM(I81:J81)</f>
        <v>2406</v>
      </c>
      <c r="I81" s="22">
        <f>SUM(G81)</f>
        <v>2406</v>
      </c>
      <c r="J81" s="22">
        <v>0</v>
      </c>
      <c r="K81" s="22">
        <f>SUM(L81:M81)</f>
        <v>2552.7659999999996</v>
      </c>
      <c r="L81" s="22">
        <f>SUM(I81*106.1/100)</f>
        <v>2552.7659999999996</v>
      </c>
      <c r="M81" s="22">
        <v>0</v>
      </c>
      <c r="N81" s="22">
        <f>SUM(O81:P81)</f>
        <v>2705.9319599999994</v>
      </c>
      <c r="O81" s="22">
        <f>SUM(L81*106/100)</f>
        <v>2705.9319599999994</v>
      </c>
      <c r="P81" s="22">
        <v>0</v>
      </c>
    </row>
    <row r="82" spans="1:16" x14ac:dyDescent="0.25">
      <c r="A82" s="258"/>
      <c r="B82" s="261"/>
      <c r="C82" s="261"/>
      <c r="D82" s="270"/>
      <c r="E82" s="261"/>
      <c r="F82" s="23" t="s">
        <v>45</v>
      </c>
      <c r="G82" s="22">
        <f>SUM(G83:G85)</f>
        <v>332</v>
      </c>
      <c r="H82" s="22">
        <f t="shared" ref="H82:P82" si="32">SUM(H83:H85)</f>
        <v>332</v>
      </c>
      <c r="I82" s="22">
        <f t="shared" si="32"/>
        <v>332</v>
      </c>
      <c r="J82" s="22">
        <f t="shared" si="32"/>
        <v>0</v>
      </c>
      <c r="K82" s="22">
        <f t="shared" si="32"/>
        <v>352.25199999999995</v>
      </c>
      <c r="L82" s="22">
        <f t="shared" si="32"/>
        <v>352.25199999999995</v>
      </c>
      <c r="M82" s="22">
        <f t="shared" si="32"/>
        <v>0</v>
      </c>
      <c r="N82" s="22">
        <f t="shared" si="32"/>
        <v>373.38711999999998</v>
      </c>
      <c r="O82" s="22">
        <f t="shared" si="32"/>
        <v>373.38711999999998</v>
      </c>
      <c r="P82" s="22">
        <f t="shared" si="32"/>
        <v>0</v>
      </c>
    </row>
    <row r="83" spans="1:16" x14ac:dyDescent="0.25">
      <c r="A83" s="258"/>
      <c r="B83" s="261"/>
      <c r="C83" s="261"/>
      <c r="D83" s="270"/>
      <c r="E83" s="261"/>
      <c r="F83" s="23" t="s">
        <v>46</v>
      </c>
      <c r="G83" s="22">
        <v>312</v>
      </c>
      <c r="H83" s="22">
        <f>SUM(I83:J83)</f>
        <v>312</v>
      </c>
      <c r="I83" s="22">
        <f>SUM(G83)</f>
        <v>312</v>
      </c>
      <c r="J83" s="22">
        <v>0</v>
      </c>
      <c r="K83" s="22">
        <f>SUM(L83:M83)</f>
        <v>331.03199999999998</v>
      </c>
      <c r="L83" s="22">
        <f>SUM(I83*106.1/100)</f>
        <v>331.03199999999998</v>
      </c>
      <c r="M83" s="22">
        <v>0</v>
      </c>
      <c r="N83" s="22">
        <f>SUM(O83:P83)</f>
        <v>350.89391999999998</v>
      </c>
      <c r="O83" s="22">
        <f>SUM(L83*106/100)</f>
        <v>350.89391999999998</v>
      </c>
      <c r="P83" s="22">
        <v>0</v>
      </c>
    </row>
    <row r="84" spans="1:16" x14ac:dyDescent="0.25">
      <c r="A84" s="258"/>
      <c r="B84" s="261"/>
      <c r="C84" s="261"/>
      <c r="D84" s="270"/>
      <c r="E84" s="261"/>
      <c r="F84" s="23" t="s">
        <v>47</v>
      </c>
      <c r="G84" s="22">
        <v>0</v>
      </c>
      <c r="H84" s="22">
        <f>SUM(I84:J84)</f>
        <v>0</v>
      </c>
      <c r="I84" s="22">
        <f>SUM(G84*106.2/100)</f>
        <v>0</v>
      </c>
      <c r="J84" s="22">
        <v>0</v>
      </c>
      <c r="K84" s="22">
        <f>SUM(L84:M84)</f>
        <v>0</v>
      </c>
      <c r="L84" s="22">
        <f>SUM(I84*106.1/100)</f>
        <v>0</v>
      </c>
      <c r="M84" s="22">
        <v>0</v>
      </c>
      <c r="N84" s="22">
        <f>SUM(O84:P84)</f>
        <v>0</v>
      </c>
      <c r="O84" s="22">
        <f>SUM(L84*106/100)</f>
        <v>0</v>
      </c>
      <c r="P84" s="22">
        <v>0</v>
      </c>
    </row>
    <row r="85" spans="1:16" x14ac:dyDescent="0.25">
      <c r="A85" s="258"/>
      <c r="B85" s="261"/>
      <c r="C85" s="261"/>
      <c r="D85" s="270"/>
      <c r="E85" s="261"/>
      <c r="F85" s="23" t="s">
        <v>48</v>
      </c>
      <c r="G85" s="22">
        <v>20</v>
      </c>
      <c r="H85" s="22">
        <f>SUM(I85:J85)</f>
        <v>20</v>
      </c>
      <c r="I85" s="22">
        <f>SUM(G85)</f>
        <v>20</v>
      </c>
      <c r="J85" s="22">
        <v>0</v>
      </c>
      <c r="K85" s="22">
        <f>SUM(L85:M85)</f>
        <v>21.22</v>
      </c>
      <c r="L85" s="22">
        <f>SUM(I85*106.1/100)</f>
        <v>21.22</v>
      </c>
      <c r="M85" s="22">
        <v>0</v>
      </c>
      <c r="N85" s="22">
        <f>SUM(O85:P85)</f>
        <v>22.493199999999998</v>
      </c>
      <c r="O85" s="22">
        <f>SUM(L85*106/100)</f>
        <v>22.493199999999998</v>
      </c>
      <c r="P85" s="22">
        <v>0</v>
      </c>
    </row>
    <row r="86" spans="1:16" x14ac:dyDescent="0.25">
      <c r="A86" s="258"/>
      <c r="B86" s="261"/>
      <c r="C86" s="261"/>
      <c r="D86" s="270"/>
      <c r="E86" s="261"/>
      <c r="F86" s="23" t="s">
        <v>98</v>
      </c>
      <c r="G86" s="22">
        <v>0</v>
      </c>
      <c r="H86" s="22">
        <f>SUM(I86:J86)</f>
        <v>0</v>
      </c>
      <c r="I86" s="22">
        <f>SUM(G86*90/100)</f>
        <v>0</v>
      </c>
      <c r="J86" s="22">
        <v>0</v>
      </c>
      <c r="K86" s="22">
        <f>SUM(L86:M86)</f>
        <v>0</v>
      </c>
      <c r="L86" s="22">
        <f>SUM(I86*106.4/100)</f>
        <v>0</v>
      </c>
      <c r="M86" s="22">
        <v>0</v>
      </c>
      <c r="N86" s="22">
        <f>SUM(O86:P86)</f>
        <v>0</v>
      </c>
      <c r="O86" s="22">
        <f>SUM(L86*106.1/100)</f>
        <v>0</v>
      </c>
      <c r="P86" s="22">
        <v>0</v>
      </c>
    </row>
    <row r="87" spans="1:16" x14ac:dyDescent="0.25">
      <c r="A87" s="258"/>
      <c r="B87" s="261"/>
      <c r="C87" s="261"/>
      <c r="D87" s="270"/>
      <c r="E87" s="261"/>
      <c r="F87" s="23" t="s">
        <v>54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x14ac:dyDescent="0.25">
      <c r="A88" s="258"/>
      <c r="B88" s="261"/>
      <c r="C88" s="261"/>
      <c r="D88" s="270"/>
      <c r="E88" s="261"/>
      <c r="F88" s="23" t="s">
        <v>99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x14ac:dyDescent="0.25">
      <c r="A89" s="258"/>
      <c r="B89" s="261"/>
      <c r="C89" s="261"/>
      <c r="D89" s="270"/>
      <c r="E89" s="261"/>
      <c r="F89" s="23" t="s">
        <v>58</v>
      </c>
      <c r="G89" s="22">
        <f>SUM(G90:G91)</f>
        <v>560</v>
      </c>
      <c r="H89" s="22">
        <f t="shared" ref="H89:P89" si="33">SUM(H90:H91)</f>
        <v>560</v>
      </c>
      <c r="I89" s="22">
        <f t="shared" si="33"/>
        <v>560</v>
      </c>
      <c r="J89" s="22">
        <f t="shared" si="33"/>
        <v>0</v>
      </c>
      <c r="K89" s="22">
        <f t="shared" si="33"/>
        <v>594.16</v>
      </c>
      <c r="L89" s="22">
        <f t="shared" si="33"/>
        <v>594.16</v>
      </c>
      <c r="M89" s="22">
        <f t="shared" si="33"/>
        <v>0</v>
      </c>
      <c r="N89" s="22">
        <f t="shared" si="33"/>
        <v>629.80960000000005</v>
      </c>
      <c r="O89" s="22">
        <f t="shared" si="33"/>
        <v>629.80960000000005</v>
      </c>
      <c r="P89" s="22">
        <f t="shared" si="33"/>
        <v>0</v>
      </c>
    </row>
    <row r="90" spans="1:16" x14ac:dyDescent="0.25">
      <c r="A90" s="258"/>
      <c r="B90" s="261"/>
      <c r="C90" s="261"/>
      <c r="D90" s="270"/>
      <c r="E90" s="261"/>
      <c r="F90" s="23" t="s">
        <v>59</v>
      </c>
      <c r="G90" s="22"/>
      <c r="H90" s="22">
        <f>SUM(I90:J90)</f>
        <v>0</v>
      </c>
      <c r="I90" s="22">
        <f>SUM(G90*106.2/100)</f>
        <v>0</v>
      </c>
      <c r="J90" s="22">
        <v>0</v>
      </c>
      <c r="K90" s="22">
        <f>SUM(L90:M90)</f>
        <v>0</v>
      </c>
      <c r="L90" s="22">
        <f>SUM(I90*106.1/100)</f>
        <v>0</v>
      </c>
      <c r="M90" s="22">
        <v>0</v>
      </c>
      <c r="N90" s="22">
        <f>SUM(O90:P90)</f>
        <v>0</v>
      </c>
      <c r="O90" s="22">
        <f>SUM(L90*106/100)</f>
        <v>0</v>
      </c>
      <c r="P90" s="22">
        <v>0</v>
      </c>
    </row>
    <row r="91" spans="1:16" x14ac:dyDescent="0.25">
      <c r="A91" s="259"/>
      <c r="B91" s="262"/>
      <c r="C91" s="262"/>
      <c r="D91" s="308"/>
      <c r="E91" s="262"/>
      <c r="F91" s="23" t="s">
        <v>61</v>
      </c>
      <c r="G91" s="22">
        <v>560</v>
      </c>
      <c r="H91" s="22">
        <f>SUM(I91:J91)</f>
        <v>560</v>
      </c>
      <c r="I91" s="22">
        <f>SUM(G91)</f>
        <v>560</v>
      </c>
      <c r="J91" s="22">
        <v>0</v>
      </c>
      <c r="K91" s="22">
        <f>SUM(L91:M91)</f>
        <v>594.16</v>
      </c>
      <c r="L91" s="22">
        <f>SUM(I91*106.1/100)</f>
        <v>594.16</v>
      </c>
      <c r="M91" s="22">
        <v>0</v>
      </c>
      <c r="N91" s="22">
        <f>SUM(O91:P91)</f>
        <v>629.80960000000005</v>
      </c>
      <c r="O91" s="22">
        <f>SUM(L91*106/100)</f>
        <v>629.80960000000005</v>
      </c>
      <c r="P91" s="22">
        <v>0</v>
      </c>
    </row>
    <row r="92" spans="1:16" ht="23.25" x14ac:dyDescent="0.25">
      <c r="A92" s="92" t="s">
        <v>80</v>
      </c>
      <c r="B92" s="24" t="s">
        <v>81</v>
      </c>
      <c r="C92" s="24" t="s">
        <v>19</v>
      </c>
      <c r="D92" s="24" t="s">
        <v>20</v>
      </c>
      <c r="E92" s="24"/>
      <c r="F92" s="24"/>
      <c r="G92" s="25">
        <f t="shared" ref="G92:P92" si="34">SUM(G93+G99)</f>
        <v>599840</v>
      </c>
      <c r="H92" s="25">
        <f t="shared" si="34"/>
        <v>557785.52584999998</v>
      </c>
      <c r="I92" s="25">
        <f t="shared" si="34"/>
        <v>557785.52584999998</v>
      </c>
      <c r="J92" s="25">
        <f t="shared" si="34"/>
        <v>0</v>
      </c>
      <c r="K92" s="25">
        <f t="shared" si="34"/>
        <v>596099.39225949987</v>
      </c>
      <c r="L92" s="25">
        <f t="shared" si="34"/>
        <v>587413.68045454542</v>
      </c>
      <c r="M92" s="25">
        <f t="shared" si="34"/>
        <v>8685.7118049545497</v>
      </c>
      <c r="N92" s="25">
        <f t="shared" si="34"/>
        <v>636944.68998566503</v>
      </c>
      <c r="O92" s="25">
        <f t="shared" si="34"/>
        <v>627650.97835436359</v>
      </c>
      <c r="P92" s="25">
        <f t="shared" si="34"/>
        <v>9293.7116313013576</v>
      </c>
    </row>
    <row r="93" spans="1:16" ht="34.5" x14ac:dyDescent="0.25">
      <c r="A93" s="92" t="s">
        <v>82</v>
      </c>
      <c r="B93" s="24" t="s">
        <v>81</v>
      </c>
      <c r="C93" s="24" t="s">
        <v>83</v>
      </c>
      <c r="D93" s="24" t="s">
        <v>20</v>
      </c>
      <c r="E93" s="24"/>
      <c r="F93" s="24"/>
      <c r="G93" s="25">
        <f>SUM(G94)</f>
        <v>15600</v>
      </c>
      <c r="H93" s="25">
        <f t="shared" ref="H93:P93" si="35">SUM(H94)</f>
        <v>13728</v>
      </c>
      <c r="I93" s="25">
        <f t="shared" si="35"/>
        <v>13728</v>
      </c>
      <c r="J93" s="25">
        <f t="shared" si="35"/>
        <v>0</v>
      </c>
      <c r="K93" s="25">
        <f t="shared" si="35"/>
        <v>14606.592000000002</v>
      </c>
      <c r="L93" s="25">
        <f t="shared" si="35"/>
        <v>14606.592000000002</v>
      </c>
      <c r="M93" s="25">
        <f t="shared" si="35"/>
        <v>0</v>
      </c>
      <c r="N93" s="25">
        <f t="shared" si="35"/>
        <v>15512.200704000003</v>
      </c>
      <c r="O93" s="25">
        <f t="shared" si="35"/>
        <v>15512.200704000003</v>
      </c>
      <c r="P93" s="25">
        <f t="shared" si="35"/>
        <v>0</v>
      </c>
    </row>
    <row r="94" spans="1:16" ht="34.5" x14ac:dyDescent="0.25">
      <c r="A94" s="81" t="s">
        <v>84</v>
      </c>
      <c r="B94" s="23" t="s">
        <v>81</v>
      </c>
      <c r="C94" s="23" t="s">
        <v>83</v>
      </c>
      <c r="D94" s="23" t="s">
        <v>85</v>
      </c>
      <c r="E94" s="23"/>
      <c r="F94" s="23"/>
      <c r="G94" s="22">
        <f t="shared" ref="G94:P97" si="36">SUM(G95)</f>
        <v>15600</v>
      </c>
      <c r="H94" s="22">
        <f t="shared" si="36"/>
        <v>13728</v>
      </c>
      <c r="I94" s="22">
        <f t="shared" si="36"/>
        <v>13728</v>
      </c>
      <c r="J94" s="22">
        <f t="shared" si="36"/>
        <v>0</v>
      </c>
      <c r="K94" s="22">
        <f t="shared" si="36"/>
        <v>14606.592000000002</v>
      </c>
      <c r="L94" s="22">
        <f t="shared" si="36"/>
        <v>14606.592000000002</v>
      </c>
      <c r="M94" s="22">
        <f t="shared" si="36"/>
        <v>0</v>
      </c>
      <c r="N94" s="22">
        <f t="shared" si="36"/>
        <v>15512.200704000003</v>
      </c>
      <c r="O94" s="22">
        <f t="shared" si="36"/>
        <v>15512.200704000003</v>
      </c>
      <c r="P94" s="22">
        <f t="shared" si="36"/>
        <v>0</v>
      </c>
    </row>
    <row r="95" spans="1:16" ht="34.5" x14ac:dyDescent="0.25">
      <c r="A95" s="81" t="s">
        <v>86</v>
      </c>
      <c r="B95" s="23" t="s">
        <v>81</v>
      </c>
      <c r="C95" s="23" t="s">
        <v>83</v>
      </c>
      <c r="D95" s="23" t="s">
        <v>250</v>
      </c>
      <c r="E95" s="23"/>
      <c r="F95" s="23"/>
      <c r="G95" s="22">
        <f>SUM(G96)</f>
        <v>15600</v>
      </c>
      <c r="H95" s="22">
        <f t="shared" si="36"/>
        <v>13728</v>
      </c>
      <c r="I95" s="22">
        <f t="shared" si="36"/>
        <v>13728</v>
      </c>
      <c r="J95" s="22">
        <f t="shared" si="36"/>
        <v>0</v>
      </c>
      <c r="K95" s="22">
        <f t="shared" si="36"/>
        <v>14606.592000000002</v>
      </c>
      <c r="L95" s="22">
        <f t="shared" si="36"/>
        <v>14606.592000000002</v>
      </c>
      <c r="M95" s="22">
        <f t="shared" si="36"/>
        <v>0</v>
      </c>
      <c r="N95" s="22">
        <f t="shared" si="36"/>
        <v>15512.200704000003</v>
      </c>
      <c r="O95" s="22">
        <f t="shared" si="36"/>
        <v>15512.200704000003</v>
      </c>
      <c r="P95" s="22">
        <f t="shared" si="36"/>
        <v>0</v>
      </c>
    </row>
    <row r="96" spans="1:16" ht="23.25" x14ac:dyDescent="0.25">
      <c r="A96" s="149" t="s">
        <v>38</v>
      </c>
      <c r="B96" s="23" t="s">
        <v>81</v>
      </c>
      <c r="C96" s="23" t="s">
        <v>83</v>
      </c>
      <c r="D96" s="23" t="s">
        <v>250</v>
      </c>
      <c r="E96" s="23" t="s">
        <v>88</v>
      </c>
      <c r="F96" s="23"/>
      <c r="G96" s="22">
        <f>SUM(G97)</f>
        <v>15600</v>
      </c>
      <c r="H96" s="22">
        <f t="shared" si="36"/>
        <v>13728</v>
      </c>
      <c r="I96" s="22">
        <f t="shared" si="36"/>
        <v>13728</v>
      </c>
      <c r="J96" s="22">
        <f t="shared" si="36"/>
        <v>0</v>
      </c>
      <c r="K96" s="22">
        <f t="shared" si="36"/>
        <v>14606.592000000002</v>
      </c>
      <c r="L96" s="22">
        <f t="shared" si="36"/>
        <v>14606.592000000002</v>
      </c>
      <c r="M96" s="22">
        <f t="shared" si="36"/>
        <v>0</v>
      </c>
      <c r="N96" s="22">
        <f t="shared" si="36"/>
        <v>15512.200704000003</v>
      </c>
      <c r="O96" s="22">
        <f t="shared" si="36"/>
        <v>15512.200704000003</v>
      </c>
      <c r="P96" s="22">
        <f t="shared" si="36"/>
        <v>0</v>
      </c>
    </row>
    <row r="97" spans="1:16" ht="23.25" x14ac:dyDescent="0.25">
      <c r="A97" s="217" t="s">
        <v>39</v>
      </c>
      <c r="B97" s="23" t="s">
        <v>81</v>
      </c>
      <c r="C97" s="23" t="s">
        <v>83</v>
      </c>
      <c r="D97" s="23" t="s">
        <v>250</v>
      </c>
      <c r="E97" s="23" t="s">
        <v>89</v>
      </c>
      <c r="F97" s="23"/>
      <c r="G97" s="22">
        <f>SUM(G98)</f>
        <v>15600</v>
      </c>
      <c r="H97" s="22">
        <f t="shared" si="36"/>
        <v>13728</v>
      </c>
      <c r="I97" s="22">
        <f t="shared" si="36"/>
        <v>13728</v>
      </c>
      <c r="J97" s="22">
        <f t="shared" si="36"/>
        <v>0</v>
      </c>
      <c r="K97" s="22">
        <f t="shared" si="36"/>
        <v>14606.592000000002</v>
      </c>
      <c r="L97" s="22">
        <f t="shared" si="36"/>
        <v>14606.592000000002</v>
      </c>
      <c r="M97" s="22">
        <f t="shared" si="36"/>
        <v>0</v>
      </c>
      <c r="N97" s="22">
        <f t="shared" si="36"/>
        <v>15512.200704000003</v>
      </c>
      <c r="O97" s="22">
        <f t="shared" si="36"/>
        <v>15512.200704000003</v>
      </c>
      <c r="P97" s="22">
        <f t="shared" si="36"/>
        <v>0</v>
      </c>
    </row>
    <row r="98" spans="1:16" ht="23.25" x14ac:dyDescent="0.25">
      <c r="A98" s="148" t="s">
        <v>42</v>
      </c>
      <c r="B98" s="23" t="s">
        <v>81</v>
      </c>
      <c r="C98" s="23" t="s">
        <v>83</v>
      </c>
      <c r="D98" s="23" t="s">
        <v>250</v>
      </c>
      <c r="E98" s="23" t="s">
        <v>43</v>
      </c>
      <c r="F98" s="23" t="s">
        <v>56</v>
      </c>
      <c r="G98" s="22">
        <v>15600</v>
      </c>
      <c r="H98" s="22">
        <f>SUM(I98:J98)</f>
        <v>13728</v>
      </c>
      <c r="I98" s="22">
        <f>SUM(G98*88/100)</f>
        <v>13728</v>
      </c>
      <c r="J98" s="22">
        <v>0</v>
      </c>
      <c r="K98" s="22">
        <f>SUM(L98:M98)</f>
        <v>14606.592000000002</v>
      </c>
      <c r="L98" s="22">
        <f>SUM(I98*106.4/100)</f>
        <v>14606.592000000002</v>
      </c>
      <c r="M98" s="22">
        <v>0</v>
      </c>
      <c r="N98" s="22">
        <f>SUM(O98:P98)</f>
        <v>15512.200704000003</v>
      </c>
      <c r="O98" s="22">
        <f>SUM(L98*106.2/100)</f>
        <v>15512.200704000003</v>
      </c>
      <c r="P98" s="22">
        <v>0</v>
      </c>
    </row>
    <row r="99" spans="1:16" x14ac:dyDescent="0.25">
      <c r="A99" s="92" t="s">
        <v>90</v>
      </c>
      <c r="B99" s="24" t="s">
        <v>81</v>
      </c>
      <c r="C99" s="24" t="s">
        <v>91</v>
      </c>
      <c r="D99" s="24" t="s">
        <v>20</v>
      </c>
      <c r="E99" s="24"/>
      <c r="F99" s="24"/>
      <c r="G99" s="25">
        <f>SUM(G102)</f>
        <v>584240</v>
      </c>
      <c r="H99" s="25">
        <f t="shared" ref="H99:P99" si="37">SUM(H102)</f>
        <v>544057.52584999998</v>
      </c>
      <c r="I99" s="25">
        <f t="shared" si="37"/>
        <v>544057.52584999998</v>
      </c>
      <c r="J99" s="25">
        <f t="shared" si="37"/>
        <v>0</v>
      </c>
      <c r="K99" s="25">
        <f t="shared" si="37"/>
        <v>581492.80025949993</v>
      </c>
      <c r="L99" s="25">
        <f t="shared" si="37"/>
        <v>572807.08845454548</v>
      </c>
      <c r="M99" s="25">
        <f t="shared" si="37"/>
        <v>8685.7118049545497</v>
      </c>
      <c r="N99" s="25">
        <f t="shared" si="37"/>
        <v>621432.48928166507</v>
      </c>
      <c r="O99" s="25">
        <f t="shared" si="37"/>
        <v>612138.77765036363</v>
      </c>
      <c r="P99" s="25">
        <f t="shared" si="37"/>
        <v>9293.7116313013576</v>
      </c>
    </row>
    <row r="100" spans="1:16" ht="34.5" x14ac:dyDescent="0.25">
      <c r="A100" s="81" t="s">
        <v>92</v>
      </c>
      <c r="B100" s="23" t="s">
        <v>81</v>
      </c>
      <c r="C100" s="23" t="s">
        <v>91</v>
      </c>
      <c r="D100" s="23" t="s">
        <v>93</v>
      </c>
      <c r="E100" s="24"/>
      <c r="F100" s="24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23.25" x14ac:dyDescent="0.25">
      <c r="A101" s="81" t="s">
        <v>94</v>
      </c>
      <c r="B101" s="23" t="s">
        <v>81</v>
      </c>
      <c r="C101" s="23" t="s">
        <v>91</v>
      </c>
      <c r="D101" s="23" t="s">
        <v>93</v>
      </c>
      <c r="E101" s="24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23.25" x14ac:dyDescent="0.25">
      <c r="A102" s="81" t="s">
        <v>96</v>
      </c>
      <c r="B102" s="23" t="s">
        <v>81</v>
      </c>
      <c r="C102" s="23" t="s">
        <v>91</v>
      </c>
      <c r="D102" s="23" t="s">
        <v>97</v>
      </c>
      <c r="E102" s="23"/>
      <c r="F102" s="23"/>
      <c r="G102" s="22">
        <f>SUM(G103+G108+G128)</f>
        <v>584240</v>
      </c>
      <c r="H102" s="22">
        <f t="shared" ref="H102:P102" si="38">SUM(H103+H108+H128)</f>
        <v>544057.52584999998</v>
      </c>
      <c r="I102" s="22">
        <f t="shared" si="38"/>
        <v>544057.52584999998</v>
      </c>
      <c r="J102" s="22">
        <f t="shared" si="38"/>
        <v>0</v>
      </c>
      <c r="K102" s="22">
        <f t="shared" si="38"/>
        <v>581492.80025949993</v>
      </c>
      <c r="L102" s="22">
        <f t="shared" si="38"/>
        <v>572807.08845454548</v>
      </c>
      <c r="M102" s="22">
        <f t="shared" si="38"/>
        <v>8685.7118049545497</v>
      </c>
      <c r="N102" s="22">
        <f t="shared" si="38"/>
        <v>621432.48928166507</v>
      </c>
      <c r="O102" s="22">
        <f t="shared" si="38"/>
        <v>612138.77765036363</v>
      </c>
      <c r="P102" s="22">
        <f t="shared" si="38"/>
        <v>9293.7116313013576</v>
      </c>
    </row>
    <row r="103" spans="1:16" ht="34.5" x14ac:dyDescent="0.25">
      <c r="A103" s="217" t="s">
        <v>28</v>
      </c>
      <c r="B103" s="23" t="s">
        <v>81</v>
      </c>
      <c r="C103" s="23" t="s">
        <v>91</v>
      </c>
      <c r="D103" s="23" t="s">
        <v>97</v>
      </c>
      <c r="E103" s="23" t="s">
        <v>29</v>
      </c>
      <c r="F103" s="23"/>
      <c r="G103" s="22">
        <f>SUM(G104)</f>
        <v>510270</v>
      </c>
      <c r="H103" s="22">
        <f t="shared" ref="H103:P104" si="39">SUM(H104)</f>
        <v>471973.92585</v>
      </c>
      <c r="I103" s="22">
        <f t="shared" si="39"/>
        <v>471973.92585</v>
      </c>
      <c r="J103" s="22">
        <f t="shared" si="39"/>
        <v>0</v>
      </c>
      <c r="K103" s="22">
        <f t="shared" si="39"/>
        <v>505012.10065949993</v>
      </c>
      <c r="L103" s="22">
        <f t="shared" si="39"/>
        <v>496326.38885454542</v>
      </c>
      <c r="M103" s="22">
        <f t="shared" si="39"/>
        <v>8685.7118049545497</v>
      </c>
      <c r="N103" s="22">
        <f t="shared" si="39"/>
        <v>540362.94770566502</v>
      </c>
      <c r="O103" s="22">
        <f t="shared" si="39"/>
        <v>531069.23607436358</v>
      </c>
      <c r="P103" s="22">
        <f t="shared" si="39"/>
        <v>9293.7116313013576</v>
      </c>
    </row>
    <row r="104" spans="1:16" ht="23.25" x14ac:dyDescent="0.25">
      <c r="A104" s="217" t="s">
        <v>30</v>
      </c>
      <c r="B104" s="23" t="s">
        <v>81</v>
      </c>
      <c r="C104" s="23" t="s">
        <v>91</v>
      </c>
      <c r="D104" s="23" t="s">
        <v>97</v>
      </c>
      <c r="E104" s="23" t="s">
        <v>31</v>
      </c>
      <c r="F104" s="23"/>
      <c r="G104" s="22">
        <f>SUM(G105)</f>
        <v>510270</v>
      </c>
      <c r="H104" s="22">
        <f t="shared" si="39"/>
        <v>471973.92585</v>
      </c>
      <c r="I104" s="22">
        <f t="shared" si="39"/>
        <v>471973.92585</v>
      </c>
      <c r="J104" s="22">
        <f t="shared" si="39"/>
        <v>0</v>
      </c>
      <c r="K104" s="22">
        <f t="shared" si="39"/>
        <v>505012.10065949993</v>
      </c>
      <c r="L104" s="22">
        <f t="shared" si="39"/>
        <v>496326.38885454542</v>
      </c>
      <c r="M104" s="22">
        <f t="shared" si="39"/>
        <v>8685.7118049545497</v>
      </c>
      <c r="N104" s="22">
        <f t="shared" si="39"/>
        <v>540362.94770566502</v>
      </c>
      <c r="O104" s="22">
        <f t="shared" si="39"/>
        <v>531069.23607436358</v>
      </c>
      <c r="P104" s="22">
        <f t="shared" si="39"/>
        <v>9293.7116313013576</v>
      </c>
    </row>
    <row r="105" spans="1:16" x14ac:dyDescent="0.25">
      <c r="A105" s="257" t="s">
        <v>32</v>
      </c>
      <c r="B105" s="260" t="s">
        <v>81</v>
      </c>
      <c r="C105" s="260" t="s">
        <v>91</v>
      </c>
      <c r="D105" s="23" t="s">
        <v>97</v>
      </c>
      <c r="E105" s="260" t="s">
        <v>33</v>
      </c>
      <c r="F105" s="23"/>
      <c r="G105" s="22">
        <f t="shared" ref="G105:P105" si="40">SUM(G106:G107)</f>
        <v>510270</v>
      </c>
      <c r="H105" s="22">
        <f t="shared" si="40"/>
        <v>471973.92585</v>
      </c>
      <c r="I105" s="22">
        <f t="shared" si="40"/>
        <v>471973.92585</v>
      </c>
      <c r="J105" s="22">
        <f t="shared" si="40"/>
        <v>0</v>
      </c>
      <c r="K105" s="22">
        <f t="shared" si="40"/>
        <v>505012.10065949993</v>
      </c>
      <c r="L105" s="22">
        <f t="shared" si="40"/>
        <v>496326.38885454542</v>
      </c>
      <c r="M105" s="22">
        <f t="shared" si="40"/>
        <v>8685.7118049545497</v>
      </c>
      <c r="N105" s="22">
        <f t="shared" si="40"/>
        <v>540362.94770566502</v>
      </c>
      <c r="O105" s="22">
        <f t="shared" si="40"/>
        <v>531069.23607436358</v>
      </c>
      <c r="P105" s="22">
        <f t="shared" si="40"/>
        <v>9293.7116313013576</v>
      </c>
    </row>
    <row r="106" spans="1:16" x14ac:dyDescent="0.25">
      <c r="A106" s="261"/>
      <c r="B106" s="261"/>
      <c r="C106" s="261"/>
      <c r="D106" s="23" t="s">
        <v>97</v>
      </c>
      <c r="E106" s="261"/>
      <c r="F106" s="23" t="s">
        <v>34</v>
      </c>
      <c r="G106" s="22">
        <f>G138</f>
        <v>391891</v>
      </c>
      <c r="H106" s="22">
        <f t="shared" ref="H106:P107" si="41">SUM(H138)</f>
        <v>362499.17499999999</v>
      </c>
      <c r="I106" s="22">
        <f t="shared" si="41"/>
        <v>362499.17499999999</v>
      </c>
      <c r="J106" s="22">
        <f t="shared" si="41"/>
        <v>0</v>
      </c>
      <c r="K106" s="22">
        <f t="shared" si="41"/>
        <v>387874.11724999995</v>
      </c>
      <c r="L106" s="22">
        <f t="shared" si="41"/>
        <v>381203.0636363636</v>
      </c>
      <c r="M106" s="22">
        <f t="shared" si="41"/>
        <v>6671.0536136363662</v>
      </c>
      <c r="N106" s="22">
        <f t="shared" si="41"/>
        <v>415025.30545749998</v>
      </c>
      <c r="O106" s="22">
        <f t="shared" si="41"/>
        <v>407887.27809090907</v>
      </c>
      <c r="P106" s="22">
        <f t="shared" si="41"/>
        <v>7138.0273665909044</v>
      </c>
    </row>
    <row r="107" spans="1:16" x14ac:dyDescent="0.25">
      <c r="A107" s="262"/>
      <c r="B107" s="262"/>
      <c r="C107" s="262"/>
      <c r="D107" s="23" t="s">
        <v>97</v>
      </c>
      <c r="E107" s="262"/>
      <c r="F107" s="23" t="s">
        <v>35</v>
      </c>
      <c r="G107" s="22">
        <f>G139</f>
        <v>118379</v>
      </c>
      <c r="H107" s="22">
        <f t="shared" si="41"/>
        <v>109474.75085</v>
      </c>
      <c r="I107" s="22">
        <f t="shared" si="41"/>
        <v>109474.75085</v>
      </c>
      <c r="J107" s="22">
        <f t="shared" si="41"/>
        <v>0</v>
      </c>
      <c r="K107" s="22">
        <f t="shared" si="41"/>
        <v>117137.98340949998</v>
      </c>
      <c r="L107" s="22">
        <f t="shared" si="41"/>
        <v>115123.3252181818</v>
      </c>
      <c r="M107" s="22">
        <f t="shared" si="41"/>
        <v>2014.6581913181826</v>
      </c>
      <c r="N107" s="22">
        <f t="shared" si="41"/>
        <v>125337.64224816499</v>
      </c>
      <c r="O107" s="22">
        <f t="shared" si="41"/>
        <v>123181.95798345454</v>
      </c>
      <c r="P107" s="22">
        <f t="shared" si="41"/>
        <v>2155.6842647104531</v>
      </c>
    </row>
    <row r="108" spans="1:16" ht="23.25" x14ac:dyDescent="0.25">
      <c r="A108" s="149" t="s">
        <v>38</v>
      </c>
      <c r="B108" s="23" t="s">
        <v>81</v>
      </c>
      <c r="C108" s="23" t="s">
        <v>91</v>
      </c>
      <c r="D108" s="23" t="s">
        <v>97</v>
      </c>
      <c r="E108" s="147">
        <v>200</v>
      </c>
      <c r="F108" s="23"/>
      <c r="G108" s="22">
        <f>SUM(G109)</f>
        <v>72470</v>
      </c>
      <c r="H108" s="22">
        <f t="shared" ref="H108:P108" si="42">SUM(H109)</f>
        <v>70493.600000000006</v>
      </c>
      <c r="I108" s="22">
        <f t="shared" si="42"/>
        <v>70493.600000000006</v>
      </c>
      <c r="J108" s="22">
        <f t="shared" si="42"/>
        <v>0</v>
      </c>
      <c r="K108" s="22">
        <f t="shared" si="42"/>
        <v>74793.709600000002</v>
      </c>
      <c r="L108" s="22">
        <f t="shared" si="42"/>
        <v>74793.709600000002</v>
      </c>
      <c r="M108" s="22">
        <f t="shared" si="42"/>
        <v>0</v>
      </c>
      <c r="N108" s="22">
        <f t="shared" si="42"/>
        <v>79281.332175999996</v>
      </c>
      <c r="O108" s="22">
        <f t="shared" si="42"/>
        <v>79281.332175999996</v>
      </c>
      <c r="P108" s="22">
        <f t="shared" si="42"/>
        <v>0</v>
      </c>
    </row>
    <row r="109" spans="1:16" ht="23.25" x14ac:dyDescent="0.25">
      <c r="A109" s="217" t="s">
        <v>39</v>
      </c>
      <c r="B109" s="23" t="s">
        <v>81</v>
      </c>
      <c r="C109" s="23" t="s">
        <v>91</v>
      </c>
      <c r="D109" s="23" t="s">
        <v>97</v>
      </c>
      <c r="E109" s="147">
        <v>240</v>
      </c>
      <c r="F109" s="23"/>
      <c r="G109" s="22">
        <f>SUM(G110:G111)</f>
        <v>72470</v>
      </c>
      <c r="H109" s="22">
        <f t="shared" ref="H109:P109" si="43">SUM(H110:H111)</f>
        <v>70493.600000000006</v>
      </c>
      <c r="I109" s="22">
        <f t="shared" si="43"/>
        <v>70493.600000000006</v>
      </c>
      <c r="J109" s="22">
        <f t="shared" si="43"/>
        <v>0</v>
      </c>
      <c r="K109" s="22">
        <f t="shared" si="43"/>
        <v>74793.709600000002</v>
      </c>
      <c r="L109" s="22">
        <f t="shared" si="43"/>
        <v>74793.709600000002</v>
      </c>
      <c r="M109" s="22">
        <f t="shared" si="43"/>
        <v>0</v>
      </c>
      <c r="N109" s="22">
        <f t="shared" si="43"/>
        <v>79281.332175999996</v>
      </c>
      <c r="O109" s="22">
        <f t="shared" si="43"/>
        <v>79281.332175999996</v>
      </c>
      <c r="P109" s="22">
        <f t="shared" si="43"/>
        <v>0</v>
      </c>
    </row>
    <row r="110" spans="1:16" ht="23.25" x14ac:dyDescent="0.25">
      <c r="A110" s="148" t="s">
        <v>40</v>
      </c>
      <c r="B110" s="23" t="s">
        <v>81</v>
      </c>
      <c r="C110" s="23" t="s">
        <v>91</v>
      </c>
      <c r="D110" s="23" t="s">
        <v>97</v>
      </c>
      <c r="E110" s="147">
        <v>242</v>
      </c>
      <c r="F110" s="23" t="s">
        <v>41</v>
      </c>
      <c r="G110" s="22">
        <f>SUM(G142)</f>
        <v>12000</v>
      </c>
      <c r="H110" s="22">
        <f t="shared" ref="H110:P110" si="44">SUM(H142)</f>
        <v>10560</v>
      </c>
      <c r="I110" s="22">
        <f t="shared" si="44"/>
        <v>10560</v>
      </c>
      <c r="J110" s="22">
        <f t="shared" si="44"/>
        <v>0</v>
      </c>
      <c r="K110" s="22">
        <f t="shared" si="44"/>
        <v>11204.16</v>
      </c>
      <c r="L110" s="22">
        <f t="shared" si="44"/>
        <v>11204.16</v>
      </c>
      <c r="M110" s="22">
        <f t="shared" si="44"/>
        <v>0</v>
      </c>
      <c r="N110" s="22">
        <f t="shared" si="44"/>
        <v>11876.409599999999</v>
      </c>
      <c r="O110" s="22">
        <f t="shared" si="44"/>
        <v>11876.409599999999</v>
      </c>
      <c r="P110" s="22">
        <f t="shared" si="44"/>
        <v>0</v>
      </c>
    </row>
    <row r="111" spans="1:16" ht="23.25" x14ac:dyDescent="0.25">
      <c r="A111" s="148" t="s">
        <v>42</v>
      </c>
      <c r="B111" s="23" t="s">
        <v>81</v>
      </c>
      <c r="C111" s="23" t="s">
        <v>91</v>
      </c>
      <c r="D111" s="23" t="s">
        <v>97</v>
      </c>
      <c r="E111" s="147">
        <v>244</v>
      </c>
      <c r="F111" s="23"/>
      <c r="G111" s="22">
        <f>SUM(G112+G113+G117+G120+G121+G122)</f>
        <v>60470</v>
      </c>
      <c r="H111" s="22">
        <f t="shared" ref="H111:P111" si="45">SUM(H112+H113+H117+H120+H121+H122)</f>
        <v>59933.599999999999</v>
      </c>
      <c r="I111" s="22">
        <f t="shared" si="45"/>
        <v>59933.599999999999</v>
      </c>
      <c r="J111" s="22">
        <f t="shared" si="45"/>
        <v>0</v>
      </c>
      <c r="K111" s="22">
        <f t="shared" si="45"/>
        <v>63589.549599999998</v>
      </c>
      <c r="L111" s="22">
        <f t="shared" si="45"/>
        <v>63589.549599999998</v>
      </c>
      <c r="M111" s="22">
        <f t="shared" si="45"/>
        <v>0</v>
      </c>
      <c r="N111" s="22">
        <f t="shared" si="45"/>
        <v>67404.922575999997</v>
      </c>
      <c r="O111" s="22">
        <f t="shared" si="45"/>
        <v>67404.922575999997</v>
      </c>
      <c r="P111" s="22">
        <f t="shared" si="45"/>
        <v>0</v>
      </c>
    </row>
    <row r="112" spans="1:16" x14ac:dyDescent="0.25">
      <c r="A112" s="124"/>
      <c r="B112" s="23"/>
      <c r="C112" s="23"/>
      <c r="D112" s="23"/>
      <c r="E112" s="23"/>
      <c r="F112" s="23" t="s">
        <v>41</v>
      </c>
      <c r="G112" s="22">
        <f>SUM(G144)</f>
        <v>0</v>
      </c>
      <c r="H112" s="22">
        <f t="shared" ref="H112:P112" si="46">SUM(H144)</f>
        <v>0</v>
      </c>
      <c r="I112" s="22">
        <f t="shared" si="46"/>
        <v>0</v>
      </c>
      <c r="J112" s="22">
        <f t="shared" si="46"/>
        <v>0</v>
      </c>
      <c r="K112" s="22">
        <f t="shared" si="46"/>
        <v>0</v>
      </c>
      <c r="L112" s="22">
        <f t="shared" si="46"/>
        <v>0</v>
      </c>
      <c r="M112" s="22">
        <f t="shared" si="46"/>
        <v>0</v>
      </c>
      <c r="N112" s="22">
        <f t="shared" si="46"/>
        <v>0</v>
      </c>
      <c r="O112" s="22">
        <f t="shared" si="46"/>
        <v>0</v>
      </c>
      <c r="P112" s="22">
        <f t="shared" si="46"/>
        <v>0</v>
      </c>
    </row>
    <row r="113" spans="1:16" x14ac:dyDescent="0.25">
      <c r="A113" s="124"/>
      <c r="B113" s="23"/>
      <c r="C113" s="23"/>
      <c r="D113" s="23"/>
      <c r="E113" s="23"/>
      <c r="F113" s="23" t="s">
        <v>45</v>
      </c>
      <c r="G113" s="22">
        <f>SUM(G114:G116)</f>
        <v>5000</v>
      </c>
      <c r="H113" s="22">
        <f t="shared" ref="H113:P113" si="47">SUM(H114:H116)</f>
        <v>5100</v>
      </c>
      <c r="I113" s="22">
        <f t="shared" si="47"/>
        <v>5100</v>
      </c>
      <c r="J113" s="22">
        <f t="shared" si="47"/>
        <v>0</v>
      </c>
      <c r="K113" s="22">
        <f t="shared" si="47"/>
        <v>5411.1</v>
      </c>
      <c r="L113" s="22">
        <f t="shared" si="47"/>
        <v>5411.1</v>
      </c>
      <c r="M113" s="22">
        <f t="shared" si="47"/>
        <v>0</v>
      </c>
      <c r="N113" s="22">
        <f t="shared" si="47"/>
        <v>5735.7660000000005</v>
      </c>
      <c r="O113" s="22">
        <f t="shared" si="47"/>
        <v>5735.7660000000005</v>
      </c>
      <c r="P113" s="22">
        <f t="shared" si="47"/>
        <v>0</v>
      </c>
    </row>
    <row r="114" spans="1:16" x14ac:dyDescent="0.25">
      <c r="A114" s="124"/>
      <c r="B114" s="23"/>
      <c r="C114" s="23"/>
      <c r="D114" s="23"/>
      <c r="E114" s="23"/>
      <c r="F114" s="23" t="s">
        <v>46</v>
      </c>
      <c r="G114" s="22">
        <f>SUM(G146)</f>
        <v>5000</v>
      </c>
      <c r="H114" s="22">
        <f t="shared" ref="H114:P114" si="48">SUM(H146)</f>
        <v>5100</v>
      </c>
      <c r="I114" s="22">
        <f t="shared" si="48"/>
        <v>5100</v>
      </c>
      <c r="J114" s="22">
        <f t="shared" si="48"/>
        <v>0</v>
      </c>
      <c r="K114" s="22">
        <f t="shared" si="48"/>
        <v>5411.1</v>
      </c>
      <c r="L114" s="22">
        <f t="shared" si="48"/>
        <v>5411.1</v>
      </c>
      <c r="M114" s="22">
        <f t="shared" si="48"/>
        <v>0</v>
      </c>
      <c r="N114" s="22">
        <f t="shared" si="48"/>
        <v>5735.7660000000005</v>
      </c>
      <c r="O114" s="22">
        <f t="shared" si="48"/>
        <v>5735.7660000000005</v>
      </c>
      <c r="P114" s="22">
        <f t="shared" si="48"/>
        <v>0</v>
      </c>
    </row>
    <row r="115" spans="1:16" x14ac:dyDescent="0.25">
      <c r="A115" s="124"/>
      <c r="B115" s="23"/>
      <c r="C115" s="23"/>
      <c r="D115" s="23"/>
      <c r="E115" s="23"/>
      <c r="F115" s="23" t="s">
        <v>47</v>
      </c>
      <c r="G115" s="22">
        <f t="shared" ref="G115:P116" si="49">SUM(G147)</f>
        <v>0</v>
      </c>
      <c r="H115" s="22">
        <f t="shared" si="49"/>
        <v>0</v>
      </c>
      <c r="I115" s="22">
        <f t="shared" si="49"/>
        <v>0</v>
      </c>
      <c r="J115" s="22">
        <f t="shared" si="49"/>
        <v>0</v>
      </c>
      <c r="K115" s="22">
        <f t="shared" si="49"/>
        <v>0</v>
      </c>
      <c r="L115" s="22">
        <f t="shared" si="49"/>
        <v>0</v>
      </c>
      <c r="M115" s="22">
        <f t="shared" si="49"/>
        <v>0</v>
      </c>
      <c r="N115" s="22">
        <f t="shared" si="49"/>
        <v>0</v>
      </c>
      <c r="O115" s="22">
        <f t="shared" si="49"/>
        <v>0</v>
      </c>
      <c r="P115" s="22">
        <f t="shared" si="49"/>
        <v>0</v>
      </c>
    </row>
    <row r="116" spans="1:16" x14ac:dyDescent="0.25">
      <c r="A116" s="124"/>
      <c r="B116" s="23"/>
      <c r="C116" s="23"/>
      <c r="D116" s="23"/>
      <c r="E116" s="23"/>
      <c r="F116" s="23" t="s">
        <v>48</v>
      </c>
      <c r="G116" s="22">
        <f t="shared" si="49"/>
        <v>0</v>
      </c>
      <c r="H116" s="22">
        <f t="shared" si="49"/>
        <v>0</v>
      </c>
      <c r="I116" s="22">
        <f t="shared" si="49"/>
        <v>0</v>
      </c>
      <c r="J116" s="22">
        <f t="shared" si="49"/>
        <v>0</v>
      </c>
      <c r="K116" s="22">
        <f t="shared" si="49"/>
        <v>0</v>
      </c>
      <c r="L116" s="22">
        <f t="shared" si="49"/>
        <v>0</v>
      </c>
      <c r="M116" s="22">
        <f t="shared" si="49"/>
        <v>0</v>
      </c>
      <c r="N116" s="22">
        <f t="shared" si="49"/>
        <v>0</v>
      </c>
      <c r="O116" s="22">
        <f t="shared" si="49"/>
        <v>0</v>
      </c>
      <c r="P116" s="22">
        <f t="shared" si="49"/>
        <v>0</v>
      </c>
    </row>
    <row r="117" spans="1:16" x14ac:dyDescent="0.25">
      <c r="A117" s="124"/>
      <c r="B117" s="23"/>
      <c r="C117" s="23"/>
      <c r="D117" s="23"/>
      <c r="E117" s="23"/>
      <c r="F117" s="23" t="s">
        <v>50</v>
      </c>
      <c r="G117" s="22">
        <f>SUM(G118:G119)</f>
        <v>0</v>
      </c>
      <c r="H117" s="22">
        <f t="shared" ref="H117:P117" si="50">SUM(H118:H119)</f>
        <v>0</v>
      </c>
      <c r="I117" s="22">
        <f t="shared" si="50"/>
        <v>0</v>
      </c>
      <c r="J117" s="22">
        <f t="shared" si="50"/>
        <v>0</v>
      </c>
      <c r="K117" s="22">
        <f t="shared" si="50"/>
        <v>0</v>
      </c>
      <c r="L117" s="22">
        <f t="shared" si="50"/>
        <v>0</v>
      </c>
      <c r="M117" s="22">
        <f t="shared" si="50"/>
        <v>0</v>
      </c>
      <c r="N117" s="22">
        <f t="shared" si="50"/>
        <v>0</v>
      </c>
      <c r="O117" s="22">
        <f t="shared" si="50"/>
        <v>0</v>
      </c>
      <c r="P117" s="22">
        <f t="shared" si="50"/>
        <v>0</v>
      </c>
    </row>
    <row r="118" spans="1:16" x14ac:dyDescent="0.25">
      <c r="A118" s="124"/>
      <c r="B118" s="23"/>
      <c r="C118" s="23"/>
      <c r="D118" s="23"/>
      <c r="E118" s="23"/>
      <c r="F118" s="23" t="s">
        <v>51</v>
      </c>
      <c r="G118" s="22"/>
      <c r="H118" s="22">
        <f t="shared" ref="H118:P118" si="51">SUM(H150)</f>
        <v>0</v>
      </c>
      <c r="I118" s="22">
        <f t="shared" si="51"/>
        <v>0</v>
      </c>
      <c r="J118" s="22">
        <f t="shared" si="51"/>
        <v>0</v>
      </c>
      <c r="K118" s="22">
        <f t="shared" si="51"/>
        <v>0</v>
      </c>
      <c r="L118" s="22">
        <f t="shared" si="51"/>
        <v>0</v>
      </c>
      <c r="M118" s="22">
        <f t="shared" si="51"/>
        <v>0</v>
      </c>
      <c r="N118" s="22">
        <f t="shared" si="51"/>
        <v>0</v>
      </c>
      <c r="O118" s="22">
        <f t="shared" si="51"/>
        <v>0</v>
      </c>
      <c r="P118" s="22">
        <f t="shared" si="51"/>
        <v>0</v>
      </c>
    </row>
    <row r="119" spans="1:16" x14ac:dyDescent="0.25">
      <c r="A119" s="124"/>
      <c r="B119" s="23"/>
      <c r="C119" s="23"/>
      <c r="D119" s="23"/>
      <c r="E119" s="23"/>
      <c r="F119" s="23" t="s">
        <v>98</v>
      </c>
      <c r="G119" s="22">
        <f t="shared" ref="G119:P121" si="52">SUM(G151)</f>
        <v>0</v>
      </c>
      <c r="H119" s="22">
        <f t="shared" si="52"/>
        <v>0</v>
      </c>
      <c r="I119" s="22">
        <f t="shared" si="52"/>
        <v>0</v>
      </c>
      <c r="J119" s="22">
        <f t="shared" si="52"/>
        <v>0</v>
      </c>
      <c r="K119" s="22">
        <f t="shared" si="52"/>
        <v>0</v>
      </c>
      <c r="L119" s="22">
        <f t="shared" si="52"/>
        <v>0</v>
      </c>
      <c r="M119" s="22">
        <f t="shared" si="52"/>
        <v>0</v>
      </c>
      <c r="N119" s="22">
        <f t="shared" si="52"/>
        <v>0</v>
      </c>
      <c r="O119" s="22">
        <f t="shared" si="52"/>
        <v>0</v>
      </c>
      <c r="P119" s="22">
        <f t="shared" si="52"/>
        <v>0</v>
      </c>
    </row>
    <row r="120" spans="1:16" x14ac:dyDescent="0.25">
      <c r="A120" s="124"/>
      <c r="B120" s="23"/>
      <c r="C120" s="23"/>
      <c r="D120" s="23"/>
      <c r="E120" s="23"/>
      <c r="F120" s="23" t="s">
        <v>56</v>
      </c>
      <c r="G120" s="22">
        <f t="shared" si="52"/>
        <v>0</v>
      </c>
      <c r="H120" s="22">
        <f t="shared" si="52"/>
        <v>0</v>
      </c>
      <c r="I120" s="22">
        <f t="shared" si="52"/>
        <v>0</v>
      </c>
      <c r="J120" s="22">
        <f t="shared" si="52"/>
        <v>0</v>
      </c>
      <c r="K120" s="22">
        <f t="shared" si="52"/>
        <v>0</v>
      </c>
      <c r="L120" s="22">
        <f t="shared" si="52"/>
        <v>0</v>
      </c>
      <c r="M120" s="22">
        <f t="shared" si="52"/>
        <v>0</v>
      </c>
      <c r="N120" s="22">
        <f t="shared" si="52"/>
        <v>0</v>
      </c>
      <c r="O120" s="22">
        <f t="shared" si="52"/>
        <v>0</v>
      </c>
      <c r="P120" s="22">
        <f t="shared" si="52"/>
        <v>0</v>
      </c>
    </row>
    <row r="121" spans="1:16" x14ac:dyDescent="0.25">
      <c r="A121" s="124"/>
      <c r="B121" s="23"/>
      <c r="C121" s="23"/>
      <c r="D121" s="23"/>
      <c r="E121" s="23"/>
      <c r="F121" s="23" t="s">
        <v>99</v>
      </c>
      <c r="G121" s="22">
        <f t="shared" si="52"/>
        <v>0</v>
      </c>
      <c r="H121" s="22">
        <f t="shared" si="52"/>
        <v>0</v>
      </c>
      <c r="I121" s="22">
        <f t="shared" si="52"/>
        <v>0</v>
      </c>
      <c r="J121" s="22">
        <f t="shared" si="52"/>
        <v>0</v>
      </c>
      <c r="K121" s="22">
        <f t="shared" si="52"/>
        <v>0</v>
      </c>
      <c r="L121" s="22">
        <f t="shared" si="52"/>
        <v>0</v>
      </c>
      <c r="M121" s="22">
        <f t="shared" si="52"/>
        <v>0</v>
      </c>
      <c r="N121" s="22">
        <f t="shared" si="52"/>
        <v>0</v>
      </c>
      <c r="O121" s="22">
        <f t="shared" si="52"/>
        <v>0</v>
      </c>
      <c r="P121" s="22">
        <f t="shared" si="52"/>
        <v>0</v>
      </c>
    </row>
    <row r="122" spans="1:16" x14ac:dyDescent="0.25">
      <c r="A122" s="124"/>
      <c r="B122" s="23"/>
      <c r="C122" s="23"/>
      <c r="D122" s="23"/>
      <c r="E122" s="23"/>
      <c r="F122" s="23" t="s">
        <v>58</v>
      </c>
      <c r="G122" s="22">
        <f>SUM(G123:G127)</f>
        <v>55470</v>
      </c>
      <c r="H122" s="22">
        <f t="shared" ref="H122:P122" si="53">SUM(H123:H127)</f>
        <v>54833.599999999999</v>
      </c>
      <c r="I122" s="22">
        <f t="shared" si="53"/>
        <v>54833.599999999999</v>
      </c>
      <c r="J122" s="22">
        <f t="shared" si="53"/>
        <v>0</v>
      </c>
      <c r="K122" s="22">
        <f t="shared" si="53"/>
        <v>58178.4496</v>
      </c>
      <c r="L122" s="22">
        <f t="shared" si="53"/>
        <v>58178.4496</v>
      </c>
      <c r="M122" s="22">
        <f t="shared" si="53"/>
        <v>0</v>
      </c>
      <c r="N122" s="22">
        <f t="shared" si="53"/>
        <v>61669.156575999994</v>
      </c>
      <c r="O122" s="22">
        <f t="shared" si="53"/>
        <v>61669.156575999994</v>
      </c>
      <c r="P122" s="22">
        <f t="shared" si="53"/>
        <v>0</v>
      </c>
    </row>
    <row r="123" spans="1:16" x14ac:dyDescent="0.25">
      <c r="A123" s="124"/>
      <c r="B123" s="23"/>
      <c r="C123" s="23"/>
      <c r="D123" s="23"/>
      <c r="E123" s="23"/>
      <c r="F123" s="23" t="s">
        <v>100</v>
      </c>
      <c r="G123" s="22">
        <f>SUM(G155)</f>
        <v>12470</v>
      </c>
      <c r="H123" s="22">
        <f t="shared" ref="H123:P123" si="54">SUM(H155)</f>
        <v>10973.6</v>
      </c>
      <c r="I123" s="22">
        <f t="shared" si="54"/>
        <v>10973.6</v>
      </c>
      <c r="J123" s="22">
        <f t="shared" si="54"/>
        <v>0</v>
      </c>
      <c r="K123" s="22">
        <f t="shared" si="54"/>
        <v>11642.989599999999</v>
      </c>
      <c r="L123" s="22">
        <f t="shared" si="54"/>
        <v>11642.989599999999</v>
      </c>
      <c r="M123" s="22">
        <f t="shared" si="54"/>
        <v>0</v>
      </c>
      <c r="N123" s="22">
        <f t="shared" si="54"/>
        <v>12341.568975999999</v>
      </c>
      <c r="O123" s="22">
        <f t="shared" si="54"/>
        <v>12341.568975999999</v>
      </c>
      <c r="P123" s="22">
        <f t="shared" si="54"/>
        <v>0</v>
      </c>
    </row>
    <row r="124" spans="1:16" x14ac:dyDescent="0.25">
      <c r="A124" s="124"/>
      <c r="B124" s="23"/>
      <c r="C124" s="23"/>
      <c r="D124" s="23"/>
      <c r="E124" s="23"/>
      <c r="F124" s="23" t="s">
        <v>101</v>
      </c>
      <c r="G124" s="22">
        <f t="shared" ref="G124:P127" si="55">SUM(G156)</f>
        <v>0</v>
      </c>
      <c r="H124" s="22">
        <f t="shared" si="55"/>
        <v>0</v>
      </c>
      <c r="I124" s="22">
        <f t="shared" si="55"/>
        <v>0</v>
      </c>
      <c r="J124" s="22">
        <f t="shared" si="55"/>
        <v>0</v>
      </c>
      <c r="K124" s="22">
        <f t="shared" si="55"/>
        <v>0</v>
      </c>
      <c r="L124" s="22">
        <f t="shared" si="55"/>
        <v>0</v>
      </c>
      <c r="M124" s="22">
        <f t="shared" si="55"/>
        <v>0</v>
      </c>
      <c r="N124" s="22">
        <f t="shared" si="55"/>
        <v>0</v>
      </c>
      <c r="O124" s="22">
        <f t="shared" si="55"/>
        <v>0</v>
      </c>
      <c r="P124" s="22">
        <f t="shared" si="55"/>
        <v>0</v>
      </c>
    </row>
    <row r="125" spans="1:16" x14ac:dyDescent="0.25">
      <c r="A125" s="124"/>
      <c r="B125" s="23"/>
      <c r="C125" s="23"/>
      <c r="D125" s="23"/>
      <c r="E125" s="23"/>
      <c r="F125" s="23" t="s">
        <v>102</v>
      </c>
      <c r="G125" s="22">
        <f t="shared" si="55"/>
        <v>0</v>
      </c>
      <c r="H125" s="22">
        <f t="shared" si="55"/>
        <v>0</v>
      </c>
      <c r="I125" s="22">
        <f t="shared" si="55"/>
        <v>0</v>
      </c>
      <c r="J125" s="22">
        <f t="shared" si="55"/>
        <v>0</v>
      </c>
      <c r="K125" s="22">
        <f t="shared" si="55"/>
        <v>0</v>
      </c>
      <c r="L125" s="22">
        <f t="shared" si="55"/>
        <v>0</v>
      </c>
      <c r="M125" s="22">
        <f t="shared" si="55"/>
        <v>0</v>
      </c>
      <c r="N125" s="22">
        <f t="shared" si="55"/>
        <v>0</v>
      </c>
      <c r="O125" s="22">
        <f t="shared" si="55"/>
        <v>0</v>
      </c>
      <c r="P125" s="22">
        <f t="shared" si="55"/>
        <v>0</v>
      </c>
    </row>
    <row r="126" spans="1:16" x14ac:dyDescent="0.25">
      <c r="A126" s="124"/>
      <c r="B126" s="23"/>
      <c r="C126" s="23"/>
      <c r="D126" s="23"/>
      <c r="E126" s="23"/>
      <c r="F126" s="23" t="s">
        <v>60</v>
      </c>
      <c r="G126" s="22">
        <f t="shared" si="55"/>
        <v>43000</v>
      </c>
      <c r="H126" s="22">
        <f t="shared" si="55"/>
        <v>43860</v>
      </c>
      <c r="I126" s="22">
        <f t="shared" si="55"/>
        <v>43860</v>
      </c>
      <c r="J126" s="22">
        <f t="shared" si="55"/>
        <v>0</v>
      </c>
      <c r="K126" s="22">
        <f t="shared" si="55"/>
        <v>46535.46</v>
      </c>
      <c r="L126" s="22">
        <f t="shared" si="55"/>
        <v>46535.46</v>
      </c>
      <c r="M126" s="22">
        <f t="shared" si="55"/>
        <v>0</v>
      </c>
      <c r="N126" s="22">
        <f t="shared" si="55"/>
        <v>49327.587599999999</v>
      </c>
      <c r="O126" s="22">
        <f t="shared" si="55"/>
        <v>49327.587599999999</v>
      </c>
      <c r="P126" s="22">
        <f t="shared" si="55"/>
        <v>0</v>
      </c>
    </row>
    <row r="127" spans="1:16" x14ac:dyDescent="0.25">
      <c r="A127" s="124"/>
      <c r="B127" s="23"/>
      <c r="C127" s="23"/>
      <c r="D127" s="23"/>
      <c r="E127" s="23"/>
      <c r="F127" s="23" t="s">
        <v>61</v>
      </c>
      <c r="G127" s="22">
        <f t="shared" si="55"/>
        <v>0</v>
      </c>
      <c r="H127" s="22">
        <f t="shared" si="55"/>
        <v>0</v>
      </c>
      <c r="I127" s="22">
        <f t="shared" si="55"/>
        <v>0</v>
      </c>
      <c r="J127" s="22">
        <f t="shared" si="55"/>
        <v>0</v>
      </c>
      <c r="K127" s="22">
        <f t="shared" si="55"/>
        <v>0</v>
      </c>
      <c r="L127" s="22">
        <f t="shared" si="55"/>
        <v>0</v>
      </c>
      <c r="M127" s="22">
        <f t="shared" si="55"/>
        <v>0</v>
      </c>
      <c r="N127" s="22">
        <f t="shared" si="55"/>
        <v>0</v>
      </c>
      <c r="O127" s="22">
        <f t="shared" si="55"/>
        <v>0</v>
      </c>
      <c r="P127" s="22">
        <f t="shared" si="55"/>
        <v>0</v>
      </c>
    </row>
    <row r="128" spans="1:16" x14ac:dyDescent="0.25">
      <c r="A128" s="217" t="s">
        <v>62</v>
      </c>
      <c r="B128" s="23" t="s">
        <v>81</v>
      </c>
      <c r="C128" s="23" t="s">
        <v>91</v>
      </c>
      <c r="D128" s="23" t="s">
        <v>97</v>
      </c>
      <c r="E128" s="23" t="s">
        <v>63</v>
      </c>
      <c r="F128" s="23"/>
      <c r="G128" s="22">
        <f>SUM(G129)</f>
        <v>1500</v>
      </c>
      <c r="H128" s="22">
        <f t="shared" ref="H128:P129" si="56">SUM(H129)</f>
        <v>1590</v>
      </c>
      <c r="I128" s="22">
        <f t="shared" si="56"/>
        <v>1590</v>
      </c>
      <c r="J128" s="22">
        <f t="shared" si="56"/>
        <v>0</v>
      </c>
      <c r="K128" s="22">
        <f t="shared" si="56"/>
        <v>1686.99</v>
      </c>
      <c r="L128" s="22">
        <f t="shared" si="56"/>
        <v>1686.99</v>
      </c>
      <c r="M128" s="22">
        <f t="shared" si="56"/>
        <v>0</v>
      </c>
      <c r="N128" s="22">
        <f t="shared" si="56"/>
        <v>1788.2094</v>
      </c>
      <c r="O128" s="22">
        <f t="shared" si="56"/>
        <v>1788.2094</v>
      </c>
      <c r="P128" s="22">
        <f t="shared" si="56"/>
        <v>0</v>
      </c>
    </row>
    <row r="129" spans="1:16" x14ac:dyDescent="0.25">
      <c r="A129" s="217" t="s">
        <v>64</v>
      </c>
      <c r="B129" s="23" t="s">
        <v>81</v>
      </c>
      <c r="C129" s="23" t="s">
        <v>91</v>
      </c>
      <c r="D129" s="23" t="s">
        <v>97</v>
      </c>
      <c r="E129" s="23" t="s">
        <v>65</v>
      </c>
      <c r="F129" s="23"/>
      <c r="G129" s="22">
        <f>SUM(G130)</f>
        <v>1500</v>
      </c>
      <c r="H129" s="22">
        <f t="shared" si="56"/>
        <v>1590</v>
      </c>
      <c r="I129" s="22">
        <f t="shared" si="56"/>
        <v>1590</v>
      </c>
      <c r="J129" s="22">
        <f t="shared" si="56"/>
        <v>0</v>
      </c>
      <c r="K129" s="22">
        <f t="shared" si="56"/>
        <v>1686.99</v>
      </c>
      <c r="L129" s="22">
        <f t="shared" si="56"/>
        <v>1686.99</v>
      </c>
      <c r="M129" s="22">
        <f t="shared" si="56"/>
        <v>0</v>
      </c>
      <c r="N129" s="22">
        <f t="shared" si="56"/>
        <v>1788.2094</v>
      </c>
      <c r="O129" s="22">
        <f t="shared" si="56"/>
        <v>1788.2094</v>
      </c>
      <c r="P129" s="22">
        <f t="shared" si="56"/>
        <v>0</v>
      </c>
    </row>
    <row r="130" spans="1:16" x14ac:dyDescent="0.25">
      <c r="A130" s="217" t="s">
        <v>66</v>
      </c>
      <c r="B130" s="23" t="s">
        <v>81</v>
      </c>
      <c r="C130" s="23" t="s">
        <v>91</v>
      </c>
      <c r="D130" s="23" t="s">
        <v>97</v>
      </c>
      <c r="E130" s="23" t="s">
        <v>67</v>
      </c>
      <c r="F130" s="23" t="s">
        <v>68</v>
      </c>
      <c r="G130" s="22">
        <f>SUM(G162)</f>
        <v>1500</v>
      </c>
      <c r="H130" s="22">
        <f t="shared" ref="H130:P130" si="57">SUM(H162)</f>
        <v>1590</v>
      </c>
      <c r="I130" s="22">
        <f t="shared" si="57"/>
        <v>1590</v>
      </c>
      <c r="J130" s="22">
        <f t="shared" si="57"/>
        <v>0</v>
      </c>
      <c r="K130" s="22">
        <f t="shared" si="57"/>
        <v>1686.99</v>
      </c>
      <c r="L130" s="22">
        <f t="shared" si="57"/>
        <v>1686.99</v>
      </c>
      <c r="M130" s="22">
        <f t="shared" si="57"/>
        <v>0</v>
      </c>
      <c r="N130" s="22">
        <f t="shared" si="57"/>
        <v>1788.2094</v>
      </c>
      <c r="O130" s="22">
        <f t="shared" si="57"/>
        <v>1788.2094</v>
      </c>
      <c r="P130" s="22">
        <f t="shared" si="57"/>
        <v>0</v>
      </c>
    </row>
    <row r="131" spans="1:16" x14ac:dyDescent="0.25">
      <c r="A131" s="124" t="s">
        <v>508</v>
      </c>
      <c r="B131" s="23"/>
      <c r="C131" s="23"/>
      <c r="D131" s="23"/>
      <c r="E131" s="23"/>
      <c r="F131" s="23"/>
      <c r="G131" s="22">
        <f>SUM(G134)</f>
        <v>584240</v>
      </c>
      <c r="H131" s="22">
        <f t="shared" ref="H131:P131" si="58">SUM(H134)</f>
        <v>544057.52584999998</v>
      </c>
      <c r="I131" s="22">
        <f t="shared" si="58"/>
        <v>544057.52584999998</v>
      </c>
      <c r="J131" s="22">
        <f t="shared" si="58"/>
        <v>0</v>
      </c>
      <c r="K131" s="22">
        <f t="shared" si="58"/>
        <v>581492.80025949993</v>
      </c>
      <c r="L131" s="22">
        <f t="shared" si="58"/>
        <v>572807.08845454548</v>
      </c>
      <c r="M131" s="22">
        <f t="shared" si="58"/>
        <v>8685.7118049545497</v>
      </c>
      <c r="N131" s="22">
        <f t="shared" si="58"/>
        <v>621432.48928166507</v>
      </c>
      <c r="O131" s="22">
        <f t="shared" si="58"/>
        <v>612138.77765036363</v>
      </c>
      <c r="P131" s="22">
        <f t="shared" si="58"/>
        <v>9293.7116313013576</v>
      </c>
    </row>
    <row r="132" spans="1:16" ht="34.5" x14ac:dyDescent="0.25">
      <c r="A132" s="81" t="s">
        <v>92</v>
      </c>
      <c r="B132" s="23" t="s">
        <v>81</v>
      </c>
      <c r="C132" s="23" t="s">
        <v>91</v>
      </c>
      <c r="D132" s="23" t="s">
        <v>93</v>
      </c>
      <c r="E132" s="23"/>
      <c r="F132" s="23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23.25" x14ac:dyDescent="0.25">
      <c r="A133" s="81" t="s">
        <v>94</v>
      </c>
      <c r="B133" s="23" t="s">
        <v>81</v>
      </c>
      <c r="C133" s="23" t="s">
        <v>91</v>
      </c>
      <c r="D133" s="23" t="s">
        <v>93</v>
      </c>
      <c r="E133" s="23"/>
      <c r="F133" s="23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23.25" x14ac:dyDescent="0.25">
      <c r="A134" s="81" t="s">
        <v>96</v>
      </c>
      <c r="B134" s="23" t="s">
        <v>81</v>
      </c>
      <c r="C134" s="23" t="s">
        <v>91</v>
      </c>
      <c r="D134" s="23" t="s">
        <v>97</v>
      </c>
      <c r="E134" s="23"/>
      <c r="F134" s="23"/>
      <c r="G134" s="22">
        <f>SUM(G135+G140+G160)</f>
        <v>584240</v>
      </c>
      <c r="H134" s="22">
        <f t="shared" ref="H134:P134" si="59">SUM(H135+H140+H160)</f>
        <v>544057.52584999998</v>
      </c>
      <c r="I134" s="22">
        <f t="shared" si="59"/>
        <v>544057.52584999998</v>
      </c>
      <c r="J134" s="22">
        <f t="shared" si="59"/>
        <v>0</v>
      </c>
      <c r="K134" s="22">
        <f t="shared" si="59"/>
        <v>581492.80025949993</v>
      </c>
      <c r="L134" s="22">
        <f t="shared" si="59"/>
        <v>572807.08845454548</v>
      </c>
      <c r="M134" s="22">
        <f t="shared" si="59"/>
        <v>8685.7118049545497</v>
      </c>
      <c r="N134" s="22">
        <f t="shared" si="59"/>
        <v>621432.48928166507</v>
      </c>
      <c r="O134" s="22">
        <f t="shared" si="59"/>
        <v>612138.77765036363</v>
      </c>
      <c r="P134" s="22">
        <f t="shared" si="59"/>
        <v>9293.7116313013576</v>
      </c>
    </row>
    <row r="135" spans="1:16" ht="34.5" x14ac:dyDescent="0.25">
      <c r="A135" s="217" t="s">
        <v>28</v>
      </c>
      <c r="B135" s="23" t="s">
        <v>81</v>
      </c>
      <c r="C135" s="23" t="s">
        <v>91</v>
      </c>
      <c r="D135" s="23" t="s">
        <v>97</v>
      </c>
      <c r="E135" s="23" t="s">
        <v>29</v>
      </c>
      <c r="F135" s="23"/>
      <c r="G135" s="22">
        <f>SUM(G136)</f>
        <v>510270</v>
      </c>
      <c r="H135" s="22">
        <f t="shared" ref="H135:P136" si="60">SUM(H136)</f>
        <v>471973.92585</v>
      </c>
      <c r="I135" s="22">
        <f t="shared" si="60"/>
        <v>471973.92585</v>
      </c>
      <c r="J135" s="22">
        <f t="shared" si="60"/>
        <v>0</v>
      </c>
      <c r="K135" s="22">
        <f t="shared" si="60"/>
        <v>505012.10065949993</v>
      </c>
      <c r="L135" s="22">
        <f t="shared" si="60"/>
        <v>496326.38885454542</v>
      </c>
      <c r="M135" s="22">
        <f t="shared" si="60"/>
        <v>8685.7118049545497</v>
      </c>
      <c r="N135" s="22">
        <f t="shared" si="60"/>
        <v>540362.94770566502</v>
      </c>
      <c r="O135" s="22">
        <f t="shared" si="60"/>
        <v>531069.23607436358</v>
      </c>
      <c r="P135" s="22">
        <f t="shared" si="60"/>
        <v>9293.7116313013576</v>
      </c>
    </row>
    <row r="136" spans="1:16" ht="23.25" x14ac:dyDescent="0.25">
      <c r="A136" s="217" t="s">
        <v>30</v>
      </c>
      <c r="B136" s="23"/>
      <c r="C136" s="23"/>
      <c r="D136" s="23" t="s">
        <v>97</v>
      </c>
      <c r="E136" s="23" t="s">
        <v>31</v>
      </c>
      <c r="F136" s="23"/>
      <c r="G136" s="22">
        <f>SUM(G137)</f>
        <v>510270</v>
      </c>
      <c r="H136" s="22">
        <f t="shared" si="60"/>
        <v>471973.92585</v>
      </c>
      <c r="I136" s="22">
        <f t="shared" si="60"/>
        <v>471973.92585</v>
      </c>
      <c r="J136" s="22">
        <f t="shared" si="60"/>
        <v>0</v>
      </c>
      <c r="K136" s="22">
        <f t="shared" si="60"/>
        <v>505012.10065949993</v>
      </c>
      <c r="L136" s="22">
        <f t="shared" si="60"/>
        <v>496326.38885454542</v>
      </c>
      <c r="M136" s="22">
        <f t="shared" si="60"/>
        <v>8685.7118049545497</v>
      </c>
      <c r="N136" s="22">
        <f t="shared" si="60"/>
        <v>540362.94770566502</v>
      </c>
      <c r="O136" s="22">
        <f t="shared" si="60"/>
        <v>531069.23607436358</v>
      </c>
      <c r="P136" s="22">
        <f t="shared" si="60"/>
        <v>9293.7116313013576</v>
      </c>
    </row>
    <row r="137" spans="1:16" x14ac:dyDescent="0.25">
      <c r="A137" s="257" t="s">
        <v>32</v>
      </c>
      <c r="B137" s="260" t="s">
        <v>81</v>
      </c>
      <c r="C137" s="260" t="s">
        <v>91</v>
      </c>
      <c r="D137" s="23" t="s">
        <v>97</v>
      </c>
      <c r="E137" s="260" t="s">
        <v>33</v>
      </c>
      <c r="F137" s="23"/>
      <c r="G137" s="22">
        <f>SUM(G138:G139)</f>
        <v>510270</v>
      </c>
      <c r="H137" s="22">
        <f t="shared" ref="H137:P137" si="61">SUM(H138:H139)</f>
        <v>471973.92585</v>
      </c>
      <c r="I137" s="22">
        <f t="shared" si="61"/>
        <v>471973.92585</v>
      </c>
      <c r="J137" s="22">
        <f t="shared" si="61"/>
        <v>0</v>
      </c>
      <c r="K137" s="22">
        <f t="shared" si="61"/>
        <v>505012.10065949993</v>
      </c>
      <c r="L137" s="22">
        <f t="shared" si="61"/>
        <v>496326.38885454542</v>
      </c>
      <c r="M137" s="22">
        <f t="shared" si="61"/>
        <v>8685.7118049545497</v>
      </c>
      <c r="N137" s="22">
        <f t="shared" si="61"/>
        <v>540362.94770566502</v>
      </c>
      <c r="O137" s="22">
        <f t="shared" si="61"/>
        <v>531069.23607436358</v>
      </c>
      <c r="P137" s="22">
        <f t="shared" si="61"/>
        <v>9293.7116313013576</v>
      </c>
    </row>
    <row r="138" spans="1:16" x14ac:dyDescent="0.25">
      <c r="A138" s="261"/>
      <c r="B138" s="261"/>
      <c r="C138" s="261"/>
      <c r="D138" s="23" t="s">
        <v>97</v>
      </c>
      <c r="E138" s="261"/>
      <c r="F138" s="23" t="s">
        <v>34</v>
      </c>
      <c r="G138" s="22">
        <v>391891</v>
      </c>
      <c r="H138" s="22">
        <f>SUM(I138+J138)</f>
        <v>362499.17499999999</v>
      </c>
      <c r="I138" s="22">
        <f>SUM(G138*92.5/100)</f>
        <v>362499.17499999999</v>
      </c>
      <c r="J138" s="22"/>
      <c r="K138" s="22">
        <f>SUM(L138:M138)</f>
        <v>387874.11724999995</v>
      </c>
      <c r="L138" s="22">
        <f>SUM(H138/101.75*107)</f>
        <v>381203.0636363636</v>
      </c>
      <c r="M138" s="22">
        <f>SUM(L138/12*3*107/100-L138/12*3)</f>
        <v>6671.0536136363662</v>
      </c>
      <c r="N138" s="22">
        <f>SUM(O138:P138)</f>
        <v>415025.30545749998</v>
      </c>
      <c r="O138" s="22">
        <f>SUM(K138/101.75*107)</f>
        <v>407887.27809090907</v>
      </c>
      <c r="P138" s="22">
        <f>SUM(O138/12*3*107/100-O138/12*3)</f>
        <v>7138.0273665909044</v>
      </c>
    </row>
    <row r="139" spans="1:16" x14ac:dyDescent="0.25">
      <c r="A139" s="262"/>
      <c r="B139" s="262"/>
      <c r="C139" s="262"/>
      <c r="D139" s="23" t="s">
        <v>97</v>
      </c>
      <c r="E139" s="262"/>
      <c r="F139" s="23" t="s">
        <v>35</v>
      </c>
      <c r="G139" s="22">
        <v>118379</v>
      </c>
      <c r="H139" s="22">
        <f>SUM(I139+J139)</f>
        <v>109474.75085</v>
      </c>
      <c r="I139" s="22">
        <f>SUM(I138*30.2/100)</f>
        <v>109474.75085</v>
      </c>
      <c r="J139" s="22">
        <f>SUM(J138*30.2/100)</f>
        <v>0</v>
      </c>
      <c r="K139" s="22">
        <f>SUM(L139:M139)</f>
        <v>117137.98340949998</v>
      </c>
      <c r="L139" s="22">
        <f>SUM(L138*30.2/100)</f>
        <v>115123.3252181818</v>
      </c>
      <c r="M139" s="22">
        <f>SUM(M138*30.2/100)</f>
        <v>2014.6581913181826</v>
      </c>
      <c r="N139" s="22">
        <f>SUM(O139:P139)</f>
        <v>125337.64224816499</v>
      </c>
      <c r="O139" s="22">
        <f>SUM(O138*30.2/100)</f>
        <v>123181.95798345454</v>
      </c>
      <c r="P139" s="22">
        <f>SUM(P138*30.2/100)</f>
        <v>2155.6842647104531</v>
      </c>
    </row>
    <row r="140" spans="1:16" ht="23.25" x14ac:dyDescent="0.25">
      <c r="A140" s="149" t="s">
        <v>38</v>
      </c>
      <c r="B140" s="23" t="s">
        <v>81</v>
      </c>
      <c r="C140" s="23" t="s">
        <v>91</v>
      </c>
      <c r="D140" s="23" t="s">
        <v>97</v>
      </c>
      <c r="E140" s="147">
        <v>200</v>
      </c>
      <c r="F140" s="23"/>
      <c r="G140" s="22">
        <f>SUM(G141)</f>
        <v>72470</v>
      </c>
      <c r="H140" s="22">
        <f t="shared" ref="H140:P140" si="62">SUM(H141)</f>
        <v>70493.600000000006</v>
      </c>
      <c r="I140" s="22">
        <f t="shared" si="62"/>
        <v>70493.600000000006</v>
      </c>
      <c r="J140" s="22">
        <f t="shared" si="62"/>
        <v>0</v>
      </c>
      <c r="K140" s="22">
        <f t="shared" si="62"/>
        <v>74793.709600000002</v>
      </c>
      <c r="L140" s="22">
        <f t="shared" si="62"/>
        <v>74793.709600000002</v>
      </c>
      <c r="M140" s="22">
        <f t="shared" si="62"/>
        <v>0</v>
      </c>
      <c r="N140" s="22">
        <f t="shared" si="62"/>
        <v>79281.332175999996</v>
      </c>
      <c r="O140" s="22">
        <f t="shared" si="62"/>
        <v>79281.332175999996</v>
      </c>
      <c r="P140" s="22">
        <f t="shared" si="62"/>
        <v>0</v>
      </c>
    </row>
    <row r="141" spans="1:16" ht="23.25" x14ac:dyDescent="0.25">
      <c r="A141" s="217" t="s">
        <v>39</v>
      </c>
      <c r="B141" s="23" t="s">
        <v>81</v>
      </c>
      <c r="C141" s="23" t="s">
        <v>91</v>
      </c>
      <c r="D141" s="23" t="s">
        <v>97</v>
      </c>
      <c r="E141" s="147">
        <v>240</v>
      </c>
      <c r="F141" s="23"/>
      <c r="G141" s="22">
        <f>SUM(G142:G143)</f>
        <v>72470</v>
      </c>
      <c r="H141" s="22">
        <f t="shared" ref="H141:P141" si="63">SUM(H142:H143)</f>
        <v>70493.600000000006</v>
      </c>
      <c r="I141" s="22">
        <f t="shared" si="63"/>
        <v>70493.600000000006</v>
      </c>
      <c r="J141" s="22">
        <f t="shared" si="63"/>
        <v>0</v>
      </c>
      <c r="K141" s="22">
        <f t="shared" si="63"/>
        <v>74793.709600000002</v>
      </c>
      <c r="L141" s="22">
        <f t="shared" si="63"/>
        <v>74793.709600000002</v>
      </c>
      <c r="M141" s="22">
        <f t="shared" si="63"/>
        <v>0</v>
      </c>
      <c r="N141" s="22">
        <f t="shared" si="63"/>
        <v>79281.332175999996</v>
      </c>
      <c r="O141" s="22">
        <f t="shared" si="63"/>
        <v>79281.332175999996</v>
      </c>
      <c r="P141" s="22">
        <f t="shared" si="63"/>
        <v>0</v>
      </c>
    </row>
    <row r="142" spans="1:16" ht="23.25" x14ac:dyDescent="0.25">
      <c r="A142" s="148" t="s">
        <v>104</v>
      </c>
      <c r="B142" s="23" t="s">
        <v>81</v>
      </c>
      <c r="C142" s="23" t="s">
        <v>91</v>
      </c>
      <c r="D142" s="23" t="s">
        <v>97</v>
      </c>
      <c r="E142" s="147">
        <v>242</v>
      </c>
      <c r="F142" s="23" t="s">
        <v>41</v>
      </c>
      <c r="G142" s="22">
        <v>12000</v>
      </c>
      <c r="H142" s="22">
        <f>SUM(I142:J142)</f>
        <v>10560</v>
      </c>
      <c r="I142" s="22">
        <f>SUM(G142*88/100)</f>
        <v>10560</v>
      </c>
      <c r="J142" s="22">
        <v>0</v>
      </c>
      <c r="K142" s="22">
        <f>SUM(L142:M142)</f>
        <v>11204.16</v>
      </c>
      <c r="L142" s="22">
        <f>SUM(I142*106.1/100)</f>
        <v>11204.16</v>
      </c>
      <c r="M142" s="22">
        <v>0</v>
      </c>
      <c r="N142" s="22">
        <f>SUM(O142:P142)</f>
        <v>11876.409599999999</v>
      </c>
      <c r="O142" s="22">
        <f>SUM(L142*106/100)</f>
        <v>11876.409599999999</v>
      </c>
      <c r="P142" s="22">
        <v>0</v>
      </c>
    </row>
    <row r="143" spans="1:16" ht="23.25" x14ac:dyDescent="0.25">
      <c r="A143" s="148" t="s">
        <v>42</v>
      </c>
      <c r="B143" s="23" t="s">
        <v>81</v>
      </c>
      <c r="C143" s="23" t="s">
        <v>91</v>
      </c>
      <c r="D143" s="23" t="s">
        <v>97</v>
      </c>
      <c r="E143" s="147">
        <v>244</v>
      </c>
      <c r="F143" s="23"/>
      <c r="G143" s="22">
        <f>SUM(G144+G145+G149+G152+G153+G154)</f>
        <v>60470</v>
      </c>
      <c r="H143" s="22">
        <f t="shared" ref="H143:P143" si="64">SUM(H144+H145+H149+H152+H153+H154)</f>
        <v>59933.599999999999</v>
      </c>
      <c r="I143" s="22">
        <f t="shared" si="64"/>
        <v>59933.599999999999</v>
      </c>
      <c r="J143" s="22">
        <f t="shared" si="64"/>
        <v>0</v>
      </c>
      <c r="K143" s="22">
        <f t="shared" si="64"/>
        <v>63589.549599999998</v>
      </c>
      <c r="L143" s="22">
        <f t="shared" si="64"/>
        <v>63589.549599999998</v>
      </c>
      <c r="M143" s="22">
        <f t="shared" si="64"/>
        <v>0</v>
      </c>
      <c r="N143" s="22">
        <f t="shared" si="64"/>
        <v>67404.922575999997</v>
      </c>
      <c r="O143" s="22">
        <f t="shared" si="64"/>
        <v>67404.922575999997</v>
      </c>
      <c r="P143" s="22">
        <f t="shared" si="64"/>
        <v>0</v>
      </c>
    </row>
    <row r="144" spans="1:16" x14ac:dyDescent="0.25">
      <c r="A144" s="124"/>
      <c r="B144" s="23"/>
      <c r="C144" s="23"/>
      <c r="D144" s="23"/>
      <c r="E144" s="23"/>
      <c r="F144" s="23" t="s">
        <v>41</v>
      </c>
      <c r="G144" s="22">
        <v>0</v>
      </c>
      <c r="H144" s="22">
        <f>SUM(I144:J144)</f>
        <v>0</v>
      </c>
      <c r="I144" s="22"/>
      <c r="J144" s="22"/>
      <c r="K144" s="22">
        <f>SUM(L144:M144)</f>
        <v>0</v>
      </c>
      <c r="L144" s="22"/>
      <c r="M144" s="22"/>
      <c r="N144" s="22">
        <f>SUM(O144:P144)</f>
        <v>0</v>
      </c>
      <c r="O144" s="22"/>
      <c r="P144" s="22"/>
    </row>
    <row r="145" spans="1:16" x14ac:dyDescent="0.25">
      <c r="A145" s="124"/>
      <c r="B145" s="23"/>
      <c r="C145" s="23"/>
      <c r="D145" s="23"/>
      <c r="E145" s="23"/>
      <c r="F145" s="23" t="s">
        <v>45</v>
      </c>
      <c r="G145" s="22">
        <f>SUM(G146:G148)</f>
        <v>5000</v>
      </c>
      <c r="H145" s="22">
        <f t="shared" ref="H145:P145" si="65">SUM(H146:H148)</f>
        <v>5100</v>
      </c>
      <c r="I145" s="22">
        <f t="shared" si="65"/>
        <v>5100</v>
      </c>
      <c r="J145" s="22">
        <f t="shared" si="65"/>
        <v>0</v>
      </c>
      <c r="K145" s="22">
        <f t="shared" si="65"/>
        <v>5411.1</v>
      </c>
      <c r="L145" s="22">
        <f t="shared" si="65"/>
        <v>5411.1</v>
      </c>
      <c r="M145" s="22">
        <f t="shared" si="65"/>
        <v>0</v>
      </c>
      <c r="N145" s="22">
        <f t="shared" si="65"/>
        <v>5735.7660000000005</v>
      </c>
      <c r="O145" s="22">
        <f t="shared" si="65"/>
        <v>5735.7660000000005</v>
      </c>
      <c r="P145" s="22">
        <f t="shared" si="65"/>
        <v>0</v>
      </c>
    </row>
    <row r="146" spans="1:16" x14ac:dyDescent="0.25">
      <c r="A146" s="124"/>
      <c r="B146" s="23"/>
      <c r="C146" s="23"/>
      <c r="D146" s="23"/>
      <c r="E146" s="23"/>
      <c r="F146" s="23" t="s">
        <v>46</v>
      </c>
      <c r="G146" s="22">
        <v>5000</v>
      </c>
      <c r="H146" s="22">
        <f>SUM(I146:J146)</f>
        <v>5100</v>
      </c>
      <c r="I146" s="22">
        <f>SUM(G146*102/100)</f>
        <v>5100</v>
      </c>
      <c r="J146" s="22">
        <v>0</v>
      </c>
      <c r="K146" s="22">
        <f>SUM(L146:M146)</f>
        <v>5411.1</v>
      </c>
      <c r="L146" s="22">
        <f>SUM(I146*106.1/100)</f>
        <v>5411.1</v>
      </c>
      <c r="M146" s="22">
        <v>0</v>
      </c>
      <c r="N146" s="22">
        <f>SUM(O146:P146)</f>
        <v>5735.7660000000005</v>
      </c>
      <c r="O146" s="22">
        <f>SUM(L146*106/100)</f>
        <v>5735.7660000000005</v>
      </c>
      <c r="P146" s="22">
        <v>0</v>
      </c>
    </row>
    <row r="147" spans="1:16" x14ac:dyDescent="0.25">
      <c r="A147" s="124"/>
      <c r="B147" s="23"/>
      <c r="C147" s="23"/>
      <c r="D147" s="23"/>
      <c r="E147" s="23"/>
      <c r="F147" s="23" t="s">
        <v>47</v>
      </c>
      <c r="G147" s="22">
        <v>0</v>
      </c>
      <c r="H147" s="22">
        <f>SUM(I147:J147)</f>
        <v>0</v>
      </c>
      <c r="I147" s="22">
        <f>SUM(G147*106.2/100)</f>
        <v>0</v>
      </c>
      <c r="J147" s="22">
        <v>0</v>
      </c>
      <c r="K147" s="22">
        <f>SUM(L147:M147)</f>
        <v>0</v>
      </c>
      <c r="L147" s="22">
        <f>SUM(I147*106.1/100)</f>
        <v>0</v>
      </c>
      <c r="M147" s="22">
        <v>0</v>
      </c>
      <c r="N147" s="22">
        <f>SUM(O147:P147)</f>
        <v>0</v>
      </c>
      <c r="O147" s="22">
        <f>SUM(L147*106/100)</f>
        <v>0</v>
      </c>
      <c r="P147" s="22">
        <v>0</v>
      </c>
    </row>
    <row r="148" spans="1:16" x14ac:dyDescent="0.25">
      <c r="A148" s="124"/>
      <c r="B148" s="23"/>
      <c r="C148" s="23"/>
      <c r="D148" s="23"/>
      <c r="E148" s="23"/>
      <c r="F148" s="23" t="s">
        <v>48</v>
      </c>
      <c r="G148" s="22">
        <v>0</v>
      </c>
      <c r="H148" s="22">
        <f>SUM(I148:J148)</f>
        <v>0</v>
      </c>
      <c r="I148" s="22">
        <f>SUM(G148*106.2/100)</f>
        <v>0</v>
      </c>
      <c r="J148" s="22">
        <v>0</v>
      </c>
      <c r="K148" s="22">
        <f>SUM(L148:M148)</f>
        <v>0</v>
      </c>
      <c r="L148" s="22">
        <f>SUM(I148*106.1/100)</f>
        <v>0</v>
      </c>
      <c r="M148" s="22">
        <v>0</v>
      </c>
      <c r="N148" s="22">
        <f>SUM(O148:P148)</f>
        <v>0</v>
      </c>
      <c r="O148" s="22">
        <f>SUM(L148*106/100)</f>
        <v>0</v>
      </c>
      <c r="P148" s="22">
        <v>0</v>
      </c>
    </row>
    <row r="149" spans="1:16" x14ac:dyDescent="0.25">
      <c r="A149" s="124"/>
      <c r="B149" s="23"/>
      <c r="C149" s="23"/>
      <c r="D149" s="23"/>
      <c r="E149" s="23"/>
      <c r="F149" s="23" t="s">
        <v>50</v>
      </c>
      <c r="G149" s="22">
        <f>SUM(G150:G151)</f>
        <v>0</v>
      </c>
      <c r="H149" s="22">
        <f t="shared" ref="H149:P149" si="66">SUM(H150:H151)</f>
        <v>0</v>
      </c>
      <c r="I149" s="22">
        <f t="shared" si="66"/>
        <v>0</v>
      </c>
      <c r="J149" s="22">
        <f t="shared" si="66"/>
        <v>0</v>
      </c>
      <c r="K149" s="22">
        <f t="shared" si="66"/>
        <v>0</v>
      </c>
      <c r="L149" s="22">
        <f t="shared" si="66"/>
        <v>0</v>
      </c>
      <c r="M149" s="22">
        <f t="shared" si="66"/>
        <v>0</v>
      </c>
      <c r="N149" s="22">
        <f t="shared" si="66"/>
        <v>0</v>
      </c>
      <c r="O149" s="22">
        <f t="shared" si="66"/>
        <v>0</v>
      </c>
      <c r="P149" s="22">
        <f t="shared" si="66"/>
        <v>0</v>
      </c>
    </row>
    <row r="150" spans="1:16" x14ac:dyDescent="0.25">
      <c r="A150" s="124"/>
      <c r="B150" s="23"/>
      <c r="C150" s="23"/>
      <c r="D150" s="23"/>
      <c r="E150" s="23"/>
      <c r="F150" s="23" t="s">
        <v>51</v>
      </c>
      <c r="G150" s="22"/>
      <c r="H150" s="22">
        <f>SUM(I150:J150)</f>
        <v>0</v>
      </c>
      <c r="I150" s="22">
        <f>SUM(G150*106.2/100)</f>
        <v>0</v>
      </c>
      <c r="J150" s="22">
        <v>0</v>
      </c>
      <c r="K150" s="22">
        <f>SUM(L150:M150)</f>
        <v>0</v>
      </c>
      <c r="L150" s="22">
        <f>SUM(I150*106.1/100)</f>
        <v>0</v>
      </c>
      <c r="M150" s="22">
        <v>0</v>
      </c>
      <c r="N150" s="22">
        <f>SUM(O150:P150)</f>
        <v>0</v>
      </c>
      <c r="O150" s="22">
        <f>SUM(L150*106/100)</f>
        <v>0</v>
      </c>
      <c r="P150" s="22">
        <v>0</v>
      </c>
    </row>
    <row r="151" spans="1:16" x14ac:dyDescent="0.25">
      <c r="A151" s="124"/>
      <c r="B151" s="23"/>
      <c r="C151" s="23"/>
      <c r="D151" s="23"/>
      <c r="E151" s="23"/>
      <c r="F151" s="23" t="s">
        <v>98</v>
      </c>
      <c r="G151" s="22"/>
      <c r="H151" s="22">
        <f>SUM(I151:J151)</f>
        <v>0</v>
      </c>
      <c r="I151" s="22">
        <f>SUM(G151*90/100)</f>
        <v>0</v>
      </c>
      <c r="J151" s="22">
        <v>0</v>
      </c>
      <c r="K151" s="22">
        <f>SUM(L151:M151)</f>
        <v>0</v>
      </c>
      <c r="L151" s="22">
        <f>SUM(I151*106.4/100)</f>
        <v>0</v>
      </c>
      <c r="M151" s="22">
        <v>0</v>
      </c>
      <c r="N151" s="22">
        <f>SUM(O151:P151)</f>
        <v>0</v>
      </c>
      <c r="O151" s="22">
        <f>SUM(L151*106.2/100)</f>
        <v>0</v>
      </c>
      <c r="P151" s="22">
        <v>0</v>
      </c>
    </row>
    <row r="152" spans="1:16" x14ac:dyDescent="0.25">
      <c r="A152" s="124"/>
      <c r="B152" s="23"/>
      <c r="C152" s="23"/>
      <c r="D152" s="23"/>
      <c r="E152" s="23"/>
      <c r="F152" s="23" t="s">
        <v>56</v>
      </c>
      <c r="G152" s="22">
        <v>0</v>
      </c>
      <c r="H152" s="22">
        <f t="shared" ref="H152:H159" si="67">SUM(I152:J152)</f>
        <v>0</v>
      </c>
      <c r="I152" s="22"/>
      <c r="J152" s="22"/>
      <c r="K152" s="22">
        <f t="shared" ref="K152:K159" si="68">SUM(L152:M152)</f>
        <v>0</v>
      </c>
      <c r="L152" s="22"/>
      <c r="M152" s="22"/>
      <c r="N152" s="22">
        <f t="shared" ref="N152:N159" si="69">SUM(O152:P152)</f>
        <v>0</v>
      </c>
      <c r="O152" s="22"/>
      <c r="P152" s="22"/>
    </row>
    <row r="153" spans="1:16" x14ac:dyDescent="0.25">
      <c r="A153" s="124"/>
      <c r="B153" s="23"/>
      <c r="C153" s="23"/>
      <c r="D153" s="23"/>
      <c r="E153" s="23"/>
      <c r="F153" s="23" t="s">
        <v>99</v>
      </c>
      <c r="G153" s="22">
        <v>0</v>
      </c>
      <c r="H153" s="22">
        <f t="shared" si="67"/>
        <v>0</v>
      </c>
      <c r="I153" s="22"/>
      <c r="J153" s="22"/>
      <c r="K153" s="22">
        <f t="shared" si="68"/>
        <v>0</v>
      </c>
      <c r="L153" s="22"/>
      <c r="M153" s="22"/>
      <c r="N153" s="22">
        <f t="shared" si="69"/>
        <v>0</v>
      </c>
      <c r="O153" s="22"/>
      <c r="P153" s="22"/>
    </row>
    <row r="154" spans="1:16" x14ac:dyDescent="0.25">
      <c r="A154" s="124"/>
      <c r="B154" s="23"/>
      <c r="C154" s="23"/>
      <c r="D154" s="23"/>
      <c r="E154" s="23"/>
      <c r="F154" s="23" t="s">
        <v>58</v>
      </c>
      <c r="G154" s="22">
        <f>SUM(G155:G159)</f>
        <v>55470</v>
      </c>
      <c r="H154" s="22">
        <f t="shared" ref="H154:P154" si="70">SUM(H155:H159)</f>
        <v>54833.599999999999</v>
      </c>
      <c r="I154" s="22">
        <f t="shared" si="70"/>
        <v>54833.599999999999</v>
      </c>
      <c r="J154" s="22">
        <f t="shared" si="70"/>
        <v>0</v>
      </c>
      <c r="K154" s="22">
        <f t="shared" si="70"/>
        <v>58178.4496</v>
      </c>
      <c r="L154" s="22">
        <f t="shared" si="70"/>
        <v>58178.4496</v>
      </c>
      <c r="M154" s="22">
        <f t="shared" si="70"/>
        <v>0</v>
      </c>
      <c r="N154" s="22">
        <f t="shared" si="70"/>
        <v>61669.156575999994</v>
      </c>
      <c r="O154" s="22">
        <f t="shared" si="70"/>
        <v>61669.156575999994</v>
      </c>
      <c r="P154" s="22">
        <f t="shared" si="70"/>
        <v>0</v>
      </c>
    </row>
    <row r="155" spans="1:16" x14ac:dyDescent="0.25">
      <c r="A155" s="124"/>
      <c r="B155" s="23"/>
      <c r="C155" s="23"/>
      <c r="D155" s="23"/>
      <c r="E155" s="23"/>
      <c r="F155" s="23" t="s">
        <v>100</v>
      </c>
      <c r="G155" s="22">
        <v>12470</v>
      </c>
      <c r="H155" s="22">
        <f t="shared" si="67"/>
        <v>10973.6</v>
      </c>
      <c r="I155" s="22">
        <f>SUM(G155*88/100)</f>
        <v>10973.6</v>
      </c>
      <c r="J155" s="22">
        <v>0</v>
      </c>
      <c r="K155" s="22">
        <f t="shared" si="68"/>
        <v>11642.989599999999</v>
      </c>
      <c r="L155" s="22">
        <f>SUM(I155*106.1/100)</f>
        <v>11642.989599999999</v>
      </c>
      <c r="M155" s="22">
        <v>0</v>
      </c>
      <c r="N155" s="22">
        <f t="shared" si="69"/>
        <v>12341.568975999999</v>
      </c>
      <c r="O155" s="22">
        <f>SUM(L155*106/100)</f>
        <v>12341.568975999999</v>
      </c>
      <c r="P155" s="22">
        <v>0</v>
      </c>
    </row>
    <row r="156" spans="1:16" x14ac:dyDescent="0.25">
      <c r="A156" s="124"/>
      <c r="B156" s="23"/>
      <c r="C156" s="23"/>
      <c r="D156" s="23"/>
      <c r="E156" s="23"/>
      <c r="F156" s="23" t="s">
        <v>101</v>
      </c>
      <c r="G156" s="22"/>
      <c r="H156" s="22">
        <f t="shared" si="67"/>
        <v>0</v>
      </c>
      <c r="I156" s="22">
        <f>SUM(G156*106.2/100)</f>
        <v>0</v>
      </c>
      <c r="J156" s="22">
        <v>0</v>
      </c>
      <c r="K156" s="22">
        <f t="shared" si="68"/>
        <v>0</v>
      </c>
      <c r="L156" s="22">
        <f>SUM(I156*106.1/100)</f>
        <v>0</v>
      </c>
      <c r="M156" s="22">
        <v>0</v>
      </c>
      <c r="N156" s="22">
        <f t="shared" si="69"/>
        <v>0</v>
      </c>
      <c r="O156" s="22">
        <f>SUM(L156*106/100)</f>
        <v>0</v>
      </c>
      <c r="P156" s="22">
        <v>0</v>
      </c>
    </row>
    <row r="157" spans="1:16" x14ac:dyDescent="0.25">
      <c r="A157" s="124"/>
      <c r="B157" s="23"/>
      <c r="C157" s="23"/>
      <c r="D157" s="23"/>
      <c r="E157" s="23"/>
      <c r="F157" s="23" t="s">
        <v>102</v>
      </c>
      <c r="G157" s="22">
        <v>0</v>
      </c>
      <c r="H157" s="22">
        <f t="shared" si="67"/>
        <v>0</v>
      </c>
      <c r="I157" s="22">
        <f>SUM(G157*106.2/100)</f>
        <v>0</v>
      </c>
      <c r="J157" s="22">
        <v>0</v>
      </c>
      <c r="K157" s="22">
        <f t="shared" si="68"/>
        <v>0</v>
      </c>
      <c r="L157" s="22">
        <f>SUM(I157*106.1/100)</f>
        <v>0</v>
      </c>
      <c r="M157" s="22">
        <v>0</v>
      </c>
      <c r="N157" s="22">
        <f t="shared" si="69"/>
        <v>0</v>
      </c>
      <c r="O157" s="22">
        <f>SUM(L157*106/100)</f>
        <v>0</v>
      </c>
      <c r="P157" s="22">
        <v>0</v>
      </c>
    </row>
    <row r="158" spans="1:16" x14ac:dyDescent="0.25">
      <c r="A158" s="124"/>
      <c r="B158" s="23"/>
      <c r="C158" s="23"/>
      <c r="D158" s="23"/>
      <c r="E158" s="23"/>
      <c r="F158" s="23" t="s">
        <v>60</v>
      </c>
      <c r="G158" s="22">
        <v>43000</v>
      </c>
      <c r="H158" s="22">
        <f t="shared" si="67"/>
        <v>43860</v>
      </c>
      <c r="I158" s="22">
        <f>SUM(G158*102/100)</f>
        <v>43860</v>
      </c>
      <c r="J158" s="22">
        <v>0</v>
      </c>
      <c r="K158" s="22">
        <f t="shared" si="68"/>
        <v>46535.46</v>
      </c>
      <c r="L158" s="22">
        <f>SUM(I158*106.1/100)</f>
        <v>46535.46</v>
      </c>
      <c r="M158" s="22">
        <v>0</v>
      </c>
      <c r="N158" s="22">
        <f t="shared" si="69"/>
        <v>49327.587599999999</v>
      </c>
      <c r="O158" s="22">
        <f>SUM(L158*106/100)</f>
        <v>49327.587599999999</v>
      </c>
      <c r="P158" s="22">
        <v>0</v>
      </c>
    </row>
    <row r="159" spans="1:16" x14ac:dyDescent="0.25">
      <c r="A159" s="124"/>
      <c r="B159" s="23"/>
      <c r="C159" s="23"/>
      <c r="D159" s="23"/>
      <c r="E159" s="23"/>
      <c r="F159" s="23" t="s">
        <v>61</v>
      </c>
      <c r="G159" s="22"/>
      <c r="H159" s="22">
        <f t="shared" si="67"/>
        <v>0</v>
      </c>
      <c r="I159" s="22">
        <f>SUM(G159*106.2/100)</f>
        <v>0</v>
      </c>
      <c r="J159" s="22">
        <v>0</v>
      </c>
      <c r="K159" s="22">
        <f t="shared" si="68"/>
        <v>0</v>
      </c>
      <c r="L159" s="22">
        <f>SUM(I159*106.1/100)</f>
        <v>0</v>
      </c>
      <c r="M159" s="22">
        <v>0</v>
      </c>
      <c r="N159" s="22">
        <f t="shared" si="69"/>
        <v>0</v>
      </c>
      <c r="O159" s="22">
        <f>SUM(L159*106/100)</f>
        <v>0</v>
      </c>
      <c r="P159" s="22">
        <v>0</v>
      </c>
    </row>
    <row r="160" spans="1:16" x14ac:dyDescent="0.25">
      <c r="A160" s="217" t="s">
        <v>62</v>
      </c>
      <c r="B160" s="23" t="s">
        <v>81</v>
      </c>
      <c r="C160" s="23" t="s">
        <v>91</v>
      </c>
      <c r="D160" s="23" t="s">
        <v>97</v>
      </c>
      <c r="E160" s="23" t="s">
        <v>63</v>
      </c>
      <c r="F160" s="23"/>
      <c r="G160" s="22">
        <f>SUM(G161)</f>
        <v>1500</v>
      </c>
      <c r="H160" s="22">
        <f t="shared" ref="H160:P161" si="71">SUM(H161)</f>
        <v>1590</v>
      </c>
      <c r="I160" s="22">
        <f t="shared" si="71"/>
        <v>1590</v>
      </c>
      <c r="J160" s="22">
        <f t="shared" si="71"/>
        <v>0</v>
      </c>
      <c r="K160" s="22">
        <f t="shared" si="71"/>
        <v>1686.99</v>
      </c>
      <c r="L160" s="22">
        <f t="shared" si="71"/>
        <v>1686.99</v>
      </c>
      <c r="M160" s="22">
        <f t="shared" si="71"/>
        <v>0</v>
      </c>
      <c r="N160" s="22">
        <f t="shared" si="71"/>
        <v>1788.2094</v>
      </c>
      <c r="O160" s="22">
        <f t="shared" si="71"/>
        <v>1788.2094</v>
      </c>
      <c r="P160" s="22">
        <f t="shared" si="71"/>
        <v>0</v>
      </c>
    </row>
    <row r="161" spans="1:16" x14ac:dyDescent="0.25">
      <c r="A161" s="217" t="s">
        <v>64</v>
      </c>
      <c r="B161" s="23" t="s">
        <v>81</v>
      </c>
      <c r="C161" s="23" t="s">
        <v>91</v>
      </c>
      <c r="D161" s="23" t="s">
        <v>97</v>
      </c>
      <c r="E161" s="23" t="s">
        <v>65</v>
      </c>
      <c r="F161" s="23"/>
      <c r="G161" s="22">
        <f>SUM(G162)</f>
        <v>1500</v>
      </c>
      <c r="H161" s="22">
        <f t="shared" si="71"/>
        <v>1590</v>
      </c>
      <c r="I161" s="22">
        <f t="shared" si="71"/>
        <v>1590</v>
      </c>
      <c r="J161" s="22">
        <f t="shared" si="71"/>
        <v>0</v>
      </c>
      <c r="K161" s="22">
        <f t="shared" si="71"/>
        <v>1686.99</v>
      </c>
      <c r="L161" s="22">
        <f t="shared" si="71"/>
        <v>1686.99</v>
      </c>
      <c r="M161" s="22">
        <f t="shared" si="71"/>
        <v>0</v>
      </c>
      <c r="N161" s="22">
        <f t="shared" si="71"/>
        <v>1788.2094</v>
      </c>
      <c r="O161" s="22">
        <f t="shared" si="71"/>
        <v>1788.2094</v>
      </c>
      <c r="P161" s="22">
        <f t="shared" si="71"/>
        <v>0</v>
      </c>
    </row>
    <row r="162" spans="1:16" x14ac:dyDescent="0.25">
      <c r="A162" s="217" t="s">
        <v>66</v>
      </c>
      <c r="B162" s="23" t="s">
        <v>81</v>
      </c>
      <c r="C162" s="23" t="s">
        <v>91</v>
      </c>
      <c r="D162" s="23" t="s">
        <v>97</v>
      </c>
      <c r="E162" s="23" t="s">
        <v>67</v>
      </c>
      <c r="F162" s="23" t="s">
        <v>68</v>
      </c>
      <c r="G162" s="22">
        <v>1500</v>
      </c>
      <c r="H162" s="22">
        <f>SUM(I162:J162)</f>
        <v>1590</v>
      </c>
      <c r="I162" s="22">
        <f>SUM(G162*106/100)</f>
        <v>1590</v>
      </c>
      <c r="J162" s="22">
        <v>0</v>
      </c>
      <c r="K162" s="22">
        <f>SUM(L162:M162)</f>
        <v>1686.99</v>
      </c>
      <c r="L162" s="22">
        <f>SUM(I162*106.1/100)</f>
        <v>1686.99</v>
      </c>
      <c r="M162" s="22">
        <v>0</v>
      </c>
      <c r="N162" s="22">
        <f>SUM(O162:P162)</f>
        <v>1788.2094</v>
      </c>
      <c r="O162" s="22">
        <f>SUM(L162*106/100)</f>
        <v>1788.2094</v>
      </c>
      <c r="P162" s="22">
        <v>0</v>
      </c>
    </row>
    <row r="163" spans="1:16" x14ac:dyDescent="0.25">
      <c r="A163" s="125" t="s">
        <v>105</v>
      </c>
      <c r="B163" s="24" t="s">
        <v>22</v>
      </c>
      <c r="C163" s="24" t="s">
        <v>19</v>
      </c>
      <c r="D163" s="24" t="s">
        <v>20</v>
      </c>
      <c r="E163" s="24"/>
      <c r="F163" s="24"/>
      <c r="G163" s="25">
        <f>SUM(G164+G176)</f>
        <v>1068600</v>
      </c>
      <c r="H163" s="25">
        <f t="shared" ref="H163:P163" si="72">SUM(H164+H176)</f>
        <v>940368</v>
      </c>
      <c r="I163" s="25">
        <f t="shared" si="72"/>
        <v>940368</v>
      </c>
      <c r="J163" s="25">
        <f t="shared" si="72"/>
        <v>0</v>
      </c>
      <c r="K163" s="25">
        <f t="shared" si="72"/>
        <v>997730.44799999986</v>
      </c>
      <c r="L163" s="25">
        <f t="shared" si="72"/>
        <v>997730.44799999986</v>
      </c>
      <c r="M163" s="25">
        <f t="shared" si="72"/>
        <v>0</v>
      </c>
      <c r="N163" s="25">
        <f t="shared" si="72"/>
        <v>1057594.2748799999</v>
      </c>
      <c r="O163" s="25">
        <f t="shared" si="72"/>
        <v>1057594.2748799999</v>
      </c>
      <c r="P163" s="25">
        <f t="shared" si="72"/>
        <v>0</v>
      </c>
    </row>
    <row r="164" spans="1:16" x14ac:dyDescent="0.25">
      <c r="A164" s="82" t="s">
        <v>119</v>
      </c>
      <c r="B164" s="24" t="s">
        <v>22</v>
      </c>
      <c r="C164" s="24" t="s">
        <v>83</v>
      </c>
      <c r="D164" s="24" t="s">
        <v>20</v>
      </c>
      <c r="E164" s="24"/>
      <c r="F164" s="24"/>
      <c r="G164" s="25">
        <f>SUM(G165)</f>
        <v>1068600</v>
      </c>
      <c r="H164" s="25">
        <f t="shared" ref="H164:P164" si="73">SUM(H165)</f>
        <v>940368</v>
      </c>
      <c r="I164" s="25">
        <f t="shared" si="73"/>
        <v>940368</v>
      </c>
      <c r="J164" s="25">
        <f t="shared" si="73"/>
        <v>0</v>
      </c>
      <c r="K164" s="25">
        <f t="shared" si="73"/>
        <v>997730.44799999986</v>
      </c>
      <c r="L164" s="25">
        <f t="shared" si="73"/>
        <v>997730.44799999986</v>
      </c>
      <c r="M164" s="25">
        <f t="shared" si="73"/>
        <v>0</v>
      </c>
      <c r="N164" s="25">
        <f t="shared" si="73"/>
        <v>1057594.2748799999</v>
      </c>
      <c r="O164" s="25">
        <f t="shared" si="73"/>
        <v>1057594.2748799999</v>
      </c>
      <c r="P164" s="25">
        <f t="shared" si="73"/>
        <v>0</v>
      </c>
    </row>
    <row r="165" spans="1:16" x14ac:dyDescent="0.25">
      <c r="A165" s="217" t="s">
        <v>120</v>
      </c>
      <c r="B165" s="23" t="s">
        <v>22</v>
      </c>
      <c r="C165" s="23" t="s">
        <v>83</v>
      </c>
      <c r="D165" s="23" t="s">
        <v>121</v>
      </c>
      <c r="E165" s="23"/>
      <c r="F165" s="23"/>
      <c r="G165" s="22">
        <f t="shared" ref="G165:P168" si="74">SUM(G166)</f>
        <v>1068600</v>
      </c>
      <c r="H165" s="22">
        <f t="shared" si="74"/>
        <v>940368</v>
      </c>
      <c r="I165" s="22">
        <f t="shared" si="74"/>
        <v>940368</v>
      </c>
      <c r="J165" s="22">
        <f t="shared" si="74"/>
        <v>0</v>
      </c>
      <c r="K165" s="22">
        <f t="shared" si="74"/>
        <v>997730.44799999986</v>
      </c>
      <c r="L165" s="22">
        <f t="shared" si="74"/>
        <v>997730.44799999986</v>
      </c>
      <c r="M165" s="22">
        <f t="shared" si="74"/>
        <v>0</v>
      </c>
      <c r="N165" s="22">
        <f t="shared" si="74"/>
        <v>1057594.2748799999</v>
      </c>
      <c r="O165" s="22">
        <f t="shared" si="74"/>
        <v>1057594.2748799999</v>
      </c>
      <c r="P165" s="22">
        <f t="shared" si="74"/>
        <v>0</v>
      </c>
    </row>
    <row r="166" spans="1:16" x14ac:dyDescent="0.25">
      <c r="A166" s="217" t="s">
        <v>122</v>
      </c>
      <c r="B166" s="23" t="s">
        <v>22</v>
      </c>
      <c r="C166" s="23" t="s">
        <v>83</v>
      </c>
      <c r="D166" s="23" t="s">
        <v>123</v>
      </c>
      <c r="E166" s="23"/>
      <c r="F166" s="23"/>
      <c r="G166" s="22">
        <f t="shared" si="74"/>
        <v>1068600</v>
      </c>
      <c r="H166" s="22">
        <f t="shared" si="74"/>
        <v>940368</v>
      </c>
      <c r="I166" s="22">
        <f t="shared" si="74"/>
        <v>940368</v>
      </c>
      <c r="J166" s="22">
        <f t="shared" si="74"/>
        <v>0</v>
      </c>
      <c r="K166" s="22">
        <f t="shared" si="74"/>
        <v>997730.44799999986</v>
      </c>
      <c r="L166" s="22">
        <f t="shared" si="74"/>
        <v>997730.44799999986</v>
      </c>
      <c r="M166" s="22">
        <f t="shared" si="74"/>
        <v>0</v>
      </c>
      <c r="N166" s="22">
        <f t="shared" si="74"/>
        <v>1057594.2748799999</v>
      </c>
      <c r="O166" s="22">
        <f t="shared" si="74"/>
        <v>1057594.2748799999</v>
      </c>
      <c r="P166" s="22">
        <f t="shared" si="74"/>
        <v>0</v>
      </c>
    </row>
    <row r="167" spans="1:16" ht="34.5" x14ac:dyDescent="0.25">
      <c r="A167" s="217" t="s">
        <v>124</v>
      </c>
      <c r="B167" s="23" t="s">
        <v>22</v>
      </c>
      <c r="C167" s="23" t="s">
        <v>83</v>
      </c>
      <c r="D167" s="23" t="s">
        <v>125</v>
      </c>
      <c r="E167" s="23"/>
      <c r="F167" s="23"/>
      <c r="G167" s="22">
        <f>SUM(G168)</f>
        <v>1068600</v>
      </c>
      <c r="H167" s="22">
        <f t="shared" si="74"/>
        <v>940368</v>
      </c>
      <c r="I167" s="22">
        <f t="shared" si="74"/>
        <v>940368</v>
      </c>
      <c r="J167" s="22">
        <f t="shared" si="74"/>
        <v>0</v>
      </c>
      <c r="K167" s="22">
        <f t="shared" si="74"/>
        <v>997730.44799999986</v>
      </c>
      <c r="L167" s="22">
        <f t="shared" si="74"/>
        <v>997730.44799999986</v>
      </c>
      <c r="M167" s="22">
        <f t="shared" si="74"/>
        <v>0</v>
      </c>
      <c r="N167" s="22">
        <f t="shared" si="74"/>
        <v>1057594.2748799999</v>
      </c>
      <c r="O167" s="22">
        <f t="shared" si="74"/>
        <v>1057594.2748799999</v>
      </c>
      <c r="P167" s="22">
        <f t="shared" si="74"/>
        <v>0</v>
      </c>
    </row>
    <row r="168" spans="1:16" ht="23.25" x14ac:dyDescent="0.25">
      <c r="A168" s="149" t="s">
        <v>38</v>
      </c>
      <c r="B168" s="23" t="s">
        <v>22</v>
      </c>
      <c r="C168" s="23" t="s">
        <v>83</v>
      </c>
      <c r="D168" s="23" t="s">
        <v>125</v>
      </c>
      <c r="E168" s="23" t="s">
        <v>88</v>
      </c>
      <c r="F168" s="23"/>
      <c r="G168" s="22">
        <f>SUM(G169)</f>
        <v>1068600</v>
      </c>
      <c r="H168" s="22">
        <f t="shared" si="74"/>
        <v>940368</v>
      </c>
      <c r="I168" s="22">
        <f t="shared" si="74"/>
        <v>940368</v>
      </c>
      <c r="J168" s="22">
        <f t="shared" si="74"/>
        <v>0</v>
      </c>
      <c r="K168" s="22">
        <f t="shared" si="74"/>
        <v>997730.44799999986</v>
      </c>
      <c r="L168" s="22">
        <f t="shared" si="74"/>
        <v>997730.44799999986</v>
      </c>
      <c r="M168" s="22">
        <f t="shared" si="74"/>
        <v>0</v>
      </c>
      <c r="N168" s="22">
        <f t="shared" si="74"/>
        <v>1057594.2748799999</v>
      </c>
      <c r="O168" s="22">
        <f t="shared" si="74"/>
        <v>1057594.2748799999</v>
      </c>
      <c r="P168" s="22">
        <f t="shared" si="74"/>
        <v>0</v>
      </c>
    </row>
    <row r="169" spans="1:16" ht="23.25" x14ac:dyDescent="0.25">
      <c r="A169" s="217" t="s">
        <v>39</v>
      </c>
      <c r="B169" s="23" t="s">
        <v>22</v>
      </c>
      <c r="C169" s="23" t="s">
        <v>83</v>
      </c>
      <c r="D169" s="23" t="s">
        <v>125</v>
      </c>
      <c r="E169" s="23" t="s">
        <v>89</v>
      </c>
      <c r="F169" s="23"/>
      <c r="G169" s="22">
        <f>SUM(G170+G173)</f>
        <v>1068600</v>
      </c>
      <c r="H169" s="22">
        <f t="shared" ref="H169:P169" si="75">SUM(H170+H173)</f>
        <v>940368</v>
      </c>
      <c r="I169" s="22">
        <f t="shared" si="75"/>
        <v>940368</v>
      </c>
      <c r="J169" s="22">
        <f t="shared" si="75"/>
        <v>0</v>
      </c>
      <c r="K169" s="22">
        <f t="shared" si="75"/>
        <v>997730.44799999986</v>
      </c>
      <c r="L169" s="22">
        <f t="shared" si="75"/>
        <v>997730.44799999986</v>
      </c>
      <c r="M169" s="22">
        <f t="shared" si="75"/>
        <v>0</v>
      </c>
      <c r="N169" s="22">
        <f t="shared" si="75"/>
        <v>1057594.2748799999</v>
      </c>
      <c r="O169" s="22">
        <f t="shared" si="75"/>
        <v>1057594.2748799999</v>
      </c>
      <c r="P169" s="22">
        <f t="shared" si="75"/>
        <v>0</v>
      </c>
    </row>
    <row r="170" spans="1:16" x14ac:dyDescent="0.25">
      <c r="A170" s="257" t="s">
        <v>150</v>
      </c>
      <c r="B170" s="260" t="s">
        <v>22</v>
      </c>
      <c r="C170" s="260" t="s">
        <v>83</v>
      </c>
      <c r="D170" s="260" t="s">
        <v>125</v>
      </c>
      <c r="E170" s="260" t="s">
        <v>151</v>
      </c>
      <c r="F170" s="23"/>
      <c r="G170" s="22">
        <f>SUM(G171:G172)</f>
        <v>0</v>
      </c>
      <c r="H170" s="22">
        <f t="shared" ref="H170:P170" si="76">SUM(H171:H172)</f>
        <v>0</v>
      </c>
      <c r="I170" s="22">
        <f t="shared" si="76"/>
        <v>0</v>
      </c>
      <c r="J170" s="22">
        <f t="shared" si="76"/>
        <v>0</v>
      </c>
      <c r="K170" s="22">
        <f t="shared" si="76"/>
        <v>0</v>
      </c>
      <c r="L170" s="22">
        <f t="shared" si="76"/>
        <v>0</v>
      </c>
      <c r="M170" s="22">
        <f t="shared" si="76"/>
        <v>0</v>
      </c>
      <c r="N170" s="22">
        <f t="shared" si="76"/>
        <v>0</v>
      </c>
      <c r="O170" s="22">
        <f t="shared" si="76"/>
        <v>0</v>
      </c>
      <c r="P170" s="22">
        <f t="shared" si="76"/>
        <v>0</v>
      </c>
    </row>
    <row r="171" spans="1:16" x14ac:dyDescent="0.25">
      <c r="A171" s="258"/>
      <c r="B171" s="261"/>
      <c r="C171" s="261"/>
      <c r="D171" s="261"/>
      <c r="E171" s="261"/>
      <c r="F171" s="23" t="s">
        <v>126</v>
      </c>
      <c r="G171" s="22">
        <v>0</v>
      </c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x14ac:dyDescent="0.25">
      <c r="A172" s="259"/>
      <c r="B172" s="262"/>
      <c r="C172" s="262"/>
      <c r="D172" s="262"/>
      <c r="E172" s="262"/>
      <c r="F172" s="23" t="s">
        <v>152</v>
      </c>
      <c r="G172" s="22">
        <v>0</v>
      </c>
      <c r="H172" s="22">
        <f>SUM(I172:J172)</f>
        <v>0</v>
      </c>
      <c r="I172" s="22">
        <f>SUM(G172)</f>
        <v>0</v>
      </c>
      <c r="J172" s="22">
        <v>0</v>
      </c>
      <c r="K172" s="22">
        <f>SUM(L172:M172)</f>
        <v>0</v>
      </c>
      <c r="L172" s="22">
        <f>SUM(I172*106.4/100)</f>
        <v>0</v>
      </c>
      <c r="M172" s="22">
        <v>0</v>
      </c>
      <c r="N172" s="22">
        <f>SUM(O172:P172)</f>
        <v>0</v>
      </c>
      <c r="O172" s="22">
        <f>SUM(L172*106.2/100)</f>
        <v>0</v>
      </c>
      <c r="P172" s="22">
        <v>0</v>
      </c>
    </row>
    <row r="173" spans="1:16" ht="23.25" x14ac:dyDescent="0.25">
      <c r="A173" s="148" t="s">
        <v>42</v>
      </c>
      <c r="B173" s="23" t="s">
        <v>22</v>
      </c>
      <c r="C173" s="23" t="s">
        <v>83</v>
      </c>
      <c r="D173" s="23" t="s">
        <v>125</v>
      </c>
      <c r="E173" s="23" t="s">
        <v>43</v>
      </c>
      <c r="F173" s="23" t="s">
        <v>126</v>
      </c>
      <c r="G173" s="22">
        <f>SUM(G174:G175)</f>
        <v>1068600</v>
      </c>
      <c r="H173" s="22">
        <f>SUM(H174:H175)</f>
        <v>940368</v>
      </c>
      <c r="I173" s="22">
        <f>SUM(I174:I175)</f>
        <v>940368</v>
      </c>
      <c r="J173" s="22">
        <f>SUM(J175)</f>
        <v>0</v>
      </c>
      <c r="K173" s="22">
        <f>SUM(K174:K175)</f>
        <v>997730.44799999986</v>
      </c>
      <c r="L173" s="22">
        <f>SUM(L174:L175)</f>
        <v>997730.44799999986</v>
      </c>
      <c r="M173" s="22">
        <f>SUM(M175)</f>
        <v>0</v>
      </c>
      <c r="N173" s="22">
        <f>SUM(N174:N175)</f>
        <v>1057594.2748799999</v>
      </c>
      <c r="O173" s="22">
        <f>SUM(O174:O175)</f>
        <v>1057594.2748799999</v>
      </c>
      <c r="P173" s="22">
        <f>SUM(P175)</f>
        <v>0</v>
      </c>
    </row>
    <row r="174" spans="1:16" x14ac:dyDescent="0.25">
      <c r="A174" s="148" t="s">
        <v>468</v>
      </c>
      <c r="B174" s="23" t="s">
        <v>22</v>
      </c>
      <c r="C174" s="23" t="s">
        <v>83</v>
      </c>
      <c r="D174" s="23" t="s">
        <v>125</v>
      </c>
      <c r="E174" s="23" t="s">
        <v>43</v>
      </c>
      <c r="F174" s="23" t="s">
        <v>126</v>
      </c>
      <c r="G174" s="22">
        <v>908600</v>
      </c>
      <c r="H174" s="22">
        <f>SUM(I174:J174)</f>
        <v>799568</v>
      </c>
      <c r="I174" s="22">
        <f>SUM(G174*88/100)</f>
        <v>799568</v>
      </c>
      <c r="J174" s="22">
        <v>0</v>
      </c>
      <c r="K174" s="22">
        <f>SUM(L174:M174)</f>
        <v>848341.64799999993</v>
      </c>
      <c r="L174" s="22">
        <f>SUM(I174*106.1/100)</f>
        <v>848341.64799999993</v>
      </c>
      <c r="M174" s="22">
        <v>0</v>
      </c>
      <c r="N174" s="22">
        <f>SUM(O174:P174)</f>
        <v>899242.1468799999</v>
      </c>
      <c r="O174" s="22">
        <f>SUM(L174*106/100)</f>
        <v>899242.1468799999</v>
      </c>
      <c r="P174" s="22">
        <v>0</v>
      </c>
    </row>
    <row r="175" spans="1:16" x14ac:dyDescent="0.25">
      <c r="A175" s="217" t="s">
        <v>128</v>
      </c>
      <c r="B175" s="23" t="s">
        <v>22</v>
      </c>
      <c r="C175" s="23" t="s">
        <v>83</v>
      </c>
      <c r="D175" s="23" t="s">
        <v>125</v>
      </c>
      <c r="E175" s="23" t="s">
        <v>43</v>
      </c>
      <c r="F175" s="23" t="s">
        <v>126</v>
      </c>
      <c r="G175" s="22">
        <v>160000</v>
      </c>
      <c r="H175" s="22">
        <f>SUM(I175:J175)</f>
        <v>140800</v>
      </c>
      <c r="I175" s="22">
        <f>SUM(G175*88/100)</f>
        <v>140800</v>
      </c>
      <c r="J175" s="22">
        <v>0</v>
      </c>
      <c r="K175" s="22">
        <f>SUM(L175:M175)</f>
        <v>149388.79999999999</v>
      </c>
      <c r="L175" s="22">
        <f>SUM(I175*106.1/100)</f>
        <v>149388.79999999999</v>
      </c>
      <c r="M175" s="22">
        <v>0</v>
      </c>
      <c r="N175" s="22">
        <f>SUM(O175:P175)</f>
        <v>158352.128</v>
      </c>
      <c r="O175" s="22">
        <f>SUM(L175*106/100)</f>
        <v>158352.128</v>
      </c>
      <c r="P175" s="22">
        <v>0</v>
      </c>
    </row>
    <row r="176" spans="1:16" ht="23.25" x14ac:dyDescent="0.25">
      <c r="A176" s="82" t="s">
        <v>129</v>
      </c>
      <c r="B176" s="24" t="s">
        <v>22</v>
      </c>
      <c r="C176" s="24" t="s">
        <v>130</v>
      </c>
      <c r="D176" s="24" t="s">
        <v>20</v>
      </c>
      <c r="E176" s="24"/>
      <c r="F176" s="24"/>
      <c r="G176" s="25">
        <f>SUM(G177)</f>
        <v>0</v>
      </c>
      <c r="H176" s="25">
        <f t="shared" ref="H176:P180" si="77">SUM(H177)</f>
        <v>0</v>
      </c>
      <c r="I176" s="25">
        <f t="shared" si="77"/>
        <v>0</v>
      </c>
      <c r="J176" s="25">
        <f t="shared" si="77"/>
        <v>0</v>
      </c>
      <c r="K176" s="25">
        <f t="shared" si="77"/>
        <v>0</v>
      </c>
      <c r="L176" s="25">
        <f t="shared" si="77"/>
        <v>0</v>
      </c>
      <c r="M176" s="25">
        <f t="shared" si="77"/>
        <v>0</v>
      </c>
      <c r="N176" s="25">
        <f t="shared" si="77"/>
        <v>0</v>
      </c>
      <c r="O176" s="25">
        <f t="shared" si="77"/>
        <v>0</v>
      </c>
      <c r="P176" s="25">
        <f t="shared" si="77"/>
        <v>0</v>
      </c>
    </row>
    <row r="177" spans="1:16" ht="23.25" x14ac:dyDescent="0.25">
      <c r="A177" s="217" t="s">
        <v>131</v>
      </c>
      <c r="B177" s="23" t="s">
        <v>22</v>
      </c>
      <c r="C177" s="23" t="s">
        <v>130</v>
      </c>
      <c r="D177" s="23" t="s">
        <v>132</v>
      </c>
      <c r="E177" s="23"/>
      <c r="F177" s="23"/>
      <c r="G177" s="22">
        <f>SUM(G178)</f>
        <v>0</v>
      </c>
      <c r="H177" s="22">
        <f t="shared" si="77"/>
        <v>0</v>
      </c>
      <c r="I177" s="22">
        <f t="shared" si="77"/>
        <v>0</v>
      </c>
      <c r="J177" s="22">
        <f t="shared" si="77"/>
        <v>0</v>
      </c>
      <c r="K177" s="22">
        <f t="shared" si="77"/>
        <v>0</v>
      </c>
      <c r="L177" s="22">
        <f t="shared" si="77"/>
        <v>0</v>
      </c>
      <c r="M177" s="22">
        <f t="shared" si="77"/>
        <v>0</v>
      </c>
      <c r="N177" s="22">
        <f t="shared" si="77"/>
        <v>0</v>
      </c>
      <c r="O177" s="22">
        <f t="shared" si="77"/>
        <v>0</v>
      </c>
      <c r="P177" s="22">
        <f t="shared" si="77"/>
        <v>0</v>
      </c>
    </row>
    <row r="178" spans="1:16" x14ac:dyDescent="0.25">
      <c r="A178" s="217" t="s">
        <v>133</v>
      </c>
      <c r="B178" s="23" t="s">
        <v>22</v>
      </c>
      <c r="C178" s="23" t="s">
        <v>130</v>
      </c>
      <c r="D178" s="23" t="s">
        <v>267</v>
      </c>
      <c r="E178" s="23"/>
      <c r="F178" s="23"/>
      <c r="G178" s="22">
        <f>SUM(G179)</f>
        <v>0</v>
      </c>
      <c r="H178" s="22">
        <f t="shared" si="77"/>
        <v>0</v>
      </c>
      <c r="I178" s="22">
        <f t="shared" si="77"/>
        <v>0</v>
      </c>
      <c r="J178" s="22">
        <f t="shared" si="77"/>
        <v>0</v>
      </c>
      <c r="K178" s="22">
        <f t="shared" si="77"/>
        <v>0</v>
      </c>
      <c r="L178" s="22">
        <f t="shared" si="77"/>
        <v>0</v>
      </c>
      <c r="M178" s="22">
        <f t="shared" si="77"/>
        <v>0</v>
      </c>
      <c r="N178" s="22">
        <f t="shared" si="77"/>
        <v>0</v>
      </c>
      <c r="O178" s="22">
        <f t="shared" si="77"/>
        <v>0</v>
      </c>
      <c r="P178" s="22">
        <f t="shared" si="77"/>
        <v>0</v>
      </c>
    </row>
    <row r="179" spans="1:16" ht="23.25" x14ac:dyDescent="0.25">
      <c r="A179" s="149" t="s">
        <v>38</v>
      </c>
      <c r="B179" s="23" t="s">
        <v>22</v>
      </c>
      <c r="C179" s="23" t="s">
        <v>130</v>
      </c>
      <c r="D179" s="23" t="s">
        <v>267</v>
      </c>
      <c r="E179" s="23" t="s">
        <v>88</v>
      </c>
      <c r="F179" s="23"/>
      <c r="G179" s="22">
        <f>SUM(G180)</f>
        <v>0</v>
      </c>
      <c r="H179" s="22">
        <f t="shared" si="77"/>
        <v>0</v>
      </c>
      <c r="I179" s="22">
        <f t="shared" si="77"/>
        <v>0</v>
      </c>
      <c r="J179" s="22">
        <f t="shared" si="77"/>
        <v>0</v>
      </c>
      <c r="K179" s="22">
        <f t="shared" si="77"/>
        <v>0</v>
      </c>
      <c r="L179" s="22">
        <f t="shared" si="77"/>
        <v>0</v>
      </c>
      <c r="M179" s="22">
        <f t="shared" si="77"/>
        <v>0</v>
      </c>
      <c r="N179" s="22">
        <f t="shared" si="77"/>
        <v>0</v>
      </c>
      <c r="O179" s="22">
        <f t="shared" si="77"/>
        <v>0</v>
      </c>
      <c r="P179" s="22">
        <f t="shared" si="77"/>
        <v>0</v>
      </c>
    </row>
    <row r="180" spans="1:16" ht="23.25" x14ac:dyDescent="0.25">
      <c r="A180" s="217" t="s">
        <v>39</v>
      </c>
      <c r="B180" s="23" t="s">
        <v>22</v>
      </c>
      <c r="C180" s="23" t="s">
        <v>130</v>
      </c>
      <c r="D180" s="23" t="s">
        <v>267</v>
      </c>
      <c r="E180" s="23" t="s">
        <v>89</v>
      </c>
      <c r="F180" s="23"/>
      <c r="G180" s="22">
        <f>SUM(G181)</f>
        <v>0</v>
      </c>
      <c r="H180" s="22">
        <f t="shared" si="77"/>
        <v>0</v>
      </c>
      <c r="I180" s="22">
        <f t="shared" si="77"/>
        <v>0</v>
      </c>
      <c r="J180" s="22">
        <f t="shared" si="77"/>
        <v>0</v>
      </c>
      <c r="K180" s="22">
        <f t="shared" si="77"/>
        <v>0</v>
      </c>
      <c r="L180" s="22">
        <f t="shared" si="77"/>
        <v>0</v>
      </c>
      <c r="M180" s="22">
        <f t="shared" si="77"/>
        <v>0</v>
      </c>
      <c r="N180" s="22">
        <f t="shared" si="77"/>
        <v>0</v>
      </c>
      <c r="O180" s="22">
        <f t="shared" si="77"/>
        <v>0</v>
      </c>
      <c r="P180" s="22">
        <f t="shared" si="77"/>
        <v>0</v>
      </c>
    </row>
    <row r="181" spans="1:16" ht="23.25" x14ac:dyDescent="0.25">
      <c r="A181" s="148" t="s">
        <v>42</v>
      </c>
      <c r="B181" s="23" t="s">
        <v>22</v>
      </c>
      <c r="C181" s="23" t="s">
        <v>130</v>
      </c>
      <c r="D181" s="23" t="s">
        <v>267</v>
      </c>
      <c r="E181" s="23" t="s">
        <v>43</v>
      </c>
      <c r="F181" s="23" t="s">
        <v>56</v>
      </c>
      <c r="G181" s="22">
        <v>0</v>
      </c>
      <c r="H181" s="22">
        <f>SUM(I181:J181)</f>
        <v>0</v>
      </c>
      <c r="I181" s="22"/>
      <c r="J181" s="22"/>
      <c r="K181" s="22">
        <f>SUM(L181:M181)</f>
        <v>0</v>
      </c>
      <c r="L181" s="22"/>
      <c r="M181" s="22"/>
      <c r="N181" s="22">
        <f>SUM(O181:P181)</f>
        <v>0</v>
      </c>
      <c r="O181" s="22"/>
      <c r="P181" s="22"/>
    </row>
    <row r="182" spans="1:16" x14ac:dyDescent="0.25">
      <c r="A182" s="82" t="s">
        <v>135</v>
      </c>
      <c r="B182" s="24" t="s">
        <v>136</v>
      </c>
      <c r="C182" s="24" t="s">
        <v>19</v>
      </c>
      <c r="D182" s="24" t="s">
        <v>20</v>
      </c>
      <c r="E182" s="24"/>
      <c r="F182" s="24"/>
      <c r="G182" s="25">
        <f t="shared" ref="G182:P182" si="78">SUM(G183+G189+G196)</f>
        <v>162000</v>
      </c>
      <c r="H182" s="25">
        <f t="shared" si="78"/>
        <v>159360</v>
      </c>
      <c r="I182" s="25">
        <f t="shared" si="78"/>
        <v>159360</v>
      </c>
      <c r="J182" s="25">
        <f t="shared" si="78"/>
        <v>0</v>
      </c>
      <c r="K182" s="25">
        <f t="shared" si="78"/>
        <v>169080.95999999999</v>
      </c>
      <c r="L182" s="25">
        <f t="shared" si="78"/>
        <v>169080.95999999999</v>
      </c>
      <c r="M182" s="25">
        <f t="shared" si="78"/>
        <v>0</v>
      </c>
      <c r="N182" s="25">
        <f t="shared" si="78"/>
        <v>179225.81759999998</v>
      </c>
      <c r="O182" s="25">
        <f t="shared" si="78"/>
        <v>179225.81759999998</v>
      </c>
      <c r="P182" s="25">
        <f t="shared" si="78"/>
        <v>0</v>
      </c>
    </row>
    <row r="183" spans="1:16" x14ac:dyDescent="0.25">
      <c r="A183" s="82" t="s">
        <v>137</v>
      </c>
      <c r="B183" s="24" t="s">
        <v>136</v>
      </c>
      <c r="C183" s="24" t="s">
        <v>18</v>
      </c>
      <c r="D183" s="24" t="s">
        <v>20</v>
      </c>
      <c r="E183" s="24"/>
      <c r="F183" s="24"/>
      <c r="G183" s="25">
        <f>SUM(G184)</f>
        <v>0</v>
      </c>
      <c r="H183" s="25">
        <f t="shared" ref="H183:P187" si="79">SUM(H184)</f>
        <v>0</v>
      </c>
      <c r="I183" s="25">
        <f t="shared" si="79"/>
        <v>0</v>
      </c>
      <c r="J183" s="25">
        <f t="shared" si="79"/>
        <v>0</v>
      </c>
      <c r="K183" s="25">
        <f t="shared" si="79"/>
        <v>0</v>
      </c>
      <c r="L183" s="25">
        <f t="shared" si="79"/>
        <v>0</v>
      </c>
      <c r="M183" s="25">
        <f t="shared" si="79"/>
        <v>0</v>
      </c>
      <c r="N183" s="25">
        <f t="shared" si="79"/>
        <v>0</v>
      </c>
      <c r="O183" s="25">
        <f t="shared" si="79"/>
        <v>0</v>
      </c>
      <c r="P183" s="25">
        <f t="shared" si="79"/>
        <v>0</v>
      </c>
    </row>
    <row r="184" spans="1:16" x14ac:dyDescent="0.25">
      <c r="A184" s="217" t="s">
        <v>138</v>
      </c>
      <c r="B184" s="23" t="s">
        <v>136</v>
      </c>
      <c r="C184" s="23" t="s">
        <v>18</v>
      </c>
      <c r="D184" s="23" t="s">
        <v>139</v>
      </c>
      <c r="E184" s="23"/>
      <c r="F184" s="23"/>
      <c r="G184" s="22">
        <f>SUM(G185)</f>
        <v>0</v>
      </c>
      <c r="H184" s="22">
        <f t="shared" si="79"/>
        <v>0</v>
      </c>
      <c r="I184" s="22">
        <f t="shared" si="79"/>
        <v>0</v>
      </c>
      <c r="J184" s="22">
        <f t="shared" si="79"/>
        <v>0</v>
      </c>
      <c r="K184" s="22">
        <f t="shared" si="79"/>
        <v>0</v>
      </c>
      <c r="L184" s="22">
        <f t="shared" si="79"/>
        <v>0</v>
      </c>
      <c r="M184" s="22">
        <f t="shared" si="79"/>
        <v>0</v>
      </c>
      <c r="N184" s="22">
        <f t="shared" si="79"/>
        <v>0</v>
      </c>
      <c r="O184" s="22">
        <f t="shared" si="79"/>
        <v>0</v>
      </c>
      <c r="P184" s="22">
        <f t="shared" si="79"/>
        <v>0</v>
      </c>
    </row>
    <row r="185" spans="1:16" ht="34.5" x14ac:dyDescent="0.25">
      <c r="A185" s="217" t="s">
        <v>140</v>
      </c>
      <c r="B185" s="23" t="s">
        <v>136</v>
      </c>
      <c r="C185" s="23" t="s">
        <v>18</v>
      </c>
      <c r="D185" s="23" t="s">
        <v>268</v>
      </c>
      <c r="E185" s="23"/>
      <c r="F185" s="23"/>
      <c r="G185" s="22">
        <f>SUM(G186)</f>
        <v>0</v>
      </c>
      <c r="H185" s="22">
        <f t="shared" si="79"/>
        <v>0</v>
      </c>
      <c r="I185" s="22">
        <f t="shared" si="79"/>
        <v>0</v>
      </c>
      <c r="J185" s="22">
        <f t="shared" si="79"/>
        <v>0</v>
      </c>
      <c r="K185" s="22">
        <f t="shared" si="79"/>
        <v>0</v>
      </c>
      <c r="L185" s="22">
        <f t="shared" si="79"/>
        <v>0</v>
      </c>
      <c r="M185" s="22">
        <f t="shared" si="79"/>
        <v>0</v>
      </c>
      <c r="N185" s="22">
        <f t="shared" si="79"/>
        <v>0</v>
      </c>
      <c r="O185" s="22">
        <f t="shared" si="79"/>
        <v>0</v>
      </c>
      <c r="P185" s="22">
        <f t="shared" si="79"/>
        <v>0</v>
      </c>
    </row>
    <row r="186" spans="1:16" ht="34.5" x14ac:dyDescent="0.25">
      <c r="A186" s="217" t="s">
        <v>142</v>
      </c>
      <c r="B186" s="23" t="s">
        <v>136</v>
      </c>
      <c r="C186" s="23" t="s">
        <v>18</v>
      </c>
      <c r="D186" s="23" t="s">
        <v>269</v>
      </c>
      <c r="E186" s="23"/>
      <c r="F186" s="23"/>
      <c r="G186" s="22">
        <f>SUM(G187)</f>
        <v>0</v>
      </c>
      <c r="H186" s="22">
        <f t="shared" si="79"/>
        <v>0</v>
      </c>
      <c r="I186" s="22">
        <f t="shared" si="79"/>
        <v>0</v>
      </c>
      <c r="J186" s="22">
        <f t="shared" si="79"/>
        <v>0</v>
      </c>
      <c r="K186" s="22">
        <f t="shared" si="79"/>
        <v>0</v>
      </c>
      <c r="L186" s="22">
        <f t="shared" si="79"/>
        <v>0</v>
      </c>
      <c r="M186" s="22">
        <f t="shared" si="79"/>
        <v>0</v>
      </c>
      <c r="N186" s="22">
        <f t="shared" si="79"/>
        <v>0</v>
      </c>
      <c r="O186" s="22">
        <f t="shared" si="79"/>
        <v>0</v>
      </c>
      <c r="P186" s="22">
        <f t="shared" si="79"/>
        <v>0</v>
      </c>
    </row>
    <row r="187" spans="1:16" x14ac:dyDescent="0.25">
      <c r="A187" s="148" t="s">
        <v>62</v>
      </c>
      <c r="B187" s="23" t="s">
        <v>136</v>
      </c>
      <c r="C187" s="23" t="s">
        <v>18</v>
      </c>
      <c r="D187" s="23" t="s">
        <v>269</v>
      </c>
      <c r="E187" s="23" t="s">
        <v>63</v>
      </c>
      <c r="F187" s="23"/>
      <c r="G187" s="22">
        <f>SUM(G188)</f>
        <v>0</v>
      </c>
      <c r="H187" s="22">
        <f t="shared" si="79"/>
        <v>0</v>
      </c>
      <c r="I187" s="22">
        <f t="shared" si="79"/>
        <v>0</v>
      </c>
      <c r="J187" s="22">
        <f t="shared" si="79"/>
        <v>0</v>
      </c>
      <c r="K187" s="22">
        <f t="shared" si="79"/>
        <v>0</v>
      </c>
      <c r="L187" s="22">
        <f t="shared" si="79"/>
        <v>0</v>
      </c>
      <c r="M187" s="22">
        <f t="shared" si="79"/>
        <v>0</v>
      </c>
      <c r="N187" s="22">
        <f t="shared" si="79"/>
        <v>0</v>
      </c>
      <c r="O187" s="22">
        <f t="shared" si="79"/>
        <v>0</v>
      </c>
      <c r="P187" s="22">
        <f t="shared" si="79"/>
        <v>0</v>
      </c>
    </row>
    <row r="188" spans="1:16" ht="34.5" x14ac:dyDescent="0.25">
      <c r="A188" s="148" t="s">
        <v>112</v>
      </c>
      <c r="B188" s="23" t="s">
        <v>136</v>
      </c>
      <c r="C188" s="23" t="s">
        <v>18</v>
      </c>
      <c r="D188" s="23" t="s">
        <v>269</v>
      </c>
      <c r="E188" s="23" t="s">
        <v>113</v>
      </c>
      <c r="F188" s="23" t="s">
        <v>143</v>
      </c>
      <c r="G188" s="22">
        <v>0</v>
      </c>
      <c r="H188" s="22">
        <f>SUM(I188:J188)</f>
        <v>0</v>
      </c>
      <c r="I188" s="22"/>
      <c r="J188" s="22"/>
      <c r="K188" s="22">
        <f>SUM(L188:M188)</f>
        <v>0</v>
      </c>
      <c r="L188" s="22"/>
      <c r="M188" s="22"/>
      <c r="N188" s="22">
        <f>SUM(O188:P188)</f>
        <v>0</v>
      </c>
      <c r="O188" s="22"/>
      <c r="P188" s="22"/>
    </row>
    <row r="189" spans="1:16" x14ac:dyDescent="0.25">
      <c r="A189" s="82" t="s">
        <v>144</v>
      </c>
      <c r="B189" s="24" t="s">
        <v>136</v>
      </c>
      <c r="C189" s="24" t="s">
        <v>145</v>
      </c>
      <c r="D189" s="24" t="s">
        <v>20</v>
      </c>
      <c r="E189" s="24"/>
      <c r="F189" s="24"/>
      <c r="G189" s="25">
        <f t="shared" ref="G189:P192" si="80">SUM(G190)</f>
        <v>0</v>
      </c>
      <c r="H189" s="25">
        <f t="shared" si="80"/>
        <v>0</v>
      </c>
      <c r="I189" s="25">
        <f t="shared" si="80"/>
        <v>0</v>
      </c>
      <c r="J189" s="25">
        <f t="shared" si="80"/>
        <v>0</v>
      </c>
      <c r="K189" s="25">
        <f t="shared" si="80"/>
        <v>0</v>
      </c>
      <c r="L189" s="25">
        <f t="shared" si="80"/>
        <v>0</v>
      </c>
      <c r="M189" s="25">
        <f t="shared" si="80"/>
        <v>0</v>
      </c>
      <c r="N189" s="25">
        <f t="shared" si="80"/>
        <v>0</v>
      </c>
      <c r="O189" s="25">
        <f t="shared" si="80"/>
        <v>0</v>
      </c>
      <c r="P189" s="25">
        <f t="shared" si="80"/>
        <v>0</v>
      </c>
    </row>
    <row r="190" spans="1:16" x14ac:dyDescent="0.25">
      <c r="A190" s="217" t="s">
        <v>146</v>
      </c>
      <c r="B190" s="23" t="s">
        <v>136</v>
      </c>
      <c r="C190" s="23" t="s">
        <v>145</v>
      </c>
      <c r="D190" s="23" t="s">
        <v>147</v>
      </c>
      <c r="E190" s="23"/>
      <c r="F190" s="23"/>
      <c r="G190" s="22">
        <f t="shared" si="80"/>
        <v>0</v>
      </c>
      <c r="H190" s="22">
        <f t="shared" si="80"/>
        <v>0</v>
      </c>
      <c r="I190" s="22">
        <f t="shared" si="80"/>
        <v>0</v>
      </c>
      <c r="J190" s="22">
        <f t="shared" si="80"/>
        <v>0</v>
      </c>
      <c r="K190" s="22">
        <f t="shared" si="80"/>
        <v>0</v>
      </c>
      <c r="L190" s="22">
        <f t="shared" si="80"/>
        <v>0</v>
      </c>
      <c r="M190" s="22">
        <f t="shared" si="80"/>
        <v>0</v>
      </c>
      <c r="N190" s="22">
        <f t="shared" si="80"/>
        <v>0</v>
      </c>
      <c r="O190" s="22">
        <f t="shared" si="80"/>
        <v>0</v>
      </c>
      <c r="P190" s="22">
        <f t="shared" si="80"/>
        <v>0</v>
      </c>
    </row>
    <row r="191" spans="1:16" x14ac:dyDescent="0.25">
      <c r="A191" s="217" t="s">
        <v>148</v>
      </c>
      <c r="B191" s="23" t="s">
        <v>136</v>
      </c>
      <c r="C191" s="23" t="s">
        <v>145</v>
      </c>
      <c r="D191" s="23" t="s">
        <v>323</v>
      </c>
      <c r="E191" s="23"/>
      <c r="F191" s="23"/>
      <c r="G191" s="22">
        <f>SUM(G192)</f>
        <v>0</v>
      </c>
      <c r="H191" s="22">
        <f t="shared" si="80"/>
        <v>0</v>
      </c>
      <c r="I191" s="22">
        <f t="shared" si="80"/>
        <v>0</v>
      </c>
      <c r="J191" s="22">
        <f t="shared" si="80"/>
        <v>0</v>
      </c>
      <c r="K191" s="22">
        <f t="shared" si="80"/>
        <v>0</v>
      </c>
      <c r="L191" s="22">
        <f t="shared" si="80"/>
        <v>0</v>
      </c>
      <c r="M191" s="22">
        <f t="shared" si="80"/>
        <v>0</v>
      </c>
      <c r="N191" s="22">
        <f t="shared" si="80"/>
        <v>0</v>
      </c>
      <c r="O191" s="22">
        <f t="shared" si="80"/>
        <v>0</v>
      </c>
      <c r="P191" s="22">
        <f t="shared" si="80"/>
        <v>0</v>
      </c>
    </row>
    <row r="192" spans="1:16" ht="23.25" x14ac:dyDescent="0.25">
      <c r="A192" s="149" t="s">
        <v>38</v>
      </c>
      <c r="B192" s="23" t="s">
        <v>136</v>
      </c>
      <c r="C192" s="23" t="s">
        <v>145</v>
      </c>
      <c r="D192" s="23" t="s">
        <v>323</v>
      </c>
      <c r="E192" s="23" t="s">
        <v>88</v>
      </c>
      <c r="F192" s="23"/>
      <c r="G192" s="22">
        <f>SUM(G193)</f>
        <v>0</v>
      </c>
      <c r="H192" s="22">
        <f t="shared" si="80"/>
        <v>0</v>
      </c>
      <c r="I192" s="22">
        <f t="shared" si="80"/>
        <v>0</v>
      </c>
      <c r="J192" s="22">
        <f t="shared" si="80"/>
        <v>0</v>
      </c>
      <c r="K192" s="22">
        <f t="shared" si="80"/>
        <v>0</v>
      </c>
      <c r="L192" s="22">
        <f t="shared" si="80"/>
        <v>0</v>
      </c>
      <c r="M192" s="22">
        <f t="shared" si="80"/>
        <v>0</v>
      </c>
      <c r="N192" s="22">
        <f t="shared" si="80"/>
        <v>0</v>
      </c>
      <c r="O192" s="22">
        <f t="shared" si="80"/>
        <v>0</v>
      </c>
      <c r="P192" s="22">
        <f t="shared" si="80"/>
        <v>0</v>
      </c>
    </row>
    <row r="193" spans="1:16" ht="23.25" x14ac:dyDescent="0.25">
      <c r="A193" s="217" t="s">
        <v>39</v>
      </c>
      <c r="B193" s="23" t="s">
        <v>136</v>
      </c>
      <c r="C193" s="23" t="s">
        <v>145</v>
      </c>
      <c r="D193" s="23" t="s">
        <v>323</v>
      </c>
      <c r="E193" s="23" t="s">
        <v>89</v>
      </c>
      <c r="F193" s="23"/>
      <c r="G193" s="22">
        <f>SUM(G194:G195)</f>
        <v>0</v>
      </c>
      <c r="H193" s="22">
        <f t="shared" ref="H193:P193" si="81">SUM(H194:H195)</f>
        <v>0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</row>
    <row r="194" spans="1:16" ht="23.25" x14ac:dyDescent="0.25">
      <c r="A194" s="148" t="s">
        <v>150</v>
      </c>
      <c r="B194" s="23" t="s">
        <v>136</v>
      </c>
      <c r="C194" s="23" t="s">
        <v>145</v>
      </c>
      <c r="D194" s="23" t="s">
        <v>323</v>
      </c>
      <c r="E194" s="23" t="s">
        <v>151</v>
      </c>
      <c r="F194" s="23" t="s">
        <v>152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1:16" ht="23.25" x14ac:dyDescent="0.25">
      <c r="A195" s="148" t="s">
        <v>42</v>
      </c>
      <c r="B195" s="23" t="s">
        <v>136</v>
      </c>
      <c r="C195" s="23" t="s">
        <v>145</v>
      </c>
      <c r="D195" s="23" t="s">
        <v>323</v>
      </c>
      <c r="E195" s="23" t="s">
        <v>43</v>
      </c>
      <c r="F195" s="23" t="s">
        <v>56</v>
      </c>
      <c r="G195" s="22"/>
      <c r="H195" s="22">
        <f>SUM(I195:J195)</f>
        <v>0</v>
      </c>
      <c r="I195" s="22">
        <f>SUM(G195)</f>
        <v>0</v>
      </c>
      <c r="J195" s="22">
        <v>0</v>
      </c>
      <c r="K195" s="22">
        <f>SUM(L195:M195)</f>
        <v>0</v>
      </c>
      <c r="L195" s="22">
        <f>SUM(I195*106.4/100)</f>
        <v>0</v>
      </c>
      <c r="M195" s="22">
        <v>0</v>
      </c>
      <c r="N195" s="22">
        <f>SUM(O195:P195)</f>
        <v>0</v>
      </c>
      <c r="O195" s="22">
        <f>SUM(L195*106.2/100)</f>
        <v>0</v>
      </c>
      <c r="P195" s="22">
        <v>0</v>
      </c>
    </row>
    <row r="196" spans="1:16" x14ac:dyDescent="0.25">
      <c r="A196" s="82" t="s">
        <v>153</v>
      </c>
      <c r="B196" s="24" t="s">
        <v>136</v>
      </c>
      <c r="C196" s="24" t="s">
        <v>81</v>
      </c>
      <c r="D196" s="24" t="s">
        <v>20</v>
      </c>
      <c r="E196" s="24"/>
      <c r="F196" s="24"/>
      <c r="G196" s="25">
        <f>SUM(G197)</f>
        <v>162000</v>
      </c>
      <c r="H196" s="25">
        <f t="shared" ref="H196:P196" si="82">SUM(H197)</f>
        <v>159360</v>
      </c>
      <c r="I196" s="25">
        <f t="shared" si="82"/>
        <v>159360</v>
      </c>
      <c r="J196" s="25">
        <f t="shared" si="82"/>
        <v>0</v>
      </c>
      <c r="K196" s="25">
        <f t="shared" si="82"/>
        <v>169080.95999999999</v>
      </c>
      <c r="L196" s="25">
        <f t="shared" si="82"/>
        <v>169080.95999999999</v>
      </c>
      <c r="M196" s="25">
        <f t="shared" si="82"/>
        <v>0</v>
      </c>
      <c r="N196" s="25">
        <f t="shared" si="82"/>
        <v>179225.81759999998</v>
      </c>
      <c r="O196" s="25">
        <f t="shared" si="82"/>
        <v>179225.81759999998</v>
      </c>
      <c r="P196" s="25">
        <f t="shared" si="82"/>
        <v>0</v>
      </c>
    </row>
    <row r="197" spans="1:16" x14ac:dyDescent="0.25">
      <c r="A197" s="217" t="s">
        <v>153</v>
      </c>
      <c r="B197" s="23" t="s">
        <v>136</v>
      </c>
      <c r="C197" s="23" t="s">
        <v>81</v>
      </c>
      <c r="D197" s="23" t="s">
        <v>442</v>
      </c>
      <c r="E197" s="23"/>
      <c r="F197" s="23"/>
      <c r="G197" s="22">
        <f>SUM(G198+G205+G209+G213)</f>
        <v>162000</v>
      </c>
      <c r="H197" s="22">
        <f t="shared" ref="H197:P197" si="83">SUM(H198+H205+H209+H213)</f>
        <v>159360</v>
      </c>
      <c r="I197" s="22">
        <f t="shared" si="83"/>
        <v>159360</v>
      </c>
      <c r="J197" s="22">
        <f t="shared" si="83"/>
        <v>0</v>
      </c>
      <c r="K197" s="22">
        <f t="shared" si="83"/>
        <v>169080.95999999999</v>
      </c>
      <c r="L197" s="22">
        <f t="shared" si="83"/>
        <v>169080.95999999999</v>
      </c>
      <c r="M197" s="22">
        <f t="shared" si="83"/>
        <v>0</v>
      </c>
      <c r="N197" s="22">
        <f t="shared" si="83"/>
        <v>179225.81759999998</v>
      </c>
      <c r="O197" s="22">
        <f t="shared" si="83"/>
        <v>179225.81759999998</v>
      </c>
      <c r="P197" s="22">
        <f t="shared" si="83"/>
        <v>0</v>
      </c>
    </row>
    <row r="198" spans="1:16" x14ac:dyDescent="0.25">
      <c r="A198" s="217" t="s">
        <v>155</v>
      </c>
      <c r="B198" s="23" t="s">
        <v>136</v>
      </c>
      <c r="C198" s="23" t="s">
        <v>81</v>
      </c>
      <c r="D198" s="23" t="s">
        <v>154</v>
      </c>
      <c r="E198" s="23"/>
      <c r="F198" s="23"/>
      <c r="G198" s="22">
        <f>G199</f>
        <v>120000</v>
      </c>
      <c r="H198" s="22">
        <f t="shared" ref="H198:P199" si="84">SUM(H199)</f>
        <v>122400</v>
      </c>
      <c r="I198" s="22">
        <f t="shared" si="84"/>
        <v>122400</v>
      </c>
      <c r="J198" s="22">
        <f t="shared" si="84"/>
        <v>0</v>
      </c>
      <c r="K198" s="22">
        <f t="shared" si="84"/>
        <v>129866.4</v>
      </c>
      <c r="L198" s="22">
        <f t="shared" si="84"/>
        <v>129866.4</v>
      </c>
      <c r="M198" s="22">
        <f t="shared" si="84"/>
        <v>0</v>
      </c>
      <c r="N198" s="22">
        <f t="shared" si="84"/>
        <v>137658.38399999999</v>
      </c>
      <c r="O198" s="22">
        <f t="shared" si="84"/>
        <v>137658.38399999999</v>
      </c>
      <c r="P198" s="22">
        <f t="shared" si="84"/>
        <v>0</v>
      </c>
    </row>
    <row r="199" spans="1:16" ht="23.25" x14ac:dyDescent="0.25">
      <c r="A199" s="149" t="s">
        <v>38</v>
      </c>
      <c r="B199" s="23" t="s">
        <v>136</v>
      </c>
      <c r="C199" s="23" t="s">
        <v>81</v>
      </c>
      <c r="D199" s="23" t="s">
        <v>156</v>
      </c>
      <c r="E199" s="23" t="s">
        <v>88</v>
      </c>
      <c r="F199" s="23"/>
      <c r="G199" s="22">
        <f>G200</f>
        <v>120000</v>
      </c>
      <c r="H199" s="22">
        <f t="shared" si="84"/>
        <v>122400</v>
      </c>
      <c r="I199" s="22">
        <f t="shared" si="84"/>
        <v>122400</v>
      </c>
      <c r="J199" s="22">
        <f t="shared" si="84"/>
        <v>0</v>
      </c>
      <c r="K199" s="22">
        <f t="shared" si="84"/>
        <v>129866.4</v>
      </c>
      <c r="L199" s="22">
        <f t="shared" si="84"/>
        <v>129866.4</v>
      </c>
      <c r="M199" s="22">
        <f t="shared" si="84"/>
        <v>0</v>
      </c>
      <c r="N199" s="22">
        <f t="shared" si="84"/>
        <v>137658.38399999999</v>
      </c>
      <c r="O199" s="22">
        <f t="shared" si="84"/>
        <v>137658.38399999999</v>
      </c>
      <c r="P199" s="22">
        <f t="shared" si="84"/>
        <v>0</v>
      </c>
    </row>
    <row r="200" spans="1:16" ht="23.25" x14ac:dyDescent="0.25">
      <c r="A200" s="217" t="s">
        <v>39</v>
      </c>
      <c r="B200" s="23" t="s">
        <v>136</v>
      </c>
      <c r="C200" s="23" t="s">
        <v>81</v>
      </c>
      <c r="D200" s="23" t="s">
        <v>156</v>
      </c>
      <c r="E200" s="23" t="s">
        <v>89</v>
      </c>
      <c r="F200" s="23"/>
      <c r="G200" s="22">
        <f>SUM(G201+G203)</f>
        <v>120000</v>
      </c>
      <c r="H200" s="22">
        <f t="shared" ref="H200:P200" si="85">SUM(H201+H203)</f>
        <v>122400</v>
      </c>
      <c r="I200" s="22">
        <f t="shared" si="85"/>
        <v>122400</v>
      </c>
      <c r="J200" s="22">
        <f t="shared" si="85"/>
        <v>0</v>
      </c>
      <c r="K200" s="22">
        <f t="shared" si="85"/>
        <v>129866.4</v>
      </c>
      <c r="L200" s="22">
        <f t="shared" si="85"/>
        <v>129866.4</v>
      </c>
      <c r="M200" s="22">
        <f t="shared" si="85"/>
        <v>0</v>
      </c>
      <c r="N200" s="22">
        <f t="shared" si="85"/>
        <v>137658.38399999999</v>
      </c>
      <c r="O200" s="22">
        <f t="shared" si="85"/>
        <v>137658.38399999999</v>
      </c>
      <c r="P200" s="22">
        <f t="shared" si="85"/>
        <v>0</v>
      </c>
    </row>
    <row r="201" spans="1:16" ht="23.25" x14ac:dyDescent="0.25">
      <c r="A201" s="148" t="s">
        <v>42</v>
      </c>
      <c r="B201" s="23" t="s">
        <v>136</v>
      </c>
      <c r="C201" s="23" t="s">
        <v>81</v>
      </c>
      <c r="D201" s="23" t="s">
        <v>156</v>
      </c>
      <c r="E201" s="23" t="s">
        <v>43</v>
      </c>
      <c r="F201" s="23" t="s">
        <v>126</v>
      </c>
      <c r="G201" s="22">
        <f>SUM(G202)</f>
        <v>0</v>
      </c>
      <c r="H201" s="22">
        <f t="shared" ref="H201:P201" si="86">SUM(H202)</f>
        <v>0</v>
      </c>
      <c r="I201" s="22">
        <f t="shared" si="86"/>
        <v>0</v>
      </c>
      <c r="J201" s="22">
        <f t="shared" si="86"/>
        <v>0</v>
      </c>
      <c r="K201" s="22">
        <f t="shared" si="86"/>
        <v>0</v>
      </c>
      <c r="L201" s="22">
        <f t="shared" si="86"/>
        <v>0</v>
      </c>
      <c r="M201" s="22">
        <f t="shared" si="86"/>
        <v>0</v>
      </c>
      <c r="N201" s="22">
        <f t="shared" si="86"/>
        <v>0</v>
      </c>
      <c r="O201" s="22">
        <f t="shared" si="86"/>
        <v>0</v>
      </c>
      <c r="P201" s="22">
        <f t="shared" si="86"/>
        <v>0</v>
      </c>
    </row>
    <row r="202" spans="1:16" x14ac:dyDescent="0.25">
      <c r="A202" s="148" t="s">
        <v>157</v>
      </c>
      <c r="B202" s="23" t="s">
        <v>136</v>
      </c>
      <c r="C202" s="23" t="s">
        <v>81</v>
      </c>
      <c r="D202" s="23" t="s">
        <v>156</v>
      </c>
      <c r="E202" s="23" t="s">
        <v>43</v>
      </c>
      <c r="F202" s="23" t="s">
        <v>126</v>
      </c>
      <c r="G202" s="22">
        <v>0</v>
      </c>
      <c r="H202" s="22">
        <f>SUM(I202:J202)</f>
        <v>0</v>
      </c>
      <c r="I202" s="22">
        <f>SUM(G202)</f>
        <v>0</v>
      </c>
      <c r="J202" s="22">
        <v>0</v>
      </c>
      <c r="K202" s="22">
        <f>SUM(L202:M202)</f>
        <v>0</v>
      </c>
      <c r="L202" s="22">
        <f>SUM(I202*106.4/100)</f>
        <v>0</v>
      </c>
      <c r="M202" s="22">
        <v>0</v>
      </c>
      <c r="N202" s="22">
        <f>SUM(O202:P202)</f>
        <v>0</v>
      </c>
      <c r="O202" s="22">
        <f>SUM(L202*106.2/100)</f>
        <v>0</v>
      </c>
      <c r="P202" s="22">
        <v>0</v>
      </c>
    </row>
    <row r="203" spans="1:16" ht="23.25" x14ac:dyDescent="0.25">
      <c r="A203" s="148" t="s">
        <v>42</v>
      </c>
      <c r="B203" s="23" t="s">
        <v>136</v>
      </c>
      <c r="C203" s="23" t="s">
        <v>81</v>
      </c>
      <c r="D203" s="23" t="s">
        <v>156</v>
      </c>
      <c r="E203" s="23" t="s">
        <v>43</v>
      </c>
      <c r="F203" s="128" t="s">
        <v>46</v>
      </c>
      <c r="G203" s="22">
        <f>SUM(G204)</f>
        <v>120000</v>
      </c>
      <c r="H203" s="22">
        <f t="shared" ref="H203:P203" si="87">SUM(H204)</f>
        <v>122400</v>
      </c>
      <c r="I203" s="22">
        <f t="shared" si="87"/>
        <v>122400</v>
      </c>
      <c r="J203" s="22">
        <f t="shared" si="87"/>
        <v>0</v>
      </c>
      <c r="K203" s="22">
        <f t="shared" si="87"/>
        <v>129866.4</v>
      </c>
      <c r="L203" s="22">
        <f t="shared" si="87"/>
        <v>129866.4</v>
      </c>
      <c r="M203" s="22">
        <f t="shared" si="87"/>
        <v>0</v>
      </c>
      <c r="N203" s="22">
        <f t="shared" si="87"/>
        <v>137658.38399999999</v>
      </c>
      <c r="O203" s="22">
        <f t="shared" si="87"/>
        <v>137658.38399999999</v>
      </c>
      <c r="P203" s="22">
        <f t="shared" si="87"/>
        <v>0</v>
      </c>
    </row>
    <row r="204" spans="1:16" x14ac:dyDescent="0.25">
      <c r="A204" s="148" t="s">
        <v>158</v>
      </c>
      <c r="B204" s="23" t="s">
        <v>136</v>
      </c>
      <c r="C204" s="23" t="s">
        <v>81</v>
      </c>
      <c r="D204" s="23" t="s">
        <v>156</v>
      </c>
      <c r="E204" s="23" t="s">
        <v>43</v>
      </c>
      <c r="F204" s="128" t="s">
        <v>46</v>
      </c>
      <c r="G204" s="22">
        <v>120000</v>
      </c>
      <c r="H204" s="22">
        <f>SUM(I204:J204)</f>
        <v>122400</v>
      </c>
      <c r="I204" s="22">
        <f>SUM(G204*102/100)</f>
        <v>122400</v>
      </c>
      <c r="J204" s="22">
        <v>0</v>
      </c>
      <c r="K204" s="22">
        <f>SUM(L204:M204)</f>
        <v>129866.4</v>
      </c>
      <c r="L204" s="22">
        <f>SUM(I204*106.1/100)</f>
        <v>129866.4</v>
      </c>
      <c r="M204" s="22">
        <v>0</v>
      </c>
      <c r="N204" s="22">
        <f>SUM(O204:P204)</f>
        <v>137658.38399999999</v>
      </c>
      <c r="O204" s="22">
        <f>SUM(L204*106/100)</f>
        <v>137658.38399999999</v>
      </c>
      <c r="P204" s="22">
        <v>0</v>
      </c>
    </row>
    <row r="205" spans="1:16" x14ac:dyDescent="0.25">
      <c r="A205" s="217" t="s">
        <v>159</v>
      </c>
      <c r="B205" s="23" t="s">
        <v>136</v>
      </c>
      <c r="C205" s="23" t="s">
        <v>81</v>
      </c>
      <c r="D205" s="23" t="s">
        <v>160</v>
      </c>
      <c r="E205" s="23"/>
      <c r="F205" s="23"/>
      <c r="G205" s="22">
        <f>SUM(G206)</f>
        <v>0</v>
      </c>
      <c r="H205" s="22">
        <f t="shared" ref="H205:P207" si="88">SUM(H206)</f>
        <v>0</v>
      </c>
      <c r="I205" s="22">
        <f t="shared" si="88"/>
        <v>0</v>
      </c>
      <c r="J205" s="22">
        <f t="shared" si="88"/>
        <v>0</v>
      </c>
      <c r="K205" s="22">
        <f t="shared" si="88"/>
        <v>0</v>
      </c>
      <c r="L205" s="22">
        <f t="shared" si="88"/>
        <v>0</v>
      </c>
      <c r="M205" s="22">
        <f t="shared" si="88"/>
        <v>0</v>
      </c>
      <c r="N205" s="22">
        <f t="shared" si="88"/>
        <v>0</v>
      </c>
      <c r="O205" s="22">
        <f t="shared" si="88"/>
        <v>0</v>
      </c>
      <c r="P205" s="22">
        <f t="shared" si="88"/>
        <v>0</v>
      </c>
    </row>
    <row r="206" spans="1:16" ht="23.25" x14ac:dyDescent="0.25">
      <c r="A206" s="149" t="s">
        <v>38</v>
      </c>
      <c r="B206" s="23" t="s">
        <v>136</v>
      </c>
      <c r="C206" s="23" t="s">
        <v>81</v>
      </c>
      <c r="D206" s="23" t="s">
        <v>160</v>
      </c>
      <c r="E206" s="23" t="s">
        <v>88</v>
      </c>
      <c r="F206" s="23"/>
      <c r="G206" s="22">
        <f>SUM(G207)</f>
        <v>0</v>
      </c>
      <c r="H206" s="22">
        <f t="shared" si="88"/>
        <v>0</v>
      </c>
      <c r="I206" s="22">
        <f t="shared" si="88"/>
        <v>0</v>
      </c>
      <c r="J206" s="22">
        <f t="shared" si="88"/>
        <v>0</v>
      </c>
      <c r="K206" s="22">
        <f t="shared" si="88"/>
        <v>0</v>
      </c>
      <c r="L206" s="22">
        <f t="shared" si="88"/>
        <v>0</v>
      </c>
      <c r="M206" s="22">
        <f t="shared" si="88"/>
        <v>0</v>
      </c>
      <c r="N206" s="22">
        <f t="shared" si="88"/>
        <v>0</v>
      </c>
      <c r="O206" s="22">
        <f t="shared" si="88"/>
        <v>0</v>
      </c>
      <c r="P206" s="22">
        <f t="shared" si="88"/>
        <v>0</v>
      </c>
    </row>
    <row r="207" spans="1:16" ht="23.25" x14ac:dyDescent="0.25">
      <c r="A207" s="217" t="s">
        <v>39</v>
      </c>
      <c r="B207" s="23" t="s">
        <v>136</v>
      </c>
      <c r="C207" s="23" t="s">
        <v>81</v>
      </c>
      <c r="D207" s="23" t="s">
        <v>160</v>
      </c>
      <c r="E207" s="23" t="s">
        <v>89</v>
      </c>
      <c r="F207" s="23"/>
      <c r="G207" s="22">
        <f>SUM(G208)</f>
        <v>0</v>
      </c>
      <c r="H207" s="22">
        <f t="shared" si="88"/>
        <v>0</v>
      </c>
      <c r="I207" s="22">
        <f t="shared" si="88"/>
        <v>0</v>
      </c>
      <c r="J207" s="22">
        <f t="shared" si="88"/>
        <v>0</v>
      </c>
      <c r="K207" s="22">
        <f t="shared" si="88"/>
        <v>0</v>
      </c>
      <c r="L207" s="22">
        <f t="shared" si="88"/>
        <v>0</v>
      </c>
      <c r="M207" s="22">
        <f t="shared" si="88"/>
        <v>0</v>
      </c>
      <c r="N207" s="22">
        <f t="shared" si="88"/>
        <v>0</v>
      </c>
      <c r="O207" s="22">
        <f t="shared" si="88"/>
        <v>0</v>
      </c>
      <c r="P207" s="22">
        <f t="shared" si="88"/>
        <v>0</v>
      </c>
    </row>
    <row r="208" spans="1:16" ht="23.25" x14ac:dyDescent="0.25">
      <c r="A208" s="148" t="s">
        <v>42</v>
      </c>
      <c r="B208" s="23" t="s">
        <v>136</v>
      </c>
      <c r="C208" s="23" t="s">
        <v>81</v>
      </c>
      <c r="D208" s="23" t="s">
        <v>160</v>
      </c>
      <c r="E208" s="23" t="s">
        <v>43</v>
      </c>
      <c r="F208" s="23" t="s">
        <v>126</v>
      </c>
      <c r="G208" s="22">
        <v>0</v>
      </c>
      <c r="H208" s="22">
        <f>SUM(I208:J208)</f>
        <v>0</v>
      </c>
      <c r="I208" s="22">
        <f>SUM(G208)</f>
        <v>0</v>
      </c>
      <c r="J208" s="22">
        <v>0</v>
      </c>
      <c r="K208" s="22">
        <f>SUM(L208:M208)</f>
        <v>0</v>
      </c>
      <c r="L208" s="22">
        <f>SUM(I208*106.4/100)</f>
        <v>0</v>
      </c>
      <c r="M208" s="22">
        <v>0</v>
      </c>
      <c r="N208" s="22">
        <f>SUM(O208:P208)</f>
        <v>0</v>
      </c>
      <c r="O208" s="22">
        <f>SUM(L208*106.2/100)</f>
        <v>0</v>
      </c>
      <c r="P208" s="22">
        <v>0</v>
      </c>
    </row>
    <row r="209" spans="1:16" x14ac:dyDescent="0.25">
      <c r="A209" s="217" t="s">
        <v>161</v>
      </c>
      <c r="B209" s="23" t="s">
        <v>136</v>
      </c>
      <c r="C209" s="23" t="s">
        <v>81</v>
      </c>
      <c r="D209" s="23" t="s">
        <v>162</v>
      </c>
      <c r="E209" s="23"/>
      <c r="F209" s="23"/>
      <c r="G209" s="22">
        <f>SUM(G210)</f>
        <v>0</v>
      </c>
      <c r="H209" s="22">
        <f t="shared" ref="H209:P211" si="89">SUM(H210)</f>
        <v>0</v>
      </c>
      <c r="I209" s="22">
        <f t="shared" si="89"/>
        <v>0</v>
      </c>
      <c r="J209" s="22">
        <f t="shared" si="89"/>
        <v>0</v>
      </c>
      <c r="K209" s="22">
        <f t="shared" si="89"/>
        <v>0</v>
      </c>
      <c r="L209" s="22">
        <f t="shared" si="89"/>
        <v>0</v>
      </c>
      <c r="M209" s="22">
        <f t="shared" si="89"/>
        <v>0</v>
      </c>
      <c r="N209" s="22">
        <f t="shared" si="89"/>
        <v>0</v>
      </c>
      <c r="O209" s="22">
        <f t="shared" si="89"/>
        <v>0</v>
      </c>
      <c r="P209" s="22">
        <f t="shared" si="89"/>
        <v>0</v>
      </c>
    </row>
    <row r="210" spans="1:16" ht="23.25" x14ac:dyDescent="0.25">
      <c r="A210" s="149" t="s">
        <v>38</v>
      </c>
      <c r="B210" s="23" t="s">
        <v>136</v>
      </c>
      <c r="C210" s="23" t="s">
        <v>81</v>
      </c>
      <c r="D210" s="23" t="s">
        <v>162</v>
      </c>
      <c r="E210" s="23" t="s">
        <v>88</v>
      </c>
      <c r="F210" s="23"/>
      <c r="G210" s="22">
        <f>SUM(G211)</f>
        <v>0</v>
      </c>
      <c r="H210" s="22">
        <f t="shared" si="89"/>
        <v>0</v>
      </c>
      <c r="I210" s="22">
        <f t="shared" si="89"/>
        <v>0</v>
      </c>
      <c r="J210" s="22">
        <f t="shared" si="89"/>
        <v>0</v>
      </c>
      <c r="K210" s="22">
        <f t="shared" si="89"/>
        <v>0</v>
      </c>
      <c r="L210" s="22">
        <f t="shared" si="89"/>
        <v>0</v>
      </c>
      <c r="M210" s="22">
        <f t="shared" si="89"/>
        <v>0</v>
      </c>
      <c r="N210" s="22">
        <f t="shared" si="89"/>
        <v>0</v>
      </c>
      <c r="O210" s="22">
        <f t="shared" si="89"/>
        <v>0</v>
      </c>
      <c r="P210" s="22">
        <f t="shared" si="89"/>
        <v>0</v>
      </c>
    </row>
    <row r="211" spans="1:16" ht="23.25" x14ac:dyDescent="0.25">
      <c r="A211" s="217" t="s">
        <v>39</v>
      </c>
      <c r="B211" s="23" t="s">
        <v>136</v>
      </c>
      <c r="C211" s="23" t="s">
        <v>81</v>
      </c>
      <c r="D211" s="23" t="s">
        <v>162</v>
      </c>
      <c r="E211" s="23" t="s">
        <v>89</v>
      </c>
      <c r="F211" s="23"/>
      <c r="G211" s="22">
        <f>SUM(G212)</f>
        <v>0</v>
      </c>
      <c r="H211" s="22">
        <f t="shared" si="89"/>
        <v>0</v>
      </c>
      <c r="I211" s="22">
        <f t="shared" si="89"/>
        <v>0</v>
      </c>
      <c r="J211" s="22">
        <f t="shared" si="89"/>
        <v>0</v>
      </c>
      <c r="K211" s="22">
        <f t="shared" si="89"/>
        <v>0</v>
      </c>
      <c r="L211" s="22">
        <f t="shared" si="89"/>
        <v>0</v>
      </c>
      <c r="M211" s="22">
        <f t="shared" si="89"/>
        <v>0</v>
      </c>
      <c r="N211" s="22">
        <f t="shared" si="89"/>
        <v>0</v>
      </c>
      <c r="O211" s="22">
        <f t="shared" si="89"/>
        <v>0</v>
      </c>
      <c r="P211" s="22">
        <f t="shared" si="89"/>
        <v>0</v>
      </c>
    </row>
    <row r="212" spans="1:16" ht="23.25" x14ac:dyDescent="0.25">
      <c r="A212" s="148" t="s">
        <v>42</v>
      </c>
      <c r="B212" s="23" t="s">
        <v>136</v>
      </c>
      <c r="C212" s="23" t="s">
        <v>81</v>
      </c>
      <c r="D212" s="23" t="s">
        <v>162</v>
      </c>
      <c r="E212" s="23" t="s">
        <v>43</v>
      </c>
      <c r="F212" s="23" t="s">
        <v>126</v>
      </c>
      <c r="G212" s="22"/>
      <c r="H212" s="22">
        <f>SUM(I212:J212)</f>
        <v>0</v>
      </c>
      <c r="I212" s="22">
        <f>SUM(G212*106.2/100)</f>
        <v>0</v>
      </c>
      <c r="J212" s="22">
        <v>0</v>
      </c>
      <c r="K212" s="22">
        <f>SUM(L212:M212)</f>
        <v>0</v>
      </c>
      <c r="L212" s="22">
        <f>SUM(I212*106.1/100)</f>
        <v>0</v>
      </c>
      <c r="M212" s="22">
        <v>0</v>
      </c>
      <c r="N212" s="22">
        <f>SUM(O212:P212)</f>
        <v>0</v>
      </c>
      <c r="O212" s="22">
        <f>SUM(L212*106/100)</f>
        <v>0</v>
      </c>
      <c r="P212" s="22">
        <v>0</v>
      </c>
    </row>
    <row r="213" spans="1:16" ht="23.25" x14ac:dyDescent="0.25">
      <c r="A213" s="217" t="s">
        <v>163</v>
      </c>
      <c r="B213" s="23" t="s">
        <v>136</v>
      </c>
      <c r="C213" s="23" t="s">
        <v>81</v>
      </c>
      <c r="D213" s="23" t="s">
        <v>469</v>
      </c>
      <c r="E213" s="23"/>
      <c r="F213" s="23"/>
      <c r="G213" s="22">
        <f>SUM(G214)</f>
        <v>42000</v>
      </c>
      <c r="H213" s="22">
        <f t="shared" ref="H213:P214" si="90">SUM(H214)</f>
        <v>36960</v>
      </c>
      <c r="I213" s="22">
        <f t="shared" si="90"/>
        <v>36960</v>
      </c>
      <c r="J213" s="22">
        <f t="shared" si="90"/>
        <v>0</v>
      </c>
      <c r="K213" s="22">
        <f t="shared" si="90"/>
        <v>39214.559999999998</v>
      </c>
      <c r="L213" s="22">
        <f t="shared" si="90"/>
        <v>39214.559999999998</v>
      </c>
      <c r="M213" s="22">
        <f t="shared" si="90"/>
        <v>0</v>
      </c>
      <c r="N213" s="22">
        <f t="shared" si="90"/>
        <v>41567.433599999997</v>
      </c>
      <c r="O213" s="22">
        <f t="shared" si="90"/>
        <v>41567.433599999997</v>
      </c>
      <c r="P213" s="22">
        <f t="shared" si="90"/>
        <v>0</v>
      </c>
    </row>
    <row r="214" spans="1:16" ht="23.25" x14ac:dyDescent="0.25">
      <c r="A214" s="149" t="s">
        <v>165</v>
      </c>
      <c r="B214" s="23" t="s">
        <v>136</v>
      </c>
      <c r="C214" s="23" t="s">
        <v>81</v>
      </c>
      <c r="D214" s="23" t="s">
        <v>274</v>
      </c>
      <c r="E214" s="23"/>
      <c r="F214" s="23"/>
      <c r="G214" s="22">
        <f>SUM(G215)</f>
        <v>42000</v>
      </c>
      <c r="H214" s="22">
        <f t="shared" si="90"/>
        <v>36960</v>
      </c>
      <c r="I214" s="22">
        <f t="shared" si="90"/>
        <v>36960</v>
      </c>
      <c r="J214" s="22">
        <f t="shared" si="90"/>
        <v>0</v>
      </c>
      <c r="K214" s="22">
        <f t="shared" si="90"/>
        <v>39214.559999999998</v>
      </c>
      <c r="L214" s="22">
        <f t="shared" si="90"/>
        <v>39214.559999999998</v>
      </c>
      <c r="M214" s="22">
        <f t="shared" si="90"/>
        <v>0</v>
      </c>
      <c r="N214" s="22">
        <f t="shared" si="90"/>
        <v>41567.433599999997</v>
      </c>
      <c r="O214" s="22">
        <f t="shared" si="90"/>
        <v>41567.433599999997</v>
      </c>
      <c r="P214" s="22">
        <f t="shared" si="90"/>
        <v>0</v>
      </c>
    </row>
    <row r="215" spans="1:16" ht="23.25" x14ac:dyDescent="0.25">
      <c r="A215" s="149" t="s">
        <v>38</v>
      </c>
      <c r="B215" s="23" t="s">
        <v>136</v>
      </c>
      <c r="C215" s="23" t="s">
        <v>81</v>
      </c>
      <c r="D215" s="23" t="s">
        <v>274</v>
      </c>
      <c r="E215" s="23" t="s">
        <v>88</v>
      </c>
      <c r="F215" s="23"/>
      <c r="G215" s="22">
        <f>SUM(G216)</f>
        <v>42000</v>
      </c>
      <c r="H215" s="22">
        <f t="shared" ref="H215:P216" si="91">SUM(H216)</f>
        <v>36960</v>
      </c>
      <c r="I215" s="22">
        <f t="shared" si="91"/>
        <v>36960</v>
      </c>
      <c r="J215" s="22">
        <f t="shared" si="91"/>
        <v>0</v>
      </c>
      <c r="K215" s="22">
        <f t="shared" si="91"/>
        <v>39214.559999999998</v>
      </c>
      <c r="L215" s="22">
        <f t="shared" si="91"/>
        <v>39214.559999999998</v>
      </c>
      <c r="M215" s="22">
        <f t="shared" si="91"/>
        <v>0</v>
      </c>
      <c r="N215" s="22">
        <f t="shared" si="91"/>
        <v>41567.433599999997</v>
      </c>
      <c r="O215" s="22">
        <f t="shared" si="91"/>
        <v>41567.433599999997</v>
      </c>
      <c r="P215" s="22">
        <f t="shared" si="91"/>
        <v>0</v>
      </c>
    </row>
    <row r="216" spans="1:16" ht="23.25" x14ac:dyDescent="0.25">
      <c r="A216" s="217" t="s">
        <v>39</v>
      </c>
      <c r="B216" s="23" t="s">
        <v>136</v>
      </c>
      <c r="C216" s="23" t="s">
        <v>81</v>
      </c>
      <c r="D216" s="23" t="s">
        <v>274</v>
      </c>
      <c r="E216" s="23" t="s">
        <v>89</v>
      </c>
      <c r="F216" s="23"/>
      <c r="G216" s="22">
        <f>SUM(G217)</f>
        <v>42000</v>
      </c>
      <c r="H216" s="22">
        <f t="shared" si="91"/>
        <v>36960</v>
      </c>
      <c r="I216" s="22">
        <f t="shared" si="91"/>
        <v>36960</v>
      </c>
      <c r="J216" s="22">
        <f t="shared" si="91"/>
        <v>0</v>
      </c>
      <c r="K216" s="22">
        <f t="shared" si="91"/>
        <v>39214.559999999998</v>
      </c>
      <c r="L216" s="22">
        <f t="shared" si="91"/>
        <v>39214.559999999998</v>
      </c>
      <c r="M216" s="22">
        <f t="shared" si="91"/>
        <v>0</v>
      </c>
      <c r="N216" s="22">
        <f t="shared" si="91"/>
        <v>41567.433599999997</v>
      </c>
      <c r="O216" s="22">
        <f t="shared" si="91"/>
        <v>41567.433599999997</v>
      </c>
      <c r="P216" s="22">
        <f t="shared" si="91"/>
        <v>0</v>
      </c>
    </row>
    <row r="217" spans="1:16" ht="23.25" x14ac:dyDescent="0.25">
      <c r="A217" s="148" t="s">
        <v>42</v>
      </c>
      <c r="B217" s="23" t="s">
        <v>136</v>
      </c>
      <c r="C217" s="23" t="s">
        <v>81</v>
      </c>
      <c r="D217" s="23" t="s">
        <v>274</v>
      </c>
      <c r="E217" s="23" t="s">
        <v>43</v>
      </c>
      <c r="F217" s="23" t="s">
        <v>126</v>
      </c>
      <c r="G217" s="22">
        <f>SUM(G218:G223)</f>
        <v>42000</v>
      </c>
      <c r="H217" s="22">
        <f t="shared" ref="H217:P217" si="92">SUM(H218:H223)</f>
        <v>36960</v>
      </c>
      <c r="I217" s="22">
        <f t="shared" si="92"/>
        <v>36960</v>
      </c>
      <c r="J217" s="22">
        <f t="shared" si="92"/>
        <v>0</v>
      </c>
      <c r="K217" s="22">
        <f t="shared" si="92"/>
        <v>39214.559999999998</v>
      </c>
      <c r="L217" s="22">
        <f t="shared" si="92"/>
        <v>39214.559999999998</v>
      </c>
      <c r="M217" s="22">
        <f t="shared" si="92"/>
        <v>0</v>
      </c>
      <c r="N217" s="22">
        <f t="shared" si="92"/>
        <v>41567.433599999997</v>
      </c>
      <c r="O217" s="22">
        <f t="shared" si="92"/>
        <v>41567.433599999997</v>
      </c>
      <c r="P217" s="22">
        <f t="shared" si="92"/>
        <v>0</v>
      </c>
    </row>
    <row r="218" spans="1:16" x14ac:dyDescent="0.25">
      <c r="A218" s="148" t="s">
        <v>166</v>
      </c>
      <c r="B218" s="23" t="s">
        <v>136</v>
      </c>
      <c r="C218" s="23" t="s">
        <v>81</v>
      </c>
      <c r="D218" s="23" t="s">
        <v>274</v>
      </c>
      <c r="E218" s="23" t="s">
        <v>43</v>
      </c>
      <c r="F218" s="23" t="s">
        <v>126</v>
      </c>
      <c r="G218" s="22"/>
      <c r="H218" s="22">
        <f>SUM(I218:J218)</f>
        <v>0</v>
      </c>
      <c r="I218" s="22">
        <f>SUM(G218*106.2/100)</f>
        <v>0</v>
      </c>
      <c r="J218" s="22">
        <v>0</v>
      </c>
      <c r="K218" s="22">
        <f>SUM(L218:M218)</f>
        <v>0</v>
      </c>
      <c r="L218" s="22">
        <f t="shared" ref="L218:L223" si="93">SUM(I218*106.1/100)</f>
        <v>0</v>
      </c>
      <c r="M218" s="22">
        <v>0</v>
      </c>
      <c r="N218" s="22">
        <f>SUM(O218:P218)</f>
        <v>0</v>
      </c>
      <c r="O218" s="22">
        <f t="shared" ref="O218:O223" si="94">SUM(L218*106/100)</f>
        <v>0</v>
      </c>
      <c r="P218" s="22">
        <v>0</v>
      </c>
    </row>
    <row r="219" spans="1:16" x14ac:dyDescent="0.25">
      <c r="A219" s="148" t="s">
        <v>167</v>
      </c>
      <c r="B219" s="23" t="s">
        <v>136</v>
      </c>
      <c r="C219" s="23" t="s">
        <v>81</v>
      </c>
      <c r="D219" s="23" t="s">
        <v>164</v>
      </c>
      <c r="E219" s="23" t="s">
        <v>43</v>
      </c>
      <c r="F219" s="23" t="s">
        <v>126</v>
      </c>
      <c r="G219" s="22">
        <v>2000</v>
      </c>
      <c r="H219" s="22">
        <f>SUM(I219:J219)</f>
        <v>1760</v>
      </c>
      <c r="I219" s="22">
        <f>SUM(G219*88/100)</f>
        <v>1760</v>
      </c>
      <c r="J219" s="22">
        <v>0</v>
      </c>
      <c r="K219" s="22">
        <f>SUM(L219:M219)</f>
        <v>1867.36</v>
      </c>
      <c r="L219" s="22">
        <f t="shared" si="93"/>
        <v>1867.36</v>
      </c>
      <c r="M219" s="22">
        <v>0</v>
      </c>
      <c r="N219" s="22">
        <f>SUM(O219:P219)</f>
        <v>1979.4016000000001</v>
      </c>
      <c r="O219" s="22">
        <f t="shared" si="94"/>
        <v>1979.4016000000001</v>
      </c>
      <c r="P219" s="22">
        <v>0</v>
      </c>
    </row>
    <row r="220" spans="1:16" x14ac:dyDescent="0.25">
      <c r="A220" s="217" t="s">
        <v>168</v>
      </c>
      <c r="B220" s="23" t="s">
        <v>136</v>
      </c>
      <c r="C220" s="23" t="s">
        <v>81</v>
      </c>
      <c r="D220" s="23" t="s">
        <v>274</v>
      </c>
      <c r="E220" s="23" t="s">
        <v>43</v>
      </c>
      <c r="F220" s="23" t="s">
        <v>126</v>
      </c>
      <c r="G220" s="22">
        <v>40000</v>
      </c>
      <c r="H220" s="22">
        <f>SUM(I220:J220)</f>
        <v>35200</v>
      </c>
      <c r="I220" s="22">
        <f>SUM(G220*88/100)</f>
        <v>35200</v>
      </c>
      <c r="J220" s="22">
        <v>0</v>
      </c>
      <c r="K220" s="22">
        <f>SUM(L220:M220)</f>
        <v>37347.199999999997</v>
      </c>
      <c r="L220" s="22">
        <f t="shared" si="93"/>
        <v>37347.199999999997</v>
      </c>
      <c r="M220" s="22">
        <v>0</v>
      </c>
      <c r="N220" s="22">
        <f>SUM(O220:P220)</f>
        <v>39588.031999999999</v>
      </c>
      <c r="O220" s="22">
        <f t="shared" si="94"/>
        <v>39588.031999999999</v>
      </c>
      <c r="P220" s="22">
        <v>0</v>
      </c>
    </row>
    <row r="221" spans="1:16" x14ac:dyDescent="0.25">
      <c r="A221" s="217" t="s">
        <v>169</v>
      </c>
      <c r="B221" s="23" t="s">
        <v>136</v>
      </c>
      <c r="C221" s="23" t="s">
        <v>81</v>
      </c>
      <c r="D221" s="23" t="s">
        <v>274</v>
      </c>
      <c r="E221" s="23" t="s">
        <v>43</v>
      </c>
      <c r="F221" s="23" t="s">
        <v>126</v>
      </c>
      <c r="G221" s="22">
        <v>0</v>
      </c>
      <c r="H221" s="22">
        <f>SUM(I221:J221)</f>
        <v>0</v>
      </c>
      <c r="I221" s="22">
        <f>SUM(G221*106.2/100)</f>
        <v>0</v>
      </c>
      <c r="J221" s="22">
        <v>0</v>
      </c>
      <c r="K221" s="22">
        <f>SUM(L221:M221)</f>
        <v>0</v>
      </c>
      <c r="L221" s="22">
        <f t="shared" si="93"/>
        <v>0</v>
      </c>
      <c r="M221" s="22">
        <v>0</v>
      </c>
      <c r="N221" s="22">
        <f>SUM(O221:P221)</f>
        <v>0</v>
      </c>
      <c r="O221" s="22">
        <f t="shared" si="94"/>
        <v>0</v>
      </c>
      <c r="P221" s="22">
        <v>0</v>
      </c>
    </row>
    <row r="222" spans="1:16" x14ac:dyDescent="0.25">
      <c r="A222" s="217" t="s">
        <v>170</v>
      </c>
      <c r="B222" s="23"/>
      <c r="C222" s="23"/>
      <c r="D222" s="23"/>
      <c r="E222" s="23"/>
      <c r="F222" s="23"/>
      <c r="G222" s="22">
        <v>0</v>
      </c>
      <c r="H222" s="22">
        <f>SUM(I222:J222)</f>
        <v>0</v>
      </c>
      <c r="I222" s="22">
        <f>SUM(G222*106.2/100)</f>
        <v>0</v>
      </c>
      <c r="J222" s="22">
        <v>0</v>
      </c>
      <c r="K222" s="22">
        <f>SUM(L222:M222)</f>
        <v>0</v>
      </c>
      <c r="L222" s="22">
        <f t="shared" si="93"/>
        <v>0</v>
      </c>
      <c r="M222" s="22">
        <v>0</v>
      </c>
      <c r="N222" s="22">
        <f>SUM(O222:P222)</f>
        <v>0</v>
      </c>
      <c r="O222" s="22">
        <f t="shared" si="94"/>
        <v>0</v>
      </c>
      <c r="P222" s="22">
        <v>0</v>
      </c>
    </row>
    <row r="223" spans="1:16" x14ac:dyDescent="0.25">
      <c r="A223" s="217" t="s">
        <v>276</v>
      </c>
      <c r="B223" s="23"/>
      <c r="C223" s="23"/>
      <c r="D223" s="23"/>
      <c r="E223" s="23"/>
      <c r="F223" s="23"/>
      <c r="G223" s="22"/>
      <c r="H223" s="22"/>
      <c r="I223" s="22">
        <f>SUM(G223*106.2/100)</f>
        <v>0</v>
      </c>
      <c r="J223" s="22"/>
      <c r="K223" s="22"/>
      <c r="L223" s="22">
        <f t="shared" si="93"/>
        <v>0</v>
      </c>
      <c r="M223" s="22"/>
      <c r="N223" s="22"/>
      <c r="O223" s="22">
        <f t="shared" si="94"/>
        <v>0</v>
      </c>
      <c r="P223" s="22"/>
    </row>
    <row r="224" spans="1:16" x14ac:dyDescent="0.25">
      <c r="A224" s="82" t="s">
        <v>172</v>
      </c>
      <c r="B224" s="24" t="s">
        <v>107</v>
      </c>
      <c r="C224" s="24" t="s">
        <v>19</v>
      </c>
      <c r="D224" s="24" t="s">
        <v>20</v>
      </c>
      <c r="E224" s="24"/>
      <c r="F224" s="24"/>
      <c r="G224" s="25">
        <f>SUM(G225)</f>
        <v>923130</v>
      </c>
      <c r="H224" s="25">
        <f t="shared" ref="H224:P227" si="95">SUM(H225)</f>
        <v>860961.35950000002</v>
      </c>
      <c r="I224" s="25">
        <f t="shared" si="95"/>
        <v>860961.35950000002</v>
      </c>
      <c r="J224" s="25">
        <f t="shared" si="95"/>
        <v>0</v>
      </c>
      <c r="K224" s="25">
        <f t="shared" si="95"/>
        <v>1071262.028408</v>
      </c>
      <c r="L224" s="25">
        <f t="shared" si="95"/>
        <v>866067.66950000008</v>
      </c>
      <c r="M224" s="25">
        <f t="shared" si="95"/>
        <v>205194.35890800005</v>
      </c>
      <c r="N224" s="25">
        <f t="shared" si="95"/>
        <v>1504937.340233888</v>
      </c>
      <c r="O224" s="25">
        <f t="shared" si="95"/>
        <v>1076591.0070080003</v>
      </c>
      <c r="P224" s="25">
        <f t="shared" si="95"/>
        <v>428346.33322588791</v>
      </c>
    </row>
    <row r="225" spans="1:16" x14ac:dyDescent="0.25">
      <c r="A225" s="82" t="s">
        <v>173</v>
      </c>
      <c r="B225" s="24" t="s">
        <v>107</v>
      </c>
      <c r="C225" s="24" t="s">
        <v>18</v>
      </c>
      <c r="D225" s="24" t="s">
        <v>20</v>
      </c>
      <c r="E225" s="24"/>
      <c r="F225" s="24"/>
      <c r="G225" s="25">
        <f>SUM(G226)</f>
        <v>923130</v>
      </c>
      <c r="H225" s="25">
        <f t="shared" si="95"/>
        <v>860961.35950000002</v>
      </c>
      <c r="I225" s="25">
        <f t="shared" si="95"/>
        <v>860961.35950000002</v>
      </c>
      <c r="J225" s="25">
        <f t="shared" si="95"/>
        <v>0</v>
      </c>
      <c r="K225" s="25">
        <f t="shared" si="95"/>
        <v>1071262.028408</v>
      </c>
      <c r="L225" s="25">
        <f t="shared" si="95"/>
        <v>866067.66950000008</v>
      </c>
      <c r="M225" s="25">
        <f t="shared" si="95"/>
        <v>205194.35890800005</v>
      </c>
      <c r="N225" s="25">
        <f t="shared" si="95"/>
        <v>1504937.340233888</v>
      </c>
      <c r="O225" s="25">
        <f t="shared" si="95"/>
        <v>1076591.0070080003</v>
      </c>
      <c r="P225" s="25">
        <f t="shared" si="95"/>
        <v>428346.33322588791</v>
      </c>
    </row>
    <row r="226" spans="1:16" ht="23.25" x14ac:dyDescent="0.25">
      <c r="A226" s="217" t="s">
        <v>174</v>
      </c>
      <c r="B226" s="23" t="s">
        <v>107</v>
      </c>
      <c r="C226" s="23" t="s">
        <v>18</v>
      </c>
      <c r="D226" s="23" t="s">
        <v>175</v>
      </c>
      <c r="E226" s="23"/>
      <c r="F226" s="23"/>
      <c r="G226" s="22">
        <f>SUM(G227)</f>
        <v>923130</v>
      </c>
      <c r="H226" s="22">
        <f t="shared" si="95"/>
        <v>860961.35950000002</v>
      </c>
      <c r="I226" s="22">
        <f t="shared" si="95"/>
        <v>860961.35950000002</v>
      </c>
      <c r="J226" s="22">
        <f t="shared" si="95"/>
        <v>0</v>
      </c>
      <c r="K226" s="22">
        <f t="shared" si="95"/>
        <v>1071262.028408</v>
      </c>
      <c r="L226" s="22">
        <f t="shared" si="95"/>
        <v>866067.66950000008</v>
      </c>
      <c r="M226" s="22">
        <f t="shared" si="95"/>
        <v>205194.35890800005</v>
      </c>
      <c r="N226" s="22">
        <f t="shared" si="95"/>
        <v>1504937.340233888</v>
      </c>
      <c r="O226" s="22">
        <f t="shared" si="95"/>
        <v>1076591.0070080003</v>
      </c>
      <c r="P226" s="22">
        <f t="shared" si="95"/>
        <v>428346.33322588791</v>
      </c>
    </row>
    <row r="227" spans="1:16" ht="23.25" x14ac:dyDescent="0.25">
      <c r="A227" s="217" t="s">
        <v>94</v>
      </c>
      <c r="B227" s="23" t="s">
        <v>107</v>
      </c>
      <c r="C227" s="23" t="s">
        <v>18</v>
      </c>
      <c r="D227" s="23" t="s">
        <v>176</v>
      </c>
      <c r="E227" s="23"/>
      <c r="F227" s="23"/>
      <c r="G227" s="22">
        <f>SUM(G228)</f>
        <v>923130</v>
      </c>
      <c r="H227" s="22">
        <f t="shared" si="95"/>
        <v>860961.35950000002</v>
      </c>
      <c r="I227" s="22">
        <f t="shared" si="95"/>
        <v>860961.35950000002</v>
      </c>
      <c r="J227" s="22">
        <f t="shared" si="95"/>
        <v>0</v>
      </c>
      <c r="K227" s="22">
        <f t="shared" si="95"/>
        <v>1071262.028408</v>
      </c>
      <c r="L227" s="22">
        <f t="shared" si="95"/>
        <v>866067.66950000008</v>
      </c>
      <c r="M227" s="22">
        <f t="shared" si="95"/>
        <v>205194.35890800005</v>
      </c>
      <c r="N227" s="22">
        <f t="shared" si="95"/>
        <v>1504937.340233888</v>
      </c>
      <c r="O227" s="22">
        <f t="shared" si="95"/>
        <v>1076591.0070080003</v>
      </c>
      <c r="P227" s="22">
        <f t="shared" si="95"/>
        <v>428346.33322588791</v>
      </c>
    </row>
    <row r="228" spans="1:16" ht="23.25" x14ac:dyDescent="0.25">
      <c r="A228" s="217" t="s">
        <v>96</v>
      </c>
      <c r="B228" s="23" t="s">
        <v>107</v>
      </c>
      <c r="C228" s="23" t="s">
        <v>18</v>
      </c>
      <c r="D228" s="23" t="s">
        <v>176</v>
      </c>
      <c r="E228" s="23"/>
      <c r="F228" s="23"/>
      <c r="G228" s="22">
        <f>SUM(G229+G237+G265)</f>
        <v>923130</v>
      </c>
      <c r="H228" s="22">
        <f t="shared" ref="H228:P228" si="96">SUM(H229+H237+H265)</f>
        <v>860961.35950000002</v>
      </c>
      <c r="I228" s="22">
        <f t="shared" si="96"/>
        <v>860961.35950000002</v>
      </c>
      <c r="J228" s="22">
        <f t="shared" si="96"/>
        <v>0</v>
      </c>
      <c r="K228" s="22">
        <f t="shared" si="96"/>
        <v>1071262.028408</v>
      </c>
      <c r="L228" s="22">
        <f t="shared" si="96"/>
        <v>866067.66950000008</v>
      </c>
      <c r="M228" s="22">
        <f t="shared" si="96"/>
        <v>205194.35890800005</v>
      </c>
      <c r="N228" s="22">
        <f t="shared" si="96"/>
        <v>1504937.340233888</v>
      </c>
      <c r="O228" s="22">
        <f t="shared" si="96"/>
        <v>1076591.0070080003</v>
      </c>
      <c r="P228" s="22">
        <f t="shared" si="96"/>
        <v>428346.33322588791</v>
      </c>
    </row>
    <row r="229" spans="1:16" ht="34.5" x14ac:dyDescent="0.25">
      <c r="A229" s="217" t="s">
        <v>28</v>
      </c>
      <c r="B229" s="23" t="s">
        <v>107</v>
      </c>
      <c r="C229" s="23" t="s">
        <v>18</v>
      </c>
      <c r="D229" s="23" t="s">
        <v>176</v>
      </c>
      <c r="E229" s="23" t="s">
        <v>29</v>
      </c>
      <c r="F229" s="23"/>
      <c r="G229" s="22">
        <f>SUM(G230)</f>
        <v>840230</v>
      </c>
      <c r="H229" s="22">
        <f t="shared" ref="H229:P229" si="97">SUM(H230)</f>
        <v>777251.35950000002</v>
      </c>
      <c r="I229" s="22">
        <f t="shared" si="97"/>
        <v>777251.35950000002</v>
      </c>
      <c r="J229" s="22">
        <f t="shared" si="97"/>
        <v>0</v>
      </c>
      <c r="K229" s="22">
        <f t="shared" si="97"/>
        <v>982445.71840800007</v>
      </c>
      <c r="L229" s="22">
        <f t="shared" si="97"/>
        <v>777251.35950000002</v>
      </c>
      <c r="M229" s="22">
        <f t="shared" si="97"/>
        <v>205194.35890800005</v>
      </c>
      <c r="N229" s="22">
        <f t="shared" si="97"/>
        <v>1410792.0516338879</v>
      </c>
      <c r="O229" s="22">
        <f t="shared" si="97"/>
        <v>982445.71840800007</v>
      </c>
      <c r="P229" s="22">
        <f t="shared" si="97"/>
        <v>428346.33322588791</v>
      </c>
    </row>
    <row r="230" spans="1:16" x14ac:dyDescent="0.25">
      <c r="A230" s="217" t="s">
        <v>177</v>
      </c>
      <c r="B230" s="23" t="s">
        <v>107</v>
      </c>
      <c r="C230" s="23" t="s">
        <v>18</v>
      </c>
      <c r="D230" s="23" t="s">
        <v>176</v>
      </c>
      <c r="E230" s="23" t="s">
        <v>178</v>
      </c>
      <c r="F230" s="23"/>
      <c r="G230" s="22">
        <f>SUM(G231+G236)</f>
        <v>840230</v>
      </c>
      <c r="H230" s="22">
        <f t="shared" ref="H230:P230" si="98">SUM(H231+H236)</f>
        <v>777251.35950000002</v>
      </c>
      <c r="I230" s="22">
        <f t="shared" si="98"/>
        <v>777251.35950000002</v>
      </c>
      <c r="J230" s="22">
        <f t="shared" si="98"/>
        <v>0</v>
      </c>
      <c r="K230" s="22">
        <f t="shared" si="98"/>
        <v>982445.71840800007</v>
      </c>
      <c r="L230" s="22">
        <f t="shared" si="98"/>
        <v>777251.35950000002</v>
      </c>
      <c r="M230" s="22">
        <f t="shared" si="98"/>
        <v>205194.35890800005</v>
      </c>
      <c r="N230" s="22">
        <f t="shared" si="98"/>
        <v>1410792.0516338879</v>
      </c>
      <c r="O230" s="22">
        <f t="shared" si="98"/>
        <v>982445.71840800007</v>
      </c>
      <c r="P230" s="22">
        <f t="shared" si="98"/>
        <v>428346.33322588791</v>
      </c>
    </row>
    <row r="231" spans="1:16" x14ac:dyDescent="0.25">
      <c r="A231" s="257" t="s">
        <v>32</v>
      </c>
      <c r="B231" s="260" t="s">
        <v>107</v>
      </c>
      <c r="C231" s="260" t="s">
        <v>18</v>
      </c>
      <c r="D231" s="260" t="s">
        <v>176</v>
      </c>
      <c r="E231" s="260" t="s">
        <v>179</v>
      </c>
      <c r="F231" s="23"/>
      <c r="G231" s="22">
        <f>SUM(G232:G235)</f>
        <v>840230</v>
      </c>
      <c r="H231" s="22">
        <f t="shared" ref="H231:P231" si="99">SUM(H232:H235)</f>
        <v>777251.35950000002</v>
      </c>
      <c r="I231" s="22">
        <f t="shared" si="99"/>
        <v>777251.35950000002</v>
      </c>
      <c r="J231" s="22">
        <f t="shared" si="99"/>
        <v>0</v>
      </c>
      <c r="K231" s="22">
        <f t="shared" si="99"/>
        <v>982445.71840800007</v>
      </c>
      <c r="L231" s="22">
        <f t="shared" si="99"/>
        <v>777251.35950000002</v>
      </c>
      <c r="M231" s="22">
        <f t="shared" si="99"/>
        <v>205194.35890800005</v>
      </c>
      <c r="N231" s="22">
        <f t="shared" si="99"/>
        <v>1410792.0516338879</v>
      </c>
      <c r="O231" s="22">
        <f t="shared" si="99"/>
        <v>982445.71840800007</v>
      </c>
      <c r="P231" s="22">
        <f t="shared" si="99"/>
        <v>428346.33322588791</v>
      </c>
    </row>
    <row r="232" spans="1:16" x14ac:dyDescent="0.25">
      <c r="A232" s="258"/>
      <c r="B232" s="261"/>
      <c r="C232" s="261"/>
      <c r="D232" s="270"/>
      <c r="E232" s="261"/>
      <c r="F232" s="23" t="s">
        <v>34</v>
      </c>
      <c r="G232" s="22">
        <f>SUM(G274+G313)</f>
        <v>645370</v>
      </c>
      <c r="H232" s="22">
        <f t="shared" ref="H232:P232" si="100">SUM(H274+H313)</f>
        <v>596967.25</v>
      </c>
      <c r="I232" s="22">
        <f t="shared" si="100"/>
        <v>596967.25</v>
      </c>
      <c r="J232" s="22">
        <f t="shared" si="100"/>
        <v>0</v>
      </c>
      <c r="K232" s="22">
        <f t="shared" si="100"/>
        <v>754566.60400000005</v>
      </c>
      <c r="L232" s="22">
        <f t="shared" si="100"/>
        <v>596967.25</v>
      </c>
      <c r="M232" s="22">
        <f t="shared" si="100"/>
        <v>157599.35400000005</v>
      </c>
      <c r="N232" s="22">
        <f t="shared" si="100"/>
        <v>1083557.643344</v>
      </c>
      <c r="O232" s="22">
        <f t="shared" si="100"/>
        <v>754566.60400000005</v>
      </c>
      <c r="P232" s="22">
        <f t="shared" si="100"/>
        <v>328991.03934399993</v>
      </c>
    </row>
    <row r="233" spans="1:16" ht="23.25" x14ac:dyDescent="0.25">
      <c r="A233" s="258"/>
      <c r="B233" s="261"/>
      <c r="C233" s="261"/>
      <c r="D233" s="270"/>
      <c r="E233" s="261"/>
      <c r="F233" s="81" t="s">
        <v>280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x14ac:dyDescent="0.25">
      <c r="A234" s="258"/>
      <c r="B234" s="261"/>
      <c r="C234" s="261"/>
      <c r="D234" s="270"/>
      <c r="E234" s="261"/>
      <c r="F234" s="81" t="s">
        <v>35</v>
      </c>
      <c r="G234" s="22">
        <f>SUM(G275+G314)</f>
        <v>194860</v>
      </c>
      <c r="H234" s="22">
        <f t="shared" ref="H234:P234" si="101">SUM(H275+H314)</f>
        <v>180284.10949999999</v>
      </c>
      <c r="I234" s="22">
        <f t="shared" si="101"/>
        <v>180284.10949999999</v>
      </c>
      <c r="J234" s="22">
        <f t="shared" si="101"/>
        <v>0</v>
      </c>
      <c r="K234" s="22">
        <f t="shared" si="101"/>
        <v>227879.11440800002</v>
      </c>
      <c r="L234" s="22">
        <f t="shared" si="101"/>
        <v>180284.10949999999</v>
      </c>
      <c r="M234" s="22">
        <f t="shared" si="101"/>
        <v>47595.004908000017</v>
      </c>
      <c r="N234" s="22">
        <f t="shared" si="101"/>
        <v>327234.408289888</v>
      </c>
      <c r="O234" s="22">
        <f t="shared" si="101"/>
        <v>227879.11440800002</v>
      </c>
      <c r="P234" s="22">
        <f t="shared" si="101"/>
        <v>99355.293881887977</v>
      </c>
    </row>
    <row r="235" spans="1:16" ht="23.25" x14ac:dyDescent="0.25">
      <c r="A235" s="259"/>
      <c r="B235" s="262"/>
      <c r="C235" s="262"/>
      <c r="D235" s="308"/>
      <c r="E235" s="262"/>
      <c r="F235" s="81" t="s">
        <v>195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ht="23.25" x14ac:dyDescent="0.25">
      <c r="A236" s="149" t="s">
        <v>36</v>
      </c>
      <c r="B236" s="23" t="s">
        <v>107</v>
      </c>
      <c r="C236" s="23" t="s">
        <v>18</v>
      </c>
      <c r="D236" s="23" t="s">
        <v>176</v>
      </c>
      <c r="E236" s="23" t="s">
        <v>182</v>
      </c>
      <c r="F236" s="23" t="s">
        <v>183</v>
      </c>
      <c r="G236" s="22">
        <f>SUM(G276+G315)</f>
        <v>0</v>
      </c>
      <c r="H236" s="22">
        <f t="shared" ref="H236:P236" si="102">SUM(H276+H315)</f>
        <v>0</v>
      </c>
      <c r="I236" s="22">
        <f t="shared" si="102"/>
        <v>0</v>
      </c>
      <c r="J236" s="22">
        <f t="shared" si="102"/>
        <v>0</v>
      </c>
      <c r="K236" s="22">
        <f t="shared" si="102"/>
        <v>0</v>
      </c>
      <c r="L236" s="22">
        <f t="shared" si="102"/>
        <v>0</v>
      </c>
      <c r="M236" s="22">
        <f t="shared" si="102"/>
        <v>0</v>
      </c>
      <c r="N236" s="22">
        <f t="shared" si="102"/>
        <v>0</v>
      </c>
      <c r="O236" s="22">
        <f t="shared" si="102"/>
        <v>0</v>
      </c>
      <c r="P236" s="22">
        <f t="shared" si="102"/>
        <v>0</v>
      </c>
    </row>
    <row r="237" spans="1:16" ht="23.25" x14ac:dyDescent="0.25">
      <c r="A237" s="149" t="s">
        <v>38</v>
      </c>
      <c r="B237" s="23" t="s">
        <v>107</v>
      </c>
      <c r="C237" s="23" t="s">
        <v>18</v>
      </c>
      <c r="D237" s="23" t="s">
        <v>176</v>
      </c>
      <c r="E237" s="23" t="s">
        <v>88</v>
      </c>
      <c r="F237" s="23"/>
      <c r="G237" s="22">
        <f>SUM(G238)</f>
        <v>79600</v>
      </c>
      <c r="H237" s="22">
        <f t="shared" ref="H237:P237" si="103">SUM(H238)</f>
        <v>80212</v>
      </c>
      <c r="I237" s="22">
        <f t="shared" si="103"/>
        <v>80212</v>
      </c>
      <c r="J237" s="22">
        <f t="shared" si="103"/>
        <v>0</v>
      </c>
      <c r="K237" s="22">
        <f t="shared" si="103"/>
        <v>85104.932000000001</v>
      </c>
      <c r="L237" s="22">
        <f t="shared" si="103"/>
        <v>85104.932000000001</v>
      </c>
      <c r="M237" s="22">
        <f t="shared" si="103"/>
        <v>0</v>
      </c>
      <c r="N237" s="22">
        <f t="shared" si="103"/>
        <v>90211.227920000005</v>
      </c>
      <c r="O237" s="22">
        <f t="shared" si="103"/>
        <v>90211.227920000005</v>
      </c>
      <c r="P237" s="22">
        <f t="shared" si="103"/>
        <v>0</v>
      </c>
    </row>
    <row r="238" spans="1:16" ht="23.25" x14ac:dyDescent="0.25">
      <c r="A238" s="217" t="s">
        <v>39</v>
      </c>
      <c r="B238" s="23" t="s">
        <v>107</v>
      </c>
      <c r="C238" s="23" t="s">
        <v>18</v>
      </c>
      <c r="D238" s="23" t="s">
        <v>176</v>
      </c>
      <c r="E238" s="23" t="s">
        <v>89</v>
      </c>
      <c r="F238" s="23"/>
      <c r="G238" s="22">
        <f>SUM(G239+G240)</f>
        <v>79600</v>
      </c>
      <c r="H238" s="22">
        <f t="shared" ref="H238:P238" si="104">SUM(H239+H240)</f>
        <v>80212</v>
      </c>
      <c r="I238" s="22">
        <f t="shared" si="104"/>
        <v>80212</v>
      </c>
      <c r="J238" s="22">
        <f t="shared" si="104"/>
        <v>0</v>
      </c>
      <c r="K238" s="22">
        <f t="shared" si="104"/>
        <v>85104.932000000001</v>
      </c>
      <c r="L238" s="22">
        <f t="shared" si="104"/>
        <v>85104.932000000001</v>
      </c>
      <c r="M238" s="22">
        <f t="shared" si="104"/>
        <v>0</v>
      </c>
      <c r="N238" s="22">
        <f t="shared" si="104"/>
        <v>90211.227920000005</v>
      </c>
      <c r="O238" s="22">
        <f t="shared" si="104"/>
        <v>90211.227920000005</v>
      </c>
      <c r="P238" s="22">
        <f t="shared" si="104"/>
        <v>0</v>
      </c>
    </row>
    <row r="239" spans="1:16" ht="23.25" x14ac:dyDescent="0.25">
      <c r="A239" s="148" t="s">
        <v>150</v>
      </c>
      <c r="B239" s="23" t="s">
        <v>107</v>
      </c>
      <c r="C239" s="23" t="s">
        <v>18</v>
      </c>
      <c r="D239" s="23" t="s">
        <v>176</v>
      </c>
      <c r="E239" s="23" t="s">
        <v>151</v>
      </c>
      <c r="F239" s="23" t="s">
        <v>41</v>
      </c>
      <c r="G239" s="22">
        <f>SUM(G279+G318)</f>
        <v>0</v>
      </c>
      <c r="H239" s="22">
        <f t="shared" ref="H239:P239" si="105">SUM(H279+H318)</f>
        <v>0</v>
      </c>
      <c r="I239" s="22">
        <f t="shared" si="105"/>
        <v>0</v>
      </c>
      <c r="J239" s="22">
        <f t="shared" si="105"/>
        <v>0</v>
      </c>
      <c r="K239" s="22">
        <f t="shared" si="105"/>
        <v>0</v>
      </c>
      <c r="L239" s="22">
        <f t="shared" si="105"/>
        <v>0</v>
      </c>
      <c r="M239" s="22">
        <f t="shared" si="105"/>
        <v>0</v>
      </c>
      <c r="N239" s="22">
        <f t="shared" si="105"/>
        <v>0</v>
      </c>
      <c r="O239" s="22">
        <f t="shared" si="105"/>
        <v>0</v>
      </c>
      <c r="P239" s="22">
        <f t="shared" si="105"/>
        <v>0</v>
      </c>
    </row>
    <row r="240" spans="1:16" x14ac:dyDescent="0.25">
      <c r="A240" s="257" t="s">
        <v>42</v>
      </c>
      <c r="B240" s="260" t="s">
        <v>107</v>
      </c>
      <c r="C240" s="260" t="s">
        <v>18</v>
      </c>
      <c r="D240" s="260" t="s">
        <v>176</v>
      </c>
      <c r="E240" s="260" t="s">
        <v>43</v>
      </c>
      <c r="F240" s="81"/>
      <c r="G240" s="22">
        <f>SUM(G241+G242+G243+G247+G253+G255+G257+G254+G256)</f>
        <v>79600</v>
      </c>
      <c r="H240" s="22">
        <f t="shared" ref="H240:P240" si="106">SUM(H241+H242+H243+H247+H253+H255+H257+H254+H256)</f>
        <v>80212</v>
      </c>
      <c r="I240" s="22">
        <f t="shared" si="106"/>
        <v>80212</v>
      </c>
      <c r="J240" s="22">
        <f t="shared" si="106"/>
        <v>0</v>
      </c>
      <c r="K240" s="22">
        <f t="shared" si="106"/>
        <v>85104.932000000001</v>
      </c>
      <c r="L240" s="22">
        <f t="shared" si="106"/>
        <v>85104.932000000001</v>
      </c>
      <c r="M240" s="22">
        <f t="shared" si="106"/>
        <v>0</v>
      </c>
      <c r="N240" s="22">
        <f t="shared" si="106"/>
        <v>90211.227920000005</v>
      </c>
      <c r="O240" s="22">
        <f t="shared" si="106"/>
        <v>90211.227920000005</v>
      </c>
      <c r="P240" s="22">
        <f t="shared" si="106"/>
        <v>0</v>
      </c>
    </row>
    <row r="241" spans="1:16" x14ac:dyDescent="0.25">
      <c r="A241" s="258"/>
      <c r="B241" s="261"/>
      <c r="C241" s="261"/>
      <c r="D241" s="261"/>
      <c r="E241" s="261"/>
      <c r="F241" s="81" t="s">
        <v>41</v>
      </c>
      <c r="G241" s="22">
        <f>SUM(G281+G320)</f>
        <v>0</v>
      </c>
      <c r="H241" s="22">
        <f t="shared" ref="H241:P242" si="107">SUM(H281+H320)</f>
        <v>0</v>
      </c>
      <c r="I241" s="22">
        <f t="shared" si="107"/>
        <v>0</v>
      </c>
      <c r="J241" s="22">
        <f t="shared" si="107"/>
        <v>0</v>
      </c>
      <c r="K241" s="22">
        <f t="shared" si="107"/>
        <v>0</v>
      </c>
      <c r="L241" s="22">
        <f t="shared" si="107"/>
        <v>0</v>
      </c>
      <c r="M241" s="22">
        <f t="shared" si="107"/>
        <v>0</v>
      </c>
      <c r="N241" s="22">
        <f t="shared" si="107"/>
        <v>0</v>
      </c>
      <c r="O241" s="22">
        <f t="shared" si="107"/>
        <v>0</v>
      </c>
      <c r="P241" s="22">
        <f t="shared" si="107"/>
        <v>0</v>
      </c>
    </row>
    <row r="242" spans="1:16" x14ac:dyDescent="0.25">
      <c r="A242" s="258"/>
      <c r="B242" s="261"/>
      <c r="C242" s="261"/>
      <c r="D242" s="261"/>
      <c r="E242" s="261"/>
      <c r="F242" s="81" t="s">
        <v>186</v>
      </c>
      <c r="G242" s="22">
        <f>SUM(G282+G321)</f>
        <v>0</v>
      </c>
      <c r="H242" s="22">
        <f t="shared" si="107"/>
        <v>0</v>
      </c>
      <c r="I242" s="22">
        <f t="shared" si="107"/>
        <v>0</v>
      </c>
      <c r="J242" s="22">
        <f t="shared" si="107"/>
        <v>0</v>
      </c>
      <c r="K242" s="22">
        <f t="shared" si="107"/>
        <v>0</v>
      </c>
      <c r="L242" s="22">
        <f t="shared" si="107"/>
        <v>0</v>
      </c>
      <c r="M242" s="22">
        <f t="shared" si="107"/>
        <v>0</v>
      </c>
      <c r="N242" s="22">
        <f t="shared" si="107"/>
        <v>0</v>
      </c>
      <c r="O242" s="22">
        <f t="shared" si="107"/>
        <v>0</v>
      </c>
      <c r="P242" s="22">
        <f t="shared" si="107"/>
        <v>0</v>
      </c>
    </row>
    <row r="243" spans="1:16" x14ac:dyDescent="0.25">
      <c r="A243" s="258"/>
      <c r="B243" s="261"/>
      <c r="C243" s="261"/>
      <c r="D243" s="261"/>
      <c r="E243" s="261"/>
      <c r="F243" s="81" t="s">
        <v>45</v>
      </c>
      <c r="G243" s="22">
        <f>SUM(G244:G246)</f>
        <v>4800</v>
      </c>
      <c r="H243" s="22">
        <f t="shared" ref="H243:P243" si="108">SUM(H244:H246)</f>
        <v>4896</v>
      </c>
      <c r="I243" s="22">
        <f t="shared" si="108"/>
        <v>4896</v>
      </c>
      <c r="J243" s="22">
        <f t="shared" si="108"/>
        <v>0</v>
      </c>
      <c r="K243" s="22">
        <f t="shared" si="108"/>
        <v>5194.6559999999999</v>
      </c>
      <c r="L243" s="22">
        <f t="shared" si="108"/>
        <v>5194.6559999999999</v>
      </c>
      <c r="M243" s="22">
        <f t="shared" si="108"/>
        <v>0</v>
      </c>
      <c r="N243" s="22">
        <f t="shared" si="108"/>
        <v>5506.33536</v>
      </c>
      <c r="O243" s="22">
        <f t="shared" si="108"/>
        <v>5506.33536</v>
      </c>
      <c r="P243" s="22">
        <f t="shared" si="108"/>
        <v>0</v>
      </c>
    </row>
    <row r="244" spans="1:16" x14ac:dyDescent="0.25">
      <c r="A244" s="258"/>
      <c r="B244" s="261"/>
      <c r="C244" s="261"/>
      <c r="D244" s="261"/>
      <c r="E244" s="261"/>
      <c r="F244" s="81" t="s">
        <v>46</v>
      </c>
      <c r="G244" s="22">
        <f>SUM(G284+G323)</f>
        <v>4800</v>
      </c>
      <c r="H244" s="22">
        <f t="shared" ref="H244:P244" si="109">SUM(H284+H323)</f>
        <v>4896</v>
      </c>
      <c r="I244" s="22">
        <f t="shared" si="109"/>
        <v>4896</v>
      </c>
      <c r="J244" s="22">
        <f t="shared" si="109"/>
        <v>0</v>
      </c>
      <c r="K244" s="22">
        <f t="shared" si="109"/>
        <v>5194.6559999999999</v>
      </c>
      <c r="L244" s="22">
        <f t="shared" si="109"/>
        <v>5194.6559999999999</v>
      </c>
      <c r="M244" s="22">
        <f t="shared" si="109"/>
        <v>0</v>
      </c>
      <c r="N244" s="22">
        <f t="shared" si="109"/>
        <v>5506.33536</v>
      </c>
      <c r="O244" s="22">
        <f t="shared" si="109"/>
        <v>5506.33536</v>
      </c>
      <c r="P244" s="22">
        <f t="shared" si="109"/>
        <v>0</v>
      </c>
    </row>
    <row r="245" spans="1:16" x14ac:dyDescent="0.25">
      <c r="A245" s="258"/>
      <c r="B245" s="261"/>
      <c r="C245" s="261"/>
      <c r="D245" s="261"/>
      <c r="E245" s="261"/>
      <c r="F245" s="81" t="s">
        <v>47</v>
      </c>
      <c r="G245" s="22">
        <f t="shared" ref="G245:P246" si="110">SUM(G285+G324)</f>
        <v>0</v>
      </c>
      <c r="H245" s="22">
        <f t="shared" si="110"/>
        <v>0</v>
      </c>
      <c r="I245" s="22">
        <f t="shared" si="110"/>
        <v>0</v>
      </c>
      <c r="J245" s="22">
        <f t="shared" si="110"/>
        <v>0</v>
      </c>
      <c r="K245" s="22">
        <f t="shared" si="110"/>
        <v>0</v>
      </c>
      <c r="L245" s="22">
        <f t="shared" si="110"/>
        <v>0</v>
      </c>
      <c r="M245" s="22">
        <f t="shared" si="110"/>
        <v>0</v>
      </c>
      <c r="N245" s="22">
        <f t="shared" si="110"/>
        <v>0</v>
      </c>
      <c r="O245" s="22">
        <f t="shared" si="110"/>
        <v>0</v>
      </c>
      <c r="P245" s="22">
        <f t="shared" si="110"/>
        <v>0</v>
      </c>
    </row>
    <row r="246" spans="1:16" x14ac:dyDescent="0.25">
      <c r="A246" s="258"/>
      <c r="B246" s="261"/>
      <c r="C246" s="261"/>
      <c r="D246" s="261"/>
      <c r="E246" s="261"/>
      <c r="F246" s="81" t="s">
        <v>48</v>
      </c>
      <c r="G246" s="22">
        <f t="shared" si="110"/>
        <v>0</v>
      </c>
      <c r="H246" s="22">
        <f t="shared" si="110"/>
        <v>0</v>
      </c>
      <c r="I246" s="22">
        <f t="shared" si="110"/>
        <v>0</v>
      </c>
      <c r="J246" s="22">
        <f t="shared" si="110"/>
        <v>0</v>
      </c>
      <c r="K246" s="22">
        <f t="shared" si="110"/>
        <v>0</v>
      </c>
      <c r="L246" s="22">
        <f t="shared" si="110"/>
        <v>0</v>
      </c>
      <c r="M246" s="22">
        <f t="shared" si="110"/>
        <v>0</v>
      </c>
      <c r="N246" s="22">
        <f t="shared" si="110"/>
        <v>0</v>
      </c>
      <c r="O246" s="22">
        <f t="shared" si="110"/>
        <v>0</v>
      </c>
      <c r="P246" s="22">
        <f t="shared" si="110"/>
        <v>0</v>
      </c>
    </row>
    <row r="247" spans="1:16" x14ac:dyDescent="0.25">
      <c r="A247" s="258"/>
      <c r="B247" s="261"/>
      <c r="C247" s="261"/>
      <c r="D247" s="261"/>
      <c r="E247" s="261"/>
      <c r="F247" s="81" t="s">
        <v>50</v>
      </c>
      <c r="G247" s="22">
        <f>SUM(G248:G252)</f>
        <v>6000</v>
      </c>
      <c r="H247" s="22">
        <f t="shared" ref="H247:P247" si="111">SUM(H248:H252)</f>
        <v>5280</v>
      </c>
      <c r="I247" s="22">
        <f t="shared" si="111"/>
        <v>5280</v>
      </c>
      <c r="J247" s="22">
        <f t="shared" si="111"/>
        <v>0</v>
      </c>
      <c r="K247" s="22">
        <f t="shared" si="111"/>
        <v>5602.08</v>
      </c>
      <c r="L247" s="22">
        <f t="shared" si="111"/>
        <v>5602.08</v>
      </c>
      <c r="M247" s="22">
        <f t="shared" si="111"/>
        <v>0</v>
      </c>
      <c r="N247" s="22">
        <f t="shared" si="111"/>
        <v>5938.2047999999995</v>
      </c>
      <c r="O247" s="22">
        <f t="shared" si="111"/>
        <v>5938.2047999999995</v>
      </c>
      <c r="P247" s="22">
        <f t="shared" si="111"/>
        <v>0</v>
      </c>
    </row>
    <row r="248" spans="1:16" x14ac:dyDescent="0.25">
      <c r="A248" s="258"/>
      <c r="B248" s="261"/>
      <c r="C248" s="261"/>
      <c r="D248" s="261"/>
      <c r="E248" s="261"/>
      <c r="F248" s="81" t="s">
        <v>51</v>
      </c>
      <c r="G248" s="22">
        <f>SUM(G288+G327)</f>
        <v>0</v>
      </c>
      <c r="H248" s="22">
        <f t="shared" ref="H248:P248" si="112">SUM(H288+H327)</f>
        <v>0</v>
      </c>
      <c r="I248" s="22">
        <f t="shared" si="112"/>
        <v>0</v>
      </c>
      <c r="J248" s="22">
        <f t="shared" si="112"/>
        <v>0</v>
      </c>
      <c r="K248" s="22">
        <f t="shared" si="112"/>
        <v>0</v>
      </c>
      <c r="L248" s="22">
        <f t="shared" si="112"/>
        <v>0</v>
      </c>
      <c r="M248" s="22">
        <f t="shared" si="112"/>
        <v>0</v>
      </c>
      <c r="N248" s="22">
        <f t="shared" si="112"/>
        <v>0</v>
      </c>
      <c r="O248" s="22">
        <f t="shared" si="112"/>
        <v>0</v>
      </c>
      <c r="P248" s="22">
        <f t="shared" si="112"/>
        <v>0</v>
      </c>
    </row>
    <row r="249" spans="1:16" x14ac:dyDescent="0.25">
      <c r="A249" s="258"/>
      <c r="B249" s="261"/>
      <c r="C249" s="261"/>
      <c r="D249" s="261"/>
      <c r="E249" s="261"/>
      <c r="F249" s="81" t="s">
        <v>52</v>
      </c>
      <c r="G249" s="22">
        <f t="shared" ref="G249:P254" si="113">SUM(G289+G328)</f>
        <v>0</v>
      </c>
      <c r="H249" s="22">
        <f t="shared" si="113"/>
        <v>0</v>
      </c>
      <c r="I249" s="22">
        <f t="shared" si="113"/>
        <v>0</v>
      </c>
      <c r="J249" s="22">
        <f t="shared" si="113"/>
        <v>0</v>
      </c>
      <c r="K249" s="22">
        <f t="shared" si="113"/>
        <v>0</v>
      </c>
      <c r="L249" s="22">
        <f t="shared" si="113"/>
        <v>0</v>
      </c>
      <c r="M249" s="22">
        <f t="shared" si="113"/>
        <v>0</v>
      </c>
      <c r="N249" s="22">
        <f t="shared" si="113"/>
        <v>0</v>
      </c>
      <c r="O249" s="22">
        <f t="shared" si="113"/>
        <v>0</v>
      </c>
      <c r="P249" s="22">
        <f t="shared" si="113"/>
        <v>0</v>
      </c>
    </row>
    <row r="250" spans="1:16" ht="23.25" x14ac:dyDescent="0.25">
      <c r="A250" s="258"/>
      <c r="B250" s="261"/>
      <c r="C250" s="261"/>
      <c r="D250" s="261"/>
      <c r="E250" s="261"/>
      <c r="F250" s="81" t="s">
        <v>187</v>
      </c>
      <c r="G250" s="22">
        <f t="shared" si="113"/>
        <v>0</v>
      </c>
      <c r="H250" s="22">
        <f t="shared" si="113"/>
        <v>0</v>
      </c>
      <c r="I250" s="22">
        <f t="shared" si="113"/>
        <v>0</v>
      </c>
      <c r="J250" s="22">
        <f t="shared" si="113"/>
        <v>0</v>
      </c>
      <c r="K250" s="22">
        <f t="shared" si="113"/>
        <v>0</v>
      </c>
      <c r="L250" s="22">
        <f t="shared" si="113"/>
        <v>0</v>
      </c>
      <c r="M250" s="22">
        <f t="shared" si="113"/>
        <v>0</v>
      </c>
      <c r="N250" s="22">
        <f t="shared" si="113"/>
        <v>0</v>
      </c>
      <c r="O250" s="22">
        <f t="shared" si="113"/>
        <v>0</v>
      </c>
      <c r="P250" s="22">
        <f t="shared" si="113"/>
        <v>0</v>
      </c>
    </row>
    <row r="251" spans="1:16" x14ac:dyDescent="0.25">
      <c r="A251" s="258"/>
      <c r="B251" s="261"/>
      <c r="C251" s="261"/>
      <c r="D251" s="261"/>
      <c r="E251" s="261"/>
      <c r="F251" s="81" t="s">
        <v>98</v>
      </c>
      <c r="G251" s="22">
        <f t="shared" si="113"/>
        <v>0</v>
      </c>
      <c r="H251" s="22">
        <f t="shared" si="113"/>
        <v>0</v>
      </c>
      <c r="I251" s="22">
        <f t="shared" si="113"/>
        <v>0</v>
      </c>
      <c r="J251" s="22">
        <f t="shared" si="113"/>
        <v>0</v>
      </c>
      <c r="K251" s="22">
        <f t="shared" si="113"/>
        <v>0</v>
      </c>
      <c r="L251" s="22">
        <f t="shared" si="113"/>
        <v>0</v>
      </c>
      <c r="M251" s="22">
        <f t="shared" si="113"/>
        <v>0</v>
      </c>
      <c r="N251" s="22">
        <f t="shared" si="113"/>
        <v>0</v>
      </c>
      <c r="O251" s="22">
        <f t="shared" si="113"/>
        <v>0</v>
      </c>
      <c r="P251" s="22">
        <f t="shared" si="113"/>
        <v>0</v>
      </c>
    </row>
    <row r="252" spans="1:16" ht="23.25" x14ac:dyDescent="0.25">
      <c r="A252" s="258"/>
      <c r="B252" s="261"/>
      <c r="C252" s="261"/>
      <c r="D252" s="261"/>
      <c r="E252" s="261"/>
      <c r="F252" s="81" t="s">
        <v>188</v>
      </c>
      <c r="G252" s="22">
        <f t="shared" si="113"/>
        <v>6000</v>
      </c>
      <c r="H252" s="22">
        <f t="shared" si="113"/>
        <v>5280</v>
      </c>
      <c r="I252" s="22">
        <f t="shared" si="113"/>
        <v>5280</v>
      </c>
      <c r="J252" s="22">
        <f t="shared" si="113"/>
        <v>0</v>
      </c>
      <c r="K252" s="22">
        <f t="shared" si="113"/>
        <v>5602.08</v>
      </c>
      <c r="L252" s="22">
        <f t="shared" si="113"/>
        <v>5602.08</v>
      </c>
      <c r="M252" s="22">
        <f t="shared" si="113"/>
        <v>0</v>
      </c>
      <c r="N252" s="22">
        <f t="shared" si="113"/>
        <v>5938.2047999999995</v>
      </c>
      <c r="O252" s="22">
        <f t="shared" si="113"/>
        <v>5938.2047999999995</v>
      </c>
      <c r="P252" s="22">
        <f t="shared" si="113"/>
        <v>0</v>
      </c>
    </row>
    <row r="253" spans="1:16" x14ac:dyDescent="0.25">
      <c r="A253" s="258"/>
      <c r="B253" s="261"/>
      <c r="C253" s="261"/>
      <c r="D253" s="261"/>
      <c r="E253" s="261"/>
      <c r="F253" s="81" t="s">
        <v>56</v>
      </c>
      <c r="G253" s="22">
        <f t="shared" si="113"/>
        <v>4500</v>
      </c>
      <c r="H253" s="22">
        <f t="shared" si="113"/>
        <v>4500</v>
      </c>
      <c r="I253" s="22">
        <f t="shared" si="113"/>
        <v>4500</v>
      </c>
      <c r="J253" s="22">
        <f t="shared" si="113"/>
        <v>0</v>
      </c>
      <c r="K253" s="22">
        <f t="shared" si="113"/>
        <v>4774.5</v>
      </c>
      <c r="L253" s="22">
        <f t="shared" si="113"/>
        <v>4774.5</v>
      </c>
      <c r="M253" s="22">
        <f t="shared" si="113"/>
        <v>0</v>
      </c>
      <c r="N253" s="22">
        <f t="shared" si="113"/>
        <v>5060.97</v>
      </c>
      <c r="O253" s="22">
        <f t="shared" si="113"/>
        <v>5060.97</v>
      </c>
      <c r="P253" s="22">
        <f t="shared" si="113"/>
        <v>0</v>
      </c>
    </row>
    <row r="254" spans="1:16" ht="23.25" x14ac:dyDescent="0.25">
      <c r="A254" s="258"/>
      <c r="B254" s="261"/>
      <c r="C254" s="261"/>
      <c r="D254" s="261"/>
      <c r="E254" s="261"/>
      <c r="F254" s="81" t="s">
        <v>189</v>
      </c>
      <c r="G254" s="22">
        <f t="shared" si="113"/>
        <v>0</v>
      </c>
      <c r="H254" s="22">
        <f t="shared" si="113"/>
        <v>0</v>
      </c>
      <c r="I254" s="22">
        <f t="shared" si="113"/>
        <v>0</v>
      </c>
      <c r="J254" s="22">
        <f t="shared" si="113"/>
        <v>0</v>
      </c>
      <c r="K254" s="22">
        <f t="shared" si="113"/>
        <v>0</v>
      </c>
      <c r="L254" s="22">
        <f t="shared" si="113"/>
        <v>0</v>
      </c>
      <c r="M254" s="22">
        <f t="shared" si="113"/>
        <v>0</v>
      </c>
      <c r="N254" s="22">
        <f t="shared" si="113"/>
        <v>0</v>
      </c>
      <c r="O254" s="22">
        <f t="shared" si="113"/>
        <v>0</v>
      </c>
      <c r="P254" s="22">
        <f t="shared" si="113"/>
        <v>0</v>
      </c>
    </row>
    <row r="255" spans="1:16" x14ac:dyDescent="0.25">
      <c r="A255" s="258"/>
      <c r="B255" s="261"/>
      <c r="C255" s="261"/>
      <c r="D255" s="261"/>
      <c r="E255" s="261"/>
      <c r="F255" s="81" t="s">
        <v>99</v>
      </c>
      <c r="G255" s="22">
        <f>SUM(G294+G333)</f>
        <v>0</v>
      </c>
      <c r="H255" s="22">
        <f t="shared" ref="H255:P256" si="114">SUM(H294+H333)</f>
        <v>0</v>
      </c>
      <c r="I255" s="22">
        <f t="shared" si="114"/>
        <v>0</v>
      </c>
      <c r="J255" s="22">
        <f t="shared" si="114"/>
        <v>0</v>
      </c>
      <c r="K255" s="22">
        <f t="shared" si="114"/>
        <v>0</v>
      </c>
      <c r="L255" s="22">
        <f t="shared" si="114"/>
        <v>0</v>
      </c>
      <c r="M255" s="22">
        <f t="shared" si="114"/>
        <v>0</v>
      </c>
      <c r="N255" s="22">
        <f t="shared" si="114"/>
        <v>0</v>
      </c>
      <c r="O255" s="22">
        <f t="shared" si="114"/>
        <v>0</v>
      </c>
      <c r="P255" s="22">
        <f t="shared" si="114"/>
        <v>0</v>
      </c>
    </row>
    <row r="256" spans="1:16" ht="23.25" x14ac:dyDescent="0.25">
      <c r="A256" s="258"/>
      <c r="B256" s="261"/>
      <c r="C256" s="261"/>
      <c r="D256" s="261"/>
      <c r="E256" s="261"/>
      <c r="F256" s="81" t="s">
        <v>190</v>
      </c>
      <c r="G256" s="22">
        <f>SUM(G295+G334)</f>
        <v>0</v>
      </c>
      <c r="H256" s="22">
        <f t="shared" si="114"/>
        <v>0</v>
      </c>
      <c r="I256" s="22">
        <f t="shared" si="114"/>
        <v>0</v>
      </c>
      <c r="J256" s="22">
        <f t="shared" si="114"/>
        <v>0</v>
      </c>
      <c r="K256" s="22">
        <f t="shared" si="114"/>
        <v>0</v>
      </c>
      <c r="L256" s="22">
        <f t="shared" si="114"/>
        <v>0</v>
      </c>
      <c r="M256" s="22">
        <f t="shared" si="114"/>
        <v>0</v>
      </c>
      <c r="N256" s="22">
        <f t="shared" si="114"/>
        <v>0</v>
      </c>
      <c r="O256" s="22">
        <f t="shared" si="114"/>
        <v>0</v>
      </c>
      <c r="P256" s="22">
        <f t="shared" si="114"/>
        <v>0</v>
      </c>
    </row>
    <row r="257" spans="1:16" x14ac:dyDescent="0.25">
      <c r="A257" s="258"/>
      <c r="B257" s="261"/>
      <c r="C257" s="261"/>
      <c r="D257" s="261"/>
      <c r="E257" s="261"/>
      <c r="F257" s="81" t="s">
        <v>58</v>
      </c>
      <c r="G257" s="22">
        <f>SUM(G258:G264)</f>
        <v>64300</v>
      </c>
      <c r="H257" s="22">
        <f t="shared" ref="H257:P257" si="115">SUM(H258:H264)</f>
        <v>65536</v>
      </c>
      <c r="I257" s="22">
        <f t="shared" si="115"/>
        <v>65536</v>
      </c>
      <c r="J257" s="22">
        <f t="shared" si="115"/>
        <v>0</v>
      </c>
      <c r="K257" s="22">
        <f t="shared" si="115"/>
        <v>69533.695999999996</v>
      </c>
      <c r="L257" s="22">
        <f t="shared" si="115"/>
        <v>69533.695999999996</v>
      </c>
      <c r="M257" s="22">
        <f t="shared" si="115"/>
        <v>0</v>
      </c>
      <c r="N257" s="22">
        <f t="shared" si="115"/>
        <v>73705.71776</v>
      </c>
      <c r="O257" s="22">
        <f t="shared" si="115"/>
        <v>73705.71776</v>
      </c>
      <c r="P257" s="22">
        <f t="shared" si="115"/>
        <v>0</v>
      </c>
    </row>
    <row r="258" spans="1:16" x14ac:dyDescent="0.25">
      <c r="A258" s="258"/>
      <c r="B258" s="261"/>
      <c r="C258" s="261"/>
      <c r="D258" s="261"/>
      <c r="E258" s="261"/>
      <c r="F258" s="81" t="s">
        <v>101</v>
      </c>
      <c r="G258" s="22">
        <f>SUM(G297+G336)</f>
        <v>0</v>
      </c>
      <c r="H258" s="22">
        <f t="shared" ref="H258:P258" si="116">SUM(H297+H336)</f>
        <v>0</v>
      </c>
      <c r="I258" s="22">
        <f t="shared" si="116"/>
        <v>0</v>
      </c>
      <c r="J258" s="22">
        <f t="shared" si="116"/>
        <v>0</v>
      </c>
      <c r="K258" s="22">
        <f t="shared" si="116"/>
        <v>0</v>
      </c>
      <c r="L258" s="22">
        <f t="shared" si="116"/>
        <v>0</v>
      </c>
      <c r="M258" s="22">
        <f t="shared" si="116"/>
        <v>0</v>
      </c>
      <c r="N258" s="22">
        <f t="shared" si="116"/>
        <v>0</v>
      </c>
      <c r="O258" s="22">
        <f t="shared" si="116"/>
        <v>0</v>
      </c>
      <c r="P258" s="22">
        <f t="shared" si="116"/>
        <v>0</v>
      </c>
    </row>
    <row r="259" spans="1:16" ht="23.25" x14ac:dyDescent="0.25">
      <c r="A259" s="258"/>
      <c r="B259" s="261"/>
      <c r="C259" s="261"/>
      <c r="D259" s="261"/>
      <c r="E259" s="261"/>
      <c r="F259" s="81" t="s">
        <v>191</v>
      </c>
      <c r="G259" s="22">
        <f t="shared" ref="G259:P264" si="117">SUM(G298+G337)</f>
        <v>2500</v>
      </c>
      <c r="H259" s="22">
        <f t="shared" si="117"/>
        <v>2500</v>
      </c>
      <c r="I259" s="22">
        <f t="shared" si="117"/>
        <v>2500</v>
      </c>
      <c r="J259" s="22">
        <f t="shared" si="117"/>
        <v>0</v>
      </c>
      <c r="K259" s="22">
        <f t="shared" si="117"/>
        <v>2652.5</v>
      </c>
      <c r="L259" s="22">
        <f t="shared" si="117"/>
        <v>2652.5</v>
      </c>
      <c r="M259" s="22">
        <f t="shared" si="117"/>
        <v>0</v>
      </c>
      <c r="N259" s="22">
        <f t="shared" si="117"/>
        <v>2811.65</v>
      </c>
      <c r="O259" s="22">
        <f t="shared" si="117"/>
        <v>2811.65</v>
      </c>
      <c r="P259" s="22">
        <f t="shared" si="117"/>
        <v>0</v>
      </c>
    </row>
    <row r="260" spans="1:16" x14ac:dyDescent="0.25">
      <c r="A260" s="258"/>
      <c r="B260" s="261"/>
      <c r="C260" s="261"/>
      <c r="D260" s="261"/>
      <c r="E260" s="261"/>
      <c r="F260" s="81" t="s">
        <v>102</v>
      </c>
      <c r="G260" s="22">
        <f t="shared" si="117"/>
        <v>0</v>
      </c>
      <c r="H260" s="22">
        <f t="shared" si="117"/>
        <v>0</v>
      </c>
      <c r="I260" s="22">
        <f t="shared" si="117"/>
        <v>0</v>
      </c>
      <c r="J260" s="22">
        <f t="shared" si="117"/>
        <v>0</v>
      </c>
      <c r="K260" s="22">
        <f t="shared" si="117"/>
        <v>0</v>
      </c>
      <c r="L260" s="22">
        <f t="shared" si="117"/>
        <v>0</v>
      </c>
      <c r="M260" s="22">
        <f t="shared" si="117"/>
        <v>0</v>
      </c>
      <c r="N260" s="22">
        <f t="shared" si="117"/>
        <v>0</v>
      </c>
      <c r="O260" s="22">
        <f t="shared" si="117"/>
        <v>0</v>
      </c>
      <c r="P260" s="22">
        <f t="shared" si="117"/>
        <v>0</v>
      </c>
    </row>
    <row r="261" spans="1:16" ht="23.25" x14ac:dyDescent="0.25">
      <c r="A261" s="258"/>
      <c r="B261" s="261"/>
      <c r="C261" s="261"/>
      <c r="D261" s="261"/>
      <c r="E261" s="261"/>
      <c r="F261" s="81" t="s">
        <v>192</v>
      </c>
      <c r="G261" s="22">
        <f t="shared" si="117"/>
        <v>0</v>
      </c>
      <c r="H261" s="22">
        <f t="shared" si="117"/>
        <v>0</v>
      </c>
      <c r="I261" s="22">
        <f t="shared" si="117"/>
        <v>0</v>
      </c>
      <c r="J261" s="22">
        <f t="shared" si="117"/>
        <v>0</v>
      </c>
      <c r="K261" s="22">
        <f t="shared" si="117"/>
        <v>0</v>
      </c>
      <c r="L261" s="22">
        <f t="shared" si="117"/>
        <v>0</v>
      </c>
      <c r="M261" s="22">
        <f t="shared" si="117"/>
        <v>0</v>
      </c>
      <c r="N261" s="22">
        <f t="shared" si="117"/>
        <v>0</v>
      </c>
      <c r="O261" s="22">
        <f t="shared" si="117"/>
        <v>0</v>
      </c>
      <c r="P261" s="22">
        <f t="shared" si="117"/>
        <v>0</v>
      </c>
    </row>
    <row r="262" spans="1:16" x14ac:dyDescent="0.25">
      <c r="A262" s="258"/>
      <c r="B262" s="261"/>
      <c r="C262" s="261"/>
      <c r="D262" s="261"/>
      <c r="E262" s="261"/>
      <c r="F262" s="81" t="s">
        <v>60</v>
      </c>
      <c r="G262" s="22">
        <f t="shared" si="117"/>
        <v>0</v>
      </c>
      <c r="H262" s="22">
        <f t="shared" si="117"/>
        <v>0</v>
      </c>
      <c r="I262" s="22">
        <f t="shared" si="117"/>
        <v>0</v>
      </c>
      <c r="J262" s="22">
        <f t="shared" si="117"/>
        <v>0</v>
      </c>
      <c r="K262" s="22">
        <f t="shared" si="117"/>
        <v>0</v>
      </c>
      <c r="L262" s="22">
        <f t="shared" si="117"/>
        <v>0</v>
      </c>
      <c r="M262" s="22">
        <f t="shared" si="117"/>
        <v>0</v>
      </c>
      <c r="N262" s="22">
        <f t="shared" si="117"/>
        <v>0</v>
      </c>
      <c r="O262" s="22">
        <f t="shared" si="117"/>
        <v>0</v>
      </c>
      <c r="P262" s="22">
        <f t="shared" si="117"/>
        <v>0</v>
      </c>
    </row>
    <row r="263" spans="1:16" x14ac:dyDescent="0.25">
      <c r="A263" s="258"/>
      <c r="B263" s="261"/>
      <c r="C263" s="261"/>
      <c r="D263" s="261"/>
      <c r="E263" s="261"/>
      <c r="F263" s="81" t="s">
        <v>61</v>
      </c>
      <c r="G263" s="22">
        <f t="shared" si="117"/>
        <v>61800</v>
      </c>
      <c r="H263" s="22">
        <f t="shared" si="117"/>
        <v>63036</v>
      </c>
      <c r="I263" s="22">
        <f t="shared" si="117"/>
        <v>63036</v>
      </c>
      <c r="J263" s="22">
        <f t="shared" si="117"/>
        <v>0</v>
      </c>
      <c r="K263" s="22">
        <f t="shared" si="117"/>
        <v>66881.195999999996</v>
      </c>
      <c r="L263" s="22">
        <f t="shared" si="117"/>
        <v>66881.195999999996</v>
      </c>
      <c r="M263" s="22">
        <f t="shared" si="117"/>
        <v>0</v>
      </c>
      <c r="N263" s="22">
        <f t="shared" si="117"/>
        <v>70894.067760000005</v>
      </c>
      <c r="O263" s="22">
        <f t="shared" si="117"/>
        <v>70894.067760000005</v>
      </c>
      <c r="P263" s="22">
        <f t="shared" si="117"/>
        <v>0</v>
      </c>
    </row>
    <row r="264" spans="1:16" x14ac:dyDescent="0.25">
      <c r="A264" s="259"/>
      <c r="B264" s="262"/>
      <c r="C264" s="262"/>
      <c r="D264" s="262"/>
      <c r="E264" s="262"/>
      <c r="F264" s="81" t="s">
        <v>193</v>
      </c>
      <c r="G264" s="22">
        <f t="shared" si="117"/>
        <v>0</v>
      </c>
      <c r="H264" s="22">
        <f t="shared" si="117"/>
        <v>0</v>
      </c>
      <c r="I264" s="22">
        <f t="shared" si="117"/>
        <v>0</v>
      </c>
      <c r="J264" s="22">
        <f t="shared" si="117"/>
        <v>0</v>
      </c>
      <c r="K264" s="22">
        <f t="shared" si="117"/>
        <v>0</v>
      </c>
      <c r="L264" s="22">
        <f t="shared" si="117"/>
        <v>0</v>
      </c>
      <c r="M264" s="22">
        <f t="shared" si="117"/>
        <v>0</v>
      </c>
      <c r="N264" s="22">
        <f t="shared" si="117"/>
        <v>0</v>
      </c>
      <c r="O264" s="22">
        <f t="shared" si="117"/>
        <v>0</v>
      </c>
      <c r="P264" s="22">
        <f t="shared" si="117"/>
        <v>0</v>
      </c>
    </row>
    <row r="265" spans="1:16" x14ac:dyDescent="0.25">
      <c r="A265" s="149" t="s">
        <v>62</v>
      </c>
      <c r="B265" s="23" t="s">
        <v>107</v>
      </c>
      <c r="C265" s="23" t="s">
        <v>18</v>
      </c>
      <c r="D265" s="23" t="s">
        <v>176</v>
      </c>
      <c r="E265" s="147">
        <v>800</v>
      </c>
      <c r="F265" s="23"/>
      <c r="G265" s="22">
        <f>SUM(G266)</f>
        <v>3300</v>
      </c>
      <c r="H265" s="22">
        <f t="shared" ref="H265:P265" si="118">SUM(H266)</f>
        <v>3498</v>
      </c>
      <c r="I265" s="22">
        <f t="shared" si="118"/>
        <v>3498</v>
      </c>
      <c r="J265" s="22">
        <f t="shared" si="118"/>
        <v>0</v>
      </c>
      <c r="K265" s="22">
        <f t="shared" si="118"/>
        <v>3711.3779999999997</v>
      </c>
      <c r="L265" s="22">
        <f t="shared" si="118"/>
        <v>3711.3779999999997</v>
      </c>
      <c r="M265" s="22">
        <f t="shared" si="118"/>
        <v>0</v>
      </c>
      <c r="N265" s="22">
        <f t="shared" si="118"/>
        <v>3934.0606799999996</v>
      </c>
      <c r="O265" s="22">
        <f t="shared" si="118"/>
        <v>3934.0606799999996</v>
      </c>
      <c r="P265" s="22">
        <f t="shared" si="118"/>
        <v>0</v>
      </c>
    </row>
    <row r="266" spans="1:16" x14ac:dyDescent="0.25">
      <c r="A266" s="217" t="s">
        <v>64</v>
      </c>
      <c r="B266" s="23" t="s">
        <v>107</v>
      </c>
      <c r="C266" s="23" t="s">
        <v>18</v>
      </c>
      <c r="D266" s="23" t="s">
        <v>176</v>
      </c>
      <c r="E266" s="147">
        <v>850</v>
      </c>
      <c r="F266" s="23"/>
      <c r="G266" s="22">
        <f>SUM(G267:G268)</f>
        <v>3300</v>
      </c>
      <c r="H266" s="22">
        <f t="shared" ref="H266:P266" si="119">SUM(H267:H268)</f>
        <v>3498</v>
      </c>
      <c r="I266" s="22">
        <f t="shared" si="119"/>
        <v>3498</v>
      </c>
      <c r="J266" s="22">
        <f t="shared" si="119"/>
        <v>0</v>
      </c>
      <c r="K266" s="22">
        <f t="shared" si="119"/>
        <v>3711.3779999999997</v>
      </c>
      <c r="L266" s="22">
        <f t="shared" si="119"/>
        <v>3711.3779999999997</v>
      </c>
      <c r="M266" s="22">
        <f t="shared" si="119"/>
        <v>0</v>
      </c>
      <c r="N266" s="22">
        <f t="shared" si="119"/>
        <v>3934.0606799999996</v>
      </c>
      <c r="O266" s="22">
        <f t="shared" si="119"/>
        <v>3934.0606799999996</v>
      </c>
      <c r="P266" s="22">
        <f t="shared" si="119"/>
        <v>0</v>
      </c>
    </row>
    <row r="267" spans="1:16" ht="23.25" x14ac:dyDescent="0.25">
      <c r="A267" s="217" t="s">
        <v>78</v>
      </c>
      <c r="B267" s="23" t="s">
        <v>107</v>
      </c>
      <c r="C267" s="23" t="s">
        <v>18</v>
      </c>
      <c r="D267" s="23" t="s">
        <v>176</v>
      </c>
      <c r="E267" s="147">
        <v>851</v>
      </c>
      <c r="F267" s="23" t="s">
        <v>68</v>
      </c>
      <c r="G267" s="22">
        <f>SUM(G306+G345)</f>
        <v>0</v>
      </c>
      <c r="H267" s="22">
        <f t="shared" ref="H267:P268" si="120">SUM(H306+H345)</f>
        <v>0</v>
      </c>
      <c r="I267" s="22">
        <f t="shared" si="120"/>
        <v>0</v>
      </c>
      <c r="J267" s="22">
        <f t="shared" si="120"/>
        <v>0</v>
      </c>
      <c r="K267" s="22">
        <f t="shared" si="120"/>
        <v>0</v>
      </c>
      <c r="L267" s="22">
        <f t="shared" si="120"/>
        <v>0</v>
      </c>
      <c r="M267" s="22">
        <f t="shared" si="120"/>
        <v>0</v>
      </c>
      <c r="N267" s="22">
        <f t="shared" si="120"/>
        <v>0</v>
      </c>
      <c r="O267" s="22">
        <f t="shared" si="120"/>
        <v>0</v>
      </c>
      <c r="P267" s="22">
        <f t="shared" si="120"/>
        <v>0</v>
      </c>
    </row>
    <row r="268" spans="1:16" x14ac:dyDescent="0.25">
      <c r="A268" s="217" t="s">
        <v>66</v>
      </c>
      <c r="B268" s="23" t="s">
        <v>107</v>
      </c>
      <c r="C268" s="23" t="s">
        <v>18</v>
      </c>
      <c r="D268" s="23" t="s">
        <v>176</v>
      </c>
      <c r="E268" s="147">
        <v>852</v>
      </c>
      <c r="F268" s="23" t="s">
        <v>68</v>
      </c>
      <c r="G268" s="22">
        <f>SUM(G307+G346)</f>
        <v>3300</v>
      </c>
      <c r="H268" s="22">
        <f t="shared" si="120"/>
        <v>3498</v>
      </c>
      <c r="I268" s="22">
        <f t="shared" si="120"/>
        <v>3498</v>
      </c>
      <c r="J268" s="22">
        <f t="shared" si="120"/>
        <v>0</v>
      </c>
      <c r="K268" s="22">
        <f t="shared" si="120"/>
        <v>3711.3779999999997</v>
      </c>
      <c r="L268" s="22">
        <f t="shared" si="120"/>
        <v>3711.3779999999997</v>
      </c>
      <c r="M268" s="22">
        <f t="shared" si="120"/>
        <v>0</v>
      </c>
      <c r="N268" s="22">
        <f t="shared" si="120"/>
        <v>3934.0606799999996</v>
      </c>
      <c r="O268" s="22">
        <f t="shared" si="120"/>
        <v>3934.0606799999996</v>
      </c>
      <c r="P268" s="22">
        <f t="shared" si="120"/>
        <v>0</v>
      </c>
    </row>
    <row r="269" spans="1:16" x14ac:dyDescent="0.25">
      <c r="A269" s="217" t="s">
        <v>509</v>
      </c>
      <c r="B269" s="23"/>
      <c r="C269" s="23"/>
      <c r="D269" s="23"/>
      <c r="E269" s="23"/>
      <c r="F269" s="23"/>
      <c r="G269" s="22">
        <f>SUM(G270)</f>
        <v>474005</v>
      </c>
      <c r="H269" s="22">
        <f t="shared" ref="H269:P269" si="121">SUM(H270)</f>
        <v>442535.72969999997</v>
      </c>
      <c r="I269" s="22">
        <f t="shared" si="121"/>
        <v>442535.72969999997</v>
      </c>
      <c r="J269" s="22">
        <f t="shared" si="121"/>
        <v>0</v>
      </c>
      <c r="K269" s="22">
        <f t="shared" si="121"/>
        <v>549638.21434080007</v>
      </c>
      <c r="L269" s="22">
        <f t="shared" si="121"/>
        <v>445458.60569999996</v>
      </c>
      <c r="M269" s="22">
        <f t="shared" si="121"/>
        <v>104179.60864080003</v>
      </c>
      <c r="N269" s="22">
        <f t="shared" si="121"/>
        <v>770165.0584173887</v>
      </c>
      <c r="O269" s="22">
        <f t="shared" si="121"/>
        <v>552688.54690079996</v>
      </c>
      <c r="P269" s="22">
        <f t="shared" si="121"/>
        <v>217476.51151658877</v>
      </c>
    </row>
    <row r="270" spans="1:16" ht="23.25" x14ac:dyDescent="0.25">
      <c r="A270" s="217" t="s">
        <v>96</v>
      </c>
      <c r="B270" s="23" t="s">
        <v>107</v>
      </c>
      <c r="C270" s="23" t="s">
        <v>18</v>
      </c>
      <c r="D270" s="23" t="s">
        <v>176</v>
      </c>
      <c r="E270" s="23"/>
      <c r="F270" s="23"/>
      <c r="G270" s="22">
        <f>SUM(G271+G277+G304)</f>
        <v>474005</v>
      </c>
      <c r="H270" s="22">
        <f t="shared" ref="H270:P270" si="122">SUM(H271+H277+H304)</f>
        <v>442535.72969999997</v>
      </c>
      <c r="I270" s="22">
        <f t="shared" si="122"/>
        <v>442535.72969999997</v>
      </c>
      <c r="J270" s="22">
        <f t="shared" si="122"/>
        <v>0</v>
      </c>
      <c r="K270" s="22">
        <f t="shared" si="122"/>
        <v>549638.21434080007</v>
      </c>
      <c r="L270" s="22">
        <f t="shared" si="122"/>
        <v>445458.60569999996</v>
      </c>
      <c r="M270" s="22">
        <f t="shared" si="122"/>
        <v>104179.60864080003</v>
      </c>
      <c r="N270" s="22">
        <f t="shared" si="122"/>
        <v>770165.0584173887</v>
      </c>
      <c r="O270" s="22">
        <f t="shared" si="122"/>
        <v>552688.54690079996</v>
      </c>
      <c r="P270" s="22">
        <f t="shared" si="122"/>
        <v>217476.51151658877</v>
      </c>
    </row>
    <row r="271" spans="1:16" ht="34.5" x14ac:dyDescent="0.25">
      <c r="A271" s="217" t="s">
        <v>28</v>
      </c>
      <c r="B271" s="23" t="s">
        <v>107</v>
      </c>
      <c r="C271" s="23" t="s">
        <v>18</v>
      </c>
      <c r="D271" s="23" t="s">
        <v>176</v>
      </c>
      <c r="E271" s="23" t="s">
        <v>29</v>
      </c>
      <c r="F271" s="23"/>
      <c r="G271" s="22">
        <f>SUM(G272)</f>
        <v>426605</v>
      </c>
      <c r="H271" s="22">
        <f t="shared" ref="H271:P271" si="123">SUM(H272)</f>
        <v>394619.72969999997</v>
      </c>
      <c r="I271" s="22">
        <f t="shared" si="123"/>
        <v>394619.72969999997</v>
      </c>
      <c r="J271" s="22">
        <f t="shared" si="123"/>
        <v>0</v>
      </c>
      <c r="K271" s="22">
        <f t="shared" si="123"/>
        <v>498799.33834080002</v>
      </c>
      <c r="L271" s="22">
        <f t="shared" si="123"/>
        <v>394619.72969999997</v>
      </c>
      <c r="M271" s="22">
        <f t="shared" si="123"/>
        <v>104179.60864080003</v>
      </c>
      <c r="N271" s="22">
        <f t="shared" si="123"/>
        <v>716275.84985738876</v>
      </c>
      <c r="O271" s="22">
        <f t="shared" si="123"/>
        <v>498799.33834080002</v>
      </c>
      <c r="P271" s="22">
        <f t="shared" si="123"/>
        <v>217476.51151658877</v>
      </c>
    </row>
    <row r="272" spans="1:16" x14ac:dyDescent="0.25">
      <c r="A272" s="217" t="s">
        <v>177</v>
      </c>
      <c r="B272" s="23" t="s">
        <v>107</v>
      </c>
      <c r="C272" s="23" t="s">
        <v>18</v>
      </c>
      <c r="D272" s="23" t="s">
        <v>176</v>
      </c>
      <c r="E272" s="23" t="s">
        <v>178</v>
      </c>
      <c r="F272" s="23"/>
      <c r="G272" s="22">
        <f>SUM(G273+G276)</f>
        <v>426605</v>
      </c>
      <c r="H272" s="22">
        <f t="shared" ref="H272:P272" si="124">SUM(H273+H276)</f>
        <v>394619.72969999997</v>
      </c>
      <c r="I272" s="22">
        <f t="shared" si="124"/>
        <v>394619.72969999997</v>
      </c>
      <c r="J272" s="22">
        <f t="shared" si="124"/>
        <v>0</v>
      </c>
      <c r="K272" s="22">
        <f t="shared" si="124"/>
        <v>498799.33834080002</v>
      </c>
      <c r="L272" s="22">
        <f t="shared" si="124"/>
        <v>394619.72969999997</v>
      </c>
      <c r="M272" s="22">
        <f t="shared" si="124"/>
        <v>104179.60864080003</v>
      </c>
      <c r="N272" s="22">
        <f t="shared" si="124"/>
        <v>716275.84985738876</v>
      </c>
      <c r="O272" s="22">
        <f t="shared" si="124"/>
        <v>498799.33834080002</v>
      </c>
      <c r="P272" s="22">
        <f t="shared" si="124"/>
        <v>217476.51151658877</v>
      </c>
    </row>
    <row r="273" spans="1:16" x14ac:dyDescent="0.25">
      <c r="A273" s="257" t="s">
        <v>32</v>
      </c>
      <c r="B273" s="260" t="s">
        <v>107</v>
      </c>
      <c r="C273" s="260" t="s">
        <v>18</v>
      </c>
      <c r="D273" s="260" t="s">
        <v>176</v>
      </c>
      <c r="E273" s="260" t="s">
        <v>179</v>
      </c>
      <c r="F273" s="23"/>
      <c r="G273" s="22">
        <f>SUM(G274:G275)</f>
        <v>426605</v>
      </c>
      <c r="H273" s="22">
        <f t="shared" ref="H273:P273" si="125">SUM(H274:H275)</f>
        <v>394619.72969999997</v>
      </c>
      <c r="I273" s="22">
        <f t="shared" si="125"/>
        <v>394619.72969999997</v>
      </c>
      <c r="J273" s="22">
        <f t="shared" si="125"/>
        <v>0</v>
      </c>
      <c r="K273" s="22">
        <f t="shared" si="125"/>
        <v>498799.33834080002</v>
      </c>
      <c r="L273" s="22">
        <f t="shared" si="125"/>
        <v>394619.72969999997</v>
      </c>
      <c r="M273" s="22">
        <f t="shared" si="125"/>
        <v>104179.60864080003</v>
      </c>
      <c r="N273" s="22">
        <f t="shared" si="125"/>
        <v>716275.84985738876</v>
      </c>
      <c r="O273" s="22">
        <f t="shared" si="125"/>
        <v>498799.33834080002</v>
      </c>
      <c r="P273" s="22">
        <f t="shared" si="125"/>
        <v>217476.51151658877</v>
      </c>
    </row>
    <row r="274" spans="1:16" x14ac:dyDescent="0.25">
      <c r="A274" s="258"/>
      <c r="B274" s="261"/>
      <c r="C274" s="261"/>
      <c r="D274" s="261"/>
      <c r="E274" s="261"/>
      <c r="F274" s="23" t="s">
        <v>34</v>
      </c>
      <c r="G274" s="22">
        <v>327662</v>
      </c>
      <c r="H274" s="22">
        <f>SUM(I274:J274)</f>
        <v>303087.34999999998</v>
      </c>
      <c r="I274" s="22">
        <f>SUM(G274*92.5/100)</f>
        <v>303087.34999999998</v>
      </c>
      <c r="J274" s="22"/>
      <c r="K274" s="22">
        <f>SUM(L274:M274)</f>
        <v>383102.41039999999</v>
      </c>
      <c r="L274" s="22">
        <f>SUM(H274)</f>
        <v>303087.34999999998</v>
      </c>
      <c r="M274" s="22">
        <f>SUM(H274*126.4/100-H274)</f>
        <v>80015.060400000017</v>
      </c>
      <c r="N274" s="22">
        <f>SUM(O274:P274)</f>
        <v>550135.06133439997</v>
      </c>
      <c r="O274" s="22">
        <f>SUM(K274)</f>
        <v>383102.41039999999</v>
      </c>
      <c r="P274" s="22">
        <f>SUM(K274*143.6/100-K274)</f>
        <v>167032.65093439998</v>
      </c>
    </row>
    <row r="275" spans="1:16" x14ac:dyDescent="0.25">
      <c r="A275" s="259"/>
      <c r="B275" s="262"/>
      <c r="C275" s="262"/>
      <c r="D275" s="262"/>
      <c r="E275" s="262"/>
      <c r="F275" s="23" t="s">
        <v>35</v>
      </c>
      <c r="G275" s="22">
        <v>98943</v>
      </c>
      <c r="H275" s="22">
        <f>SUM(I275:J275)</f>
        <v>91532.37969999999</v>
      </c>
      <c r="I275" s="22">
        <f>SUM(I274*30.2/100)</f>
        <v>91532.37969999999</v>
      </c>
      <c r="J275" s="22">
        <f>SUM(J274*30.2/100)</f>
        <v>0</v>
      </c>
      <c r="K275" s="22">
        <f>SUM(L275:M275)</f>
        <v>115696.9279408</v>
      </c>
      <c r="L275" s="22">
        <f>SUM(L274*30.2/100)</f>
        <v>91532.37969999999</v>
      </c>
      <c r="M275" s="22">
        <f>SUM(M274*30.2/100)</f>
        <v>24164.548240800006</v>
      </c>
      <c r="N275" s="22">
        <f>SUM(O275:P275)</f>
        <v>166140.78852298879</v>
      </c>
      <c r="O275" s="22">
        <f>SUM(O274*30.2/100)</f>
        <v>115696.9279408</v>
      </c>
      <c r="P275" s="22">
        <f>SUM(P274*30.2/100)</f>
        <v>50443.860582188798</v>
      </c>
    </row>
    <row r="276" spans="1:16" ht="23.25" x14ac:dyDescent="0.25">
      <c r="A276" s="149" t="s">
        <v>36</v>
      </c>
      <c r="B276" s="23" t="s">
        <v>107</v>
      </c>
      <c r="C276" s="23" t="s">
        <v>18</v>
      </c>
      <c r="D276" s="23" t="s">
        <v>176</v>
      </c>
      <c r="E276" s="23" t="s">
        <v>182</v>
      </c>
      <c r="F276" s="23" t="s">
        <v>183</v>
      </c>
      <c r="G276" s="22">
        <v>0</v>
      </c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ht="23.25" x14ac:dyDescent="0.25">
      <c r="A277" s="149" t="s">
        <v>38</v>
      </c>
      <c r="B277" s="23" t="s">
        <v>107</v>
      </c>
      <c r="C277" s="23" t="s">
        <v>18</v>
      </c>
      <c r="D277" s="23" t="s">
        <v>176</v>
      </c>
      <c r="E277" s="23" t="s">
        <v>88</v>
      </c>
      <c r="F277" s="23"/>
      <c r="G277" s="22">
        <f>SUM(G278)</f>
        <v>45700</v>
      </c>
      <c r="H277" s="22">
        <f t="shared" ref="H277:P277" si="126">SUM(H278)</f>
        <v>46114</v>
      </c>
      <c r="I277" s="22">
        <f t="shared" si="126"/>
        <v>46114</v>
      </c>
      <c r="J277" s="22">
        <f t="shared" si="126"/>
        <v>0</v>
      </c>
      <c r="K277" s="22">
        <f t="shared" si="126"/>
        <v>48926.953999999998</v>
      </c>
      <c r="L277" s="22">
        <f t="shared" si="126"/>
        <v>48926.953999999998</v>
      </c>
      <c r="M277" s="22">
        <f t="shared" si="126"/>
        <v>0</v>
      </c>
      <c r="N277" s="22">
        <f t="shared" si="126"/>
        <v>51862.571239999997</v>
      </c>
      <c r="O277" s="22">
        <f t="shared" si="126"/>
        <v>51862.571239999997</v>
      </c>
      <c r="P277" s="22">
        <f t="shared" si="126"/>
        <v>0</v>
      </c>
    </row>
    <row r="278" spans="1:16" ht="23.25" x14ac:dyDescent="0.25">
      <c r="A278" s="217" t="s">
        <v>39</v>
      </c>
      <c r="B278" s="23" t="s">
        <v>107</v>
      </c>
      <c r="C278" s="23" t="s">
        <v>18</v>
      </c>
      <c r="D278" s="23" t="s">
        <v>176</v>
      </c>
      <c r="E278" s="23" t="s">
        <v>89</v>
      </c>
      <c r="F278" s="23"/>
      <c r="G278" s="22">
        <f>SUM(G280+G279)</f>
        <v>45700</v>
      </c>
      <c r="H278" s="22">
        <f t="shared" ref="H278:P278" si="127">SUM(H280+H279)</f>
        <v>46114</v>
      </c>
      <c r="I278" s="22">
        <f t="shared" si="127"/>
        <v>46114</v>
      </c>
      <c r="J278" s="22">
        <f t="shared" si="127"/>
        <v>0</v>
      </c>
      <c r="K278" s="22">
        <f t="shared" si="127"/>
        <v>48926.953999999998</v>
      </c>
      <c r="L278" s="22">
        <f t="shared" si="127"/>
        <v>48926.953999999998</v>
      </c>
      <c r="M278" s="22">
        <f t="shared" si="127"/>
        <v>0</v>
      </c>
      <c r="N278" s="22">
        <f t="shared" si="127"/>
        <v>51862.571239999997</v>
      </c>
      <c r="O278" s="22">
        <f t="shared" si="127"/>
        <v>51862.571239999997</v>
      </c>
      <c r="P278" s="22">
        <f t="shared" si="127"/>
        <v>0</v>
      </c>
    </row>
    <row r="279" spans="1:16" ht="23.25" x14ac:dyDescent="0.25">
      <c r="A279" s="148" t="s">
        <v>40</v>
      </c>
      <c r="B279" s="23" t="s">
        <v>107</v>
      </c>
      <c r="C279" s="23" t="s">
        <v>18</v>
      </c>
      <c r="D279" s="23" t="s">
        <v>176</v>
      </c>
      <c r="E279" s="23" t="s">
        <v>43</v>
      </c>
      <c r="F279" s="23" t="s">
        <v>41</v>
      </c>
      <c r="G279" s="22">
        <v>0</v>
      </c>
      <c r="H279" s="22">
        <f>SUM(I279:J279)</f>
        <v>0</v>
      </c>
      <c r="I279" s="22">
        <f>SUM(G279*90/100)</f>
        <v>0</v>
      </c>
      <c r="J279" s="22">
        <v>0</v>
      </c>
      <c r="K279" s="22">
        <f>SUM(L279:M279)</f>
        <v>0</v>
      </c>
      <c r="L279" s="22">
        <f>SUM(I279*106.4/100)</f>
        <v>0</v>
      </c>
      <c r="M279" s="22">
        <v>0</v>
      </c>
      <c r="N279" s="22">
        <f>SUM(O279:P279)</f>
        <v>0</v>
      </c>
      <c r="O279" s="22">
        <f>SUM(L279*106.2/100)</f>
        <v>0</v>
      </c>
      <c r="P279" s="22">
        <v>0</v>
      </c>
    </row>
    <row r="280" spans="1:16" x14ac:dyDescent="0.25">
      <c r="A280" s="257" t="s">
        <v>42</v>
      </c>
      <c r="B280" s="260" t="s">
        <v>107</v>
      </c>
      <c r="C280" s="260" t="s">
        <v>18</v>
      </c>
      <c r="D280" s="260" t="s">
        <v>176</v>
      </c>
      <c r="E280" s="260" t="s">
        <v>43</v>
      </c>
      <c r="F280" s="23"/>
      <c r="G280" s="22">
        <f t="shared" ref="G280:P280" si="128">SUM(G281+G282+G283+G287+G292+G294+G296+G293)</f>
        <v>45700</v>
      </c>
      <c r="H280" s="22">
        <f t="shared" si="128"/>
        <v>46114</v>
      </c>
      <c r="I280" s="22">
        <f t="shared" si="128"/>
        <v>46114</v>
      </c>
      <c r="J280" s="22">
        <f t="shared" si="128"/>
        <v>0</v>
      </c>
      <c r="K280" s="22">
        <f t="shared" si="128"/>
        <v>48926.953999999998</v>
      </c>
      <c r="L280" s="22">
        <f t="shared" si="128"/>
        <v>48926.953999999998</v>
      </c>
      <c r="M280" s="22">
        <f t="shared" si="128"/>
        <v>0</v>
      </c>
      <c r="N280" s="22">
        <f t="shared" si="128"/>
        <v>51862.571239999997</v>
      </c>
      <c r="O280" s="22">
        <f t="shared" si="128"/>
        <v>51862.571239999997</v>
      </c>
      <c r="P280" s="22">
        <f t="shared" si="128"/>
        <v>0</v>
      </c>
    </row>
    <row r="281" spans="1:16" x14ac:dyDescent="0.25">
      <c r="A281" s="258"/>
      <c r="B281" s="261"/>
      <c r="C281" s="261"/>
      <c r="D281" s="261"/>
      <c r="E281" s="261"/>
      <c r="F281" s="23" t="s">
        <v>41</v>
      </c>
      <c r="G281" s="22">
        <v>0</v>
      </c>
      <c r="H281" s="22">
        <f t="shared" ref="H281:H303" si="129">SUM(I281+J281)</f>
        <v>0</v>
      </c>
      <c r="I281" s="22"/>
      <c r="J281" s="22"/>
      <c r="K281" s="22">
        <f>SUM(L281:M281)</f>
        <v>0</v>
      </c>
      <c r="L281" s="22"/>
      <c r="M281" s="22"/>
      <c r="N281" s="22">
        <f>SUM(O281:P281)</f>
        <v>0</v>
      </c>
      <c r="O281" s="22"/>
      <c r="P281" s="22"/>
    </row>
    <row r="282" spans="1:16" x14ac:dyDescent="0.25">
      <c r="A282" s="258"/>
      <c r="B282" s="261"/>
      <c r="C282" s="261"/>
      <c r="D282" s="261"/>
      <c r="E282" s="261"/>
      <c r="F282" s="23" t="s">
        <v>186</v>
      </c>
      <c r="G282" s="22">
        <v>0</v>
      </c>
      <c r="H282" s="22">
        <f t="shared" si="129"/>
        <v>0</v>
      </c>
      <c r="I282" s="22"/>
      <c r="J282" s="22"/>
      <c r="K282" s="22">
        <f t="shared" ref="K282:K303" si="130">SUM(L282:M282)</f>
        <v>0</v>
      </c>
      <c r="L282" s="22"/>
      <c r="M282" s="22"/>
      <c r="N282" s="22">
        <f t="shared" ref="N282:N303" si="131">SUM(O282:P282)</f>
        <v>0</v>
      </c>
      <c r="O282" s="22"/>
      <c r="P282" s="22"/>
    </row>
    <row r="283" spans="1:16" x14ac:dyDescent="0.25">
      <c r="A283" s="258"/>
      <c r="B283" s="261"/>
      <c r="C283" s="261"/>
      <c r="D283" s="261"/>
      <c r="E283" s="261"/>
      <c r="F283" s="23" t="s">
        <v>45</v>
      </c>
      <c r="G283" s="22">
        <f>SUM(G284:G286)</f>
        <v>2400</v>
      </c>
      <c r="H283" s="22">
        <f t="shared" ref="H283:P283" si="132">SUM(H284:H286)</f>
        <v>2448</v>
      </c>
      <c r="I283" s="22">
        <f t="shared" si="132"/>
        <v>2448</v>
      </c>
      <c r="J283" s="22">
        <f t="shared" si="132"/>
        <v>0</v>
      </c>
      <c r="K283" s="22">
        <f t="shared" si="132"/>
        <v>2597.328</v>
      </c>
      <c r="L283" s="22">
        <f t="shared" si="132"/>
        <v>2597.328</v>
      </c>
      <c r="M283" s="22">
        <f t="shared" si="132"/>
        <v>0</v>
      </c>
      <c r="N283" s="22">
        <f t="shared" si="132"/>
        <v>2753.16768</v>
      </c>
      <c r="O283" s="22">
        <f t="shared" si="132"/>
        <v>2753.16768</v>
      </c>
      <c r="P283" s="22">
        <f t="shared" si="132"/>
        <v>0</v>
      </c>
    </row>
    <row r="284" spans="1:16" x14ac:dyDescent="0.25">
      <c r="A284" s="258"/>
      <c r="B284" s="261"/>
      <c r="C284" s="261"/>
      <c r="D284" s="261"/>
      <c r="E284" s="261"/>
      <c r="F284" s="23" t="s">
        <v>46</v>
      </c>
      <c r="G284" s="22">
        <v>2400</v>
      </c>
      <c r="H284" s="22">
        <f t="shared" si="129"/>
        <v>2448</v>
      </c>
      <c r="I284" s="22">
        <f>SUM(G284*102/100)</f>
        <v>2448</v>
      </c>
      <c r="J284" s="22">
        <v>0</v>
      </c>
      <c r="K284" s="22">
        <f t="shared" si="130"/>
        <v>2597.328</v>
      </c>
      <c r="L284" s="22">
        <f>SUM(I284*106.1/100)</f>
        <v>2597.328</v>
      </c>
      <c r="M284" s="22">
        <f t="shared" ref="L284:M286" si="133">SUM(J284*106.4/100)</f>
        <v>0</v>
      </c>
      <c r="N284" s="22">
        <f t="shared" si="131"/>
        <v>2753.16768</v>
      </c>
      <c r="O284" s="22">
        <f>SUM(L284*106/100)</f>
        <v>2753.16768</v>
      </c>
      <c r="P284" s="22">
        <f t="shared" ref="O284:P286" si="134">SUM(M284*106.2/100)</f>
        <v>0</v>
      </c>
    </row>
    <row r="285" spans="1:16" x14ac:dyDescent="0.25">
      <c r="A285" s="258"/>
      <c r="B285" s="261"/>
      <c r="C285" s="261"/>
      <c r="D285" s="261"/>
      <c r="E285" s="261"/>
      <c r="F285" s="23" t="s">
        <v>47</v>
      </c>
      <c r="G285" s="22">
        <v>0</v>
      </c>
      <c r="H285" s="22">
        <f t="shared" si="129"/>
        <v>0</v>
      </c>
      <c r="I285" s="22">
        <f>SUM(G285*107.4/100)</f>
        <v>0</v>
      </c>
      <c r="J285" s="22">
        <v>0</v>
      </c>
      <c r="K285" s="22">
        <f t="shared" si="130"/>
        <v>0</v>
      </c>
      <c r="L285" s="22">
        <f t="shared" si="133"/>
        <v>0</v>
      </c>
      <c r="M285" s="22">
        <f t="shared" si="133"/>
        <v>0</v>
      </c>
      <c r="N285" s="22">
        <f t="shared" si="131"/>
        <v>0</v>
      </c>
      <c r="O285" s="22">
        <f t="shared" si="134"/>
        <v>0</v>
      </c>
      <c r="P285" s="22">
        <f t="shared" si="134"/>
        <v>0</v>
      </c>
    </row>
    <row r="286" spans="1:16" x14ac:dyDescent="0.25">
      <c r="A286" s="258"/>
      <c r="B286" s="261"/>
      <c r="C286" s="261"/>
      <c r="D286" s="261"/>
      <c r="E286" s="261"/>
      <c r="F286" s="23" t="s">
        <v>48</v>
      </c>
      <c r="G286" s="22">
        <v>0</v>
      </c>
      <c r="H286" s="22">
        <f t="shared" si="129"/>
        <v>0</v>
      </c>
      <c r="I286" s="22">
        <f>SUM(G286*107.4/100)</f>
        <v>0</v>
      </c>
      <c r="J286" s="22">
        <v>0</v>
      </c>
      <c r="K286" s="22">
        <f t="shared" si="130"/>
        <v>0</v>
      </c>
      <c r="L286" s="22">
        <f t="shared" si="133"/>
        <v>0</v>
      </c>
      <c r="M286" s="22">
        <f t="shared" si="133"/>
        <v>0</v>
      </c>
      <c r="N286" s="22">
        <f t="shared" si="131"/>
        <v>0</v>
      </c>
      <c r="O286" s="22">
        <f t="shared" si="134"/>
        <v>0</v>
      </c>
      <c r="P286" s="22">
        <f t="shared" si="134"/>
        <v>0</v>
      </c>
    </row>
    <row r="287" spans="1:16" x14ac:dyDescent="0.25">
      <c r="A287" s="258"/>
      <c r="B287" s="261"/>
      <c r="C287" s="261"/>
      <c r="D287" s="261"/>
      <c r="E287" s="261"/>
      <c r="F287" s="23" t="s">
        <v>50</v>
      </c>
      <c r="G287" s="22">
        <f t="shared" ref="G287:P287" si="135">SUM(G288:G291)</f>
        <v>0</v>
      </c>
      <c r="H287" s="22">
        <f t="shared" si="135"/>
        <v>0</v>
      </c>
      <c r="I287" s="22">
        <f t="shared" si="135"/>
        <v>0</v>
      </c>
      <c r="J287" s="22">
        <f t="shared" si="135"/>
        <v>0</v>
      </c>
      <c r="K287" s="22">
        <f t="shared" si="135"/>
        <v>0</v>
      </c>
      <c r="L287" s="22">
        <f t="shared" si="135"/>
        <v>0</v>
      </c>
      <c r="M287" s="22">
        <f t="shared" si="135"/>
        <v>0</v>
      </c>
      <c r="N287" s="22">
        <f t="shared" si="135"/>
        <v>0</v>
      </c>
      <c r="O287" s="22">
        <f t="shared" si="135"/>
        <v>0</v>
      </c>
      <c r="P287" s="22">
        <f t="shared" si="135"/>
        <v>0</v>
      </c>
    </row>
    <row r="288" spans="1:16" x14ac:dyDescent="0.25">
      <c r="A288" s="258"/>
      <c r="B288" s="261"/>
      <c r="C288" s="261"/>
      <c r="D288" s="261"/>
      <c r="E288" s="261"/>
      <c r="F288" s="23" t="s">
        <v>51</v>
      </c>
      <c r="G288" s="22"/>
      <c r="H288" s="22">
        <f t="shared" si="129"/>
        <v>0</v>
      </c>
      <c r="I288" s="22">
        <f>SUM(G288*106.2/100)</f>
        <v>0</v>
      </c>
      <c r="J288" s="22"/>
      <c r="K288" s="22">
        <f t="shared" si="130"/>
        <v>0</v>
      </c>
      <c r="L288" s="22">
        <f>SUM(I288*106.1/100)</f>
        <v>0</v>
      </c>
      <c r="M288" s="22"/>
      <c r="N288" s="22">
        <f t="shared" si="131"/>
        <v>0</v>
      </c>
      <c r="O288" s="22">
        <f>SUM(L288*106/100)</f>
        <v>0</v>
      </c>
      <c r="P288" s="22"/>
    </row>
    <row r="289" spans="1:16" x14ac:dyDescent="0.25">
      <c r="A289" s="258"/>
      <c r="B289" s="261"/>
      <c r="C289" s="261"/>
      <c r="D289" s="261"/>
      <c r="E289" s="261"/>
      <c r="F289" s="23" t="s">
        <v>52</v>
      </c>
      <c r="G289" s="22">
        <v>0</v>
      </c>
      <c r="H289" s="22">
        <f t="shared" si="129"/>
        <v>0</v>
      </c>
      <c r="I289" s="22"/>
      <c r="J289" s="22"/>
      <c r="K289" s="22">
        <f t="shared" si="130"/>
        <v>0</v>
      </c>
      <c r="L289" s="22"/>
      <c r="M289" s="22"/>
      <c r="N289" s="22">
        <f t="shared" si="131"/>
        <v>0</v>
      </c>
      <c r="O289" s="22"/>
      <c r="P289" s="22"/>
    </row>
    <row r="290" spans="1:16" ht="23.25" x14ac:dyDescent="0.25">
      <c r="A290" s="258"/>
      <c r="B290" s="261"/>
      <c r="C290" s="261"/>
      <c r="D290" s="261"/>
      <c r="E290" s="261"/>
      <c r="F290" s="81" t="s">
        <v>187</v>
      </c>
      <c r="G290" s="22">
        <v>0</v>
      </c>
      <c r="H290" s="22">
        <f t="shared" si="129"/>
        <v>0</v>
      </c>
      <c r="I290" s="22">
        <f>SUM(G290)</f>
        <v>0</v>
      </c>
      <c r="J290" s="22">
        <v>0</v>
      </c>
      <c r="K290" s="22">
        <f t="shared" si="130"/>
        <v>0</v>
      </c>
      <c r="L290" s="22">
        <f>SUM(I290)</f>
        <v>0</v>
      </c>
      <c r="M290" s="22">
        <v>0</v>
      </c>
      <c r="N290" s="22">
        <f t="shared" si="131"/>
        <v>0</v>
      </c>
      <c r="O290" s="22">
        <f>SUM(L290)</f>
        <v>0</v>
      </c>
      <c r="P290" s="22">
        <v>0</v>
      </c>
    </row>
    <row r="291" spans="1:16" x14ac:dyDescent="0.25">
      <c r="A291" s="258"/>
      <c r="B291" s="261"/>
      <c r="C291" s="261"/>
      <c r="D291" s="261"/>
      <c r="E291" s="261"/>
      <c r="F291" s="23" t="s">
        <v>98</v>
      </c>
      <c r="G291" s="22">
        <v>0</v>
      </c>
      <c r="H291" s="22">
        <f t="shared" si="129"/>
        <v>0</v>
      </c>
      <c r="I291" s="22"/>
      <c r="J291" s="22"/>
      <c r="K291" s="22">
        <f t="shared" si="130"/>
        <v>0</v>
      </c>
      <c r="L291" s="22"/>
      <c r="M291" s="22"/>
      <c r="N291" s="22">
        <f t="shared" si="131"/>
        <v>0</v>
      </c>
      <c r="O291" s="22"/>
      <c r="P291" s="22"/>
    </row>
    <row r="292" spans="1:16" x14ac:dyDescent="0.25">
      <c r="A292" s="258"/>
      <c r="B292" s="261"/>
      <c r="C292" s="261"/>
      <c r="D292" s="261"/>
      <c r="E292" s="261"/>
      <c r="F292" s="23" t="s">
        <v>56</v>
      </c>
      <c r="G292" s="22">
        <v>3000</v>
      </c>
      <c r="H292" s="22">
        <f t="shared" si="129"/>
        <v>2640</v>
      </c>
      <c r="I292" s="22">
        <f>SUM(G292*88/100)</f>
        <v>2640</v>
      </c>
      <c r="J292" s="22">
        <v>0</v>
      </c>
      <c r="K292" s="22">
        <f t="shared" si="130"/>
        <v>2801.04</v>
      </c>
      <c r="L292" s="22">
        <f>SUM(I292*106.1/100)</f>
        <v>2801.04</v>
      </c>
      <c r="M292" s="22">
        <v>0</v>
      </c>
      <c r="N292" s="22">
        <f t="shared" si="131"/>
        <v>2969.1023999999998</v>
      </c>
      <c r="O292" s="22">
        <f>SUM(L292*106/100)</f>
        <v>2969.1023999999998</v>
      </c>
      <c r="P292" s="22">
        <v>0</v>
      </c>
    </row>
    <row r="293" spans="1:16" ht="23.25" x14ac:dyDescent="0.25">
      <c r="A293" s="258"/>
      <c r="B293" s="261"/>
      <c r="C293" s="261"/>
      <c r="D293" s="261"/>
      <c r="E293" s="261"/>
      <c r="F293" s="81" t="s">
        <v>189</v>
      </c>
      <c r="G293" s="22">
        <v>2500</v>
      </c>
      <c r="H293" s="22">
        <f t="shared" si="129"/>
        <v>2500</v>
      </c>
      <c r="I293" s="22">
        <f>SUM(G293)</f>
        <v>2500</v>
      </c>
      <c r="J293" s="22">
        <v>0</v>
      </c>
      <c r="K293" s="22">
        <f t="shared" si="130"/>
        <v>2652.5</v>
      </c>
      <c r="L293" s="22">
        <f>SUM(I293*106.1/100)</f>
        <v>2652.5</v>
      </c>
      <c r="M293" s="22">
        <v>0</v>
      </c>
      <c r="N293" s="22">
        <f t="shared" si="131"/>
        <v>2811.65</v>
      </c>
      <c r="O293" s="22">
        <f>SUM(L293*106/100)</f>
        <v>2811.65</v>
      </c>
      <c r="P293" s="22">
        <v>0</v>
      </c>
    </row>
    <row r="294" spans="1:16" x14ac:dyDescent="0.25">
      <c r="A294" s="258"/>
      <c r="B294" s="261"/>
      <c r="C294" s="261"/>
      <c r="D294" s="261"/>
      <c r="E294" s="261"/>
      <c r="F294" s="23" t="s">
        <v>99</v>
      </c>
      <c r="G294" s="22">
        <v>0</v>
      </c>
      <c r="H294" s="22">
        <f t="shared" si="129"/>
        <v>0</v>
      </c>
      <c r="I294" s="22"/>
      <c r="J294" s="22"/>
      <c r="K294" s="22">
        <f t="shared" si="130"/>
        <v>0</v>
      </c>
      <c r="L294" s="22"/>
      <c r="M294" s="22"/>
      <c r="N294" s="22">
        <f t="shared" si="131"/>
        <v>0</v>
      </c>
      <c r="O294" s="22"/>
      <c r="P294" s="22"/>
    </row>
    <row r="295" spans="1:16" ht="23.25" x14ac:dyDescent="0.25">
      <c r="A295" s="258"/>
      <c r="B295" s="261"/>
      <c r="C295" s="261"/>
      <c r="D295" s="261"/>
      <c r="E295" s="261"/>
      <c r="F295" s="158" t="s">
        <v>190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x14ac:dyDescent="0.25">
      <c r="A296" s="258"/>
      <c r="B296" s="261"/>
      <c r="C296" s="261"/>
      <c r="D296" s="261"/>
      <c r="E296" s="261"/>
      <c r="F296" s="23" t="s">
        <v>58</v>
      </c>
      <c r="G296" s="22">
        <f>SUM(G297:G303)</f>
        <v>37800</v>
      </c>
      <c r="H296" s="22">
        <f t="shared" ref="H296:P296" si="136">SUM(H297:H303)</f>
        <v>38526</v>
      </c>
      <c r="I296" s="22">
        <f t="shared" si="136"/>
        <v>38526</v>
      </c>
      <c r="J296" s="22">
        <f t="shared" si="136"/>
        <v>0</v>
      </c>
      <c r="K296" s="22">
        <f t="shared" si="136"/>
        <v>40876.085999999996</v>
      </c>
      <c r="L296" s="22">
        <f t="shared" si="136"/>
        <v>40876.085999999996</v>
      </c>
      <c r="M296" s="22">
        <f t="shared" si="136"/>
        <v>0</v>
      </c>
      <c r="N296" s="22">
        <f t="shared" si="136"/>
        <v>43328.651159999994</v>
      </c>
      <c r="O296" s="22">
        <f t="shared" si="136"/>
        <v>43328.651159999994</v>
      </c>
      <c r="P296" s="22">
        <f t="shared" si="136"/>
        <v>0</v>
      </c>
    </row>
    <row r="297" spans="1:16" x14ac:dyDescent="0.25">
      <c r="A297" s="258"/>
      <c r="B297" s="261"/>
      <c r="C297" s="261"/>
      <c r="D297" s="261"/>
      <c r="E297" s="261"/>
      <c r="F297" s="23" t="s">
        <v>101</v>
      </c>
      <c r="G297" s="22"/>
      <c r="H297" s="22">
        <f t="shared" si="129"/>
        <v>0</v>
      </c>
      <c r="I297" s="22">
        <f>SUM(G297*90/100)</f>
        <v>0</v>
      </c>
      <c r="J297" s="22">
        <v>0</v>
      </c>
      <c r="K297" s="22">
        <f t="shared" si="130"/>
        <v>0</v>
      </c>
      <c r="L297" s="22">
        <f>SUM(I297*106.4/100)</f>
        <v>0</v>
      </c>
      <c r="M297" s="22">
        <v>0</v>
      </c>
      <c r="N297" s="22">
        <f t="shared" si="131"/>
        <v>0</v>
      </c>
      <c r="O297" s="22">
        <f>SUM(L297*106.2/100)</f>
        <v>0</v>
      </c>
      <c r="P297" s="22">
        <v>0</v>
      </c>
    </row>
    <row r="298" spans="1:16" ht="23.25" x14ac:dyDescent="0.25">
      <c r="A298" s="258"/>
      <c r="B298" s="261"/>
      <c r="C298" s="261"/>
      <c r="D298" s="261"/>
      <c r="E298" s="261"/>
      <c r="F298" s="81" t="s">
        <v>191</v>
      </c>
      <c r="G298" s="22">
        <v>1500</v>
      </c>
      <c r="H298" s="22">
        <f t="shared" si="129"/>
        <v>1500</v>
      </c>
      <c r="I298" s="22">
        <f>SUM(G298)</f>
        <v>1500</v>
      </c>
      <c r="J298" s="22">
        <v>0</v>
      </c>
      <c r="K298" s="22">
        <f t="shared" si="130"/>
        <v>1591.5</v>
      </c>
      <c r="L298" s="22">
        <f>SUM(I298*106.1/100)</f>
        <v>1591.5</v>
      </c>
      <c r="M298" s="22">
        <v>0</v>
      </c>
      <c r="N298" s="22">
        <f t="shared" si="131"/>
        <v>1686.99</v>
      </c>
      <c r="O298" s="22">
        <f>SUM(L298*106/100)</f>
        <v>1686.99</v>
      </c>
      <c r="P298" s="22">
        <v>0</v>
      </c>
    </row>
    <row r="299" spans="1:16" x14ac:dyDescent="0.25">
      <c r="A299" s="258"/>
      <c r="B299" s="261"/>
      <c r="C299" s="261"/>
      <c r="D299" s="261"/>
      <c r="E299" s="261"/>
      <c r="F299" s="23" t="s">
        <v>102</v>
      </c>
      <c r="G299" s="22"/>
      <c r="H299" s="22">
        <f t="shared" si="129"/>
        <v>0</v>
      </c>
      <c r="I299" s="22"/>
      <c r="J299" s="22"/>
      <c r="K299" s="22">
        <f t="shared" si="130"/>
        <v>0</v>
      </c>
      <c r="L299" s="22"/>
      <c r="M299" s="22"/>
      <c r="N299" s="22">
        <f t="shared" si="131"/>
        <v>0</v>
      </c>
      <c r="O299" s="22"/>
      <c r="P299" s="22"/>
    </row>
    <row r="300" spans="1:16" ht="23.25" x14ac:dyDescent="0.25">
      <c r="A300" s="258"/>
      <c r="B300" s="261"/>
      <c r="C300" s="261"/>
      <c r="D300" s="261"/>
      <c r="E300" s="261"/>
      <c r="F300" s="81" t="s">
        <v>192</v>
      </c>
      <c r="G300" s="22">
        <v>0</v>
      </c>
      <c r="H300" s="22">
        <f>SUM(I300:J300)</f>
        <v>0</v>
      </c>
      <c r="I300" s="22">
        <v>0</v>
      </c>
      <c r="J300" s="22">
        <v>0</v>
      </c>
      <c r="K300" s="22">
        <f>SUM(L300:M300)</f>
        <v>0</v>
      </c>
      <c r="L300" s="22">
        <v>0</v>
      </c>
      <c r="M300" s="22">
        <v>0</v>
      </c>
      <c r="N300" s="22">
        <f>SUM(O300:P300)</f>
        <v>0</v>
      </c>
      <c r="O300" s="22">
        <v>0</v>
      </c>
      <c r="P300" s="22">
        <v>0</v>
      </c>
    </row>
    <row r="301" spans="1:16" x14ac:dyDescent="0.25">
      <c r="A301" s="258"/>
      <c r="B301" s="261"/>
      <c r="C301" s="261"/>
      <c r="D301" s="261"/>
      <c r="E301" s="261"/>
      <c r="F301" s="23" t="s">
        <v>60</v>
      </c>
      <c r="G301" s="22">
        <v>0</v>
      </c>
      <c r="H301" s="22">
        <f t="shared" si="129"/>
        <v>0</v>
      </c>
      <c r="I301" s="22">
        <f>SUM(G301*107.4/100)</f>
        <v>0</v>
      </c>
      <c r="J301" s="22">
        <v>0</v>
      </c>
      <c r="K301" s="22">
        <f t="shared" si="130"/>
        <v>0</v>
      </c>
      <c r="L301" s="22">
        <f>SUM(I301*106.4/100)</f>
        <v>0</v>
      </c>
      <c r="M301" s="22">
        <v>0</v>
      </c>
      <c r="N301" s="22">
        <f t="shared" si="131"/>
        <v>0</v>
      </c>
      <c r="O301" s="22">
        <f>SUM(L301*106.2/100)</f>
        <v>0</v>
      </c>
      <c r="P301" s="22">
        <v>0</v>
      </c>
    </row>
    <row r="302" spans="1:16" x14ac:dyDescent="0.25">
      <c r="A302" s="258"/>
      <c r="B302" s="261"/>
      <c r="C302" s="261"/>
      <c r="D302" s="261"/>
      <c r="E302" s="261"/>
      <c r="F302" s="23" t="s">
        <v>61</v>
      </c>
      <c r="G302" s="22">
        <v>36300</v>
      </c>
      <c r="H302" s="22">
        <f t="shared" si="129"/>
        <v>37026</v>
      </c>
      <c r="I302" s="22">
        <f>SUM(G302*102/100)</f>
        <v>37026</v>
      </c>
      <c r="J302" s="22">
        <v>0</v>
      </c>
      <c r="K302" s="22">
        <f t="shared" si="130"/>
        <v>39284.585999999996</v>
      </c>
      <c r="L302" s="22">
        <f>SUM(I302*106.1/100)</f>
        <v>39284.585999999996</v>
      </c>
      <c r="M302" s="22">
        <v>0</v>
      </c>
      <c r="N302" s="22">
        <f t="shared" si="131"/>
        <v>41641.661159999996</v>
      </c>
      <c r="O302" s="22">
        <f>SUM(L302*106/100)</f>
        <v>41641.661159999996</v>
      </c>
      <c r="P302" s="22">
        <v>0</v>
      </c>
    </row>
    <row r="303" spans="1:16" x14ac:dyDescent="0.25">
      <c r="A303" s="259"/>
      <c r="B303" s="262"/>
      <c r="C303" s="262"/>
      <c r="D303" s="262"/>
      <c r="E303" s="262"/>
      <c r="F303" s="23" t="s">
        <v>193</v>
      </c>
      <c r="G303" s="22">
        <v>0</v>
      </c>
      <c r="H303" s="22">
        <f t="shared" si="129"/>
        <v>0</v>
      </c>
      <c r="I303" s="22">
        <f>SUM(G303*107.4/100)</f>
        <v>0</v>
      </c>
      <c r="J303" s="22">
        <v>0</v>
      </c>
      <c r="K303" s="22">
        <f t="shared" si="130"/>
        <v>0</v>
      </c>
      <c r="L303" s="22">
        <f>SUM(I303*106.4/100)</f>
        <v>0</v>
      </c>
      <c r="M303" s="22">
        <v>0</v>
      </c>
      <c r="N303" s="22">
        <f t="shared" si="131"/>
        <v>0</v>
      </c>
      <c r="O303" s="22">
        <f>SUM(L303*106.2/100)</f>
        <v>0</v>
      </c>
      <c r="P303" s="22">
        <v>0</v>
      </c>
    </row>
    <row r="304" spans="1:16" x14ac:dyDescent="0.25">
      <c r="A304" s="149" t="s">
        <v>62</v>
      </c>
      <c r="B304" s="23" t="s">
        <v>107</v>
      </c>
      <c r="C304" s="23" t="s">
        <v>18</v>
      </c>
      <c r="D304" s="23" t="s">
        <v>176</v>
      </c>
      <c r="E304" s="147">
        <v>800</v>
      </c>
      <c r="F304" s="23"/>
      <c r="G304" s="22">
        <f>SUM(G305)</f>
        <v>1700</v>
      </c>
      <c r="H304" s="22">
        <f t="shared" ref="H304:P304" si="137">SUM(H305)</f>
        <v>1802</v>
      </c>
      <c r="I304" s="22">
        <f t="shared" si="137"/>
        <v>1802</v>
      </c>
      <c r="J304" s="22">
        <f t="shared" si="137"/>
        <v>0</v>
      </c>
      <c r="K304" s="22">
        <f t="shared" si="137"/>
        <v>1911.9219999999998</v>
      </c>
      <c r="L304" s="22">
        <f t="shared" si="137"/>
        <v>1911.9219999999998</v>
      </c>
      <c r="M304" s="22">
        <f t="shared" si="137"/>
        <v>0</v>
      </c>
      <c r="N304" s="22">
        <f t="shared" si="137"/>
        <v>2026.6373199999998</v>
      </c>
      <c r="O304" s="22">
        <f t="shared" si="137"/>
        <v>2026.6373199999998</v>
      </c>
      <c r="P304" s="22">
        <f t="shared" si="137"/>
        <v>0</v>
      </c>
    </row>
    <row r="305" spans="1:16" x14ac:dyDescent="0.25">
      <c r="A305" s="217" t="s">
        <v>64</v>
      </c>
      <c r="B305" s="23" t="s">
        <v>107</v>
      </c>
      <c r="C305" s="23" t="s">
        <v>18</v>
      </c>
      <c r="D305" s="23" t="s">
        <v>176</v>
      </c>
      <c r="E305" s="147">
        <v>850</v>
      </c>
      <c r="F305" s="23"/>
      <c r="G305" s="22">
        <f>SUM(G306:G307)</f>
        <v>1700</v>
      </c>
      <c r="H305" s="22">
        <f t="shared" ref="H305:P305" si="138">SUM(H306:H307)</f>
        <v>1802</v>
      </c>
      <c r="I305" s="22">
        <f t="shared" si="138"/>
        <v>1802</v>
      </c>
      <c r="J305" s="22">
        <f t="shared" si="138"/>
        <v>0</v>
      </c>
      <c r="K305" s="22">
        <f t="shared" si="138"/>
        <v>1911.9219999999998</v>
      </c>
      <c r="L305" s="22">
        <f t="shared" si="138"/>
        <v>1911.9219999999998</v>
      </c>
      <c r="M305" s="22">
        <f t="shared" si="138"/>
        <v>0</v>
      </c>
      <c r="N305" s="22">
        <f t="shared" si="138"/>
        <v>2026.6373199999998</v>
      </c>
      <c r="O305" s="22">
        <f t="shared" si="138"/>
        <v>2026.6373199999998</v>
      </c>
      <c r="P305" s="22">
        <f t="shared" si="138"/>
        <v>0</v>
      </c>
    </row>
    <row r="306" spans="1:16" ht="23.25" x14ac:dyDescent="0.25">
      <c r="A306" s="217" t="s">
        <v>78</v>
      </c>
      <c r="B306" s="23" t="s">
        <v>107</v>
      </c>
      <c r="C306" s="23" t="s">
        <v>18</v>
      </c>
      <c r="D306" s="23" t="s">
        <v>176</v>
      </c>
      <c r="E306" s="147">
        <v>851</v>
      </c>
      <c r="F306" s="23" t="s">
        <v>68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1:16" x14ac:dyDescent="0.25">
      <c r="A307" s="217" t="s">
        <v>66</v>
      </c>
      <c r="B307" s="23" t="s">
        <v>107</v>
      </c>
      <c r="C307" s="23" t="s">
        <v>18</v>
      </c>
      <c r="D307" s="23" t="s">
        <v>176</v>
      </c>
      <c r="E307" s="147">
        <v>852</v>
      </c>
      <c r="F307" s="23" t="s">
        <v>68</v>
      </c>
      <c r="G307" s="22">
        <v>1700</v>
      </c>
      <c r="H307" s="22">
        <f>SUM(I307:J307)</f>
        <v>1802</v>
      </c>
      <c r="I307" s="22">
        <f>G307*106/100</f>
        <v>1802</v>
      </c>
      <c r="J307" s="22">
        <v>0</v>
      </c>
      <c r="K307" s="22">
        <f>SUM(L307:M307)</f>
        <v>1911.9219999999998</v>
      </c>
      <c r="L307" s="22">
        <f>SUM(I307*106.1/100)</f>
        <v>1911.9219999999998</v>
      </c>
      <c r="M307" s="22">
        <v>0</v>
      </c>
      <c r="N307" s="22">
        <f>SUM(O307:P307)</f>
        <v>2026.6373199999998</v>
      </c>
      <c r="O307" s="22">
        <f>SUM(L307*106/100)</f>
        <v>2026.6373199999998</v>
      </c>
      <c r="P307" s="22">
        <v>0</v>
      </c>
    </row>
    <row r="308" spans="1:16" x14ac:dyDescent="0.25">
      <c r="A308" s="217" t="s">
        <v>471</v>
      </c>
      <c r="B308" s="23"/>
      <c r="C308" s="23"/>
      <c r="D308" s="23"/>
      <c r="E308" s="23"/>
      <c r="F308" s="23"/>
      <c r="G308" s="22">
        <f>SUM(G309)</f>
        <v>449125</v>
      </c>
      <c r="H308" s="22">
        <f t="shared" ref="H308:P308" si="139">SUM(H309)</f>
        <v>418425.6298</v>
      </c>
      <c r="I308" s="22">
        <f t="shared" si="139"/>
        <v>418425.6298</v>
      </c>
      <c r="J308" s="22">
        <f t="shared" si="139"/>
        <v>0</v>
      </c>
      <c r="K308" s="22">
        <f t="shared" si="139"/>
        <v>521623.81406720006</v>
      </c>
      <c r="L308" s="22">
        <f t="shared" si="139"/>
        <v>420609.0638</v>
      </c>
      <c r="M308" s="22">
        <f t="shared" si="139"/>
        <v>101014.75026720004</v>
      </c>
      <c r="N308" s="22">
        <f t="shared" si="139"/>
        <v>734772.28181649919</v>
      </c>
      <c r="O308" s="22">
        <f t="shared" si="139"/>
        <v>523902.46010720008</v>
      </c>
      <c r="P308" s="22">
        <f t="shared" si="139"/>
        <v>210869.82170929914</v>
      </c>
    </row>
    <row r="309" spans="1:16" ht="23.25" x14ac:dyDescent="0.25">
      <c r="A309" s="217" t="s">
        <v>96</v>
      </c>
      <c r="B309" s="23" t="s">
        <v>107</v>
      </c>
      <c r="C309" s="23" t="s">
        <v>18</v>
      </c>
      <c r="D309" s="23" t="s">
        <v>176</v>
      </c>
      <c r="E309" s="23"/>
      <c r="F309" s="23"/>
      <c r="G309" s="22">
        <f>SUM(G310+G316+G343)</f>
        <v>449125</v>
      </c>
      <c r="H309" s="22">
        <f t="shared" ref="H309:P309" si="140">SUM(H310+H316+H343)</f>
        <v>418425.6298</v>
      </c>
      <c r="I309" s="22">
        <f t="shared" si="140"/>
        <v>418425.6298</v>
      </c>
      <c r="J309" s="22">
        <f t="shared" si="140"/>
        <v>0</v>
      </c>
      <c r="K309" s="22">
        <f t="shared" si="140"/>
        <v>521623.81406720006</v>
      </c>
      <c r="L309" s="22">
        <f t="shared" si="140"/>
        <v>420609.0638</v>
      </c>
      <c r="M309" s="22">
        <f t="shared" si="140"/>
        <v>101014.75026720004</v>
      </c>
      <c r="N309" s="22">
        <f t="shared" si="140"/>
        <v>734772.28181649919</v>
      </c>
      <c r="O309" s="22">
        <f t="shared" si="140"/>
        <v>523902.46010720008</v>
      </c>
      <c r="P309" s="22">
        <f t="shared" si="140"/>
        <v>210869.82170929914</v>
      </c>
    </row>
    <row r="310" spans="1:16" ht="34.5" x14ac:dyDescent="0.25">
      <c r="A310" s="217" t="s">
        <v>28</v>
      </c>
      <c r="B310" s="23" t="s">
        <v>107</v>
      </c>
      <c r="C310" s="23" t="s">
        <v>18</v>
      </c>
      <c r="D310" s="23" t="s">
        <v>176</v>
      </c>
      <c r="E310" s="23" t="s">
        <v>29</v>
      </c>
      <c r="F310" s="23"/>
      <c r="G310" s="22">
        <f>SUM(G311)</f>
        <v>413625</v>
      </c>
      <c r="H310" s="22">
        <f t="shared" ref="H310:P310" si="141">SUM(H311)</f>
        <v>382631.6298</v>
      </c>
      <c r="I310" s="22">
        <f t="shared" si="141"/>
        <v>382631.6298</v>
      </c>
      <c r="J310" s="22">
        <f t="shared" si="141"/>
        <v>0</v>
      </c>
      <c r="K310" s="22">
        <f t="shared" si="141"/>
        <v>483646.38006720005</v>
      </c>
      <c r="L310" s="22">
        <f t="shared" si="141"/>
        <v>382631.6298</v>
      </c>
      <c r="M310" s="22">
        <f t="shared" si="141"/>
        <v>101014.75026720004</v>
      </c>
      <c r="N310" s="22">
        <f t="shared" si="141"/>
        <v>694516.20177649916</v>
      </c>
      <c r="O310" s="22">
        <f t="shared" si="141"/>
        <v>483646.38006720005</v>
      </c>
      <c r="P310" s="22">
        <f t="shared" si="141"/>
        <v>210869.82170929914</v>
      </c>
    </row>
    <row r="311" spans="1:16" x14ac:dyDescent="0.25">
      <c r="A311" s="217" t="s">
        <v>177</v>
      </c>
      <c r="B311" s="23" t="s">
        <v>107</v>
      </c>
      <c r="C311" s="23" t="s">
        <v>18</v>
      </c>
      <c r="D311" s="23" t="s">
        <v>176</v>
      </c>
      <c r="E311" s="23" t="s">
        <v>178</v>
      </c>
      <c r="F311" s="23"/>
      <c r="G311" s="22">
        <f>SUM(G312+G315)</f>
        <v>413625</v>
      </c>
      <c r="H311" s="22">
        <f t="shared" ref="H311:P311" si="142">SUM(H312+H315)</f>
        <v>382631.6298</v>
      </c>
      <c r="I311" s="22">
        <f t="shared" si="142"/>
        <v>382631.6298</v>
      </c>
      <c r="J311" s="22">
        <f t="shared" si="142"/>
        <v>0</v>
      </c>
      <c r="K311" s="22">
        <f t="shared" si="142"/>
        <v>483646.38006720005</v>
      </c>
      <c r="L311" s="22">
        <f t="shared" si="142"/>
        <v>382631.6298</v>
      </c>
      <c r="M311" s="22">
        <f t="shared" si="142"/>
        <v>101014.75026720004</v>
      </c>
      <c r="N311" s="22">
        <f t="shared" si="142"/>
        <v>694516.20177649916</v>
      </c>
      <c r="O311" s="22">
        <f t="shared" si="142"/>
        <v>483646.38006720005</v>
      </c>
      <c r="P311" s="22">
        <f t="shared" si="142"/>
        <v>210869.82170929914</v>
      </c>
    </row>
    <row r="312" spans="1:16" x14ac:dyDescent="0.25">
      <c r="A312" s="257" t="s">
        <v>32</v>
      </c>
      <c r="B312" s="260" t="s">
        <v>107</v>
      </c>
      <c r="C312" s="260" t="s">
        <v>18</v>
      </c>
      <c r="D312" s="260" t="s">
        <v>176</v>
      </c>
      <c r="E312" s="260" t="s">
        <v>179</v>
      </c>
      <c r="F312" s="23"/>
      <c r="G312" s="22">
        <f>SUM(G313:G314)</f>
        <v>413625</v>
      </c>
      <c r="H312" s="22">
        <f t="shared" ref="H312:P312" si="143">SUM(H313:H314)</f>
        <v>382631.6298</v>
      </c>
      <c r="I312" s="22">
        <f t="shared" si="143"/>
        <v>382631.6298</v>
      </c>
      <c r="J312" s="22">
        <f t="shared" si="143"/>
        <v>0</v>
      </c>
      <c r="K312" s="22">
        <f t="shared" si="143"/>
        <v>483646.38006720005</v>
      </c>
      <c r="L312" s="22">
        <f t="shared" si="143"/>
        <v>382631.6298</v>
      </c>
      <c r="M312" s="22">
        <f t="shared" si="143"/>
        <v>101014.75026720004</v>
      </c>
      <c r="N312" s="22">
        <f t="shared" si="143"/>
        <v>694516.20177649916</v>
      </c>
      <c r="O312" s="22">
        <f t="shared" si="143"/>
        <v>483646.38006720005</v>
      </c>
      <c r="P312" s="22">
        <f t="shared" si="143"/>
        <v>210869.82170929914</v>
      </c>
    </row>
    <row r="313" spans="1:16" x14ac:dyDescent="0.25">
      <c r="A313" s="258"/>
      <c r="B313" s="261"/>
      <c r="C313" s="261"/>
      <c r="D313" s="261"/>
      <c r="E313" s="261"/>
      <c r="F313" s="23" t="s">
        <v>34</v>
      </c>
      <c r="G313" s="22">
        <v>317708</v>
      </c>
      <c r="H313" s="22">
        <f>SUM(I313:J313)</f>
        <v>293879.90000000002</v>
      </c>
      <c r="I313" s="22">
        <f>SUM(G313*92.5/100)</f>
        <v>293879.90000000002</v>
      </c>
      <c r="J313" s="22"/>
      <c r="K313" s="22">
        <f>SUM(L313:M313)</f>
        <v>371464.19360000006</v>
      </c>
      <c r="L313" s="22">
        <f>SUM(H313)</f>
        <v>293879.90000000002</v>
      </c>
      <c r="M313" s="22">
        <f>SUM(H313*126.4/100-H313)</f>
        <v>77584.293600000034</v>
      </c>
      <c r="N313" s="22">
        <f>SUM(O313:P313)</f>
        <v>533422.58200960001</v>
      </c>
      <c r="O313" s="22">
        <f>SUM(K313)</f>
        <v>371464.19360000006</v>
      </c>
      <c r="P313" s="22">
        <f>SUM(K313*143.6/100-K313)</f>
        <v>161958.38840959995</v>
      </c>
    </row>
    <row r="314" spans="1:16" x14ac:dyDescent="0.25">
      <c r="A314" s="259"/>
      <c r="B314" s="262"/>
      <c r="C314" s="262"/>
      <c r="D314" s="262"/>
      <c r="E314" s="262"/>
      <c r="F314" s="23" t="s">
        <v>35</v>
      </c>
      <c r="G314" s="22">
        <v>95917</v>
      </c>
      <c r="H314" s="22">
        <f>SUM(I314:J314)</f>
        <v>88751.729800000001</v>
      </c>
      <c r="I314" s="22">
        <f>SUM(I313*30.2/100)</f>
        <v>88751.729800000001</v>
      </c>
      <c r="J314" s="22">
        <f>SUM(J313*30.2/100)</f>
        <v>0</v>
      </c>
      <c r="K314" s="22">
        <f>SUM(L314:M314)</f>
        <v>112182.18646720001</v>
      </c>
      <c r="L314" s="22">
        <f>SUM(L313*30.2/100)</f>
        <v>88751.729800000001</v>
      </c>
      <c r="M314" s="22">
        <f>SUM(M313*30.2/100)</f>
        <v>23430.456667200011</v>
      </c>
      <c r="N314" s="22">
        <f>SUM(O314:P314)</f>
        <v>161093.61976689921</v>
      </c>
      <c r="O314" s="22">
        <f>SUM(O313*30.2/100)</f>
        <v>112182.18646720001</v>
      </c>
      <c r="P314" s="22">
        <f>SUM(P313*30.2/100)</f>
        <v>48911.433299699187</v>
      </c>
    </row>
    <row r="315" spans="1:16" ht="23.25" x14ac:dyDescent="0.25">
      <c r="A315" s="149" t="s">
        <v>36</v>
      </c>
      <c r="B315" s="23" t="s">
        <v>107</v>
      </c>
      <c r="C315" s="23" t="s">
        <v>18</v>
      </c>
      <c r="D315" s="23" t="s">
        <v>176</v>
      </c>
      <c r="E315" s="23" t="s">
        <v>182</v>
      </c>
      <c r="F315" s="23" t="s">
        <v>183</v>
      </c>
      <c r="G315" s="22">
        <v>0</v>
      </c>
      <c r="H315" s="22">
        <f>SUM(I315:J315)</f>
        <v>0</v>
      </c>
      <c r="I315" s="22"/>
      <c r="J315" s="22"/>
      <c r="K315" s="22">
        <f>SUM(L315:M315)</f>
        <v>0</v>
      </c>
      <c r="L315" s="22"/>
      <c r="M315" s="22"/>
      <c r="N315" s="22">
        <f>SUM(O315:P315)</f>
        <v>0</v>
      </c>
      <c r="O315" s="22"/>
      <c r="P315" s="22"/>
    </row>
    <row r="316" spans="1:16" ht="23.25" x14ac:dyDescent="0.25">
      <c r="A316" s="149" t="s">
        <v>38</v>
      </c>
      <c r="B316" s="23" t="s">
        <v>107</v>
      </c>
      <c r="C316" s="23" t="s">
        <v>18</v>
      </c>
      <c r="D316" s="23" t="s">
        <v>176</v>
      </c>
      <c r="E316" s="23" t="s">
        <v>88</v>
      </c>
      <c r="F316" s="23"/>
      <c r="G316" s="22">
        <f>SUM(G317)</f>
        <v>33900</v>
      </c>
      <c r="H316" s="22">
        <f t="shared" ref="H316:P316" si="144">SUM(H317)</f>
        <v>34098</v>
      </c>
      <c r="I316" s="22">
        <f t="shared" si="144"/>
        <v>34098</v>
      </c>
      <c r="J316" s="22">
        <f t="shared" si="144"/>
        <v>0</v>
      </c>
      <c r="K316" s="22">
        <f t="shared" si="144"/>
        <v>36177.978000000003</v>
      </c>
      <c r="L316" s="22">
        <f t="shared" si="144"/>
        <v>36177.978000000003</v>
      </c>
      <c r="M316" s="22">
        <f t="shared" si="144"/>
        <v>0</v>
      </c>
      <c r="N316" s="22">
        <f t="shared" si="144"/>
        <v>38348.65668</v>
      </c>
      <c r="O316" s="22">
        <f t="shared" si="144"/>
        <v>38348.65668</v>
      </c>
      <c r="P316" s="22">
        <f t="shared" si="144"/>
        <v>0</v>
      </c>
    </row>
    <row r="317" spans="1:16" ht="23.25" x14ac:dyDescent="0.25">
      <c r="A317" s="217" t="s">
        <v>39</v>
      </c>
      <c r="B317" s="23" t="s">
        <v>107</v>
      </c>
      <c r="C317" s="23" t="s">
        <v>18</v>
      </c>
      <c r="D317" s="23" t="s">
        <v>176</v>
      </c>
      <c r="E317" s="23" t="s">
        <v>89</v>
      </c>
      <c r="F317" s="23"/>
      <c r="G317" s="22">
        <f t="shared" ref="G317:P317" si="145">SUM(G319)</f>
        <v>33900</v>
      </c>
      <c r="H317" s="22">
        <f t="shared" si="145"/>
        <v>34098</v>
      </c>
      <c r="I317" s="22">
        <f t="shared" si="145"/>
        <v>34098</v>
      </c>
      <c r="J317" s="22">
        <f t="shared" si="145"/>
        <v>0</v>
      </c>
      <c r="K317" s="22">
        <f t="shared" si="145"/>
        <v>36177.978000000003</v>
      </c>
      <c r="L317" s="22">
        <f t="shared" si="145"/>
        <v>36177.978000000003</v>
      </c>
      <c r="M317" s="22">
        <f t="shared" si="145"/>
        <v>0</v>
      </c>
      <c r="N317" s="22">
        <f t="shared" si="145"/>
        <v>38348.65668</v>
      </c>
      <c r="O317" s="22">
        <f t="shared" si="145"/>
        <v>38348.65668</v>
      </c>
      <c r="P317" s="22">
        <f t="shared" si="145"/>
        <v>0</v>
      </c>
    </row>
    <row r="318" spans="1:16" ht="23.25" x14ac:dyDescent="0.25">
      <c r="A318" s="148" t="s">
        <v>40</v>
      </c>
      <c r="B318" s="23" t="s">
        <v>107</v>
      </c>
      <c r="C318" s="23" t="s">
        <v>18</v>
      </c>
      <c r="D318" s="23" t="s">
        <v>176</v>
      </c>
      <c r="E318" s="23" t="s">
        <v>185</v>
      </c>
      <c r="F318" s="23" t="s">
        <v>41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x14ac:dyDescent="0.25">
      <c r="A319" s="257" t="s">
        <v>42</v>
      </c>
      <c r="B319" s="260" t="s">
        <v>107</v>
      </c>
      <c r="C319" s="260" t="s">
        <v>18</v>
      </c>
      <c r="D319" s="260" t="s">
        <v>176</v>
      </c>
      <c r="E319" s="260" t="s">
        <v>43</v>
      </c>
      <c r="F319" s="23"/>
      <c r="G319" s="22">
        <f>SUM(G320+G321+G322+G326+G331+G333+G335+G332+G334)</f>
        <v>33900</v>
      </c>
      <c r="H319" s="22">
        <f t="shared" ref="H319:P319" si="146">SUM(H320+H321+H322+H326+H331+H333+H335+H332+H334)</f>
        <v>34098</v>
      </c>
      <c r="I319" s="22">
        <f t="shared" si="146"/>
        <v>34098</v>
      </c>
      <c r="J319" s="22">
        <f t="shared" si="146"/>
        <v>0</v>
      </c>
      <c r="K319" s="22">
        <f t="shared" si="146"/>
        <v>36177.978000000003</v>
      </c>
      <c r="L319" s="22">
        <f t="shared" si="146"/>
        <v>36177.978000000003</v>
      </c>
      <c r="M319" s="22">
        <f t="shared" si="146"/>
        <v>0</v>
      </c>
      <c r="N319" s="22">
        <f t="shared" si="146"/>
        <v>38348.65668</v>
      </c>
      <c r="O319" s="22">
        <f t="shared" si="146"/>
        <v>38348.65668</v>
      </c>
      <c r="P319" s="22">
        <f t="shared" si="146"/>
        <v>0</v>
      </c>
    </row>
    <row r="320" spans="1:16" x14ac:dyDescent="0.25">
      <c r="A320" s="258"/>
      <c r="B320" s="261"/>
      <c r="C320" s="261"/>
      <c r="D320" s="261"/>
      <c r="E320" s="261"/>
      <c r="F320" s="23" t="s">
        <v>41</v>
      </c>
      <c r="G320" s="22">
        <v>0</v>
      </c>
      <c r="H320" s="22">
        <f>SUM(I320:J320)</f>
        <v>0</v>
      </c>
      <c r="I320" s="22"/>
      <c r="J320" s="22"/>
      <c r="K320" s="22">
        <f>SUM(L320:M320)</f>
        <v>0</v>
      </c>
      <c r="L320" s="22"/>
      <c r="M320" s="22"/>
      <c r="N320" s="22">
        <f>SUM(O320:P320)</f>
        <v>0</v>
      </c>
      <c r="O320" s="22"/>
      <c r="P320" s="22"/>
    </row>
    <row r="321" spans="1:16" x14ac:dyDescent="0.25">
      <c r="A321" s="258"/>
      <c r="B321" s="261"/>
      <c r="C321" s="261"/>
      <c r="D321" s="261"/>
      <c r="E321" s="261"/>
      <c r="F321" s="23" t="s">
        <v>186</v>
      </c>
      <c r="G321" s="22">
        <v>0</v>
      </c>
      <c r="H321" s="22">
        <f t="shared" ref="H321:H342" si="147">SUM(I321:J321)</f>
        <v>0</v>
      </c>
      <c r="I321" s="22"/>
      <c r="J321" s="22"/>
      <c r="K321" s="22">
        <f t="shared" ref="K321:K342" si="148">SUM(L321:M321)</f>
        <v>0</v>
      </c>
      <c r="L321" s="22"/>
      <c r="M321" s="22"/>
      <c r="N321" s="22">
        <f t="shared" ref="N321:N342" si="149">SUM(O321:P321)</f>
        <v>0</v>
      </c>
      <c r="O321" s="22"/>
      <c r="P321" s="22"/>
    </row>
    <row r="322" spans="1:16" x14ac:dyDescent="0.25">
      <c r="A322" s="258"/>
      <c r="B322" s="261"/>
      <c r="C322" s="261"/>
      <c r="D322" s="261"/>
      <c r="E322" s="261"/>
      <c r="F322" s="23" t="s">
        <v>45</v>
      </c>
      <c r="G322" s="22">
        <f>SUM(G323:G325)</f>
        <v>2400</v>
      </c>
      <c r="H322" s="22">
        <f t="shared" ref="H322:P322" si="150">SUM(H323:H325)</f>
        <v>2448</v>
      </c>
      <c r="I322" s="22">
        <f t="shared" si="150"/>
        <v>2448</v>
      </c>
      <c r="J322" s="22">
        <f t="shared" si="150"/>
        <v>0</v>
      </c>
      <c r="K322" s="22">
        <f t="shared" si="150"/>
        <v>2597.328</v>
      </c>
      <c r="L322" s="22">
        <f t="shared" si="150"/>
        <v>2597.328</v>
      </c>
      <c r="M322" s="22">
        <f t="shared" si="150"/>
        <v>0</v>
      </c>
      <c r="N322" s="22">
        <f t="shared" si="150"/>
        <v>2753.16768</v>
      </c>
      <c r="O322" s="22">
        <f t="shared" si="150"/>
        <v>2753.16768</v>
      </c>
      <c r="P322" s="22">
        <f t="shared" si="150"/>
        <v>0</v>
      </c>
    </row>
    <row r="323" spans="1:16" x14ac:dyDescent="0.25">
      <c r="A323" s="258"/>
      <c r="B323" s="261"/>
      <c r="C323" s="261"/>
      <c r="D323" s="261"/>
      <c r="E323" s="261"/>
      <c r="F323" s="23" t="s">
        <v>46</v>
      </c>
      <c r="G323" s="22">
        <v>2400</v>
      </c>
      <c r="H323" s="22">
        <f t="shared" si="147"/>
        <v>2448</v>
      </c>
      <c r="I323" s="22">
        <f>SUM(G323*102/100)</f>
        <v>2448</v>
      </c>
      <c r="J323" s="22">
        <v>0</v>
      </c>
      <c r="K323" s="22">
        <f t="shared" si="148"/>
        <v>2597.328</v>
      </c>
      <c r="L323" s="22">
        <f>SUM(I323*106.1/100)</f>
        <v>2597.328</v>
      </c>
      <c r="M323" s="22">
        <v>0</v>
      </c>
      <c r="N323" s="22">
        <f t="shared" si="149"/>
        <v>2753.16768</v>
      </c>
      <c r="O323" s="22">
        <f>SUM(L323*106/100)</f>
        <v>2753.16768</v>
      </c>
      <c r="P323" s="22">
        <v>0</v>
      </c>
    </row>
    <row r="324" spans="1:16" x14ac:dyDescent="0.25">
      <c r="A324" s="258"/>
      <c r="B324" s="261"/>
      <c r="C324" s="261"/>
      <c r="D324" s="261"/>
      <c r="E324" s="261"/>
      <c r="F324" s="23" t="s">
        <v>47</v>
      </c>
      <c r="G324" s="22">
        <v>0</v>
      </c>
      <c r="H324" s="22">
        <f t="shared" si="147"/>
        <v>0</v>
      </c>
      <c r="I324" s="22"/>
      <c r="J324" s="22"/>
      <c r="K324" s="22">
        <f t="shared" si="148"/>
        <v>0</v>
      </c>
      <c r="L324" s="22"/>
      <c r="M324" s="22"/>
      <c r="N324" s="22">
        <f t="shared" si="149"/>
        <v>0</v>
      </c>
      <c r="O324" s="22"/>
      <c r="P324" s="22"/>
    </row>
    <row r="325" spans="1:16" x14ac:dyDescent="0.25">
      <c r="A325" s="258"/>
      <c r="B325" s="261"/>
      <c r="C325" s="261"/>
      <c r="D325" s="261"/>
      <c r="E325" s="261"/>
      <c r="F325" s="23" t="s">
        <v>48</v>
      </c>
      <c r="G325" s="22"/>
      <c r="H325" s="22">
        <f t="shared" si="147"/>
        <v>0</v>
      </c>
      <c r="I325" s="22">
        <f>SUM(G325*107.4/100)</f>
        <v>0</v>
      </c>
      <c r="J325" s="22">
        <v>0</v>
      </c>
      <c r="K325" s="22">
        <f t="shared" si="148"/>
        <v>0</v>
      </c>
      <c r="L325" s="22">
        <f>SUM(I325*106.4/100)</f>
        <v>0</v>
      </c>
      <c r="M325" s="22">
        <v>0</v>
      </c>
      <c r="N325" s="22">
        <f t="shared" si="149"/>
        <v>0</v>
      </c>
      <c r="O325" s="22">
        <f>SUM(L325*106.2/100)</f>
        <v>0</v>
      </c>
      <c r="P325" s="22">
        <v>0</v>
      </c>
    </row>
    <row r="326" spans="1:16" x14ac:dyDescent="0.25">
      <c r="A326" s="258"/>
      <c r="B326" s="261"/>
      <c r="C326" s="261"/>
      <c r="D326" s="261"/>
      <c r="E326" s="261"/>
      <c r="F326" s="23" t="s">
        <v>50</v>
      </c>
      <c r="G326" s="22">
        <f>SUM(G327:G330)</f>
        <v>0</v>
      </c>
      <c r="H326" s="22">
        <f t="shared" ref="H326:P326" si="151">SUM(H327:H330)</f>
        <v>0</v>
      </c>
      <c r="I326" s="22">
        <f t="shared" si="151"/>
        <v>0</v>
      </c>
      <c r="J326" s="22">
        <f t="shared" si="151"/>
        <v>0</v>
      </c>
      <c r="K326" s="22">
        <f t="shared" si="151"/>
        <v>0</v>
      </c>
      <c r="L326" s="22">
        <f t="shared" si="151"/>
        <v>0</v>
      </c>
      <c r="M326" s="22">
        <f t="shared" si="151"/>
        <v>0</v>
      </c>
      <c r="N326" s="22">
        <f t="shared" si="151"/>
        <v>0</v>
      </c>
      <c r="O326" s="22">
        <f t="shared" si="151"/>
        <v>0</v>
      </c>
      <c r="P326" s="22">
        <f t="shared" si="151"/>
        <v>0</v>
      </c>
    </row>
    <row r="327" spans="1:16" x14ac:dyDescent="0.25">
      <c r="A327" s="258"/>
      <c r="B327" s="261"/>
      <c r="C327" s="261"/>
      <c r="D327" s="261"/>
      <c r="E327" s="261"/>
      <c r="F327" s="23" t="s">
        <v>51</v>
      </c>
      <c r="G327" s="22"/>
      <c r="H327" s="22">
        <f t="shared" si="147"/>
        <v>0</v>
      </c>
      <c r="I327" s="22">
        <f>SUM(G327*106.2/100)</f>
        <v>0</v>
      </c>
      <c r="J327" s="22"/>
      <c r="K327" s="22">
        <f t="shared" si="148"/>
        <v>0</v>
      </c>
      <c r="L327" s="22">
        <f>SUM(I327*106.1/100)</f>
        <v>0</v>
      </c>
      <c r="M327" s="22"/>
      <c r="N327" s="22">
        <f t="shared" si="149"/>
        <v>0</v>
      </c>
      <c r="O327" s="22">
        <f>SUM(L327*106/100)</f>
        <v>0</v>
      </c>
      <c r="P327" s="22"/>
    </row>
    <row r="328" spans="1:16" x14ac:dyDescent="0.25">
      <c r="A328" s="258"/>
      <c r="B328" s="261"/>
      <c r="C328" s="261"/>
      <c r="D328" s="261"/>
      <c r="E328" s="261"/>
      <c r="F328" s="23" t="s">
        <v>52</v>
      </c>
      <c r="G328" s="22">
        <v>0</v>
      </c>
      <c r="H328" s="22">
        <f t="shared" si="147"/>
        <v>0</v>
      </c>
      <c r="I328" s="22"/>
      <c r="J328" s="22"/>
      <c r="K328" s="22">
        <f t="shared" si="148"/>
        <v>0</v>
      </c>
      <c r="L328" s="22"/>
      <c r="M328" s="22"/>
      <c r="N328" s="22">
        <f t="shared" si="149"/>
        <v>0</v>
      </c>
      <c r="O328" s="22"/>
      <c r="P328" s="22"/>
    </row>
    <row r="329" spans="1:16" ht="23.25" x14ac:dyDescent="0.25">
      <c r="A329" s="258"/>
      <c r="B329" s="261"/>
      <c r="C329" s="261"/>
      <c r="D329" s="261"/>
      <c r="E329" s="261"/>
      <c r="F329" s="81" t="s">
        <v>187</v>
      </c>
      <c r="G329" s="22">
        <v>0</v>
      </c>
      <c r="H329" s="22">
        <f t="shared" si="147"/>
        <v>0</v>
      </c>
      <c r="I329" s="22"/>
      <c r="J329" s="22"/>
      <c r="K329" s="22">
        <f t="shared" si="148"/>
        <v>0</v>
      </c>
      <c r="L329" s="22"/>
      <c r="M329" s="22"/>
      <c r="N329" s="22">
        <f t="shared" si="149"/>
        <v>0</v>
      </c>
      <c r="O329" s="22"/>
      <c r="P329" s="22"/>
    </row>
    <row r="330" spans="1:16" x14ac:dyDescent="0.25">
      <c r="A330" s="258"/>
      <c r="B330" s="261"/>
      <c r="C330" s="261"/>
      <c r="D330" s="261"/>
      <c r="E330" s="261"/>
      <c r="F330" s="23" t="s">
        <v>98</v>
      </c>
      <c r="G330" s="22">
        <v>0</v>
      </c>
      <c r="H330" s="22">
        <f t="shared" si="147"/>
        <v>0</v>
      </c>
      <c r="I330" s="22"/>
      <c r="J330" s="22"/>
      <c r="K330" s="22">
        <f t="shared" si="148"/>
        <v>0</v>
      </c>
      <c r="L330" s="22"/>
      <c r="M330" s="22"/>
      <c r="N330" s="22">
        <f t="shared" si="149"/>
        <v>0</v>
      </c>
      <c r="O330" s="22"/>
      <c r="P330" s="22"/>
    </row>
    <row r="331" spans="1:16" x14ac:dyDescent="0.25">
      <c r="A331" s="258"/>
      <c r="B331" s="261"/>
      <c r="C331" s="261"/>
      <c r="D331" s="261"/>
      <c r="E331" s="261"/>
      <c r="F331" s="23" t="s">
        <v>56</v>
      </c>
      <c r="G331" s="22">
        <v>3000</v>
      </c>
      <c r="H331" s="22">
        <f t="shared" si="147"/>
        <v>2640</v>
      </c>
      <c r="I331" s="22">
        <f>SUM(G331*88/100)</f>
        <v>2640</v>
      </c>
      <c r="J331" s="22">
        <v>0</v>
      </c>
      <c r="K331" s="22">
        <f t="shared" si="148"/>
        <v>2801.04</v>
      </c>
      <c r="L331" s="22">
        <f>SUM(I331*106.1/100)</f>
        <v>2801.04</v>
      </c>
      <c r="M331" s="22">
        <v>0</v>
      </c>
      <c r="N331" s="22">
        <f t="shared" si="149"/>
        <v>2969.1023999999998</v>
      </c>
      <c r="O331" s="22">
        <f>SUM(L331*106/100)</f>
        <v>2969.1023999999998</v>
      </c>
      <c r="P331" s="22">
        <v>0</v>
      </c>
    </row>
    <row r="332" spans="1:16" ht="23.25" x14ac:dyDescent="0.25">
      <c r="A332" s="258"/>
      <c r="B332" s="261"/>
      <c r="C332" s="261"/>
      <c r="D332" s="261"/>
      <c r="E332" s="261"/>
      <c r="F332" s="81" t="s">
        <v>189</v>
      </c>
      <c r="G332" s="22">
        <v>2000</v>
      </c>
      <c r="H332" s="22">
        <f t="shared" si="147"/>
        <v>2000</v>
      </c>
      <c r="I332" s="22">
        <f>SUM(G332)</f>
        <v>2000</v>
      </c>
      <c r="J332" s="22">
        <v>0</v>
      </c>
      <c r="K332" s="22">
        <f t="shared" si="148"/>
        <v>2122</v>
      </c>
      <c r="L332" s="22">
        <f>SUM(I332*106.1/100)</f>
        <v>2122</v>
      </c>
      <c r="M332" s="22">
        <v>0</v>
      </c>
      <c r="N332" s="22">
        <f t="shared" si="149"/>
        <v>2249.3200000000002</v>
      </c>
      <c r="O332" s="22">
        <f>SUM(L332*106/100)</f>
        <v>2249.3200000000002</v>
      </c>
      <c r="P332" s="22">
        <v>0</v>
      </c>
    </row>
    <row r="333" spans="1:16" x14ac:dyDescent="0.25">
      <c r="A333" s="258"/>
      <c r="B333" s="261"/>
      <c r="C333" s="261"/>
      <c r="D333" s="261"/>
      <c r="E333" s="261"/>
      <c r="F333" s="23" t="s">
        <v>99</v>
      </c>
      <c r="G333" s="22">
        <v>0</v>
      </c>
      <c r="H333" s="22">
        <f t="shared" si="147"/>
        <v>0</v>
      </c>
      <c r="I333" s="22"/>
      <c r="J333" s="22"/>
      <c r="K333" s="22">
        <f t="shared" si="148"/>
        <v>0</v>
      </c>
      <c r="L333" s="22"/>
      <c r="M333" s="22"/>
      <c r="N333" s="22">
        <f t="shared" si="149"/>
        <v>0</v>
      </c>
      <c r="O333" s="22"/>
      <c r="P333" s="22"/>
    </row>
    <row r="334" spans="1:16" ht="34.5" x14ac:dyDescent="0.25">
      <c r="A334" s="258"/>
      <c r="B334" s="261"/>
      <c r="C334" s="261"/>
      <c r="D334" s="261"/>
      <c r="E334" s="261"/>
      <c r="F334" s="81" t="s">
        <v>283</v>
      </c>
      <c r="G334" s="22"/>
      <c r="H334" s="22">
        <f t="shared" si="147"/>
        <v>0</v>
      </c>
      <c r="I334" s="22">
        <v>0</v>
      </c>
      <c r="J334" s="22">
        <v>0</v>
      </c>
      <c r="K334" s="22">
        <f t="shared" si="148"/>
        <v>0</v>
      </c>
      <c r="L334" s="22">
        <v>0</v>
      </c>
      <c r="M334" s="22">
        <v>0</v>
      </c>
      <c r="N334" s="22">
        <f t="shared" si="149"/>
        <v>0</v>
      </c>
      <c r="O334" s="22">
        <v>0</v>
      </c>
      <c r="P334" s="22">
        <v>0</v>
      </c>
    </row>
    <row r="335" spans="1:16" x14ac:dyDescent="0.25">
      <c r="A335" s="258"/>
      <c r="B335" s="261"/>
      <c r="C335" s="261"/>
      <c r="D335" s="261"/>
      <c r="E335" s="261"/>
      <c r="F335" s="23" t="s">
        <v>58</v>
      </c>
      <c r="G335" s="22">
        <f>SUM(G336:G342)</f>
        <v>26500</v>
      </c>
      <c r="H335" s="22">
        <f t="shared" ref="H335:P335" si="152">SUM(H336:H342)</f>
        <v>27010</v>
      </c>
      <c r="I335" s="22">
        <f t="shared" si="152"/>
        <v>27010</v>
      </c>
      <c r="J335" s="22">
        <f t="shared" si="152"/>
        <v>0</v>
      </c>
      <c r="K335" s="22">
        <f t="shared" si="152"/>
        <v>28657.61</v>
      </c>
      <c r="L335" s="22">
        <f t="shared" si="152"/>
        <v>28657.61</v>
      </c>
      <c r="M335" s="22">
        <f t="shared" si="152"/>
        <v>0</v>
      </c>
      <c r="N335" s="22">
        <f t="shared" si="152"/>
        <v>30377.066600000002</v>
      </c>
      <c r="O335" s="22">
        <f t="shared" si="152"/>
        <v>30377.066600000002</v>
      </c>
      <c r="P335" s="22">
        <f t="shared" si="152"/>
        <v>0</v>
      </c>
    </row>
    <row r="336" spans="1:16" x14ac:dyDescent="0.25">
      <c r="A336" s="258"/>
      <c r="B336" s="261"/>
      <c r="C336" s="261"/>
      <c r="D336" s="261"/>
      <c r="E336" s="261"/>
      <c r="F336" s="23" t="s">
        <v>101</v>
      </c>
      <c r="G336" s="22">
        <v>0</v>
      </c>
      <c r="H336" s="22">
        <f t="shared" si="147"/>
        <v>0</v>
      </c>
      <c r="I336" s="22">
        <f>SUM(G336*90/100)</f>
        <v>0</v>
      </c>
      <c r="J336" s="22">
        <v>0</v>
      </c>
      <c r="K336" s="22">
        <f t="shared" si="148"/>
        <v>0</v>
      </c>
      <c r="L336" s="22">
        <f>SUM(I336*106.4/100)</f>
        <v>0</v>
      </c>
      <c r="M336" s="22">
        <v>0</v>
      </c>
      <c r="N336" s="22">
        <f t="shared" si="149"/>
        <v>0</v>
      </c>
      <c r="O336" s="22">
        <f>SUM(L336*106.2/100)</f>
        <v>0</v>
      </c>
      <c r="P336" s="22">
        <v>0</v>
      </c>
    </row>
    <row r="337" spans="1:16" ht="23.25" x14ac:dyDescent="0.25">
      <c r="A337" s="258"/>
      <c r="B337" s="261"/>
      <c r="C337" s="261"/>
      <c r="D337" s="261"/>
      <c r="E337" s="261"/>
      <c r="F337" s="81" t="s">
        <v>191</v>
      </c>
      <c r="G337" s="22">
        <v>1000</v>
      </c>
      <c r="H337" s="22">
        <f t="shared" si="147"/>
        <v>1000</v>
      </c>
      <c r="I337" s="22">
        <f>SUM(G337)</f>
        <v>1000</v>
      </c>
      <c r="J337" s="22">
        <v>0</v>
      </c>
      <c r="K337" s="22">
        <f t="shared" si="148"/>
        <v>1061</v>
      </c>
      <c r="L337" s="22">
        <f>SUM(I337*106.1/100)</f>
        <v>1061</v>
      </c>
      <c r="M337" s="22">
        <v>0</v>
      </c>
      <c r="N337" s="22">
        <f t="shared" si="149"/>
        <v>1124.6600000000001</v>
      </c>
      <c r="O337" s="22">
        <f>SUM(L337*106/100)</f>
        <v>1124.6600000000001</v>
      </c>
      <c r="P337" s="22">
        <v>0</v>
      </c>
    </row>
    <row r="338" spans="1:16" x14ac:dyDescent="0.25">
      <c r="A338" s="258"/>
      <c r="B338" s="261"/>
      <c r="C338" s="261"/>
      <c r="D338" s="261"/>
      <c r="E338" s="261"/>
      <c r="F338" s="23" t="s">
        <v>102</v>
      </c>
      <c r="G338" s="22">
        <v>0</v>
      </c>
      <c r="H338" s="22">
        <f t="shared" si="147"/>
        <v>0</v>
      </c>
      <c r="I338" s="22"/>
      <c r="J338" s="22"/>
      <c r="K338" s="22">
        <f t="shared" si="148"/>
        <v>0</v>
      </c>
      <c r="L338" s="22"/>
      <c r="M338" s="22"/>
      <c r="N338" s="22">
        <f t="shared" si="149"/>
        <v>0</v>
      </c>
      <c r="O338" s="22"/>
      <c r="P338" s="22"/>
    </row>
    <row r="339" spans="1:16" ht="23.25" x14ac:dyDescent="0.25">
      <c r="A339" s="258"/>
      <c r="B339" s="261"/>
      <c r="C339" s="261"/>
      <c r="D339" s="261"/>
      <c r="E339" s="261"/>
      <c r="F339" s="81" t="s">
        <v>192</v>
      </c>
      <c r="G339" s="22"/>
      <c r="H339" s="22">
        <f t="shared" si="147"/>
        <v>0</v>
      </c>
      <c r="I339" s="22">
        <f>SUM(G339)</f>
        <v>0</v>
      </c>
      <c r="J339" s="22">
        <v>0</v>
      </c>
      <c r="K339" s="22">
        <f t="shared" si="148"/>
        <v>0</v>
      </c>
      <c r="L339" s="22">
        <f>SUM(I339)</f>
        <v>0</v>
      </c>
      <c r="M339" s="22">
        <v>0</v>
      </c>
      <c r="N339" s="22">
        <f t="shared" si="149"/>
        <v>0</v>
      </c>
      <c r="O339" s="22">
        <f>SUM(L339)</f>
        <v>0</v>
      </c>
      <c r="P339" s="22">
        <v>0</v>
      </c>
    </row>
    <row r="340" spans="1:16" x14ac:dyDescent="0.25">
      <c r="A340" s="258"/>
      <c r="B340" s="261"/>
      <c r="C340" s="261"/>
      <c r="D340" s="261"/>
      <c r="E340" s="261"/>
      <c r="F340" s="23" t="s">
        <v>60</v>
      </c>
      <c r="G340" s="22">
        <v>0</v>
      </c>
      <c r="H340" s="22">
        <f t="shared" si="147"/>
        <v>0</v>
      </c>
      <c r="I340" s="22">
        <f>SUM(G340*107.4/100)</f>
        <v>0</v>
      </c>
      <c r="J340" s="22">
        <v>0</v>
      </c>
      <c r="K340" s="22">
        <f t="shared" si="148"/>
        <v>0</v>
      </c>
      <c r="L340" s="22">
        <f>SUM(I340*106.4/100)</f>
        <v>0</v>
      </c>
      <c r="M340" s="22">
        <v>0</v>
      </c>
      <c r="N340" s="22">
        <f t="shared" si="149"/>
        <v>0</v>
      </c>
      <c r="O340" s="22">
        <f>SUM(L340*106.2/100)</f>
        <v>0</v>
      </c>
      <c r="P340" s="22">
        <v>0</v>
      </c>
    </row>
    <row r="341" spans="1:16" x14ac:dyDescent="0.25">
      <c r="A341" s="258"/>
      <c r="B341" s="261"/>
      <c r="C341" s="261"/>
      <c r="D341" s="261"/>
      <c r="E341" s="261"/>
      <c r="F341" s="23" t="s">
        <v>61</v>
      </c>
      <c r="G341" s="22">
        <v>25500</v>
      </c>
      <c r="H341" s="22">
        <f t="shared" si="147"/>
        <v>26010</v>
      </c>
      <c r="I341" s="22">
        <f>SUM(G341*102/100)</f>
        <v>26010</v>
      </c>
      <c r="J341" s="22">
        <v>0</v>
      </c>
      <c r="K341" s="22">
        <f t="shared" si="148"/>
        <v>27596.61</v>
      </c>
      <c r="L341" s="22">
        <f>SUM(I341*106.1/100)</f>
        <v>27596.61</v>
      </c>
      <c r="M341" s="22">
        <v>0</v>
      </c>
      <c r="N341" s="22">
        <f t="shared" si="149"/>
        <v>29252.406600000002</v>
      </c>
      <c r="O341" s="22">
        <f>SUM(L341*106/100)</f>
        <v>29252.406600000002</v>
      </c>
      <c r="P341" s="22">
        <v>0</v>
      </c>
    </row>
    <row r="342" spans="1:16" x14ac:dyDescent="0.25">
      <c r="A342" s="259"/>
      <c r="B342" s="262"/>
      <c r="C342" s="262"/>
      <c r="D342" s="262"/>
      <c r="E342" s="262"/>
      <c r="F342" s="23" t="s">
        <v>193</v>
      </c>
      <c r="G342" s="22">
        <v>0</v>
      </c>
      <c r="H342" s="22">
        <f t="shared" si="147"/>
        <v>0</v>
      </c>
      <c r="I342" s="22">
        <f>SUM(G342*107.4/100)</f>
        <v>0</v>
      </c>
      <c r="J342" s="22">
        <v>0</v>
      </c>
      <c r="K342" s="22">
        <f t="shared" si="148"/>
        <v>0</v>
      </c>
      <c r="L342" s="22">
        <f>SUM(I342*106.4/100)</f>
        <v>0</v>
      </c>
      <c r="M342" s="22">
        <v>0</v>
      </c>
      <c r="N342" s="22">
        <f t="shared" si="149"/>
        <v>0</v>
      </c>
      <c r="O342" s="22">
        <f>SUM(L342*106.2/100)</f>
        <v>0</v>
      </c>
      <c r="P342" s="22">
        <v>0</v>
      </c>
    </row>
    <row r="343" spans="1:16" x14ac:dyDescent="0.25">
      <c r="A343" s="149" t="s">
        <v>62</v>
      </c>
      <c r="B343" s="23" t="s">
        <v>107</v>
      </c>
      <c r="C343" s="23" t="s">
        <v>18</v>
      </c>
      <c r="D343" s="23" t="s">
        <v>176</v>
      </c>
      <c r="E343" s="147">
        <v>800</v>
      </c>
      <c r="F343" s="23"/>
      <c r="G343" s="22">
        <f>SUM(G344)</f>
        <v>1600</v>
      </c>
      <c r="H343" s="22">
        <f t="shared" ref="H343:P343" si="153">SUM(H344)</f>
        <v>1696</v>
      </c>
      <c r="I343" s="22">
        <f t="shared" si="153"/>
        <v>1696</v>
      </c>
      <c r="J343" s="22">
        <f t="shared" si="153"/>
        <v>0</v>
      </c>
      <c r="K343" s="22">
        <f t="shared" si="153"/>
        <v>1799.4559999999997</v>
      </c>
      <c r="L343" s="22">
        <f t="shared" si="153"/>
        <v>1799.4559999999997</v>
      </c>
      <c r="M343" s="22">
        <f t="shared" si="153"/>
        <v>0</v>
      </c>
      <c r="N343" s="22">
        <f t="shared" si="153"/>
        <v>1907.4233599999995</v>
      </c>
      <c r="O343" s="22">
        <f t="shared" si="153"/>
        <v>1907.4233599999995</v>
      </c>
      <c r="P343" s="22">
        <f t="shared" si="153"/>
        <v>0</v>
      </c>
    </row>
    <row r="344" spans="1:16" x14ac:dyDescent="0.25">
      <c r="A344" s="217" t="s">
        <v>64</v>
      </c>
      <c r="B344" s="23" t="s">
        <v>107</v>
      </c>
      <c r="C344" s="23" t="s">
        <v>18</v>
      </c>
      <c r="D344" s="23" t="s">
        <v>176</v>
      </c>
      <c r="E344" s="147">
        <v>850</v>
      </c>
      <c r="F344" s="23"/>
      <c r="G344" s="22">
        <f>SUM(G345:G346)</f>
        <v>1600</v>
      </c>
      <c r="H344" s="22">
        <f t="shared" ref="H344:P344" si="154">SUM(H345:H346)</f>
        <v>1696</v>
      </c>
      <c r="I344" s="22">
        <f t="shared" si="154"/>
        <v>1696</v>
      </c>
      <c r="J344" s="22">
        <f t="shared" si="154"/>
        <v>0</v>
      </c>
      <c r="K344" s="22">
        <f t="shared" si="154"/>
        <v>1799.4559999999997</v>
      </c>
      <c r="L344" s="22">
        <f t="shared" si="154"/>
        <v>1799.4559999999997</v>
      </c>
      <c r="M344" s="22">
        <f t="shared" si="154"/>
        <v>0</v>
      </c>
      <c r="N344" s="22">
        <f t="shared" si="154"/>
        <v>1907.4233599999995</v>
      </c>
      <c r="O344" s="22">
        <f t="shared" si="154"/>
        <v>1907.4233599999995</v>
      </c>
      <c r="P344" s="22">
        <f t="shared" si="154"/>
        <v>0</v>
      </c>
    </row>
    <row r="345" spans="1:16" ht="23.25" x14ac:dyDescent="0.25">
      <c r="A345" s="217" t="s">
        <v>78</v>
      </c>
      <c r="B345" s="23" t="s">
        <v>107</v>
      </c>
      <c r="C345" s="23" t="s">
        <v>18</v>
      </c>
      <c r="D345" s="23" t="s">
        <v>176</v>
      </c>
      <c r="E345" s="147">
        <v>851</v>
      </c>
      <c r="F345" s="23" t="s">
        <v>68</v>
      </c>
      <c r="G345" s="22">
        <v>0</v>
      </c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x14ac:dyDescent="0.25">
      <c r="A346" s="217" t="s">
        <v>66</v>
      </c>
      <c r="B346" s="23" t="s">
        <v>107</v>
      </c>
      <c r="C346" s="23" t="s">
        <v>18</v>
      </c>
      <c r="D346" s="23" t="s">
        <v>176</v>
      </c>
      <c r="E346" s="147">
        <v>852</v>
      </c>
      <c r="F346" s="23" t="s">
        <v>68</v>
      </c>
      <c r="G346" s="22">
        <v>1600</v>
      </c>
      <c r="H346" s="22">
        <f>SUM(I346:J346)</f>
        <v>1696</v>
      </c>
      <c r="I346" s="22">
        <f>G346*106/100</f>
        <v>1696</v>
      </c>
      <c r="J346" s="22">
        <v>0</v>
      </c>
      <c r="K346" s="22">
        <f>SUM(L346:M346)</f>
        <v>1799.4559999999997</v>
      </c>
      <c r="L346" s="22">
        <f>SUM(I346*106.1/100)</f>
        <v>1799.4559999999997</v>
      </c>
      <c r="M346" s="22">
        <v>0</v>
      </c>
      <c r="N346" s="22">
        <f>SUM(O346:P346)</f>
        <v>1907.4233599999995</v>
      </c>
      <c r="O346" s="22">
        <f>SUM(L346*106/100)</f>
        <v>1907.4233599999995</v>
      </c>
      <c r="P346" s="22">
        <v>0</v>
      </c>
    </row>
    <row r="347" spans="1:16" x14ac:dyDescent="0.25">
      <c r="A347" s="129" t="s">
        <v>196</v>
      </c>
      <c r="B347" s="130">
        <v>10</v>
      </c>
      <c r="C347" s="131" t="s">
        <v>19</v>
      </c>
      <c r="D347" s="145"/>
      <c r="E347" s="145"/>
      <c r="F347" s="23"/>
      <c r="G347" s="25">
        <f>SUM(G348+G354)</f>
        <v>14500</v>
      </c>
      <c r="H347" s="25">
        <f t="shared" ref="H347:P347" si="155">SUM(H348+H354)</f>
        <v>15533</v>
      </c>
      <c r="I347" s="25">
        <f t="shared" si="155"/>
        <v>15533</v>
      </c>
      <c r="J347" s="25">
        <f t="shared" si="155"/>
        <v>0</v>
      </c>
      <c r="K347" s="25">
        <f t="shared" si="155"/>
        <v>16480.512999999999</v>
      </c>
      <c r="L347" s="25">
        <f t="shared" si="155"/>
        <v>16480.512999999999</v>
      </c>
      <c r="M347" s="25">
        <f t="shared" si="155"/>
        <v>0</v>
      </c>
      <c r="N347" s="25">
        <f t="shared" si="155"/>
        <v>17469.343779999999</v>
      </c>
      <c r="O347" s="25">
        <f t="shared" si="155"/>
        <v>17469.343779999999</v>
      </c>
      <c r="P347" s="25">
        <f t="shared" si="155"/>
        <v>0</v>
      </c>
    </row>
    <row r="348" spans="1:16" x14ac:dyDescent="0.25">
      <c r="A348" s="82" t="s">
        <v>197</v>
      </c>
      <c r="B348" s="24" t="s">
        <v>91</v>
      </c>
      <c r="C348" s="24" t="s">
        <v>81</v>
      </c>
      <c r="D348" s="24" t="s">
        <v>20</v>
      </c>
      <c r="E348" s="24"/>
      <c r="F348" s="24"/>
      <c r="G348" s="25">
        <f>SUM(G349)</f>
        <v>0</v>
      </c>
      <c r="H348" s="25">
        <f t="shared" ref="H348:P352" si="156">SUM(H349)</f>
        <v>0</v>
      </c>
      <c r="I348" s="25">
        <f t="shared" si="156"/>
        <v>0</v>
      </c>
      <c r="J348" s="25">
        <f t="shared" si="156"/>
        <v>0</v>
      </c>
      <c r="K348" s="25">
        <f t="shared" si="156"/>
        <v>0</v>
      </c>
      <c r="L348" s="25">
        <f t="shared" si="156"/>
        <v>0</v>
      </c>
      <c r="M348" s="25">
        <f t="shared" si="156"/>
        <v>0</v>
      </c>
      <c r="N348" s="25">
        <f t="shared" si="156"/>
        <v>0</v>
      </c>
      <c r="O348" s="25">
        <f t="shared" si="156"/>
        <v>0</v>
      </c>
      <c r="P348" s="25">
        <f t="shared" si="156"/>
        <v>0</v>
      </c>
    </row>
    <row r="349" spans="1:16" ht="23.25" x14ac:dyDescent="0.25">
      <c r="A349" s="217" t="s">
        <v>198</v>
      </c>
      <c r="B349" s="23" t="s">
        <v>91</v>
      </c>
      <c r="C349" s="23" t="s">
        <v>81</v>
      </c>
      <c r="D349" s="23" t="s">
        <v>199</v>
      </c>
      <c r="E349" s="23"/>
      <c r="F349" s="23"/>
      <c r="G349" s="22">
        <f>SUM(G350)</f>
        <v>0</v>
      </c>
      <c r="H349" s="22">
        <f t="shared" si="156"/>
        <v>0</v>
      </c>
      <c r="I349" s="22">
        <f t="shared" si="156"/>
        <v>0</v>
      </c>
      <c r="J349" s="22">
        <f t="shared" si="156"/>
        <v>0</v>
      </c>
      <c r="K349" s="22">
        <f t="shared" si="156"/>
        <v>0</v>
      </c>
      <c r="L349" s="22">
        <f t="shared" si="156"/>
        <v>0</v>
      </c>
      <c r="M349" s="22">
        <f t="shared" si="156"/>
        <v>0</v>
      </c>
      <c r="N349" s="22">
        <f t="shared" si="156"/>
        <v>0</v>
      </c>
      <c r="O349" s="22">
        <f t="shared" si="156"/>
        <v>0</v>
      </c>
      <c r="P349" s="22">
        <f t="shared" si="156"/>
        <v>0</v>
      </c>
    </row>
    <row r="350" spans="1:16" x14ac:dyDescent="0.25">
      <c r="A350" s="217" t="s">
        <v>200</v>
      </c>
      <c r="B350" s="23" t="s">
        <v>91</v>
      </c>
      <c r="C350" s="23" t="s">
        <v>81</v>
      </c>
      <c r="D350" s="23" t="s">
        <v>295</v>
      </c>
      <c r="E350" s="23"/>
      <c r="F350" s="23"/>
      <c r="G350" s="22">
        <f>SUM(G351)</f>
        <v>0</v>
      </c>
      <c r="H350" s="22">
        <f t="shared" si="156"/>
        <v>0</v>
      </c>
      <c r="I350" s="22">
        <f t="shared" si="156"/>
        <v>0</v>
      </c>
      <c r="J350" s="22">
        <f t="shared" si="156"/>
        <v>0</v>
      </c>
      <c r="K350" s="22">
        <f t="shared" si="156"/>
        <v>0</v>
      </c>
      <c r="L350" s="22">
        <f t="shared" si="156"/>
        <v>0</v>
      </c>
      <c r="M350" s="22">
        <f t="shared" si="156"/>
        <v>0</v>
      </c>
      <c r="N350" s="22">
        <f t="shared" si="156"/>
        <v>0</v>
      </c>
      <c r="O350" s="22">
        <f t="shared" si="156"/>
        <v>0</v>
      </c>
      <c r="P350" s="22">
        <f t="shared" si="156"/>
        <v>0</v>
      </c>
    </row>
    <row r="351" spans="1:16" ht="23.25" x14ac:dyDescent="0.25">
      <c r="A351" s="149" t="s">
        <v>38</v>
      </c>
      <c r="B351" s="23" t="s">
        <v>91</v>
      </c>
      <c r="C351" s="23" t="s">
        <v>81</v>
      </c>
      <c r="D351" s="23" t="s">
        <v>295</v>
      </c>
      <c r="E351" s="23" t="s">
        <v>88</v>
      </c>
      <c r="F351" s="23"/>
      <c r="G351" s="22">
        <f>SUM(G352)</f>
        <v>0</v>
      </c>
      <c r="H351" s="22">
        <f t="shared" si="156"/>
        <v>0</v>
      </c>
      <c r="I351" s="22">
        <f t="shared" si="156"/>
        <v>0</v>
      </c>
      <c r="J351" s="22">
        <f t="shared" si="156"/>
        <v>0</v>
      </c>
      <c r="K351" s="22">
        <f t="shared" si="156"/>
        <v>0</v>
      </c>
      <c r="L351" s="22">
        <f t="shared" si="156"/>
        <v>0</v>
      </c>
      <c r="M351" s="22">
        <f t="shared" si="156"/>
        <v>0</v>
      </c>
      <c r="N351" s="22">
        <f t="shared" si="156"/>
        <v>0</v>
      </c>
      <c r="O351" s="22">
        <f t="shared" si="156"/>
        <v>0</v>
      </c>
      <c r="P351" s="22">
        <f t="shared" si="156"/>
        <v>0</v>
      </c>
    </row>
    <row r="352" spans="1:16" ht="23.25" x14ac:dyDescent="0.25">
      <c r="A352" s="217" t="s">
        <v>39</v>
      </c>
      <c r="B352" s="23" t="s">
        <v>91</v>
      </c>
      <c r="C352" s="23" t="s">
        <v>81</v>
      </c>
      <c r="D352" s="23" t="s">
        <v>295</v>
      </c>
      <c r="E352" s="23" t="s">
        <v>89</v>
      </c>
      <c r="F352" s="23"/>
      <c r="G352" s="22">
        <f>SUM(G353)</f>
        <v>0</v>
      </c>
      <c r="H352" s="22">
        <f t="shared" si="156"/>
        <v>0</v>
      </c>
      <c r="I352" s="22">
        <f t="shared" si="156"/>
        <v>0</v>
      </c>
      <c r="J352" s="22">
        <f t="shared" si="156"/>
        <v>0</v>
      </c>
      <c r="K352" s="22">
        <f t="shared" si="156"/>
        <v>0</v>
      </c>
      <c r="L352" s="22">
        <f t="shared" si="156"/>
        <v>0</v>
      </c>
      <c r="M352" s="22">
        <f t="shared" si="156"/>
        <v>0</v>
      </c>
      <c r="N352" s="22">
        <f t="shared" si="156"/>
        <v>0</v>
      </c>
      <c r="O352" s="22">
        <f t="shared" si="156"/>
        <v>0</v>
      </c>
      <c r="P352" s="22">
        <f t="shared" si="156"/>
        <v>0</v>
      </c>
    </row>
    <row r="353" spans="1:16" ht="23.25" x14ac:dyDescent="0.25">
      <c r="A353" s="148" t="s">
        <v>42</v>
      </c>
      <c r="B353" s="23" t="s">
        <v>91</v>
      </c>
      <c r="C353" s="23" t="s">
        <v>81</v>
      </c>
      <c r="D353" s="23" t="s">
        <v>295</v>
      </c>
      <c r="E353" s="23" t="s">
        <v>43</v>
      </c>
      <c r="F353" s="23" t="s">
        <v>56</v>
      </c>
      <c r="G353" s="22">
        <v>0</v>
      </c>
      <c r="H353" s="22">
        <f>SUM(I353:J353)</f>
        <v>0</v>
      </c>
      <c r="I353" s="22"/>
      <c r="J353" s="22"/>
      <c r="K353" s="22">
        <f>SUM(L353:M353)</f>
        <v>0</v>
      </c>
      <c r="L353" s="22"/>
      <c r="M353" s="22"/>
      <c r="N353" s="22">
        <f>SUM(O353:P353)</f>
        <v>0</v>
      </c>
      <c r="O353" s="22"/>
      <c r="P353" s="22"/>
    </row>
    <row r="354" spans="1:16" x14ac:dyDescent="0.25">
      <c r="A354" s="126" t="s">
        <v>202</v>
      </c>
      <c r="B354" s="24" t="s">
        <v>91</v>
      </c>
      <c r="C354" s="24" t="s">
        <v>203</v>
      </c>
      <c r="D354" s="24"/>
      <c r="E354" s="24"/>
      <c r="F354" s="24"/>
      <c r="G354" s="25">
        <f t="shared" ref="G354:H358" si="157">SUM(G355)</f>
        <v>14500</v>
      </c>
      <c r="H354" s="25">
        <f t="shared" si="157"/>
        <v>15533</v>
      </c>
      <c r="I354" s="25">
        <f t="shared" ref="I354:P358" si="158">SUM(I355)</f>
        <v>15533</v>
      </c>
      <c r="J354" s="25">
        <f t="shared" si="158"/>
        <v>0</v>
      </c>
      <c r="K354" s="25">
        <f t="shared" si="158"/>
        <v>16480.512999999999</v>
      </c>
      <c r="L354" s="25">
        <f t="shared" si="158"/>
        <v>16480.512999999999</v>
      </c>
      <c r="M354" s="25">
        <f t="shared" si="158"/>
        <v>0</v>
      </c>
      <c r="N354" s="25">
        <f t="shared" si="158"/>
        <v>17469.343779999999</v>
      </c>
      <c r="O354" s="25">
        <f t="shared" si="158"/>
        <v>17469.343779999999</v>
      </c>
      <c r="P354" s="25">
        <f t="shared" si="158"/>
        <v>0</v>
      </c>
    </row>
    <row r="355" spans="1:16" x14ac:dyDescent="0.25">
      <c r="A355" s="217" t="s">
        <v>204</v>
      </c>
      <c r="B355" s="23" t="s">
        <v>91</v>
      </c>
      <c r="C355" s="23" t="s">
        <v>203</v>
      </c>
      <c r="D355" s="23" t="s">
        <v>201</v>
      </c>
      <c r="E355" s="23"/>
      <c r="F355" s="23"/>
      <c r="G355" s="22">
        <f t="shared" si="157"/>
        <v>14500</v>
      </c>
      <c r="H355" s="22">
        <f t="shared" si="157"/>
        <v>15533</v>
      </c>
      <c r="I355" s="22">
        <f t="shared" si="158"/>
        <v>15533</v>
      </c>
      <c r="J355" s="22">
        <f t="shared" si="158"/>
        <v>0</v>
      </c>
      <c r="K355" s="22">
        <f t="shared" si="158"/>
        <v>16480.512999999999</v>
      </c>
      <c r="L355" s="22">
        <f t="shared" si="158"/>
        <v>16480.512999999999</v>
      </c>
      <c r="M355" s="22">
        <f t="shared" si="158"/>
        <v>0</v>
      </c>
      <c r="N355" s="22">
        <f t="shared" si="158"/>
        <v>17469.343779999999</v>
      </c>
      <c r="O355" s="22">
        <f t="shared" si="158"/>
        <v>17469.343779999999</v>
      </c>
      <c r="P355" s="22">
        <f t="shared" si="158"/>
        <v>0</v>
      </c>
    </row>
    <row r="356" spans="1:16" ht="34.5" x14ac:dyDescent="0.25">
      <c r="A356" s="217" t="s">
        <v>205</v>
      </c>
      <c r="B356" s="23" t="s">
        <v>91</v>
      </c>
      <c r="C356" s="23" t="s">
        <v>203</v>
      </c>
      <c r="D356" s="23" t="s">
        <v>201</v>
      </c>
      <c r="E356" s="23"/>
      <c r="F356" s="23"/>
      <c r="G356" s="22">
        <f t="shared" si="157"/>
        <v>14500</v>
      </c>
      <c r="H356" s="22">
        <f t="shared" si="157"/>
        <v>15533</v>
      </c>
      <c r="I356" s="22">
        <f t="shared" si="158"/>
        <v>15533</v>
      </c>
      <c r="J356" s="22">
        <f t="shared" si="158"/>
        <v>0</v>
      </c>
      <c r="K356" s="22">
        <f t="shared" si="158"/>
        <v>16480.512999999999</v>
      </c>
      <c r="L356" s="22">
        <f t="shared" si="158"/>
        <v>16480.512999999999</v>
      </c>
      <c r="M356" s="22">
        <f t="shared" si="158"/>
        <v>0</v>
      </c>
      <c r="N356" s="22">
        <f t="shared" si="158"/>
        <v>17469.343779999999</v>
      </c>
      <c r="O356" s="22">
        <f t="shared" si="158"/>
        <v>17469.343779999999</v>
      </c>
      <c r="P356" s="22">
        <f t="shared" si="158"/>
        <v>0</v>
      </c>
    </row>
    <row r="357" spans="1:16" ht="23.25" x14ac:dyDescent="0.25">
      <c r="A357" s="149" t="s">
        <v>38</v>
      </c>
      <c r="B357" s="23" t="s">
        <v>91</v>
      </c>
      <c r="C357" s="23" t="s">
        <v>203</v>
      </c>
      <c r="D357" s="23" t="s">
        <v>201</v>
      </c>
      <c r="E357" s="23" t="s">
        <v>88</v>
      </c>
      <c r="F357" s="23"/>
      <c r="G357" s="22">
        <f t="shared" si="157"/>
        <v>14500</v>
      </c>
      <c r="H357" s="22">
        <f t="shared" si="157"/>
        <v>15533</v>
      </c>
      <c r="I357" s="22">
        <f t="shared" si="158"/>
        <v>15533</v>
      </c>
      <c r="J357" s="22">
        <f t="shared" si="158"/>
        <v>0</v>
      </c>
      <c r="K357" s="22">
        <f t="shared" si="158"/>
        <v>16480.512999999999</v>
      </c>
      <c r="L357" s="22">
        <f t="shared" si="158"/>
        <v>16480.512999999999</v>
      </c>
      <c r="M357" s="22">
        <f t="shared" si="158"/>
        <v>0</v>
      </c>
      <c r="N357" s="22">
        <f t="shared" si="158"/>
        <v>17469.343779999999</v>
      </c>
      <c r="O357" s="22">
        <f t="shared" si="158"/>
        <v>17469.343779999999</v>
      </c>
      <c r="P357" s="22">
        <f t="shared" si="158"/>
        <v>0</v>
      </c>
    </row>
    <row r="358" spans="1:16" ht="23.25" x14ac:dyDescent="0.25">
      <c r="A358" s="217" t="s">
        <v>39</v>
      </c>
      <c r="B358" s="23" t="s">
        <v>91</v>
      </c>
      <c r="C358" s="23" t="s">
        <v>203</v>
      </c>
      <c r="D358" s="23" t="s">
        <v>201</v>
      </c>
      <c r="E358" s="23" t="s">
        <v>89</v>
      </c>
      <c r="F358" s="23"/>
      <c r="G358" s="22">
        <f t="shared" si="157"/>
        <v>14500</v>
      </c>
      <c r="H358" s="22">
        <f t="shared" si="157"/>
        <v>15533</v>
      </c>
      <c r="I358" s="22">
        <f t="shared" si="158"/>
        <v>15533</v>
      </c>
      <c r="J358" s="22">
        <f t="shared" si="158"/>
        <v>0</v>
      </c>
      <c r="K358" s="22">
        <f t="shared" si="158"/>
        <v>16480.512999999999</v>
      </c>
      <c r="L358" s="22">
        <f t="shared" si="158"/>
        <v>16480.512999999999</v>
      </c>
      <c r="M358" s="22">
        <f t="shared" si="158"/>
        <v>0</v>
      </c>
      <c r="N358" s="22">
        <f t="shared" si="158"/>
        <v>17469.343779999999</v>
      </c>
      <c r="O358" s="22">
        <f t="shared" si="158"/>
        <v>17469.343779999999</v>
      </c>
      <c r="P358" s="22">
        <f t="shared" si="158"/>
        <v>0</v>
      </c>
    </row>
    <row r="359" spans="1:16" ht="23.25" x14ac:dyDescent="0.25">
      <c r="A359" s="148" t="s">
        <v>42</v>
      </c>
      <c r="B359" s="23" t="s">
        <v>91</v>
      </c>
      <c r="C359" s="23" t="s">
        <v>203</v>
      </c>
      <c r="D359" s="23" t="s">
        <v>201</v>
      </c>
      <c r="E359" s="23" t="s">
        <v>43</v>
      </c>
      <c r="F359" s="23" t="s">
        <v>56</v>
      </c>
      <c r="G359" s="22">
        <v>14500</v>
      </c>
      <c r="H359" s="22">
        <f>SUM(I359:J359)</f>
        <v>15533</v>
      </c>
      <c r="I359" s="22">
        <v>15533</v>
      </c>
      <c r="J359" s="22">
        <v>0</v>
      </c>
      <c r="K359" s="22">
        <f>SUM(L359:M359)</f>
        <v>16480.512999999999</v>
      </c>
      <c r="L359" s="22">
        <f>SUM(I359*106.1/100)</f>
        <v>16480.512999999999</v>
      </c>
      <c r="M359" s="22">
        <v>0</v>
      </c>
      <c r="N359" s="22">
        <f>SUM(O359:P359)</f>
        <v>17469.343779999999</v>
      </c>
      <c r="O359" s="22">
        <f>SUM(L359*106/100)</f>
        <v>17469.343779999999</v>
      </c>
      <c r="P359" s="22">
        <v>0</v>
      </c>
    </row>
    <row r="360" spans="1:16" x14ac:dyDescent="0.25">
      <c r="A360" s="82" t="s">
        <v>206</v>
      </c>
      <c r="B360" s="24" t="s">
        <v>207</v>
      </c>
      <c r="C360" s="24" t="s">
        <v>19</v>
      </c>
      <c r="D360" s="24" t="s">
        <v>20</v>
      </c>
      <c r="E360" s="24"/>
      <c r="F360" s="24"/>
      <c r="G360" s="25">
        <f t="shared" ref="G360:P364" si="159">SUM(G361)</f>
        <v>0</v>
      </c>
      <c r="H360" s="25">
        <f t="shared" si="159"/>
        <v>0</v>
      </c>
      <c r="I360" s="25">
        <f t="shared" si="159"/>
        <v>0</v>
      </c>
      <c r="J360" s="25">
        <f t="shared" si="159"/>
        <v>0</v>
      </c>
      <c r="K360" s="25">
        <f t="shared" si="159"/>
        <v>0</v>
      </c>
      <c r="L360" s="25">
        <f t="shared" si="159"/>
        <v>0</v>
      </c>
      <c r="M360" s="25">
        <f t="shared" si="159"/>
        <v>0</v>
      </c>
      <c r="N360" s="25">
        <f t="shared" si="159"/>
        <v>0</v>
      </c>
      <c r="O360" s="25">
        <f t="shared" si="159"/>
        <v>0</v>
      </c>
      <c r="P360" s="25">
        <f t="shared" si="159"/>
        <v>0</v>
      </c>
    </row>
    <row r="361" spans="1:16" x14ac:dyDescent="0.25">
      <c r="A361" s="82" t="s">
        <v>208</v>
      </c>
      <c r="B361" s="24" t="s">
        <v>207</v>
      </c>
      <c r="C361" s="24" t="s">
        <v>145</v>
      </c>
      <c r="D361" s="24" t="s">
        <v>20</v>
      </c>
      <c r="E361" s="24"/>
      <c r="F361" s="24"/>
      <c r="G361" s="25">
        <f t="shared" si="159"/>
        <v>0</v>
      </c>
      <c r="H361" s="25">
        <f t="shared" si="159"/>
        <v>0</v>
      </c>
      <c r="I361" s="25">
        <f t="shared" si="159"/>
        <v>0</v>
      </c>
      <c r="J361" s="25">
        <f t="shared" si="159"/>
        <v>0</v>
      </c>
      <c r="K361" s="25">
        <f t="shared" si="159"/>
        <v>0</v>
      </c>
      <c r="L361" s="25">
        <f t="shared" si="159"/>
        <v>0</v>
      </c>
      <c r="M361" s="25">
        <f t="shared" si="159"/>
        <v>0</v>
      </c>
      <c r="N361" s="25">
        <f t="shared" si="159"/>
        <v>0</v>
      </c>
      <c r="O361" s="25">
        <f t="shared" si="159"/>
        <v>0</v>
      </c>
      <c r="P361" s="25">
        <f t="shared" si="159"/>
        <v>0</v>
      </c>
    </row>
    <row r="362" spans="1:16" ht="23.25" x14ac:dyDescent="0.25">
      <c r="A362" s="217" t="s">
        <v>209</v>
      </c>
      <c r="B362" s="23" t="s">
        <v>207</v>
      </c>
      <c r="C362" s="23" t="s">
        <v>145</v>
      </c>
      <c r="D362" s="23" t="s">
        <v>210</v>
      </c>
      <c r="E362" s="23"/>
      <c r="F362" s="23"/>
      <c r="G362" s="22">
        <f t="shared" si="159"/>
        <v>0</v>
      </c>
      <c r="H362" s="22">
        <f t="shared" si="159"/>
        <v>0</v>
      </c>
      <c r="I362" s="22">
        <f t="shared" si="159"/>
        <v>0</v>
      </c>
      <c r="J362" s="22">
        <f t="shared" si="159"/>
        <v>0</v>
      </c>
      <c r="K362" s="22">
        <f t="shared" si="159"/>
        <v>0</v>
      </c>
      <c r="L362" s="22">
        <f t="shared" si="159"/>
        <v>0</v>
      </c>
      <c r="M362" s="22">
        <f t="shared" si="159"/>
        <v>0</v>
      </c>
      <c r="N362" s="22">
        <f t="shared" si="159"/>
        <v>0</v>
      </c>
      <c r="O362" s="22">
        <f t="shared" si="159"/>
        <v>0</v>
      </c>
      <c r="P362" s="22">
        <f t="shared" si="159"/>
        <v>0</v>
      </c>
    </row>
    <row r="363" spans="1:16" ht="23.25" x14ac:dyDescent="0.25">
      <c r="A363" s="217" t="s">
        <v>211</v>
      </c>
      <c r="B363" s="23" t="s">
        <v>207</v>
      </c>
      <c r="C363" s="23" t="s">
        <v>145</v>
      </c>
      <c r="D363" s="23" t="s">
        <v>212</v>
      </c>
      <c r="E363" s="23"/>
      <c r="F363" s="23"/>
      <c r="G363" s="22">
        <f>SUM(G364)</f>
        <v>0</v>
      </c>
      <c r="H363" s="22">
        <f t="shared" si="159"/>
        <v>0</v>
      </c>
      <c r="I363" s="22">
        <f t="shared" si="159"/>
        <v>0</v>
      </c>
      <c r="J363" s="22">
        <f t="shared" si="159"/>
        <v>0</v>
      </c>
      <c r="K363" s="22">
        <f t="shared" si="159"/>
        <v>0</v>
      </c>
      <c r="L363" s="22">
        <f t="shared" si="159"/>
        <v>0</v>
      </c>
      <c r="M363" s="22">
        <f t="shared" si="159"/>
        <v>0</v>
      </c>
      <c r="N363" s="22">
        <f t="shared" si="159"/>
        <v>0</v>
      </c>
      <c r="O363" s="22">
        <f t="shared" si="159"/>
        <v>0</v>
      </c>
      <c r="P363" s="22">
        <f t="shared" si="159"/>
        <v>0</v>
      </c>
    </row>
    <row r="364" spans="1:16" x14ac:dyDescent="0.25">
      <c r="A364" s="217" t="s">
        <v>62</v>
      </c>
      <c r="B364" s="23" t="s">
        <v>207</v>
      </c>
      <c r="C364" s="23" t="s">
        <v>145</v>
      </c>
      <c r="D364" s="23" t="s">
        <v>212</v>
      </c>
      <c r="E364" s="23" t="s">
        <v>63</v>
      </c>
      <c r="F364" s="23"/>
      <c r="G364" s="22">
        <f>SUM(G365)</f>
        <v>0</v>
      </c>
      <c r="H364" s="22">
        <f t="shared" si="159"/>
        <v>0</v>
      </c>
      <c r="I364" s="22">
        <f t="shared" si="159"/>
        <v>0</v>
      </c>
      <c r="J364" s="22">
        <f t="shared" si="159"/>
        <v>0</v>
      </c>
      <c r="K364" s="22">
        <f t="shared" si="159"/>
        <v>0</v>
      </c>
      <c r="L364" s="22">
        <f t="shared" si="159"/>
        <v>0</v>
      </c>
      <c r="M364" s="22">
        <f t="shared" si="159"/>
        <v>0</v>
      </c>
      <c r="N364" s="22">
        <f t="shared" si="159"/>
        <v>0</v>
      </c>
      <c r="O364" s="22">
        <f t="shared" si="159"/>
        <v>0</v>
      </c>
      <c r="P364" s="22">
        <f t="shared" si="159"/>
        <v>0</v>
      </c>
    </row>
    <row r="365" spans="1:16" x14ac:dyDescent="0.25">
      <c r="A365" s="217" t="s">
        <v>213</v>
      </c>
      <c r="B365" s="23" t="s">
        <v>207</v>
      </c>
      <c r="C365" s="23" t="s">
        <v>145</v>
      </c>
      <c r="D365" s="23" t="s">
        <v>212</v>
      </c>
      <c r="E365" s="23" t="s">
        <v>214</v>
      </c>
      <c r="F365" s="23" t="s">
        <v>68</v>
      </c>
      <c r="G365" s="22"/>
      <c r="H365" s="22">
        <f>SUM(I365:J365)</f>
        <v>0</v>
      </c>
      <c r="I365" s="22">
        <f>SUM(G365*107.4/100)</f>
        <v>0</v>
      </c>
      <c r="J365" s="22">
        <v>0</v>
      </c>
      <c r="K365" s="22">
        <f>SUM(L365:M365)</f>
        <v>0</v>
      </c>
      <c r="L365" s="22">
        <f>SUM(H365*106.4/100)</f>
        <v>0</v>
      </c>
      <c r="M365" s="22">
        <v>0</v>
      </c>
      <c r="N365" s="22">
        <f>SUM(O365:P365)</f>
        <v>0</v>
      </c>
      <c r="O365" s="22">
        <f>SUM(L365*106.2/100)</f>
        <v>0</v>
      </c>
      <c r="P365" s="22">
        <v>0</v>
      </c>
    </row>
    <row r="366" spans="1:16" x14ac:dyDescent="0.25">
      <c r="A366" s="125" t="s">
        <v>215</v>
      </c>
      <c r="B366" s="124"/>
      <c r="C366" s="124"/>
      <c r="D366" s="124"/>
      <c r="E366" s="124"/>
      <c r="F366" s="124"/>
      <c r="G366" s="25">
        <f t="shared" ref="G366:P366" si="160">SUM(G8+G65+G92+G163+G182+G224+G347)</f>
        <v>3830424</v>
      </c>
      <c r="H366" s="25">
        <f t="shared" si="160"/>
        <v>3501085.84815</v>
      </c>
      <c r="I366" s="25">
        <f t="shared" si="160"/>
        <v>3501085.84815</v>
      </c>
      <c r="J366" s="25">
        <f t="shared" si="160"/>
        <v>0</v>
      </c>
      <c r="K366" s="25">
        <f t="shared" si="160"/>
        <v>3880018.529344114</v>
      </c>
      <c r="L366" s="25">
        <f t="shared" si="160"/>
        <v>3652252.6196975424</v>
      </c>
      <c r="M366" s="25">
        <f t="shared" si="160"/>
        <v>227765.90964657132</v>
      </c>
      <c r="N366" s="25">
        <f t="shared" si="160"/>
        <v>4493968.1674935296</v>
      </c>
      <c r="O366" s="25">
        <f t="shared" si="160"/>
        <v>4041470.2749773716</v>
      </c>
      <c r="P366" s="25">
        <f t="shared" si="160"/>
        <v>452497.8925161591</v>
      </c>
    </row>
  </sheetData>
  <mergeCells count="81">
    <mergeCell ref="A319:A342"/>
    <mergeCell ref="B319:B342"/>
    <mergeCell ref="C319:C342"/>
    <mergeCell ref="D319:D342"/>
    <mergeCell ref="E319:E342"/>
    <mergeCell ref="A280:A303"/>
    <mergeCell ref="B280:B303"/>
    <mergeCell ref="C280:C303"/>
    <mergeCell ref="D280:D303"/>
    <mergeCell ref="E280:E303"/>
    <mergeCell ref="A312:A314"/>
    <mergeCell ref="B312:B314"/>
    <mergeCell ref="C312:C314"/>
    <mergeCell ref="D312:D314"/>
    <mergeCell ref="E312:E314"/>
    <mergeCell ref="A240:A264"/>
    <mergeCell ref="B240:B264"/>
    <mergeCell ref="C240:C264"/>
    <mergeCell ref="D240:D264"/>
    <mergeCell ref="E240:E264"/>
    <mergeCell ref="A273:A275"/>
    <mergeCell ref="B273:B275"/>
    <mergeCell ref="C273:C275"/>
    <mergeCell ref="D273:D275"/>
    <mergeCell ref="E273:E275"/>
    <mergeCell ref="A170:A172"/>
    <mergeCell ref="B170:B172"/>
    <mergeCell ref="C170:C172"/>
    <mergeCell ref="D170:D172"/>
    <mergeCell ref="E170:E172"/>
    <mergeCell ref="A231:A235"/>
    <mergeCell ref="B231:B235"/>
    <mergeCell ref="C231:C235"/>
    <mergeCell ref="D231:D235"/>
    <mergeCell ref="E231:E235"/>
    <mergeCell ref="A105:A107"/>
    <mergeCell ref="B105:B107"/>
    <mergeCell ref="C105:C107"/>
    <mergeCell ref="E105:E107"/>
    <mergeCell ref="A137:A139"/>
    <mergeCell ref="B137:B139"/>
    <mergeCell ref="C137:C139"/>
    <mergeCell ref="E137:E139"/>
    <mergeCell ref="A72:A73"/>
    <mergeCell ref="B72:B73"/>
    <mergeCell ref="C72:C73"/>
    <mergeCell ref="E72:E73"/>
    <mergeCell ref="A80:A91"/>
    <mergeCell ref="B80:B91"/>
    <mergeCell ref="C80:C91"/>
    <mergeCell ref="D80:D91"/>
    <mergeCell ref="E80:E91"/>
    <mergeCell ref="A30:A48"/>
    <mergeCell ref="B30:B48"/>
    <mergeCell ref="C30:C48"/>
    <mergeCell ref="D30:D48"/>
    <mergeCell ref="E30:E48"/>
    <mergeCell ref="A56:A57"/>
    <mergeCell ref="B56:B57"/>
    <mergeCell ref="C56:C57"/>
    <mergeCell ref="D56:D57"/>
    <mergeCell ref="E56:E57"/>
    <mergeCell ref="A21:A23"/>
    <mergeCell ref="B21:B23"/>
    <mergeCell ref="C21:C23"/>
    <mergeCell ref="D21:D23"/>
    <mergeCell ref="E21:E23"/>
    <mergeCell ref="A1:P1"/>
    <mergeCell ref="A2:P2"/>
    <mergeCell ref="A3:A5"/>
    <mergeCell ref="B3:F4"/>
    <mergeCell ref="G3:G5"/>
    <mergeCell ref="H3:J3"/>
    <mergeCell ref="K3:P3"/>
    <mergeCell ref="H4:J4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4"/>
  <sheetViews>
    <sheetView topLeftCell="A205" workbookViewId="0">
      <selection activeCell="I227" sqref="I227"/>
    </sheetView>
  </sheetViews>
  <sheetFormatPr defaultRowHeight="15" x14ac:dyDescent="0.25"/>
  <cols>
    <col min="1" max="1" width="41.42578125" style="123" customWidth="1"/>
    <col min="2" max="6" width="9.140625" style="123"/>
    <col min="7" max="7" width="10.140625" style="123" customWidth="1"/>
    <col min="8" max="16384" width="9.140625" style="123"/>
  </cols>
  <sheetData>
    <row r="1" spans="1:10" x14ac:dyDescent="0.25">
      <c r="I1" s="407" t="s">
        <v>1</v>
      </c>
      <c r="J1" s="407"/>
    </row>
    <row r="2" spans="1:10" x14ac:dyDescent="0.25">
      <c r="I2" s="162"/>
      <c r="J2" s="162"/>
    </row>
    <row r="3" spans="1:10" x14ac:dyDescent="0.25">
      <c r="A3" s="311" t="s">
        <v>372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x14ac:dyDescent="0.25">
      <c r="A4" s="312" t="s">
        <v>373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5" customHeight="1" x14ac:dyDescent="0.25">
      <c r="A5" s="257" t="s">
        <v>4</v>
      </c>
      <c r="B5" s="314" t="s">
        <v>5</v>
      </c>
      <c r="C5" s="315"/>
      <c r="D5" s="315"/>
      <c r="E5" s="315"/>
      <c r="F5" s="316"/>
      <c r="G5" s="257" t="s">
        <v>216</v>
      </c>
      <c r="H5" s="323" t="s">
        <v>6</v>
      </c>
      <c r="I5" s="324"/>
      <c r="J5" s="325"/>
    </row>
    <row r="6" spans="1:10" x14ac:dyDescent="0.25">
      <c r="A6" s="265"/>
      <c r="B6" s="317"/>
      <c r="C6" s="318"/>
      <c r="D6" s="318"/>
      <c r="E6" s="318"/>
      <c r="F6" s="319"/>
      <c r="G6" s="265"/>
      <c r="H6" s="323" t="s">
        <v>7</v>
      </c>
      <c r="I6" s="324"/>
      <c r="J6" s="325"/>
    </row>
    <row r="7" spans="1:10" x14ac:dyDescent="0.25">
      <c r="A7" s="266"/>
      <c r="B7" s="163" t="s">
        <v>10</v>
      </c>
      <c r="C7" s="163" t="s">
        <v>11</v>
      </c>
      <c r="D7" s="163" t="s">
        <v>12</v>
      </c>
      <c r="E7" s="163" t="s">
        <v>13</v>
      </c>
      <c r="F7" s="163" t="s">
        <v>14</v>
      </c>
      <c r="G7" s="266"/>
      <c r="H7" s="124" t="s">
        <v>15</v>
      </c>
      <c r="I7" s="124" t="s">
        <v>8</v>
      </c>
      <c r="J7" s="124" t="s">
        <v>9</v>
      </c>
    </row>
    <row r="8" spans="1:10" x14ac:dyDescent="0.25">
      <c r="A8" s="163">
        <v>1</v>
      </c>
      <c r="B8" s="163">
        <v>2</v>
      </c>
      <c r="C8" s="163">
        <v>3</v>
      </c>
      <c r="D8" s="163">
        <v>4</v>
      </c>
      <c r="E8" s="163"/>
      <c r="F8" s="163">
        <v>5</v>
      </c>
      <c r="G8" s="163">
        <v>7</v>
      </c>
      <c r="H8" s="163">
        <v>8</v>
      </c>
      <c r="I8" s="163">
        <v>9</v>
      </c>
      <c r="J8" s="163">
        <v>10</v>
      </c>
    </row>
    <row r="9" spans="1:10" ht="33.75" customHeight="1" x14ac:dyDescent="0.25">
      <c r="A9" s="118" t="s">
        <v>374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8" customHeight="1" x14ac:dyDescent="0.25">
      <c r="A10" s="82" t="s">
        <v>17</v>
      </c>
      <c r="B10" s="24" t="s">
        <v>18</v>
      </c>
      <c r="C10" s="24" t="s">
        <v>19</v>
      </c>
      <c r="D10" s="24" t="s">
        <v>20</v>
      </c>
      <c r="E10" s="24"/>
      <c r="F10" s="24"/>
      <c r="G10" s="25">
        <f>SUM(G16+G60)</f>
        <v>1296539</v>
      </c>
      <c r="H10" s="25">
        <f>SUM(H16+H60)</f>
        <v>1181217.9110000001</v>
      </c>
      <c r="I10" s="25">
        <f>SUM(I16+I60)</f>
        <v>1181217.9110000001</v>
      </c>
      <c r="J10" s="25">
        <f>SUM(J16+J60)</f>
        <v>0</v>
      </c>
    </row>
    <row r="11" spans="1:10" x14ac:dyDescent="0.25">
      <c r="A11" s="82"/>
      <c r="B11" s="24"/>
      <c r="C11" s="24"/>
      <c r="D11" s="24"/>
      <c r="E11" s="24"/>
      <c r="F11" s="24"/>
      <c r="G11" s="25"/>
      <c r="H11" s="25"/>
      <c r="I11" s="25"/>
      <c r="J11" s="25"/>
    </row>
    <row r="12" spans="1:10" x14ac:dyDescent="0.25">
      <c r="A12" s="24"/>
      <c r="B12" s="23"/>
      <c r="C12" s="23"/>
      <c r="D12" s="23"/>
      <c r="E12" s="23"/>
      <c r="F12" s="23"/>
      <c r="G12" s="22"/>
      <c r="H12" s="22"/>
      <c r="I12" s="22"/>
      <c r="J12" s="22"/>
    </row>
    <row r="13" spans="1:10" x14ac:dyDescent="0.25">
      <c r="A13" s="23"/>
      <c r="B13" s="23"/>
      <c r="C13" s="23"/>
      <c r="D13" s="23"/>
      <c r="E13" s="23"/>
      <c r="F13" s="23"/>
      <c r="G13" s="22"/>
      <c r="H13" s="22"/>
      <c r="I13" s="22"/>
      <c r="J13" s="22"/>
    </row>
    <row r="14" spans="1:10" x14ac:dyDescent="0.25">
      <c r="A14" s="23"/>
      <c r="B14" s="23"/>
      <c r="C14" s="23"/>
      <c r="D14" s="23"/>
      <c r="E14" s="23"/>
      <c r="F14" s="23"/>
      <c r="G14" s="22"/>
      <c r="H14" s="22"/>
      <c r="I14" s="22"/>
      <c r="J14" s="22"/>
    </row>
    <row r="15" spans="1:10" x14ac:dyDescent="0.25">
      <c r="A15" s="23"/>
      <c r="B15" s="23"/>
      <c r="C15" s="23"/>
      <c r="D15" s="23"/>
      <c r="E15" s="23"/>
      <c r="F15" s="23"/>
      <c r="G15" s="22"/>
      <c r="H15" s="22"/>
      <c r="I15" s="22"/>
      <c r="J15" s="22"/>
    </row>
    <row r="16" spans="1:10" ht="52.5" customHeight="1" x14ac:dyDescent="0.25">
      <c r="A16" s="81" t="s">
        <v>21</v>
      </c>
      <c r="B16" s="24" t="s">
        <v>18</v>
      </c>
      <c r="C16" s="24" t="s">
        <v>22</v>
      </c>
      <c r="D16" s="24" t="s">
        <v>20</v>
      </c>
      <c r="E16" s="24"/>
      <c r="F16" s="24"/>
      <c r="G16" s="25">
        <f>SUM(G17)</f>
        <v>1296539</v>
      </c>
      <c r="H16" s="25">
        <f>SUM(H17)</f>
        <v>1181217.9110000001</v>
      </c>
      <c r="I16" s="25">
        <f>SUM(I17)</f>
        <v>1181217.9110000001</v>
      </c>
      <c r="J16" s="25">
        <f>SUM(J17)</f>
        <v>0</v>
      </c>
    </row>
    <row r="17" spans="1:10" ht="35.25" customHeight="1" x14ac:dyDescent="0.25">
      <c r="A17" s="80" t="s">
        <v>23</v>
      </c>
      <c r="B17" s="23" t="s">
        <v>18</v>
      </c>
      <c r="C17" s="23" t="s">
        <v>22</v>
      </c>
      <c r="D17" s="23" t="s">
        <v>24</v>
      </c>
      <c r="E17" s="23"/>
      <c r="F17" s="23"/>
      <c r="G17" s="22">
        <f>SUM(G18+G54)</f>
        <v>1296539</v>
      </c>
      <c r="H17" s="22">
        <f>SUM(H18+H54)</f>
        <v>1181217.9110000001</v>
      </c>
      <c r="I17" s="22">
        <f>SUM(I18+I54)</f>
        <v>1181217.9110000001</v>
      </c>
      <c r="J17" s="22">
        <f>SUM(J18+J54)</f>
        <v>0</v>
      </c>
    </row>
    <row r="18" spans="1:10" ht="33" customHeight="1" x14ac:dyDescent="0.25">
      <c r="A18" s="80" t="s">
        <v>300</v>
      </c>
      <c r="B18" s="23" t="s">
        <v>18</v>
      </c>
      <c r="C18" s="23" t="s">
        <v>22</v>
      </c>
      <c r="D18" s="23" t="s">
        <v>26</v>
      </c>
      <c r="E18" s="23"/>
      <c r="F18" s="23"/>
      <c r="G18" s="22">
        <f>SUM(G19)</f>
        <v>719215</v>
      </c>
      <c r="H18" s="22">
        <f>SUM(H19)</f>
        <v>661669.9142</v>
      </c>
      <c r="I18" s="22">
        <f>SUM(I19)</f>
        <v>661669.9142</v>
      </c>
      <c r="J18" s="22">
        <f>SUM(J19)</f>
        <v>0</v>
      </c>
    </row>
    <row r="19" spans="1:10" ht="18.75" customHeight="1" x14ac:dyDescent="0.25">
      <c r="A19" s="80" t="s">
        <v>300</v>
      </c>
      <c r="B19" s="23" t="s">
        <v>18</v>
      </c>
      <c r="C19" s="23" t="s">
        <v>22</v>
      </c>
      <c r="D19" s="23" t="s">
        <v>26</v>
      </c>
      <c r="E19" s="23"/>
      <c r="F19" s="23"/>
      <c r="G19" s="22">
        <f>SUM(G20+G26+G51)</f>
        <v>719215</v>
      </c>
      <c r="H19" s="22">
        <f>SUM(H20+H26+H51)</f>
        <v>661669.9142</v>
      </c>
      <c r="I19" s="22">
        <f>SUM(I20+I26+I51)</f>
        <v>661669.9142</v>
      </c>
      <c r="J19" s="22">
        <f>SUM(J20+J26+J51)</f>
        <v>0</v>
      </c>
    </row>
    <row r="20" spans="1:10" ht="57" x14ac:dyDescent="0.25">
      <c r="A20" s="80" t="s">
        <v>375</v>
      </c>
      <c r="B20" s="23" t="s">
        <v>18</v>
      </c>
      <c r="C20" s="23" t="s">
        <v>22</v>
      </c>
      <c r="D20" s="23" t="s">
        <v>26</v>
      </c>
      <c r="E20" s="23" t="s">
        <v>29</v>
      </c>
      <c r="F20" s="23"/>
      <c r="G20" s="22">
        <f t="shared" ref="G20:J21" si="0">SUM(G21)</f>
        <v>588115</v>
      </c>
      <c r="H20" s="22">
        <f t="shared" si="0"/>
        <v>529382.9142</v>
      </c>
      <c r="I20" s="22">
        <f t="shared" si="0"/>
        <v>529382.9142</v>
      </c>
      <c r="J20" s="22">
        <f t="shared" si="0"/>
        <v>0</v>
      </c>
    </row>
    <row r="21" spans="1:10" ht="23.25" x14ac:dyDescent="0.25">
      <c r="A21" s="80" t="s">
        <v>223</v>
      </c>
      <c r="B21" s="23" t="s">
        <v>18</v>
      </c>
      <c r="C21" s="23" t="s">
        <v>22</v>
      </c>
      <c r="D21" s="23" t="s">
        <v>26</v>
      </c>
      <c r="E21" s="23" t="s">
        <v>31</v>
      </c>
      <c r="F21" s="23"/>
      <c r="G21" s="22">
        <f t="shared" si="0"/>
        <v>588115</v>
      </c>
      <c r="H21" s="22">
        <f t="shared" si="0"/>
        <v>529382.9142</v>
      </c>
      <c r="I21" s="22">
        <f t="shared" si="0"/>
        <v>529382.9142</v>
      </c>
      <c r="J21" s="22">
        <f t="shared" si="0"/>
        <v>0</v>
      </c>
    </row>
    <row r="22" spans="1:10" x14ac:dyDescent="0.25">
      <c r="A22" s="139" t="s">
        <v>32</v>
      </c>
      <c r="B22" s="23" t="s">
        <v>18</v>
      </c>
      <c r="C22" s="23" t="s">
        <v>22</v>
      </c>
      <c r="D22" s="23" t="s">
        <v>26</v>
      </c>
      <c r="E22" s="26" t="s">
        <v>33</v>
      </c>
      <c r="F22" s="23"/>
      <c r="G22" s="22">
        <f>SUM(G23:G25)</f>
        <v>588115</v>
      </c>
      <c r="H22" s="22">
        <f>SUM(H23:H25)</f>
        <v>529382.9142</v>
      </c>
      <c r="I22" s="22">
        <f>SUM(I23:I25)</f>
        <v>529382.9142</v>
      </c>
      <c r="J22" s="22">
        <f>SUM(J23:J25)</f>
        <v>0</v>
      </c>
    </row>
    <row r="23" spans="1:10" x14ac:dyDescent="0.25">
      <c r="A23" s="257" t="s">
        <v>32</v>
      </c>
      <c r="B23" s="260" t="s">
        <v>18</v>
      </c>
      <c r="C23" s="260" t="s">
        <v>22</v>
      </c>
      <c r="D23" s="260" t="s">
        <v>26</v>
      </c>
      <c r="E23" s="260" t="s">
        <v>33</v>
      </c>
      <c r="F23" s="23" t="s">
        <v>34</v>
      </c>
      <c r="G23" s="22">
        <v>451769</v>
      </c>
      <c r="H23" s="22">
        <f t="shared" ref="H23:H50" si="1">I23+J23</f>
        <v>406592.1</v>
      </c>
      <c r="I23" s="22">
        <f>SUM(G23*90/100)</f>
        <v>406592.1</v>
      </c>
      <c r="J23" s="22">
        <v>0</v>
      </c>
    </row>
    <row r="24" spans="1:10" x14ac:dyDescent="0.25">
      <c r="A24" s="258"/>
      <c r="B24" s="261"/>
      <c r="C24" s="261"/>
      <c r="D24" s="261" t="s">
        <v>26</v>
      </c>
      <c r="E24" s="261"/>
      <c r="F24" s="23" t="s">
        <v>183</v>
      </c>
      <c r="G24" s="22">
        <v>0</v>
      </c>
      <c r="H24" s="22">
        <f t="shared" si="1"/>
        <v>0</v>
      </c>
      <c r="I24" s="22">
        <f>SUM((G24-K24)*107.5/100+K24)</f>
        <v>0</v>
      </c>
      <c r="J24" s="22">
        <v>0</v>
      </c>
    </row>
    <row r="25" spans="1:10" x14ac:dyDescent="0.25">
      <c r="A25" s="259"/>
      <c r="B25" s="262"/>
      <c r="C25" s="262"/>
      <c r="D25" s="262" t="s">
        <v>26</v>
      </c>
      <c r="E25" s="262"/>
      <c r="F25" s="23" t="s">
        <v>35</v>
      </c>
      <c r="G25" s="22">
        <v>136346</v>
      </c>
      <c r="H25" s="22">
        <f t="shared" si="1"/>
        <v>122790.81419999999</v>
      </c>
      <c r="I25" s="22">
        <f>SUM(I23*30.2/100)</f>
        <v>122790.81419999999</v>
      </c>
      <c r="J25" s="22">
        <f>SUM(J23*30.2/100)</f>
        <v>0</v>
      </c>
    </row>
    <row r="26" spans="1:10" ht="23.25" x14ac:dyDescent="0.25">
      <c r="A26" s="138" t="s">
        <v>228</v>
      </c>
      <c r="B26" s="23" t="s">
        <v>18</v>
      </c>
      <c r="C26" s="23" t="s">
        <v>22</v>
      </c>
      <c r="D26" s="23" t="s">
        <v>26</v>
      </c>
      <c r="E26" s="136">
        <v>200</v>
      </c>
      <c r="F26" s="76"/>
      <c r="G26" s="77">
        <f>SUM(G27)</f>
        <v>129600</v>
      </c>
      <c r="H26" s="77">
        <f>SUM(H27)</f>
        <v>130757</v>
      </c>
      <c r="I26" s="77">
        <f>SUM(I27)</f>
        <v>130757</v>
      </c>
      <c r="J26" s="77">
        <f>SUM(J27)</f>
        <v>0</v>
      </c>
    </row>
    <row r="27" spans="1:10" ht="34.5" x14ac:dyDescent="0.25">
      <c r="A27" s="80" t="s">
        <v>376</v>
      </c>
      <c r="B27" s="23" t="s">
        <v>18</v>
      </c>
      <c r="C27" s="23" t="s">
        <v>22</v>
      </c>
      <c r="D27" s="23" t="s">
        <v>26</v>
      </c>
      <c r="E27" s="78">
        <v>240</v>
      </c>
      <c r="F27" s="23"/>
      <c r="G27" s="79">
        <f>SUM(G28+G31)</f>
        <v>129600</v>
      </c>
      <c r="H27" s="79">
        <f>SUM(H28+H31)</f>
        <v>130757</v>
      </c>
      <c r="I27" s="79">
        <f>SUM(I28+I31)</f>
        <v>130757</v>
      </c>
      <c r="J27" s="79">
        <f>SUM(J28+J31)</f>
        <v>0</v>
      </c>
    </row>
    <row r="28" spans="1:10" ht="23.25" x14ac:dyDescent="0.25">
      <c r="A28" s="80" t="s">
        <v>40</v>
      </c>
      <c r="B28" s="23" t="s">
        <v>18</v>
      </c>
      <c r="C28" s="23" t="s">
        <v>22</v>
      </c>
      <c r="D28" s="23" t="s">
        <v>26</v>
      </c>
      <c r="E28" s="78">
        <v>242</v>
      </c>
      <c r="F28" s="23"/>
      <c r="G28" s="79">
        <f>SUM(G29:G30)</f>
        <v>18500</v>
      </c>
      <c r="H28" s="79">
        <f>SUM(H29:H30)</f>
        <v>17575</v>
      </c>
      <c r="I28" s="79">
        <f>SUM(I29:I30)</f>
        <v>17575</v>
      </c>
      <c r="J28" s="79">
        <f>SUM(J29:J30)</f>
        <v>0</v>
      </c>
    </row>
    <row r="29" spans="1:10" x14ac:dyDescent="0.25">
      <c r="A29" s="80"/>
      <c r="B29" s="23"/>
      <c r="C29" s="23"/>
      <c r="D29" s="23"/>
      <c r="E29" s="78"/>
      <c r="F29" s="23" t="s">
        <v>41</v>
      </c>
      <c r="G29" s="79">
        <v>18500</v>
      </c>
      <c r="H29" s="79">
        <f>SUM(I29:J29)</f>
        <v>17575</v>
      </c>
      <c r="I29" s="79">
        <f>SUM(G29*95/100)</f>
        <v>17575</v>
      </c>
      <c r="J29" s="79">
        <v>0</v>
      </c>
    </row>
    <row r="30" spans="1:10" x14ac:dyDescent="0.25">
      <c r="A30" s="80"/>
      <c r="B30" s="23"/>
      <c r="C30" s="23"/>
      <c r="D30" s="23"/>
      <c r="E30" s="78"/>
      <c r="F30" s="23" t="s">
        <v>101</v>
      </c>
      <c r="G30" s="79"/>
      <c r="H30" s="79">
        <f>SUM(I30:J30)</f>
        <v>0</v>
      </c>
      <c r="I30" s="79">
        <f>SUM(G30)</f>
        <v>0</v>
      </c>
      <c r="J30" s="79">
        <v>0</v>
      </c>
    </row>
    <row r="31" spans="1:10" ht="34.5" x14ac:dyDescent="0.25">
      <c r="A31" s="80" t="s">
        <v>377</v>
      </c>
      <c r="B31" s="23" t="s">
        <v>18</v>
      </c>
      <c r="C31" s="23" t="s">
        <v>22</v>
      </c>
      <c r="D31" s="23" t="s">
        <v>26</v>
      </c>
      <c r="E31" s="23" t="s">
        <v>43</v>
      </c>
      <c r="F31" s="23"/>
      <c r="G31" s="79">
        <f>SUM(G32+G33+G34+G39+G43+G46++G47)</f>
        <v>111100</v>
      </c>
      <c r="H31" s="79">
        <f>SUM(H32+H33+H34+H39+H45+H46++H47)</f>
        <v>113182</v>
      </c>
      <c r="I31" s="79">
        <f>SUM(I32+I33+I34+I39+I45+I46++I47)</f>
        <v>113182</v>
      </c>
      <c r="J31" s="79">
        <f>SUM(J32+J33+J34+J39+J45+J46++J47)</f>
        <v>0</v>
      </c>
    </row>
    <row r="32" spans="1:10" x14ac:dyDescent="0.25">
      <c r="A32" s="257" t="s">
        <v>377</v>
      </c>
      <c r="B32" s="260" t="s">
        <v>18</v>
      </c>
      <c r="C32" s="260" t="s">
        <v>22</v>
      </c>
      <c r="D32" s="260" t="s">
        <v>26</v>
      </c>
      <c r="E32" s="260" t="s">
        <v>43</v>
      </c>
      <c r="F32" s="23" t="s">
        <v>41</v>
      </c>
      <c r="G32" s="22">
        <v>0</v>
      </c>
      <c r="H32" s="22">
        <v>0</v>
      </c>
      <c r="I32" s="22"/>
      <c r="J32" s="22"/>
    </row>
    <row r="33" spans="1:10" x14ac:dyDescent="0.25">
      <c r="A33" s="258" t="s">
        <v>377</v>
      </c>
      <c r="B33" s="261"/>
      <c r="C33" s="261"/>
      <c r="D33" s="261" t="s">
        <v>26</v>
      </c>
      <c r="E33" s="261"/>
      <c r="F33" s="23" t="s">
        <v>44</v>
      </c>
      <c r="G33" s="22">
        <v>0</v>
      </c>
      <c r="H33" s="22">
        <f>SUM(I33:J33)</f>
        <v>0</v>
      </c>
      <c r="I33" s="22">
        <f>SUM(G33*90/100)</f>
        <v>0</v>
      </c>
      <c r="J33" s="22">
        <v>0</v>
      </c>
    </row>
    <row r="34" spans="1:10" x14ac:dyDescent="0.25">
      <c r="A34" s="258" t="s">
        <v>377</v>
      </c>
      <c r="B34" s="261"/>
      <c r="C34" s="261"/>
      <c r="D34" s="261" t="s">
        <v>26</v>
      </c>
      <c r="E34" s="261"/>
      <c r="F34" s="23" t="s">
        <v>45</v>
      </c>
      <c r="G34" s="22">
        <f>SUM(G35:G38)</f>
        <v>109100</v>
      </c>
      <c r="H34" s="22">
        <f>SUM(H35:H38)</f>
        <v>111282</v>
      </c>
      <c r="I34" s="22">
        <f>SUM(I35:I38)</f>
        <v>111282</v>
      </c>
      <c r="J34" s="22">
        <f>SUM(J35:J38)</f>
        <v>0</v>
      </c>
    </row>
    <row r="35" spans="1:10" x14ac:dyDescent="0.25">
      <c r="A35" s="258" t="s">
        <v>377</v>
      </c>
      <c r="B35" s="261"/>
      <c r="C35" s="261"/>
      <c r="D35" s="261" t="s">
        <v>26</v>
      </c>
      <c r="E35" s="261"/>
      <c r="F35" s="23" t="s">
        <v>46</v>
      </c>
      <c r="G35" s="22">
        <v>12000</v>
      </c>
      <c r="H35" s="22">
        <f t="shared" si="1"/>
        <v>12240</v>
      </c>
      <c r="I35" s="22">
        <f>SUM(G35*102/100)</f>
        <v>12240</v>
      </c>
      <c r="J35" s="22">
        <v>0</v>
      </c>
    </row>
    <row r="36" spans="1:10" x14ac:dyDescent="0.25">
      <c r="A36" s="258" t="s">
        <v>377</v>
      </c>
      <c r="B36" s="261"/>
      <c r="C36" s="261"/>
      <c r="D36" s="261" t="s">
        <v>26</v>
      </c>
      <c r="E36" s="261"/>
      <c r="F36" s="23" t="s">
        <v>47</v>
      </c>
      <c r="G36" s="22">
        <v>92500</v>
      </c>
      <c r="H36" s="22">
        <f t="shared" si="1"/>
        <v>94350</v>
      </c>
      <c r="I36" s="22">
        <f>SUM(G36*102/100)</f>
        <v>94350</v>
      </c>
      <c r="J36" s="22">
        <v>0</v>
      </c>
    </row>
    <row r="37" spans="1:10" x14ac:dyDescent="0.25">
      <c r="A37" s="258" t="s">
        <v>377</v>
      </c>
      <c r="B37" s="261"/>
      <c r="C37" s="261"/>
      <c r="D37" s="261" t="s">
        <v>26</v>
      </c>
      <c r="E37" s="261"/>
      <c r="F37" s="23" t="s">
        <v>48</v>
      </c>
      <c r="G37" s="22">
        <v>3100</v>
      </c>
      <c r="H37" s="22">
        <f t="shared" si="1"/>
        <v>3162</v>
      </c>
      <c r="I37" s="22">
        <f>SUM(G37*102/100)</f>
        <v>3162</v>
      </c>
      <c r="J37" s="22">
        <v>0</v>
      </c>
    </row>
    <row r="38" spans="1:10" x14ac:dyDescent="0.25">
      <c r="A38" s="258" t="s">
        <v>377</v>
      </c>
      <c r="B38" s="261"/>
      <c r="C38" s="261"/>
      <c r="D38" s="261" t="s">
        <v>26</v>
      </c>
      <c r="E38" s="261"/>
      <c r="F38" s="23" t="s">
        <v>49</v>
      </c>
      <c r="G38" s="22">
        <v>1500</v>
      </c>
      <c r="H38" s="22">
        <f t="shared" si="1"/>
        <v>1530</v>
      </c>
      <c r="I38" s="22">
        <f>SUM(G38*102/100)</f>
        <v>1530</v>
      </c>
      <c r="J38" s="22">
        <v>0</v>
      </c>
    </row>
    <row r="39" spans="1:10" x14ac:dyDescent="0.25">
      <c r="A39" s="258" t="s">
        <v>377</v>
      </c>
      <c r="B39" s="261"/>
      <c r="C39" s="261"/>
      <c r="D39" s="261" t="s">
        <v>26</v>
      </c>
      <c r="E39" s="261"/>
      <c r="F39" s="23" t="s">
        <v>50</v>
      </c>
      <c r="G39" s="22">
        <f>SUM(G40:G42)</f>
        <v>2000</v>
      </c>
      <c r="H39" s="22">
        <f>SUM(H40:H42)</f>
        <v>1900</v>
      </c>
      <c r="I39" s="22">
        <f>SUM(I40:I42)</f>
        <v>1900</v>
      </c>
      <c r="J39" s="22">
        <f>SUM(J40:J42)</f>
        <v>0</v>
      </c>
    </row>
    <row r="40" spans="1:10" x14ac:dyDescent="0.25">
      <c r="A40" s="258" t="s">
        <v>377</v>
      </c>
      <c r="B40" s="261"/>
      <c r="C40" s="261"/>
      <c r="D40" s="261" t="s">
        <v>26</v>
      </c>
      <c r="E40" s="261"/>
      <c r="F40" s="23" t="s">
        <v>51</v>
      </c>
      <c r="G40" s="22">
        <v>2000</v>
      </c>
      <c r="H40" s="22">
        <f t="shared" si="1"/>
        <v>1900</v>
      </c>
      <c r="I40" s="22">
        <f>SUM(G40*95/100)</f>
        <v>1900</v>
      </c>
      <c r="J40" s="22">
        <v>0</v>
      </c>
    </row>
    <row r="41" spans="1:10" x14ac:dyDescent="0.25">
      <c r="A41" s="258" t="s">
        <v>377</v>
      </c>
      <c r="B41" s="261"/>
      <c r="C41" s="261"/>
      <c r="D41" s="261" t="s">
        <v>26</v>
      </c>
      <c r="E41" s="261"/>
      <c r="F41" s="23" t="s">
        <v>52</v>
      </c>
      <c r="G41" s="22">
        <v>0</v>
      </c>
      <c r="H41" s="22">
        <f t="shared" si="1"/>
        <v>0</v>
      </c>
      <c r="I41" s="22">
        <f>SUM(G41*90/100)</f>
        <v>0</v>
      </c>
      <c r="J41" s="22">
        <v>0</v>
      </c>
    </row>
    <row r="42" spans="1:10" x14ac:dyDescent="0.25">
      <c r="A42" s="258" t="s">
        <v>377</v>
      </c>
      <c r="B42" s="261"/>
      <c r="C42" s="261"/>
      <c r="D42" s="261" t="s">
        <v>26</v>
      </c>
      <c r="E42" s="261"/>
      <c r="F42" s="23" t="s">
        <v>98</v>
      </c>
      <c r="G42" s="22">
        <v>0</v>
      </c>
      <c r="H42" s="22">
        <f t="shared" si="1"/>
        <v>0</v>
      </c>
      <c r="I42" s="22">
        <f>SUM(G42*90/100)</f>
        <v>0</v>
      </c>
      <c r="J42" s="22">
        <v>0</v>
      </c>
    </row>
    <row r="43" spans="1:10" x14ac:dyDescent="0.25">
      <c r="A43" s="258" t="s">
        <v>377</v>
      </c>
      <c r="B43" s="261"/>
      <c r="C43" s="261"/>
      <c r="D43" s="261" t="s">
        <v>26</v>
      </c>
      <c r="E43" s="261"/>
      <c r="F43" s="23" t="s">
        <v>54</v>
      </c>
      <c r="G43" s="22">
        <f>SUM(G44:G45)</f>
        <v>0</v>
      </c>
      <c r="H43" s="22">
        <f>SUM(H44:H45)</f>
        <v>0</v>
      </c>
      <c r="I43" s="22">
        <f>SUM(I44:I45)</f>
        <v>0</v>
      </c>
      <c r="J43" s="22">
        <f>SUM(J44:J45)</f>
        <v>0</v>
      </c>
    </row>
    <row r="44" spans="1:10" x14ac:dyDescent="0.25">
      <c r="A44" s="258" t="s">
        <v>377</v>
      </c>
      <c r="B44" s="261"/>
      <c r="C44" s="261"/>
      <c r="D44" s="261" t="s">
        <v>26</v>
      </c>
      <c r="E44" s="261"/>
      <c r="F44" s="23" t="s">
        <v>55</v>
      </c>
      <c r="G44" s="22">
        <v>0</v>
      </c>
      <c r="H44" s="22">
        <v>0</v>
      </c>
      <c r="I44" s="22">
        <v>0</v>
      </c>
      <c r="J44" s="22">
        <v>0</v>
      </c>
    </row>
    <row r="45" spans="1:10" x14ac:dyDescent="0.25">
      <c r="A45" s="258" t="s">
        <v>377</v>
      </c>
      <c r="B45" s="261"/>
      <c r="C45" s="261"/>
      <c r="D45" s="261" t="s">
        <v>26</v>
      </c>
      <c r="E45" s="261"/>
      <c r="F45" s="23" t="s">
        <v>56</v>
      </c>
      <c r="G45" s="22">
        <v>0</v>
      </c>
      <c r="H45" s="22">
        <f t="shared" si="1"/>
        <v>0</v>
      </c>
      <c r="I45" s="22">
        <f>SUM(G45*90/100)</f>
        <v>0</v>
      </c>
      <c r="J45" s="22">
        <v>0</v>
      </c>
    </row>
    <row r="46" spans="1:10" x14ac:dyDescent="0.25">
      <c r="A46" s="258" t="s">
        <v>377</v>
      </c>
      <c r="B46" s="261"/>
      <c r="C46" s="261"/>
      <c r="D46" s="261" t="s">
        <v>26</v>
      </c>
      <c r="E46" s="261"/>
      <c r="F46" s="23" t="s">
        <v>57</v>
      </c>
      <c r="G46" s="22">
        <v>0</v>
      </c>
      <c r="H46" s="22">
        <f t="shared" si="1"/>
        <v>0</v>
      </c>
      <c r="I46" s="22"/>
      <c r="J46" s="22">
        <v>0</v>
      </c>
    </row>
    <row r="47" spans="1:10" x14ac:dyDescent="0.25">
      <c r="A47" s="258" t="s">
        <v>377</v>
      </c>
      <c r="B47" s="261"/>
      <c r="C47" s="261"/>
      <c r="D47" s="261" t="s">
        <v>26</v>
      </c>
      <c r="E47" s="261"/>
      <c r="F47" s="23" t="s">
        <v>58</v>
      </c>
      <c r="G47" s="22">
        <f>SUM(G48:G50)</f>
        <v>0</v>
      </c>
      <c r="H47" s="22">
        <f>SUM(H48:H50)</f>
        <v>0</v>
      </c>
      <c r="I47" s="22">
        <f>SUM(I48:I50)</f>
        <v>0</v>
      </c>
      <c r="J47" s="22">
        <f>SUM(J48:J50)</f>
        <v>0</v>
      </c>
    </row>
    <row r="48" spans="1:10" x14ac:dyDescent="0.25">
      <c r="A48" s="258" t="s">
        <v>377</v>
      </c>
      <c r="B48" s="261"/>
      <c r="C48" s="261"/>
      <c r="D48" s="261" t="s">
        <v>26</v>
      </c>
      <c r="E48" s="261"/>
      <c r="F48" s="23" t="s">
        <v>59</v>
      </c>
      <c r="G48" s="22">
        <v>0</v>
      </c>
      <c r="H48" s="22">
        <f t="shared" si="1"/>
        <v>0</v>
      </c>
      <c r="I48" s="22">
        <f>SUM(G48)</f>
        <v>0</v>
      </c>
      <c r="J48" s="22">
        <v>0</v>
      </c>
    </row>
    <row r="49" spans="1:10" x14ac:dyDescent="0.25">
      <c r="A49" s="258" t="s">
        <v>377</v>
      </c>
      <c r="B49" s="261"/>
      <c r="C49" s="261"/>
      <c r="D49" s="261" t="s">
        <v>26</v>
      </c>
      <c r="E49" s="261"/>
      <c r="F49" s="23" t="s">
        <v>60</v>
      </c>
      <c r="G49" s="22">
        <v>0</v>
      </c>
      <c r="H49" s="22">
        <f t="shared" si="1"/>
        <v>0</v>
      </c>
      <c r="I49" s="22">
        <f>SUM(G49*107.4/100)</f>
        <v>0</v>
      </c>
      <c r="J49" s="22">
        <v>0</v>
      </c>
    </row>
    <row r="50" spans="1:10" x14ac:dyDescent="0.25">
      <c r="A50" s="259" t="s">
        <v>377</v>
      </c>
      <c r="B50" s="262"/>
      <c r="C50" s="262"/>
      <c r="D50" s="262" t="s">
        <v>26</v>
      </c>
      <c r="E50" s="262"/>
      <c r="F50" s="23" t="s">
        <v>61</v>
      </c>
      <c r="G50" s="22">
        <v>0</v>
      </c>
      <c r="H50" s="22">
        <f t="shared" si="1"/>
        <v>0</v>
      </c>
      <c r="I50" s="22">
        <f>SUM(G50*107.4/100)</f>
        <v>0</v>
      </c>
      <c r="J50" s="22">
        <v>0</v>
      </c>
    </row>
    <row r="51" spans="1:10" x14ac:dyDescent="0.25">
      <c r="A51" s="80" t="s">
        <v>62</v>
      </c>
      <c r="B51" s="23" t="s">
        <v>18</v>
      </c>
      <c r="C51" s="23" t="s">
        <v>22</v>
      </c>
      <c r="D51" s="23" t="s">
        <v>26</v>
      </c>
      <c r="E51" s="23" t="s">
        <v>63</v>
      </c>
      <c r="F51" s="23"/>
      <c r="G51" s="22">
        <f>SUM(G52)</f>
        <v>1500</v>
      </c>
      <c r="H51" s="22">
        <f t="shared" ref="H51:J52" si="2">SUM(H52)</f>
        <v>1530</v>
      </c>
      <c r="I51" s="22">
        <f t="shared" si="2"/>
        <v>1530</v>
      </c>
      <c r="J51" s="22">
        <f t="shared" si="2"/>
        <v>0</v>
      </c>
    </row>
    <row r="52" spans="1:10" x14ac:dyDescent="0.25">
      <c r="A52" s="80" t="s">
        <v>64</v>
      </c>
      <c r="B52" s="23" t="s">
        <v>18</v>
      </c>
      <c r="C52" s="23" t="s">
        <v>22</v>
      </c>
      <c r="D52" s="23" t="s">
        <v>26</v>
      </c>
      <c r="E52" s="23" t="s">
        <v>65</v>
      </c>
      <c r="F52" s="23"/>
      <c r="G52" s="22">
        <f>SUM(G53)</f>
        <v>1500</v>
      </c>
      <c r="H52" s="22">
        <f t="shared" si="2"/>
        <v>1530</v>
      </c>
      <c r="I52" s="22">
        <f t="shared" si="2"/>
        <v>1530</v>
      </c>
      <c r="J52" s="22">
        <f t="shared" si="2"/>
        <v>0</v>
      </c>
    </row>
    <row r="53" spans="1:10" x14ac:dyDescent="0.25">
      <c r="A53" s="80" t="s">
        <v>66</v>
      </c>
      <c r="B53" s="23" t="s">
        <v>18</v>
      </c>
      <c r="C53" s="23" t="s">
        <v>22</v>
      </c>
      <c r="D53" s="23" t="s">
        <v>26</v>
      </c>
      <c r="E53" s="23" t="s">
        <v>67</v>
      </c>
      <c r="F53" s="23" t="s">
        <v>68</v>
      </c>
      <c r="G53" s="22">
        <v>1500</v>
      </c>
      <c r="H53" s="22">
        <f>SUM(I53:J53)</f>
        <v>1530</v>
      </c>
      <c r="I53" s="22">
        <f>SUM(G53*102/100)</f>
        <v>1530</v>
      </c>
      <c r="J53" s="22">
        <v>0</v>
      </c>
    </row>
    <row r="54" spans="1:10" ht="34.5" x14ac:dyDescent="0.25">
      <c r="A54" s="80" t="s">
        <v>69</v>
      </c>
      <c r="B54" s="23" t="s">
        <v>18</v>
      </c>
      <c r="C54" s="23" t="s">
        <v>22</v>
      </c>
      <c r="D54" s="23" t="s">
        <v>70</v>
      </c>
      <c r="E54" s="23"/>
      <c r="F54" s="23"/>
      <c r="G54" s="22">
        <f>G58+G59</f>
        <v>577324</v>
      </c>
      <c r="H54" s="22">
        <f>H58+H59</f>
        <v>519547.99680000002</v>
      </c>
      <c r="I54" s="22">
        <f>I58+I59</f>
        <v>519547.99680000002</v>
      </c>
      <c r="J54" s="22">
        <f>J58+J59</f>
        <v>0</v>
      </c>
    </row>
    <row r="55" spans="1:10" ht="57" x14ac:dyDescent="0.25">
      <c r="A55" s="80" t="s">
        <v>375</v>
      </c>
      <c r="B55" s="23" t="s">
        <v>18</v>
      </c>
      <c r="C55" s="23" t="s">
        <v>22</v>
      </c>
      <c r="D55" s="23" t="s">
        <v>70</v>
      </c>
      <c r="E55" s="23" t="s">
        <v>29</v>
      </c>
      <c r="F55" s="23"/>
      <c r="G55" s="22">
        <f>SUM(G56)</f>
        <v>577324</v>
      </c>
      <c r="H55" s="22">
        <f t="shared" ref="H55:J56" si="3">SUM(H56)</f>
        <v>519547.99680000002</v>
      </c>
      <c r="I55" s="22">
        <f t="shared" si="3"/>
        <v>519547.99680000002</v>
      </c>
      <c r="J55" s="22">
        <f t="shared" si="3"/>
        <v>0</v>
      </c>
    </row>
    <row r="56" spans="1:10" ht="23.25" x14ac:dyDescent="0.25">
      <c r="A56" s="80" t="s">
        <v>223</v>
      </c>
      <c r="B56" s="23" t="s">
        <v>18</v>
      </c>
      <c r="C56" s="23" t="s">
        <v>22</v>
      </c>
      <c r="D56" s="23" t="s">
        <v>70</v>
      </c>
      <c r="E56" s="23" t="s">
        <v>31</v>
      </c>
      <c r="F56" s="23"/>
      <c r="G56" s="22">
        <f>SUM(G57)</f>
        <v>577324</v>
      </c>
      <c r="H56" s="22">
        <f t="shared" si="3"/>
        <v>519547.99680000002</v>
      </c>
      <c r="I56" s="22">
        <f t="shared" si="3"/>
        <v>519547.99680000002</v>
      </c>
      <c r="J56" s="22">
        <f t="shared" si="3"/>
        <v>0</v>
      </c>
    </row>
    <row r="57" spans="1:10" x14ac:dyDescent="0.25">
      <c r="A57" s="80" t="s">
        <v>32</v>
      </c>
      <c r="B57" s="23" t="s">
        <v>18</v>
      </c>
      <c r="C57" s="23" t="s">
        <v>22</v>
      </c>
      <c r="D57" s="23" t="s">
        <v>70</v>
      </c>
      <c r="E57" s="23" t="s">
        <v>33</v>
      </c>
      <c r="F57" s="23"/>
      <c r="G57" s="22">
        <f>SUM(G58:G59)</f>
        <v>577324</v>
      </c>
      <c r="H57" s="22">
        <f>SUM(H58:H59)</f>
        <v>519547.99680000002</v>
      </c>
      <c r="I57" s="22">
        <f>SUM(I58:I59)</f>
        <v>519547.99680000002</v>
      </c>
      <c r="J57" s="22">
        <f>SUM(J58:J59)</f>
        <v>0</v>
      </c>
    </row>
    <row r="58" spans="1:10" x14ac:dyDescent="0.25">
      <c r="A58" s="265" t="s">
        <v>32</v>
      </c>
      <c r="B58" s="270" t="s">
        <v>18</v>
      </c>
      <c r="C58" s="270" t="s">
        <v>22</v>
      </c>
      <c r="D58" s="270" t="s">
        <v>70</v>
      </c>
      <c r="E58" s="271">
        <v>121</v>
      </c>
      <c r="F58" s="28" t="s">
        <v>34</v>
      </c>
      <c r="G58" s="29">
        <v>443376</v>
      </c>
      <c r="H58" s="29">
        <f>I58+J58</f>
        <v>399038.4</v>
      </c>
      <c r="I58" s="22">
        <f>SUM(G58*90/100)</f>
        <v>399038.4</v>
      </c>
      <c r="J58" s="22">
        <v>0</v>
      </c>
    </row>
    <row r="59" spans="1:10" x14ac:dyDescent="0.25">
      <c r="A59" s="266"/>
      <c r="B59" s="262"/>
      <c r="C59" s="262"/>
      <c r="D59" s="262"/>
      <c r="E59" s="272"/>
      <c r="F59" s="23" t="s">
        <v>35</v>
      </c>
      <c r="G59" s="22">
        <v>133948</v>
      </c>
      <c r="H59" s="22">
        <f>I59+J59</f>
        <v>120509.5968</v>
      </c>
      <c r="I59" s="22">
        <f>SUM(I58*30.2/100)</f>
        <v>120509.5968</v>
      </c>
      <c r="J59" s="22">
        <f>SUM(J58*30.2/100)</f>
        <v>0</v>
      </c>
    </row>
    <row r="60" spans="1:10" x14ac:dyDescent="0.25">
      <c r="A60" s="82" t="s">
        <v>71</v>
      </c>
      <c r="B60" s="24" t="s">
        <v>18</v>
      </c>
      <c r="C60" s="24" t="s">
        <v>72</v>
      </c>
      <c r="D60" s="24" t="s">
        <v>20</v>
      </c>
      <c r="E60" s="24"/>
      <c r="F60" s="24"/>
      <c r="G60" s="25">
        <f>SUM(G61)</f>
        <v>0</v>
      </c>
      <c r="H60" s="25">
        <f>SUM(H61)</f>
        <v>0</v>
      </c>
      <c r="I60" s="25">
        <f>SUM(I61)</f>
        <v>0</v>
      </c>
      <c r="J60" s="25">
        <f>SUM(J61)</f>
        <v>0</v>
      </c>
    </row>
    <row r="61" spans="1:10" ht="23.25" x14ac:dyDescent="0.25">
      <c r="A61" s="80" t="s">
        <v>73</v>
      </c>
      <c r="B61" s="23" t="s">
        <v>18</v>
      </c>
      <c r="C61" s="23" t="s">
        <v>72</v>
      </c>
      <c r="D61" s="23" t="s">
        <v>74</v>
      </c>
      <c r="E61" s="23"/>
      <c r="F61" s="23"/>
      <c r="G61" s="22">
        <f t="shared" ref="G61:J65" si="4">SUM(G62)</f>
        <v>0</v>
      </c>
      <c r="H61" s="22">
        <f t="shared" si="4"/>
        <v>0</v>
      </c>
      <c r="I61" s="22">
        <f t="shared" si="4"/>
        <v>0</v>
      </c>
      <c r="J61" s="22">
        <f t="shared" si="4"/>
        <v>0</v>
      </c>
    </row>
    <row r="62" spans="1:10" x14ac:dyDescent="0.25">
      <c r="A62" s="80" t="s">
        <v>75</v>
      </c>
      <c r="B62" s="23" t="s">
        <v>18</v>
      </c>
      <c r="C62" s="23" t="s">
        <v>72</v>
      </c>
      <c r="D62" s="23" t="s">
        <v>234</v>
      </c>
      <c r="E62" s="23"/>
      <c r="F62" s="23"/>
      <c r="G62" s="22">
        <f t="shared" si="4"/>
        <v>0</v>
      </c>
      <c r="H62" s="22">
        <f t="shared" si="4"/>
        <v>0</v>
      </c>
      <c r="I62" s="22">
        <f t="shared" si="4"/>
        <v>0</v>
      </c>
      <c r="J62" s="22">
        <f t="shared" si="4"/>
        <v>0</v>
      </c>
    </row>
    <row r="63" spans="1:10" x14ac:dyDescent="0.25">
      <c r="A63" s="80" t="s">
        <v>77</v>
      </c>
      <c r="B63" s="23" t="s">
        <v>18</v>
      </c>
      <c r="C63" s="23" t="s">
        <v>72</v>
      </c>
      <c r="D63" s="23" t="s">
        <v>237</v>
      </c>
      <c r="E63" s="23"/>
      <c r="F63" s="23"/>
      <c r="G63" s="22">
        <f>SUM(G64)</f>
        <v>0</v>
      </c>
      <c r="H63" s="22">
        <f t="shared" si="4"/>
        <v>0</v>
      </c>
      <c r="I63" s="22">
        <f t="shared" si="4"/>
        <v>0</v>
      </c>
      <c r="J63" s="22">
        <f t="shared" si="4"/>
        <v>0</v>
      </c>
    </row>
    <row r="64" spans="1:10" x14ac:dyDescent="0.25">
      <c r="A64" s="80" t="s">
        <v>62</v>
      </c>
      <c r="B64" s="23" t="s">
        <v>18</v>
      </c>
      <c r="C64" s="23" t="s">
        <v>72</v>
      </c>
      <c r="D64" s="23" t="s">
        <v>237</v>
      </c>
      <c r="E64" s="23" t="s">
        <v>63</v>
      </c>
      <c r="F64" s="23"/>
      <c r="G64" s="22">
        <f>SUM(G65)</f>
        <v>0</v>
      </c>
      <c r="H64" s="22">
        <f t="shared" si="4"/>
        <v>0</v>
      </c>
      <c r="I64" s="22">
        <f t="shared" si="4"/>
        <v>0</v>
      </c>
      <c r="J64" s="22">
        <f t="shared" si="4"/>
        <v>0</v>
      </c>
    </row>
    <row r="65" spans="1:10" x14ac:dyDescent="0.25">
      <c r="A65" s="80" t="s">
        <v>64</v>
      </c>
      <c r="B65" s="23" t="s">
        <v>18</v>
      </c>
      <c r="C65" s="23" t="s">
        <v>72</v>
      </c>
      <c r="D65" s="23" t="s">
        <v>237</v>
      </c>
      <c r="E65" s="23" t="s">
        <v>65</v>
      </c>
      <c r="F65" s="23"/>
      <c r="G65" s="22">
        <f>SUM(G66)</f>
        <v>0</v>
      </c>
      <c r="H65" s="22">
        <f t="shared" si="4"/>
        <v>0</v>
      </c>
      <c r="I65" s="22">
        <f t="shared" si="4"/>
        <v>0</v>
      </c>
      <c r="J65" s="22">
        <f t="shared" si="4"/>
        <v>0</v>
      </c>
    </row>
    <row r="66" spans="1:10" ht="23.25" x14ac:dyDescent="0.25">
      <c r="A66" s="80" t="s">
        <v>78</v>
      </c>
      <c r="B66" s="23" t="s">
        <v>18</v>
      </c>
      <c r="C66" s="23" t="s">
        <v>72</v>
      </c>
      <c r="D66" s="23" t="s">
        <v>237</v>
      </c>
      <c r="E66" s="23" t="s">
        <v>79</v>
      </c>
      <c r="F66" s="23" t="s">
        <v>68</v>
      </c>
      <c r="G66" s="22"/>
      <c r="H66" s="22">
        <f>SUM(I66:J66)</f>
        <v>0</v>
      </c>
      <c r="I66" s="22">
        <f>SUM(G66)</f>
        <v>0</v>
      </c>
      <c r="J66" s="22">
        <v>0</v>
      </c>
    </row>
    <row r="67" spans="1:10" x14ac:dyDescent="0.25">
      <c r="A67" s="82" t="s">
        <v>239</v>
      </c>
      <c r="B67" s="24" t="s">
        <v>145</v>
      </c>
      <c r="C67" s="24" t="s">
        <v>19</v>
      </c>
      <c r="D67" s="24" t="s">
        <v>20</v>
      </c>
      <c r="E67" s="24"/>
      <c r="F67" s="24"/>
      <c r="G67" s="25">
        <f t="shared" ref="G67:J69" si="5">SUM(G68)</f>
        <v>56187</v>
      </c>
      <c r="H67" s="25">
        <f t="shared" si="5"/>
        <v>56187</v>
      </c>
      <c r="I67" s="25">
        <f t="shared" si="5"/>
        <v>56187</v>
      </c>
      <c r="J67" s="25">
        <f t="shared" si="5"/>
        <v>0</v>
      </c>
    </row>
    <row r="68" spans="1:10" x14ac:dyDescent="0.25">
      <c r="A68" s="82" t="s">
        <v>240</v>
      </c>
      <c r="B68" s="24" t="s">
        <v>145</v>
      </c>
      <c r="C68" s="24" t="s">
        <v>81</v>
      </c>
      <c r="D68" s="24" t="s">
        <v>20</v>
      </c>
      <c r="E68" s="24"/>
      <c r="F68" s="24"/>
      <c r="G68" s="25">
        <f t="shared" si="5"/>
        <v>56187</v>
      </c>
      <c r="H68" s="25">
        <f t="shared" si="5"/>
        <v>56187</v>
      </c>
      <c r="I68" s="25">
        <f t="shared" si="5"/>
        <v>56187</v>
      </c>
      <c r="J68" s="25">
        <f t="shared" si="5"/>
        <v>0</v>
      </c>
    </row>
    <row r="69" spans="1:10" ht="23.25" x14ac:dyDescent="0.25">
      <c r="A69" s="80" t="s">
        <v>378</v>
      </c>
      <c r="B69" s="23" t="s">
        <v>145</v>
      </c>
      <c r="C69" s="23" t="s">
        <v>81</v>
      </c>
      <c r="D69" s="23" t="s">
        <v>311</v>
      </c>
      <c r="E69" s="23"/>
      <c r="F69" s="23"/>
      <c r="G69" s="22">
        <f t="shared" si="5"/>
        <v>56187</v>
      </c>
      <c r="H69" s="22">
        <f t="shared" si="5"/>
        <v>56187</v>
      </c>
      <c r="I69" s="22">
        <f t="shared" si="5"/>
        <v>56187</v>
      </c>
      <c r="J69" s="22">
        <f t="shared" si="5"/>
        <v>0</v>
      </c>
    </row>
    <row r="70" spans="1:10" ht="45.75" x14ac:dyDescent="0.25">
      <c r="A70" s="80" t="s">
        <v>379</v>
      </c>
      <c r="B70" s="23" t="s">
        <v>145</v>
      </c>
      <c r="C70" s="23" t="s">
        <v>81</v>
      </c>
      <c r="D70" s="23" t="s">
        <v>313</v>
      </c>
      <c r="E70" s="23"/>
      <c r="F70" s="23"/>
      <c r="G70" s="22">
        <f>SUM(G71+G76)</f>
        <v>56187</v>
      </c>
      <c r="H70" s="22">
        <f>SUM(H71+H76)</f>
        <v>56187</v>
      </c>
      <c r="I70" s="22">
        <f>SUM(I71+I76)</f>
        <v>56187</v>
      </c>
      <c r="J70" s="22">
        <f>SUM(J71+J76)</f>
        <v>0</v>
      </c>
    </row>
    <row r="71" spans="1:10" ht="57" x14ac:dyDescent="0.25">
      <c r="A71" s="80" t="s">
        <v>375</v>
      </c>
      <c r="B71" s="23" t="s">
        <v>145</v>
      </c>
      <c r="C71" s="23" t="s">
        <v>81</v>
      </c>
      <c r="D71" s="23" t="s">
        <v>313</v>
      </c>
      <c r="E71" s="23" t="s">
        <v>29</v>
      </c>
      <c r="F71" s="23"/>
      <c r="G71" s="22">
        <f>SUM(G72)</f>
        <v>53137</v>
      </c>
      <c r="H71" s="22">
        <f t="shared" ref="H71:J72" si="6">SUM(H72)</f>
        <v>53137</v>
      </c>
      <c r="I71" s="22">
        <f t="shared" si="6"/>
        <v>53137</v>
      </c>
      <c r="J71" s="22">
        <f t="shared" si="6"/>
        <v>0</v>
      </c>
    </row>
    <row r="72" spans="1:10" ht="23.25" x14ac:dyDescent="0.25">
      <c r="A72" s="80" t="s">
        <v>223</v>
      </c>
      <c r="B72" s="23" t="s">
        <v>145</v>
      </c>
      <c r="C72" s="23" t="s">
        <v>81</v>
      </c>
      <c r="D72" s="23" t="s">
        <v>313</v>
      </c>
      <c r="E72" s="23" t="s">
        <v>31</v>
      </c>
      <c r="F72" s="23"/>
      <c r="G72" s="22">
        <f>SUM(G73)</f>
        <v>53137</v>
      </c>
      <c r="H72" s="22">
        <f t="shared" si="6"/>
        <v>53137</v>
      </c>
      <c r="I72" s="22">
        <f t="shared" si="6"/>
        <v>53137</v>
      </c>
      <c r="J72" s="22">
        <f t="shared" si="6"/>
        <v>0</v>
      </c>
    </row>
    <row r="73" spans="1:10" x14ac:dyDescent="0.25">
      <c r="A73" s="80" t="s">
        <v>32</v>
      </c>
      <c r="B73" s="26" t="s">
        <v>145</v>
      </c>
      <c r="C73" s="26" t="s">
        <v>81</v>
      </c>
      <c r="D73" s="26" t="s">
        <v>313</v>
      </c>
      <c r="E73" s="26" t="s">
        <v>33</v>
      </c>
      <c r="F73" s="23"/>
      <c r="G73" s="22">
        <f>SUM(G74:G75)</f>
        <v>53137</v>
      </c>
      <c r="H73" s="22">
        <f>SUM(H74:H75)</f>
        <v>53137</v>
      </c>
      <c r="I73" s="22">
        <f>SUM(I74:I75)</f>
        <v>53137</v>
      </c>
      <c r="J73" s="22">
        <f>SUM(J74:J75)</f>
        <v>0</v>
      </c>
    </row>
    <row r="74" spans="1:10" x14ac:dyDescent="0.25">
      <c r="A74" s="265" t="s">
        <v>32</v>
      </c>
      <c r="B74" s="260" t="s">
        <v>145</v>
      </c>
      <c r="C74" s="260" t="s">
        <v>81</v>
      </c>
      <c r="D74" s="260" t="s">
        <v>313</v>
      </c>
      <c r="E74" s="260" t="s">
        <v>33</v>
      </c>
      <c r="F74" s="23" t="s">
        <v>34</v>
      </c>
      <c r="G74" s="22">
        <v>40812</v>
      </c>
      <c r="H74" s="22">
        <f>SUM(I74:J74)</f>
        <v>40812</v>
      </c>
      <c r="I74" s="22">
        <f>SUM(G74)</f>
        <v>40812</v>
      </c>
      <c r="J74" s="22">
        <v>0</v>
      </c>
    </row>
    <row r="75" spans="1:10" x14ac:dyDescent="0.25">
      <c r="A75" s="266"/>
      <c r="B75" s="262"/>
      <c r="C75" s="262"/>
      <c r="D75" s="262" t="s">
        <v>313</v>
      </c>
      <c r="E75" s="262"/>
      <c r="F75" s="23" t="s">
        <v>35</v>
      </c>
      <c r="G75" s="22">
        <v>12325</v>
      </c>
      <c r="H75" s="22">
        <f>SUM(I75:J75)</f>
        <v>12325</v>
      </c>
      <c r="I75" s="22">
        <f>SUM(G75)</f>
        <v>12325</v>
      </c>
      <c r="J75" s="22">
        <v>0</v>
      </c>
    </row>
    <row r="76" spans="1:10" ht="23.25" x14ac:dyDescent="0.25">
      <c r="A76" s="138" t="s">
        <v>228</v>
      </c>
      <c r="B76" s="23" t="s">
        <v>145</v>
      </c>
      <c r="C76" s="23" t="s">
        <v>81</v>
      </c>
      <c r="D76" s="23" t="s">
        <v>313</v>
      </c>
      <c r="E76" s="136">
        <v>200</v>
      </c>
      <c r="F76" s="23"/>
      <c r="G76" s="22">
        <f>SUM(G77)</f>
        <v>3050</v>
      </c>
      <c r="H76" s="22">
        <f>SUM(H77)</f>
        <v>3050</v>
      </c>
      <c r="I76" s="22">
        <f>SUM(I77)</f>
        <v>3050</v>
      </c>
      <c r="J76" s="22">
        <f>SUM(J77)</f>
        <v>0</v>
      </c>
    </row>
    <row r="77" spans="1:10" ht="34.5" x14ac:dyDescent="0.25">
      <c r="A77" s="80" t="s">
        <v>376</v>
      </c>
      <c r="B77" s="23" t="s">
        <v>145</v>
      </c>
      <c r="C77" s="23" t="s">
        <v>81</v>
      </c>
      <c r="D77" s="23" t="s">
        <v>313</v>
      </c>
      <c r="E77" s="136">
        <v>240</v>
      </c>
      <c r="F77" s="23"/>
      <c r="G77" s="22">
        <f>SUM(G78+G81)</f>
        <v>3050</v>
      </c>
      <c r="H77" s="22">
        <f>SUM(H78+H81)</f>
        <v>3050</v>
      </c>
      <c r="I77" s="22">
        <f>SUM(I78+I81)</f>
        <v>3050</v>
      </c>
      <c r="J77" s="22">
        <f>SUM(J78+J81)</f>
        <v>0</v>
      </c>
    </row>
    <row r="78" spans="1:10" ht="23.25" x14ac:dyDescent="0.25">
      <c r="A78" s="139" t="s">
        <v>40</v>
      </c>
      <c r="B78" s="26" t="s">
        <v>145</v>
      </c>
      <c r="C78" s="26" t="s">
        <v>81</v>
      </c>
      <c r="D78" s="26" t="s">
        <v>313</v>
      </c>
      <c r="E78" s="27">
        <v>242</v>
      </c>
      <c r="F78" s="23"/>
      <c r="G78" s="22">
        <f>SUM(G79:G80)</f>
        <v>347</v>
      </c>
      <c r="H78" s="22">
        <f>SUM(H79:H80)</f>
        <v>347</v>
      </c>
      <c r="I78" s="22">
        <f>SUM(I79:I80)</f>
        <v>347</v>
      </c>
      <c r="J78" s="22">
        <f>SUM(J79:J80)</f>
        <v>0</v>
      </c>
    </row>
    <row r="79" spans="1:10" x14ac:dyDescent="0.25">
      <c r="A79" s="139"/>
      <c r="B79" s="26"/>
      <c r="C79" s="26"/>
      <c r="D79" s="26" t="s">
        <v>313</v>
      </c>
      <c r="E79" s="27"/>
      <c r="F79" s="23" t="s">
        <v>41</v>
      </c>
      <c r="G79" s="22">
        <v>347</v>
      </c>
      <c r="H79" s="22">
        <f>SUM(I79:J79)</f>
        <v>347</v>
      </c>
      <c r="I79" s="22">
        <f>SUM(G79)</f>
        <v>347</v>
      </c>
      <c r="J79" s="22">
        <v>0</v>
      </c>
    </row>
    <row r="80" spans="1:10" x14ac:dyDescent="0.25">
      <c r="A80" s="139"/>
      <c r="B80" s="26"/>
      <c r="C80" s="26"/>
      <c r="D80" s="26" t="s">
        <v>313</v>
      </c>
      <c r="E80" s="27"/>
      <c r="F80" s="23" t="s">
        <v>101</v>
      </c>
      <c r="G80" s="22"/>
      <c r="H80" s="22">
        <f>SUM(I80:J80)</f>
        <v>0</v>
      </c>
      <c r="I80" s="22">
        <f>SUM(G80)</f>
        <v>0</v>
      </c>
      <c r="J80" s="22">
        <v>0</v>
      </c>
    </row>
    <row r="81" spans="1:10" ht="34.5" x14ac:dyDescent="0.25">
      <c r="A81" s="139" t="s">
        <v>377</v>
      </c>
      <c r="B81" s="26" t="s">
        <v>145</v>
      </c>
      <c r="C81" s="26" t="s">
        <v>81</v>
      </c>
      <c r="D81" s="26" t="s">
        <v>313</v>
      </c>
      <c r="E81" s="135">
        <v>244</v>
      </c>
      <c r="F81" s="23"/>
      <c r="G81" s="22">
        <f>SUM(G82+G83+G89+G90+G91+G92+G84)</f>
        <v>2703</v>
      </c>
      <c r="H81" s="22">
        <f>SUM(H82+H83+H89+H90+H91+H92+H84)</f>
        <v>2703</v>
      </c>
      <c r="I81" s="22">
        <f>SUM(I82+I83+I89+I90+I91+I92+I84)</f>
        <v>2703</v>
      </c>
      <c r="J81" s="22">
        <f>SUM(J82+J83+J89+J90+J91+J92+J84)</f>
        <v>0</v>
      </c>
    </row>
    <row r="82" spans="1:10" x14ac:dyDescent="0.25">
      <c r="A82" s="257" t="s">
        <v>305</v>
      </c>
      <c r="B82" s="260" t="s">
        <v>145</v>
      </c>
      <c r="C82" s="260" t="s">
        <v>81</v>
      </c>
      <c r="D82" s="260" t="s">
        <v>313</v>
      </c>
      <c r="E82" s="267">
        <v>244</v>
      </c>
      <c r="F82" s="23" t="s">
        <v>41</v>
      </c>
      <c r="G82" s="22">
        <v>0</v>
      </c>
      <c r="H82" s="22">
        <f>SUM(I82:J82)</f>
        <v>0</v>
      </c>
      <c r="I82" s="22"/>
      <c r="J82" s="22"/>
    </row>
    <row r="83" spans="1:10" x14ac:dyDescent="0.25">
      <c r="A83" s="258"/>
      <c r="B83" s="261"/>
      <c r="C83" s="261"/>
      <c r="D83" s="261" t="s">
        <v>313</v>
      </c>
      <c r="E83" s="261"/>
      <c r="F83" s="23" t="s">
        <v>44</v>
      </c>
      <c r="G83" s="22">
        <v>0</v>
      </c>
      <c r="H83" s="22">
        <f>SUM(I83:J83)</f>
        <v>0</v>
      </c>
      <c r="I83" s="22">
        <f>SUM(G83*90/100)</f>
        <v>0</v>
      </c>
      <c r="J83" s="22">
        <v>0</v>
      </c>
    </row>
    <row r="84" spans="1:10" x14ac:dyDescent="0.25">
      <c r="A84" s="258"/>
      <c r="B84" s="261"/>
      <c r="C84" s="261"/>
      <c r="D84" s="261" t="s">
        <v>313</v>
      </c>
      <c r="E84" s="261"/>
      <c r="F84" s="23" t="s">
        <v>45</v>
      </c>
      <c r="G84" s="22">
        <f>SUM(G85:G88)</f>
        <v>2703</v>
      </c>
      <c r="H84" s="22">
        <f>SUM(H85:H88)</f>
        <v>2703</v>
      </c>
      <c r="I84" s="22">
        <f>SUM(I85:I88)</f>
        <v>2703</v>
      </c>
      <c r="J84" s="22">
        <f>SUM(J85:J88)</f>
        <v>0</v>
      </c>
    </row>
    <row r="85" spans="1:10" x14ac:dyDescent="0.25">
      <c r="A85" s="258"/>
      <c r="B85" s="261"/>
      <c r="C85" s="261"/>
      <c r="D85" s="261" t="s">
        <v>313</v>
      </c>
      <c r="E85" s="261"/>
      <c r="F85" s="23" t="s">
        <v>46</v>
      </c>
      <c r="G85" s="22">
        <v>306</v>
      </c>
      <c r="H85" s="22">
        <f t="shared" ref="H85:H91" si="7">SUM(I85:J85)</f>
        <v>306</v>
      </c>
      <c r="I85" s="22">
        <f>SUM(G85)</f>
        <v>306</v>
      </c>
      <c r="J85" s="22">
        <v>0</v>
      </c>
    </row>
    <row r="86" spans="1:10" x14ac:dyDescent="0.25">
      <c r="A86" s="258"/>
      <c r="B86" s="261"/>
      <c r="C86" s="261"/>
      <c r="D86" s="261" t="s">
        <v>313</v>
      </c>
      <c r="E86" s="261"/>
      <c r="F86" s="23" t="s">
        <v>47</v>
      </c>
      <c r="G86" s="22">
        <v>2293</v>
      </c>
      <c r="H86" s="22">
        <f t="shared" si="7"/>
        <v>2293</v>
      </c>
      <c r="I86" s="22">
        <f>SUM(G86)</f>
        <v>2293</v>
      </c>
      <c r="J86" s="22">
        <v>0</v>
      </c>
    </row>
    <row r="87" spans="1:10" x14ac:dyDescent="0.25">
      <c r="A87" s="258"/>
      <c r="B87" s="261"/>
      <c r="C87" s="261"/>
      <c r="D87" s="261" t="s">
        <v>313</v>
      </c>
      <c r="E87" s="261"/>
      <c r="F87" s="23" t="s">
        <v>48</v>
      </c>
      <c r="G87" s="22">
        <v>69</v>
      </c>
      <c r="H87" s="22">
        <f t="shared" si="7"/>
        <v>69</v>
      </c>
      <c r="I87" s="22">
        <f>SUM(G87)</f>
        <v>69</v>
      </c>
      <c r="J87" s="22">
        <v>0</v>
      </c>
    </row>
    <row r="88" spans="1:10" x14ac:dyDescent="0.25">
      <c r="A88" s="258"/>
      <c r="B88" s="261"/>
      <c r="C88" s="261"/>
      <c r="D88" s="261" t="s">
        <v>313</v>
      </c>
      <c r="E88" s="261"/>
      <c r="F88" s="23" t="s">
        <v>49</v>
      </c>
      <c r="G88" s="22">
        <v>35</v>
      </c>
      <c r="H88" s="22">
        <f t="shared" si="7"/>
        <v>35</v>
      </c>
      <c r="I88" s="22">
        <f>SUM(G88)</f>
        <v>35</v>
      </c>
      <c r="J88" s="22">
        <v>0</v>
      </c>
    </row>
    <row r="89" spans="1:10" x14ac:dyDescent="0.25">
      <c r="A89" s="258"/>
      <c r="B89" s="261"/>
      <c r="C89" s="261"/>
      <c r="D89" s="261" t="s">
        <v>313</v>
      </c>
      <c r="E89" s="261"/>
      <c r="F89" s="23" t="s">
        <v>98</v>
      </c>
      <c r="G89" s="22">
        <v>0</v>
      </c>
      <c r="H89" s="22">
        <f t="shared" si="7"/>
        <v>0</v>
      </c>
      <c r="I89" s="22">
        <f>SUM(G89*90/100)</f>
        <v>0</v>
      </c>
      <c r="J89" s="22">
        <v>0</v>
      </c>
    </row>
    <row r="90" spans="1:10" x14ac:dyDescent="0.25">
      <c r="A90" s="258"/>
      <c r="B90" s="261"/>
      <c r="C90" s="261"/>
      <c r="D90" s="261" t="s">
        <v>313</v>
      </c>
      <c r="E90" s="261"/>
      <c r="F90" s="23" t="s">
        <v>54</v>
      </c>
      <c r="G90" s="22">
        <v>0</v>
      </c>
      <c r="H90" s="22">
        <f t="shared" si="7"/>
        <v>0</v>
      </c>
      <c r="I90" s="22">
        <f>SUM(G90*90/100)</f>
        <v>0</v>
      </c>
      <c r="J90" s="22">
        <v>0</v>
      </c>
    </row>
    <row r="91" spans="1:10" x14ac:dyDescent="0.25">
      <c r="A91" s="258"/>
      <c r="B91" s="261"/>
      <c r="C91" s="261"/>
      <c r="D91" s="261" t="s">
        <v>313</v>
      </c>
      <c r="E91" s="261"/>
      <c r="F91" s="23" t="s">
        <v>99</v>
      </c>
      <c r="G91" s="22"/>
      <c r="H91" s="22">
        <f t="shared" si="7"/>
        <v>0</v>
      </c>
      <c r="I91" s="22">
        <f>SUM(G91)</f>
        <v>0</v>
      </c>
      <c r="J91" s="22">
        <v>0</v>
      </c>
    </row>
    <row r="92" spans="1:10" x14ac:dyDescent="0.25">
      <c r="A92" s="258"/>
      <c r="B92" s="261"/>
      <c r="C92" s="261"/>
      <c r="D92" s="261" t="s">
        <v>313</v>
      </c>
      <c r="E92" s="261"/>
      <c r="F92" s="23" t="s">
        <v>58</v>
      </c>
      <c r="G92" s="22">
        <f>SUM(G93)</f>
        <v>0</v>
      </c>
      <c r="H92" s="22">
        <f>SUM(H93)</f>
        <v>0</v>
      </c>
      <c r="I92" s="22">
        <f>SUM(I93)</f>
        <v>0</v>
      </c>
      <c r="J92" s="22">
        <f>SUM(J93)</f>
        <v>0</v>
      </c>
    </row>
    <row r="93" spans="1:10" x14ac:dyDescent="0.25">
      <c r="A93" s="259"/>
      <c r="B93" s="262"/>
      <c r="C93" s="262"/>
      <c r="D93" s="262" t="s">
        <v>313</v>
      </c>
      <c r="E93" s="262"/>
      <c r="F93" s="23" t="s">
        <v>59</v>
      </c>
      <c r="G93" s="22"/>
      <c r="H93" s="22">
        <f>SUM(I93:J93)</f>
        <v>0</v>
      </c>
      <c r="I93" s="22">
        <f>SUM(G93)</f>
        <v>0</v>
      </c>
      <c r="J93" s="22">
        <v>0</v>
      </c>
    </row>
    <row r="94" spans="1:10" ht="23.25" x14ac:dyDescent="0.25">
      <c r="A94" s="92" t="s">
        <v>80</v>
      </c>
      <c r="B94" s="24" t="s">
        <v>81</v>
      </c>
      <c r="C94" s="24" t="s">
        <v>19</v>
      </c>
      <c r="D94" s="24" t="s">
        <v>20</v>
      </c>
      <c r="E94" s="24"/>
      <c r="F94" s="24"/>
      <c r="G94" s="25">
        <f>SUM(G95+G101)</f>
        <v>578970</v>
      </c>
      <c r="H94" s="25">
        <f>SUM(H95+H101)</f>
        <v>537497.92585</v>
      </c>
      <c r="I94" s="25">
        <f>SUM(I95+I101)</f>
        <v>537497.92585</v>
      </c>
      <c r="J94" s="25">
        <f>SUM(J95+J101)</f>
        <v>0</v>
      </c>
    </row>
    <row r="95" spans="1:10" ht="34.5" x14ac:dyDescent="0.25">
      <c r="A95" s="92" t="s">
        <v>82</v>
      </c>
      <c r="B95" s="24" t="s">
        <v>81</v>
      </c>
      <c r="C95" s="24" t="s">
        <v>83</v>
      </c>
      <c r="D95" s="24" t="s">
        <v>20</v>
      </c>
      <c r="E95" s="24"/>
      <c r="F95" s="24"/>
      <c r="G95" s="25">
        <f>SUM(G96)</f>
        <v>0</v>
      </c>
      <c r="H95" s="25">
        <f>SUM(H96)</f>
        <v>0</v>
      </c>
      <c r="I95" s="25">
        <f>SUM(I96)</f>
        <v>0</v>
      </c>
      <c r="J95" s="25">
        <f>SUM(J96)</f>
        <v>0</v>
      </c>
    </row>
    <row r="96" spans="1:10" ht="34.5" x14ac:dyDescent="0.25">
      <c r="A96" s="81" t="s">
        <v>84</v>
      </c>
      <c r="B96" s="23" t="s">
        <v>81</v>
      </c>
      <c r="C96" s="23" t="s">
        <v>83</v>
      </c>
      <c r="D96" s="23" t="s">
        <v>85</v>
      </c>
      <c r="E96" s="23"/>
      <c r="F96" s="23"/>
      <c r="G96" s="22">
        <f t="shared" ref="G96:J99" si="8">SUM(G97)</f>
        <v>0</v>
      </c>
      <c r="H96" s="22">
        <f t="shared" si="8"/>
        <v>0</v>
      </c>
      <c r="I96" s="22">
        <f t="shared" si="8"/>
        <v>0</v>
      </c>
      <c r="J96" s="22">
        <f t="shared" si="8"/>
        <v>0</v>
      </c>
    </row>
    <row r="97" spans="1:10" ht="34.5" x14ac:dyDescent="0.25">
      <c r="A97" s="81" t="s">
        <v>86</v>
      </c>
      <c r="B97" s="23" t="s">
        <v>81</v>
      </c>
      <c r="C97" s="23" t="s">
        <v>83</v>
      </c>
      <c r="D97" s="23" t="s">
        <v>87</v>
      </c>
      <c r="E97" s="23"/>
      <c r="F97" s="23"/>
      <c r="G97" s="22">
        <f>SUM(G98)</f>
        <v>0</v>
      </c>
      <c r="H97" s="22">
        <f t="shared" si="8"/>
        <v>0</v>
      </c>
      <c r="I97" s="22">
        <f t="shared" si="8"/>
        <v>0</v>
      </c>
      <c r="J97" s="22">
        <f t="shared" si="8"/>
        <v>0</v>
      </c>
    </row>
    <row r="98" spans="1:10" ht="23.25" x14ac:dyDescent="0.25">
      <c r="A98" s="138" t="s">
        <v>228</v>
      </c>
      <c r="B98" s="23" t="s">
        <v>81</v>
      </c>
      <c r="C98" s="23" t="s">
        <v>83</v>
      </c>
      <c r="D98" s="23" t="s">
        <v>87</v>
      </c>
      <c r="E98" s="23" t="s">
        <v>88</v>
      </c>
      <c r="F98" s="23"/>
      <c r="G98" s="22">
        <f>SUM(G99)</f>
        <v>0</v>
      </c>
      <c r="H98" s="22">
        <f t="shared" si="8"/>
        <v>0</v>
      </c>
      <c r="I98" s="22">
        <f t="shared" si="8"/>
        <v>0</v>
      </c>
      <c r="J98" s="22">
        <f t="shared" si="8"/>
        <v>0</v>
      </c>
    </row>
    <row r="99" spans="1:10" ht="34.5" x14ac:dyDescent="0.25">
      <c r="A99" s="80" t="s">
        <v>376</v>
      </c>
      <c r="B99" s="23" t="s">
        <v>81</v>
      </c>
      <c r="C99" s="23" t="s">
        <v>83</v>
      </c>
      <c r="D99" s="23" t="s">
        <v>87</v>
      </c>
      <c r="E99" s="23" t="s">
        <v>89</v>
      </c>
      <c r="F99" s="23"/>
      <c r="G99" s="22">
        <f>SUM(G100)</f>
        <v>0</v>
      </c>
      <c r="H99" s="22">
        <f t="shared" si="8"/>
        <v>0</v>
      </c>
      <c r="I99" s="22">
        <f t="shared" si="8"/>
        <v>0</v>
      </c>
      <c r="J99" s="22">
        <f t="shared" si="8"/>
        <v>0</v>
      </c>
    </row>
    <row r="100" spans="1:10" ht="34.5" x14ac:dyDescent="0.25">
      <c r="A100" s="139" t="s">
        <v>377</v>
      </c>
      <c r="B100" s="23" t="s">
        <v>81</v>
      </c>
      <c r="C100" s="23" t="s">
        <v>83</v>
      </c>
      <c r="D100" s="23" t="s">
        <v>87</v>
      </c>
      <c r="E100" s="23" t="s">
        <v>43</v>
      </c>
      <c r="F100" s="23" t="s">
        <v>56</v>
      </c>
      <c r="G100" s="22">
        <v>0</v>
      </c>
      <c r="H100" s="22">
        <f>SUM(I100:J100)</f>
        <v>0</v>
      </c>
      <c r="I100" s="22">
        <f>SUM(G100*90/100)</f>
        <v>0</v>
      </c>
      <c r="J100" s="22">
        <v>0</v>
      </c>
    </row>
    <row r="101" spans="1:10" x14ac:dyDescent="0.25">
      <c r="A101" s="92" t="s">
        <v>90</v>
      </c>
      <c r="B101" s="24" t="s">
        <v>81</v>
      </c>
      <c r="C101" s="24" t="s">
        <v>91</v>
      </c>
      <c r="D101" s="24" t="s">
        <v>20</v>
      </c>
      <c r="E101" s="24"/>
      <c r="F101" s="24"/>
      <c r="G101" s="25">
        <f>SUM(G102)</f>
        <v>578970</v>
      </c>
      <c r="H101" s="25">
        <f t="shared" ref="H101:J103" si="9">SUM(H102)</f>
        <v>537497.92585</v>
      </c>
      <c r="I101" s="25">
        <f t="shared" si="9"/>
        <v>537497.92585</v>
      </c>
      <c r="J101" s="25">
        <f t="shared" si="9"/>
        <v>0</v>
      </c>
    </row>
    <row r="102" spans="1:10" ht="34.5" x14ac:dyDescent="0.25">
      <c r="A102" s="81" t="s">
        <v>92</v>
      </c>
      <c r="B102" s="23" t="s">
        <v>81</v>
      </c>
      <c r="C102" s="23" t="s">
        <v>91</v>
      </c>
      <c r="D102" s="23" t="s">
        <v>93</v>
      </c>
      <c r="E102" s="24"/>
      <c r="F102" s="24"/>
      <c r="G102" s="22">
        <f>SUM(G103)</f>
        <v>578970</v>
      </c>
      <c r="H102" s="22">
        <f t="shared" si="9"/>
        <v>537497.92585</v>
      </c>
      <c r="I102" s="22">
        <f t="shared" si="9"/>
        <v>537497.92585</v>
      </c>
      <c r="J102" s="22">
        <f t="shared" si="9"/>
        <v>0</v>
      </c>
    </row>
    <row r="103" spans="1:10" ht="23.25" x14ac:dyDescent="0.25">
      <c r="A103" s="81" t="s">
        <v>315</v>
      </c>
      <c r="B103" s="23" t="s">
        <v>81</v>
      </c>
      <c r="C103" s="23" t="s">
        <v>91</v>
      </c>
      <c r="D103" s="23" t="s">
        <v>97</v>
      </c>
      <c r="E103" s="24"/>
      <c r="F103" s="24"/>
      <c r="G103" s="22">
        <f>SUM(G104)</f>
        <v>578970</v>
      </c>
      <c r="H103" s="22">
        <f t="shared" si="9"/>
        <v>537497.92585</v>
      </c>
      <c r="I103" s="22">
        <f t="shared" si="9"/>
        <v>537497.92585</v>
      </c>
      <c r="J103" s="22">
        <f t="shared" si="9"/>
        <v>0</v>
      </c>
    </row>
    <row r="104" spans="1:10" ht="23.25" x14ac:dyDescent="0.25">
      <c r="A104" s="81" t="s">
        <v>315</v>
      </c>
      <c r="B104" s="23" t="s">
        <v>81</v>
      </c>
      <c r="C104" s="23" t="s">
        <v>91</v>
      </c>
      <c r="D104" s="23" t="s">
        <v>97</v>
      </c>
      <c r="E104" s="23"/>
      <c r="F104" s="23"/>
      <c r="G104" s="22">
        <f>SUM(G105+G110+G130)</f>
        <v>578970</v>
      </c>
      <c r="H104" s="22">
        <f>SUM(H105+H110+H130)</f>
        <v>537497.92585</v>
      </c>
      <c r="I104" s="22">
        <f>SUM(I105+I110+I130)</f>
        <v>537497.92585</v>
      </c>
      <c r="J104" s="22">
        <f>SUM(J105+J110+J130)</f>
        <v>0</v>
      </c>
    </row>
    <row r="105" spans="1:10" ht="57" x14ac:dyDescent="0.25">
      <c r="A105" s="80" t="s">
        <v>375</v>
      </c>
      <c r="B105" s="23" t="s">
        <v>81</v>
      </c>
      <c r="C105" s="23" t="s">
        <v>91</v>
      </c>
      <c r="D105" s="23" t="s">
        <v>97</v>
      </c>
      <c r="E105" s="23" t="s">
        <v>29</v>
      </c>
      <c r="F105" s="23"/>
      <c r="G105" s="22">
        <f>SUM(G106)</f>
        <v>510270</v>
      </c>
      <c r="H105" s="22">
        <f t="shared" ref="H105:J106" si="10">SUM(H106)</f>
        <v>471973.92585</v>
      </c>
      <c r="I105" s="22">
        <f t="shared" si="10"/>
        <v>471973.92585</v>
      </c>
      <c r="J105" s="22">
        <f t="shared" si="10"/>
        <v>0</v>
      </c>
    </row>
    <row r="106" spans="1:10" ht="23.25" x14ac:dyDescent="0.25">
      <c r="A106" s="80" t="s">
        <v>223</v>
      </c>
      <c r="B106" s="23" t="s">
        <v>81</v>
      </c>
      <c r="C106" s="23" t="s">
        <v>91</v>
      </c>
      <c r="D106" s="23" t="s">
        <v>97</v>
      </c>
      <c r="E106" s="23" t="s">
        <v>31</v>
      </c>
      <c r="F106" s="23"/>
      <c r="G106" s="22">
        <f>SUM(G107)</f>
        <v>510270</v>
      </c>
      <c r="H106" s="22">
        <f t="shared" si="10"/>
        <v>471973.92585</v>
      </c>
      <c r="I106" s="22">
        <f t="shared" si="10"/>
        <v>471973.92585</v>
      </c>
      <c r="J106" s="22">
        <f t="shared" si="10"/>
        <v>0</v>
      </c>
    </row>
    <row r="107" spans="1:10" x14ac:dyDescent="0.25">
      <c r="A107" s="257" t="s">
        <v>32</v>
      </c>
      <c r="B107" s="260" t="s">
        <v>81</v>
      </c>
      <c r="C107" s="260" t="s">
        <v>91</v>
      </c>
      <c r="D107" s="23" t="s">
        <v>97</v>
      </c>
      <c r="E107" s="260" t="s">
        <v>33</v>
      </c>
      <c r="F107" s="23"/>
      <c r="G107" s="22">
        <f>SUM(G108:G109)</f>
        <v>510270</v>
      </c>
      <c r="H107" s="22">
        <f>SUM(H108:H109)</f>
        <v>471973.92585</v>
      </c>
      <c r="I107" s="22">
        <f>SUM(I108:I109)</f>
        <v>471973.92585</v>
      </c>
      <c r="J107" s="22">
        <f>SUM(J108:J109)</f>
        <v>0</v>
      </c>
    </row>
    <row r="108" spans="1:10" x14ac:dyDescent="0.25">
      <c r="A108" s="261"/>
      <c r="B108" s="419"/>
      <c r="C108" s="419"/>
      <c r="D108" s="23" t="s">
        <v>97</v>
      </c>
      <c r="E108" s="419"/>
      <c r="F108" s="23" t="s">
        <v>34</v>
      </c>
      <c r="G108" s="22">
        <f>SUM(G140)</f>
        <v>391891</v>
      </c>
      <c r="H108" s="22">
        <f t="shared" ref="H108:J109" si="11">SUM(H140)</f>
        <v>362499.17499999999</v>
      </c>
      <c r="I108" s="22">
        <f t="shared" si="11"/>
        <v>362499.17499999999</v>
      </c>
      <c r="J108" s="22">
        <f t="shared" si="11"/>
        <v>0</v>
      </c>
    </row>
    <row r="109" spans="1:10" x14ac:dyDescent="0.25">
      <c r="A109" s="262"/>
      <c r="B109" s="420"/>
      <c r="C109" s="420"/>
      <c r="D109" s="23" t="s">
        <v>97</v>
      </c>
      <c r="E109" s="420"/>
      <c r="F109" s="23" t="s">
        <v>35</v>
      </c>
      <c r="G109" s="22">
        <f>SUM(G141)</f>
        <v>118379</v>
      </c>
      <c r="H109" s="22">
        <f t="shared" si="11"/>
        <v>109474.75085</v>
      </c>
      <c r="I109" s="22">
        <f t="shared" si="11"/>
        <v>109474.75085</v>
      </c>
      <c r="J109" s="22">
        <f t="shared" si="11"/>
        <v>0</v>
      </c>
    </row>
    <row r="110" spans="1:10" ht="23.25" x14ac:dyDescent="0.25">
      <c r="A110" s="138" t="s">
        <v>38</v>
      </c>
      <c r="B110" s="23" t="s">
        <v>81</v>
      </c>
      <c r="C110" s="23" t="s">
        <v>91</v>
      </c>
      <c r="D110" s="23" t="s">
        <v>97</v>
      </c>
      <c r="E110" s="136">
        <v>200</v>
      </c>
      <c r="F110" s="23"/>
      <c r="G110" s="22">
        <f>SUM(G111)</f>
        <v>66900</v>
      </c>
      <c r="H110" s="22">
        <f>SUM(H111)</f>
        <v>63688</v>
      </c>
      <c r="I110" s="22">
        <f>SUM(I111)</f>
        <v>63688</v>
      </c>
      <c r="J110" s="22">
        <f>SUM(J111)</f>
        <v>0</v>
      </c>
    </row>
    <row r="111" spans="1:10" ht="23.25" x14ac:dyDescent="0.25">
      <c r="A111" s="80" t="s">
        <v>228</v>
      </c>
      <c r="B111" s="23" t="s">
        <v>81</v>
      </c>
      <c r="C111" s="23" t="s">
        <v>91</v>
      </c>
      <c r="D111" s="23" t="s">
        <v>97</v>
      </c>
      <c r="E111" s="136">
        <v>240</v>
      </c>
      <c r="F111" s="23"/>
      <c r="G111" s="22">
        <f>SUM(G112:G113)</f>
        <v>66900</v>
      </c>
      <c r="H111" s="22">
        <f>SUM(H112:H113)</f>
        <v>63688</v>
      </c>
      <c r="I111" s="22">
        <f>SUM(I112:I113)</f>
        <v>63688</v>
      </c>
      <c r="J111" s="22">
        <f>SUM(J112:J113)</f>
        <v>0</v>
      </c>
    </row>
    <row r="112" spans="1:10" ht="34.5" x14ac:dyDescent="0.25">
      <c r="A112" s="139" t="s">
        <v>376</v>
      </c>
      <c r="B112" s="23" t="s">
        <v>81</v>
      </c>
      <c r="C112" s="23" t="s">
        <v>91</v>
      </c>
      <c r="D112" s="23" t="s">
        <v>97</v>
      </c>
      <c r="E112" s="136">
        <v>242</v>
      </c>
      <c r="F112" s="23" t="s">
        <v>41</v>
      </c>
      <c r="G112" s="22">
        <f>SUM(G144)</f>
        <v>16500</v>
      </c>
      <c r="H112" s="22">
        <f>SUM(H144)</f>
        <v>14520</v>
      </c>
      <c r="I112" s="22">
        <f>SUM(I144)</f>
        <v>14520</v>
      </c>
      <c r="J112" s="22">
        <f>SUM(J144)</f>
        <v>0</v>
      </c>
    </row>
    <row r="113" spans="1:10" ht="34.5" x14ac:dyDescent="0.25">
      <c r="A113" s="139" t="s">
        <v>377</v>
      </c>
      <c r="B113" s="23" t="s">
        <v>81</v>
      </c>
      <c r="C113" s="23" t="s">
        <v>91</v>
      </c>
      <c r="D113" s="23" t="s">
        <v>97</v>
      </c>
      <c r="E113" s="136">
        <v>244</v>
      </c>
      <c r="F113" s="23"/>
      <c r="G113" s="22">
        <f>SUM(G114+G115+G119+G122+G123+G124)</f>
        <v>50400</v>
      </c>
      <c r="H113" s="22">
        <f>SUM(H114+H115+H119+H122+H123+H124)</f>
        <v>49168</v>
      </c>
      <c r="I113" s="22">
        <f>SUM(I114+I115+I119+I122+I123+I124)</f>
        <v>49168</v>
      </c>
      <c r="J113" s="22">
        <f>SUM(J114+J115+J119+J122+J123+J124)</f>
        <v>0</v>
      </c>
    </row>
    <row r="114" spans="1:10" x14ac:dyDescent="0.25">
      <c r="A114" s="124"/>
      <c r="B114" s="23"/>
      <c r="C114" s="23"/>
      <c r="D114" s="23"/>
      <c r="E114" s="23"/>
      <c r="F114" s="23" t="s">
        <v>41</v>
      </c>
      <c r="G114" s="22">
        <f>SUM(G146)</f>
        <v>0</v>
      </c>
      <c r="H114" s="22">
        <f>SUM(H146)</f>
        <v>0</v>
      </c>
      <c r="I114" s="22">
        <f>SUM(I146)</f>
        <v>0</v>
      </c>
      <c r="J114" s="22">
        <f>SUM(J146)</f>
        <v>0</v>
      </c>
    </row>
    <row r="115" spans="1:10" x14ac:dyDescent="0.25">
      <c r="A115" s="124"/>
      <c r="B115" s="23"/>
      <c r="C115" s="23"/>
      <c r="D115" s="23"/>
      <c r="E115" s="23"/>
      <c r="F115" s="23" t="s">
        <v>45</v>
      </c>
      <c r="G115" s="22">
        <f>SUM(G116:G118)</f>
        <v>6000</v>
      </c>
      <c r="H115" s="22">
        <f>SUM(H116:H118)</f>
        <v>6120</v>
      </c>
      <c r="I115" s="22">
        <f>SUM(I116:I118)</f>
        <v>6120</v>
      </c>
      <c r="J115" s="22">
        <f>SUM(J116:J118)</f>
        <v>0</v>
      </c>
    </row>
    <row r="116" spans="1:10" x14ac:dyDescent="0.25">
      <c r="A116" s="124"/>
      <c r="B116" s="23"/>
      <c r="C116" s="23"/>
      <c r="D116" s="23"/>
      <c r="E116" s="23"/>
      <c r="F116" s="23" t="s">
        <v>46</v>
      </c>
      <c r="G116" s="22">
        <f>SUM(G148)</f>
        <v>6000</v>
      </c>
      <c r="H116" s="22">
        <f>SUM(H148)</f>
        <v>6120</v>
      </c>
      <c r="I116" s="22">
        <f>SUM(I148)</f>
        <v>6120</v>
      </c>
      <c r="J116" s="22">
        <f>SUM(J148)</f>
        <v>0</v>
      </c>
    </row>
    <row r="117" spans="1:10" x14ac:dyDescent="0.25">
      <c r="A117" s="124"/>
      <c r="B117" s="23"/>
      <c r="C117" s="23"/>
      <c r="D117" s="23"/>
      <c r="E117" s="23"/>
      <c r="F117" s="23" t="s">
        <v>47</v>
      </c>
      <c r="G117" s="22">
        <f t="shared" ref="G117:J118" si="12">SUM(G149)</f>
        <v>0</v>
      </c>
      <c r="H117" s="22">
        <f t="shared" si="12"/>
        <v>0</v>
      </c>
      <c r="I117" s="22">
        <f t="shared" si="12"/>
        <v>0</v>
      </c>
      <c r="J117" s="22">
        <f t="shared" si="12"/>
        <v>0</v>
      </c>
    </row>
    <row r="118" spans="1:10" x14ac:dyDescent="0.25">
      <c r="A118" s="124"/>
      <c r="B118" s="23"/>
      <c r="C118" s="23"/>
      <c r="D118" s="23"/>
      <c r="E118" s="23"/>
      <c r="F118" s="23" t="s">
        <v>48</v>
      </c>
      <c r="G118" s="22">
        <f t="shared" si="12"/>
        <v>0</v>
      </c>
      <c r="H118" s="22">
        <f t="shared" si="12"/>
        <v>0</v>
      </c>
      <c r="I118" s="22">
        <f t="shared" si="12"/>
        <v>0</v>
      </c>
      <c r="J118" s="22">
        <f t="shared" si="12"/>
        <v>0</v>
      </c>
    </row>
    <row r="119" spans="1:10" x14ac:dyDescent="0.25">
      <c r="A119" s="124"/>
      <c r="B119" s="23"/>
      <c r="C119" s="23"/>
      <c r="D119" s="23"/>
      <c r="E119" s="23"/>
      <c r="F119" s="23" t="s">
        <v>50</v>
      </c>
      <c r="G119" s="22">
        <f>SUM(G120:G121)</f>
        <v>0</v>
      </c>
      <c r="H119" s="22">
        <f>SUM(H120:H121)</f>
        <v>0</v>
      </c>
      <c r="I119" s="22">
        <f>SUM(I120:I121)</f>
        <v>0</v>
      </c>
      <c r="J119" s="22">
        <f>SUM(J120:J121)</f>
        <v>0</v>
      </c>
    </row>
    <row r="120" spans="1:10" x14ac:dyDescent="0.25">
      <c r="A120" s="124"/>
      <c r="B120" s="23"/>
      <c r="C120" s="23"/>
      <c r="D120" s="23"/>
      <c r="E120" s="23"/>
      <c r="F120" s="23" t="s">
        <v>52</v>
      </c>
      <c r="G120" s="22">
        <f>SUM(G152)</f>
        <v>0</v>
      </c>
      <c r="H120" s="22">
        <f>SUM(H152)</f>
        <v>0</v>
      </c>
      <c r="I120" s="22">
        <f>SUM(I152)</f>
        <v>0</v>
      </c>
      <c r="J120" s="22">
        <f>SUM(J152)</f>
        <v>0</v>
      </c>
    </row>
    <row r="121" spans="1:10" x14ac:dyDescent="0.25">
      <c r="A121" s="124"/>
      <c r="B121" s="23"/>
      <c r="C121" s="23"/>
      <c r="D121" s="23"/>
      <c r="E121" s="23"/>
      <c r="F121" s="23" t="s">
        <v>98</v>
      </c>
      <c r="G121" s="22">
        <f t="shared" ref="G121:J123" si="13">SUM(G153)</f>
        <v>0</v>
      </c>
      <c r="H121" s="22">
        <f t="shared" si="13"/>
        <v>0</v>
      </c>
      <c r="I121" s="22">
        <f t="shared" si="13"/>
        <v>0</v>
      </c>
      <c r="J121" s="22">
        <f t="shared" si="13"/>
        <v>0</v>
      </c>
    </row>
    <row r="122" spans="1:10" x14ac:dyDescent="0.25">
      <c r="A122" s="124"/>
      <c r="B122" s="23"/>
      <c r="C122" s="23"/>
      <c r="D122" s="23"/>
      <c r="E122" s="23"/>
      <c r="F122" s="23" t="s">
        <v>56</v>
      </c>
      <c r="G122" s="22">
        <f t="shared" si="13"/>
        <v>0</v>
      </c>
      <c r="H122" s="22">
        <f t="shared" si="13"/>
        <v>0</v>
      </c>
      <c r="I122" s="22">
        <f t="shared" si="13"/>
        <v>0</v>
      </c>
      <c r="J122" s="22">
        <f t="shared" si="13"/>
        <v>0</v>
      </c>
    </row>
    <row r="123" spans="1:10" x14ac:dyDescent="0.25">
      <c r="A123" s="124"/>
      <c r="B123" s="23"/>
      <c r="C123" s="23"/>
      <c r="D123" s="23"/>
      <c r="E123" s="23"/>
      <c r="F123" s="23" t="s">
        <v>99</v>
      </c>
      <c r="G123" s="22">
        <f t="shared" si="13"/>
        <v>0</v>
      </c>
      <c r="H123" s="22">
        <f t="shared" si="13"/>
        <v>0</v>
      </c>
      <c r="I123" s="22">
        <f t="shared" si="13"/>
        <v>0</v>
      </c>
      <c r="J123" s="22">
        <f t="shared" si="13"/>
        <v>0</v>
      </c>
    </row>
    <row r="124" spans="1:10" x14ac:dyDescent="0.25">
      <c r="A124" s="124"/>
      <c r="B124" s="23"/>
      <c r="C124" s="23"/>
      <c r="D124" s="23"/>
      <c r="E124" s="23"/>
      <c r="F124" s="23" t="s">
        <v>58</v>
      </c>
      <c r="G124" s="22">
        <f>SUM(G125:G129)</f>
        <v>44400</v>
      </c>
      <c r="H124" s="22">
        <f>SUM(H125:H129)</f>
        <v>43048</v>
      </c>
      <c r="I124" s="22">
        <f>SUM(I125:I129)</f>
        <v>43048</v>
      </c>
      <c r="J124" s="22">
        <f>SUM(J125:J129)</f>
        <v>0</v>
      </c>
    </row>
    <row r="125" spans="1:10" x14ac:dyDescent="0.25">
      <c r="A125" s="124"/>
      <c r="B125" s="23"/>
      <c r="C125" s="23"/>
      <c r="D125" s="23"/>
      <c r="E125" s="23"/>
      <c r="F125" s="23" t="s">
        <v>100</v>
      </c>
      <c r="G125" s="22">
        <f>SUM(G157)</f>
        <v>16000</v>
      </c>
      <c r="H125" s="22">
        <f>SUM(H157)</f>
        <v>14080</v>
      </c>
      <c r="I125" s="22">
        <f>SUM(I157)</f>
        <v>14080</v>
      </c>
      <c r="J125" s="22">
        <f>SUM(J157)</f>
        <v>0</v>
      </c>
    </row>
    <row r="126" spans="1:10" x14ac:dyDescent="0.25">
      <c r="A126" s="124"/>
      <c r="B126" s="23"/>
      <c r="C126" s="23"/>
      <c r="D126" s="23"/>
      <c r="E126" s="23"/>
      <c r="F126" s="23" t="s">
        <v>101</v>
      </c>
      <c r="G126" s="22">
        <f t="shared" ref="G126:J129" si="14">SUM(G158)</f>
        <v>0</v>
      </c>
      <c r="H126" s="22">
        <f t="shared" si="14"/>
        <v>0</v>
      </c>
      <c r="I126" s="22">
        <f t="shared" si="14"/>
        <v>0</v>
      </c>
      <c r="J126" s="22">
        <f t="shared" si="14"/>
        <v>0</v>
      </c>
    </row>
    <row r="127" spans="1:10" x14ac:dyDescent="0.25">
      <c r="A127" s="124"/>
      <c r="B127" s="23"/>
      <c r="C127" s="23"/>
      <c r="D127" s="23"/>
      <c r="E127" s="23"/>
      <c r="F127" s="23" t="s">
        <v>102</v>
      </c>
      <c r="G127" s="22">
        <f t="shared" si="14"/>
        <v>0</v>
      </c>
      <c r="H127" s="22">
        <f t="shared" si="14"/>
        <v>0</v>
      </c>
      <c r="I127" s="22">
        <f t="shared" si="14"/>
        <v>0</v>
      </c>
      <c r="J127" s="22">
        <f t="shared" si="14"/>
        <v>0</v>
      </c>
    </row>
    <row r="128" spans="1:10" x14ac:dyDescent="0.25">
      <c r="A128" s="124"/>
      <c r="B128" s="23"/>
      <c r="C128" s="23"/>
      <c r="D128" s="23"/>
      <c r="E128" s="23"/>
      <c r="F128" s="23" t="s">
        <v>60</v>
      </c>
      <c r="G128" s="22">
        <f t="shared" si="14"/>
        <v>21500</v>
      </c>
      <c r="H128" s="22">
        <f t="shared" si="14"/>
        <v>21930</v>
      </c>
      <c r="I128" s="22">
        <f t="shared" si="14"/>
        <v>21930</v>
      </c>
      <c r="J128" s="22">
        <f t="shared" si="14"/>
        <v>0</v>
      </c>
    </row>
    <row r="129" spans="1:10" x14ac:dyDescent="0.25">
      <c r="A129" s="124"/>
      <c r="B129" s="23"/>
      <c r="C129" s="23"/>
      <c r="D129" s="23"/>
      <c r="E129" s="23"/>
      <c r="F129" s="23" t="s">
        <v>61</v>
      </c>
      <c r="G129" s="22">
        <f t="shared" si="14"/>
        <v>6900</v>
      </c>
      <c r="H129" s="22">
        <f t="shared" si="14"/>
        <v>7038</v>
      </c>
      <c r="I129" s="22">
        <f t="shared" si="14"/>
        <v>7038</v>
      </c>
      <c r="J129" s="22">
        <f t="shared" si="14"/>
        <v>0</v>
      </c>
    </row>
    <row r="130" spans="1:10" x14ac:dyDescent="0.25">
      <c r="A130" s="80" t="s">
        <v>62</v>
      </c>
      <c r="B130" s="23" t="s">
        <v>81</v>
      </c>
      <c r="C130" s="23" t="s">
        <v>91</v>
      </c>
      <c r="D130" s="23" t="s">
        <v>97</v>
      </c>
      <c r="E130" s="23" t="s">
        <v>63</v>
      </c>
      <c r="F130" s="23"/>
      <c r="G130" s="22">
        <f>SUM(G131)</f>
        <v>1800</v>
      </c>
      <c r="H130" s="22">
        <f t="shared" ref="H130:J131" si="15">SUM(H131)</f>
        <v>1836</v>
      </c>
      <c r="I130" s="22">
        <f t="shared" si="15"/>
        <v>1836</v>
      </c>
      <c r="J130" s="22">
        <f t="shared" si="15"/>
        <v>0</v>
      </c>
    </row>
    <row r="131" spans="1:10" x14ac:dyDescent="0.25">
      <c r="A131" s="80" t="s">
        <v>64</v>
      </c>
      <c r="B131" s="23" t="s">
        <v>81</v>
      </c>
      <c r="C131" s="23" t="s">
        <v>91</v>
      </c>
      <c r="D131" s="23" t="s">
        <v>97</v>
      </c>
      <c r="E131" s="23" t="s">
        <v>65</v>
      </c>
      <c r="F131" s="23"/>
      <c r="G131" s="22">
        <f>SUM(G132)</f>
        <v>1800</v>
      </c>
      <c r="H131" s="22">
        <f t="shared" si="15"/>
        <v>1836</v>
      </c>
      <c r="I131" s="22">
        <f t="shared" si="15"/>
        <v>1836</v>
      </c>
      <c r="J131" s="22">
        <f t="shared" si="15"/>
        <v>0</v>
      </c>
    </row>
    <row r="132" spans="1:10" x14ac:dyDescent="0.25">
      <c r="A132" s="80" t="s">
        <v>66</v>
      </c>
      <c r="B132" s="23" t="s">
        <v>81</v>
      </c>
      <c r="C132" s="23" t="s">
        <v>91</v>
      </c>
      <c r="D132" s="23" t="s">
        <v>97</v>
      </c>
      <c r="E132" s="23" t="s">
        <v>67</v>
      </c>
      <c r="F132" s="23" t="s">
        <v>68</v>
      </c>
      <c r="G132" s="22">
        <f>SUM(G164)</f>
        <v>1800</v>
      </c>
      <c r="H132" s="22">
        <f>SUM(H164)</f>
        <v>1836</v>
      </c>
      <c r="I132" s="22">
        <f>SUM(I164)</f>
        <v>1836</v>
      </c>
      <c r="J132" s="22">
        <f>SUM(J164)</f>
        <v>0</v>
      </c>
    </row>
    <row r="133" spans="1:10" x14ac:dyDescent="0.25">
      <c r="A133" s="124" t="s">
        <v>380</v>
      </c>
      <c r="B133" s="23"/>
      <c r="C133" s="23"/>
      <c r="D133" s="23"/>
      <c r="E133" s="23"/>
      <c r="F133" s="23"/>
      <c r="G133" s="22">
        <f>SUM(G136)</f>
        <v>578970</v>
      </c>
      <c r="H133" s="22">
        <f>SUM(H136)</f>
        <v>537497.92585</v>
      </c>
      <c r="I133" s="22">
        <f>SUM(I136)</f>
        <v>537497.92585</v>
      </c>
      <c r="J133" s="22">
        <f>SUM(J136)</f>
        <v>0</v>
      </c>
    </row>
    <row r="134" spans="1:10" ht="34.5" x14ac:dyDescent="0.25">
      <c r="A134" s="81" t="s">
        <v>92</v>
      </c>
      <c r="B134" s="23" t="s">
        <v>81</v>
      </c>
      <c r="C134" s="23" t="s">
        <v>91</v>
      </c>
      <c r="D134" s="23" t="s">
        <v>93</v>
      </c>
      <c r="E134" s="23"/>
      <c r="F134" s="23"/>
      <c r="G134" s="22">
        <f>SUM(G135)</f>
        <v>578970</v>
      </c>
      <c r="H134" s="22">
        <f t="shared" ref="H134:J135" si="16">SUM(H135)</f>
        <v>537497.92585</v>
      </c>
      <c r="I134" s="22">
        <f t="shared" si="16"/>
        <v>537497.92585</v>
      </c>
      <c r="J134" s="22">
        <f t="shared" si="16"/>
        <v>0</v>
      </c>
    </row>
    <row r="135" spans="1:10" ht="23.25" x14ac:dyDescent="0.25">
      <c r="A135" s="81" t="s">
        <v>315</v>
      </c>
      <c r="B135" s="23" t="s">
        <v>81</v>
      </c>
      <c r="C135" s="23" t="s">
        <v>91</v>
      </c>
      <c r="D135" s="23" t="s">
        <v>97</v>
      </c>
      <c r="E135" s="23"/>
      <c r="F135" s="23"/>
      <c r="G135" s="22">
        <f>SUM(G136)</f>
        <v>578970</v>
      </c>
      <c r="H135" s="22">
        <f t="shared" si="16"/>
        <v>537497.92585</v>
      </c>
      <c r="I135" s="22">
        <f t="shared" si="16"/>
        <v>537497.92585</v>
      </c>
      <c r="J135" s="22">
        <f t="shared" si="16"/>
        <v>0</v>
      </c>
    </row>
    <row r="136" spans="1:10" ht="23.25" x14ac:dyDescent="0.25">
      <c r="A136" s="81" t="s">
        <v>315</v>
      </c>
      <c r="B136" s="23" t="s">
        <v>81</v>
      </c>
      <c r="C136" s="23" t="s">
        <v>91</v>
      </c>
      <c r="D136" s="23" t="s">
        <v>97</v>
      </c>
      <c r="E136" s="23"/>
      <c r="F136" s="23"/>
      <c r="G136" s="22">
        <f>SUM(G137+G142+G162)</f>
        <v>578970</v>
      </c>
      <c r="H136" s="22">
        <f>SUM(H137+H142+H162)</f>
        <v>537497.92585</v>
      </c>
      <c r="I136" s="22">
        <f>SUM(I137+I142+I162)</f>
        <v>537497.92585</v>
      </c>
      <c r="J136" s="22">
        <f>SUM(J137+J142+J162)</f>
        <v>0</v>
      </c>
    </row>
    <row r="137" spans="1:10" ht="57" x14ac:dyDescent="0.25">
      <c r="A137" s="80" t="s">
        <v>375</v>
      </c>
      <c r="B137" s="23" t="s">
        <v>81</v>
      </c>
      <c r="C137" s="23" t="s">
        <v>91</v>
      </c>
      <c r="D137" s="23" t="s">
        <v>97</v>
      </c>
      <c r="E137" s="23" t="s">
        <v>29</v>
      </c>
      <c r="F137" s="23"/>
      <c r="G137" s="22">
        <f>SUM(G138)</f>
        <v>510270</v>
      </c>
      <c r="H137" s="22">
        <f t="shared" ref="H137:J138" si="17">SUM(H138)</f>
        <v>471973.92585</v>
      </c>
      <c r="I137" s="22">
        <f t="shared" si="17"/>
        <v>471973.92585</v>
      </c>
      <c r="J137" s="22">
        <f t="shared" si="17"/>
        <v>0</v>
      </c>
    </row>
    <row r="138" spans="1:10" ht="23.25" x14ac:dyDescent="0.25">
      <c r="A138" s="80" t="s">
        <v>223</v>
      </c>
      <c r="B138" s="23"/>
      <c r="C138" s="23"/>
      <c r="D138" s="23" t="s">
        <v>97</v>
      </c>
      <c r="E138" s="23" t="s">
        <v>31</v>
      </c>
      <c r="F138" s="23"/>
      <c r="G138" s="22">
        <f>SUM(G139)</f>
        <v>510270</v>
      </c>
      <c r="H138" s="22">
        <f t="shared" si="17"/>
        <v>471973.92585</v>
      </c>
      <c r="I138" s="22">
        <f t="shared" si="17"/>
        <v>471973.92585</v>
      </c>
      <c r="J138" s="22">
        <f t="shared" si="17"/>
        <v>0</v>
      </c>
    </row>
    <row r="139" spans="1:10" x14ac:dyDescent="0.25">
      <c r="A139" s="257" t="s">
        <v>32</v>
      </c>
      <c r="B139" s="260" t="s">
        <v>81</v>
      </c>
      <c r="C139" s="260" t="s">
        <v>91</v>
      </c>
      <c r="D139" s="23" t="s">
        <v>97</v>
      </c>
      <c r="E139" s="260" t="s">
        <v>33</v>
      </c>
      <c r="F139" s="23"/>
      <c r="G139" s="22">
        <f>SUM(G140:G141)</f>
        <v>510270</v>
      </c>
      <c r="H139" s="22">
        <f>SUM(H140:H141)</f>
        <v>471973.92585</v>
      </c>
      <c r="I139" s="22">
        <f>SUM(I140:I141)</f>
        <v>471973.92585</v>
      </c>
      <c r="J139" s="22">
        <f>SUM(J140:J141)</f>
        <v>0</v>
      </c>
    </row>
    <row r="140" spans="1:10" x14ac:dyDescent="0.25">
      <c r="A140" s="261"/>
      <c r="B140" s="419"/>
      <c r="C140" s="419"/>
      <c r="D140" s="23" t="s">
        <v>97</v>
      </c>
      <c r="E140" s="419"/>
      <c r="F140" s="23" t="s">
        <v>34</v>
      </c>
      <c r="G140" s="22">
        <v>391891</v>
      </c>
      <c r="H140" s="22">
        <f>SUM(I140+J140)</f>
        <v>362499.17499999999</v>
      </c>
      <c r="I140" s="22">
        <f>SUM(G140*92.5/100)</f>
        <v>362499.17499999999</v>
      </c>
      <c r="J140" s="22">
        <v>0</v>
      </c>
    </row>
    <row r="141" spans="1:10" x14ac:dyDescent="0.25">
      <c r="A141" s="262"/>
      <c r="B141" s="420"/>
      <c r="C141" s="420"/>
      <c r="D141" s="23" t="s">
        <v>97</v>
      </c>
      <c r="E141" s="420"/>
      <c r="F141" s="23" t="s">
        <v>35</v>
      </c>
      <c r="G141" s="22">
        <v>118379</v>
      </c>
      <c r="H141" s="22">
        <f>SUM(I141+J141)</f>
        <v>109474.75085</v>
      </c>
      <c r="I141" s="22">
        <f>SUM(I140*30.2/100)</f>
        <v>109474.75085</v>
      </c>
      <c r="J141" s="22">
        <f>SUM(J140*30.2/100)</f>
        <v>0</v>
      </c>
    </row>
    <row r="142" spans="1:10" ht="23.25" x14ac:dyDescent="0.25">
      <c r="A142" s="138" t="s">
        <v>38</v>
      </c>
      <c r="B142" s="23" t="s">
        <v>81</v>
      </c>
      <c r="C142" s="23" t="s">
        <v>91</v>
      </c>
      <c r="D142" s="23" t="s">
        <v>97</v>
      </c>
      <c r="E142" s="136">
        <v>200</v>
      </c>
      <c r="F142" s="23"/>
      <c r="G142" s="22">
        <f>SUM(G143)</f>
        <v>66900</v>
      </c>
      <c r="H142" s="22">
        <f>SUM(H143)</f>
        <v>63688</v>
      </c>
      <c r="I142" s="22">
        <f>SUM(I143)</f>
        <v>63688</v>
      </c>
      <c r="J142" s="22">
        <f>SUM(J143)</f>
        <v>0</v>
      </c>
    </row>
    <row r="143" spans="1:10" ht="23.25" x14ac:dyDescent="0.25">
      <c r="A143" s="80" t="s">
        <v>228</v>
      </c>
      <c r="B143" s="23" t="s">
        <v>81</v>
      </c>
      <c r="C143" s="23" t="s">
        <v>91</v>
      </c>
      <c r="D143" s="23" t="s">
        <v>97</v>
      </c>
      <c r="E143" s="136">
        <v>240</v>
      </c>
      <c r="F143" s="23"/>
      <c r="G143" s="22">
        <f>SUM(G144:G145)</f>
        <v>66900</v>
      </c>
      <c r="H143" s="22">
        <f>SUM(H144:H145)</f>
        <v>63688</v>
      </c>
      <c r="I143" s="22">
        <f>SUM(I144:I145)</f>
        <v>63688</v>
      </c>
      <c r="J143" s="22">
        <f>SUM(J144:J145)</f>
        <v>0</v>
      </c>
    </row>
    <row r="144" spans="1:10" ht="34.5" x14ac:dyDescent="0.25">
      <c r="A144" s="139" t="s">
        <v>376</v>
      </c>
      <c r="B144" s="23" t="s">
        <v>81</v>
      </c>
      <c r="C144" s="23" t="s">
        <v>91</v>
      </c>
      <c r="D144" s="23" t="s">
        <v>97</v>
      </c>
      <c r="E144" s="136">
        <v>242</v>
      </c>
      <c r="F144" s="23" t="s">
        <v>41</v>
      </c>
      <c r="G144" s="22">
        <v>16500</v>
      </c>
      <c r="H144" s="22">
        <f>SUM(I144:J144)</f>
        <v>14520</v>
      </c>
      <c r="I144" s="22">
        <f>SUM(G144*88/100)</f>
        <v>14520</v>
      </c>
      <c r="J144" s="22">
        <v>0</v>
      </c>
    </row>
    <row r="145" spans="1:10" ht="34.5" x14ac:dyDescent="0.25">
      <c r="A145" s="139" t="s">
        <v>377</v>
      </c>
      <c r="B145" s="23" t="s">
        <v>81</v>
      </c>
      <c r="C145" s="23" t="s">
        <v>91</v>
      </c>
      <c r="D145" s="23" t="s">
        <v>97</v>
      </c>
      <c r="E145" s="136">
        <v>244</v>
      </c>
      <c r="F145" s="23"/>
      <c r="G145" s="22">
        <f>SUM(G146+G147+G151+G154+G155+G156)</f>
        <v>50400</v>
      </c>
      <c r="H145" s="22">
        <f>SUM(H146+H147+H151+H154+H155+H156)</f>
        <v>49168</v>
      </c>
      <c r="I145" s="22">
        <f>SUM(I146+I147+I151+I154+I155+I156)</f>
        <v>49168</v>
      </c>
      <c r="J145" s="22">
        <f>SUM(J146+J147+J151+J154+J155+J156)</f>
        <v>0</v>
      </c>
    </row>
    <row r="146" spans="1:10" x14ac:dyDescent="0.25">
      <c r="A146" s="124"/>
      <c r="B146" s="23"/>
      <c r="C146" s="23"/>
      <c r="D146" s="23"/>
      <c r="E146" s="23"/>
      <c r="F146" s="23" t="s">
        <v>41</v>
      </c>
      <c r="G146" s="22">
        <v>0</v>
      </c>
      <c r="H146" s="22">
        <f>SUM(I146:J146)</f>
        <v>0</v>
      </c>
      <c r="I146" s="22"/>
      <c r="J146" s="22"/>
    </row>
    <row r="147" spans="1:10" x14ac:dyDescent="0.25">
      <c r="A147" s="124"/>
      <c r="B147" s="23"/>
      <c r="C147" s="23"/>
      <c r="D147" s="23"/>
      <c r="E147" s="23"/>
      <c r="F147" s="23" t="s">
        <v>45</v>
      </c>
      <c r="G147" s="22">
        <f>SUM(G148:G150)</f>
        <v>6000</v>
      </c>
      <c r="H147" s="22">
        <f>SUM(H148:H150)</f>
        <v>6120</v>
      </c>
      <c r="I147" s="22">
        <f>SUM(I148:I150)</f>
        <v>6120</v>
      </c>
      <c r="J147" s="22">
        <f>SUM(J148:J150)</f>
        <v>0</v>
      </c>
    </row>
    <row r="148" spans="1:10" x14ac:dyDescent="0.25">
      <c r="A148" s="124"/>
      <c r="B148" s="23"/>
      <c r="C148" s="23"/>
      <c r="D148" s="23"/>
      <c r="E148" s="23"/>
      <c r="F148" s="23" t="s">
        <v>46</v>
      </c>
      <c r="G148" s="22">
        <v>6000</v>
      </c>
      <c r="H148" s="22">
        <f>SUM(I148:J148)</f>
        <v>6120</v>
      </c>
      <c r="I148" s="22">
        <f>SUM(G148*102/100)</f>
        <v>6120</v>
      </c>
      <c r="J148" s="22">
        <v>0</v>
      </c>
    </row>
    <row r="149" spans="1:10" x14ac:dyDescent="0.25">
      <c r="A149" s="124"/>
      <c r="B149" s="23"/>
      <c r="C149" s="23"/>
      <c r="D149" s="23"/>
      <c r="E149" s="23"/>
      <c r="F149" s="23" t="s">
        <v>47</v>
      </c>
      <c r="G149" s="22">
        <v>0</v>
      </c>
      <c r="H149" s="22">
        <f>SUM(I149:J149)</f>
        <v>0</v>
      </c>
      <c r="I149" s="22">
        <f>SUM(G149*107.4/100)</f>
        <v>0</v>
      </c>
      <c r="J149" s="22">
        <v>0</v>
      </c>
    </row>
    <row r="150" spans="1:10" x14ac:dyDescent="0.25">
      <c r="A150" s="124"/>
      <c r="B150" s="23"/>
      <c r="C150" s="23"/>
      <c r="D150" s="23"/>
      <c r="E150" s="23"/>
      <c r="F150" s="23" t="s">
        <v>48</v>
      </c>
      <c r="G150" s="22">
        <v>0</v>
      </c>
      <c r="H150" s="22">
        <f>SUM(I150:J150)</f>
        <v>0</v>
      </c>
      <c r="I150" s="22">
        <f>SUM(G150*107.4/100)</f>
        <v>0</v>
      </c>
      <c r="J150" s="22">
        <v>0</v>
      </c>
    </row>
    <row r="151" spans="1:10" x14ac:dyDescent="0.25">
      <c r="A151" s="124"/>
      <c r="B151" s="23"/>
      <c r="C151" s="23"/>
      <c r="D151" s="23"/>
      <c r="E151" s="23"/>
      <c r="F151" s="23" t="s">
        <v>50</v>
      </c>
      <c r="G151" s="22">
        <f>SUM(G152:G153)</f>
        <v>0</v>
      </c>
      <c r="H151" s="22">
        <f>SUM(H152:H153)</f>
        <v>0</v>
      </c>
      <c r="I151" s="22">
        <f>SUM(I152:I153)</f>
        <v>0</v>
      </c>
      <c r="J151" s="22">
        <f>SUM(J152:J153)</f>
        <v>0</v>
      </c>
    </row>
    <row r="152" spans="1:10" x14ac:dyDescent="0.25">
      <c r="A152" s="124"/>
      <c r="B152" s="23"/>
      <c r="C152" s="23"/>
      <c r="D152" s="23"/>
      <c r="E152" s="23"/>
      <c r="F152" s="23" t="s">
        <v>51</v>
      </c>
      <c r="G152" s="22"/>
      <c r="H152" s="22">
        <f>SUM(I152:J152)</f>
        <v>0</v>
      </c>
      <c r="I152" s="22">
        <f>SUM(G152*90/100)</f>
        <v>0</v>
      </c>
      <c r="J152" s="22">
        <v>0</v>
      </c>
    </row>
    <row r="153" spans="1:10" x14ac:dyDescent="0.25">
      <c r="A153" s="124"/>
      <c r="B153" s="23"/>
      <c r="C153" s="23"/>
      <c r="D153" s="23"/>
      <c r="E153" s="23"/>
      <c r="F153" s="23" t="s">
        <v>98</v>
      </c>
      <c r="G153" s="22"/>
      <c r="H153" s="22">
        <f>SUM(I153:J153)</f>
        <v>0</v>
      </c>
      <c r="I153" s="22">
        <f>SUM(G153*90/100)</f>
        <v>0</v>
      </c>
      <c r="J153" s="22">
        <v>0</v>
      </c>
    </row>
    <row r="154" spans="1:10" x14ac:dyDescent="0.25">
      <c r="A154" s="124"/>
      <c r="B154" s="23"/>
      <c r="C154" s="23"/>
      <c r="D154" s="23"/>
      <c r="E154" s="23"/>
      <c r="F154" s="23" t="s">
        <v>56</v>
      </c>
      <c r="G154" s="22">
        <v>0</v>
      </c>
      <c r="H154" s="22">
        <f t="shared" ref="H154:H161" si="18">SUM(I154:J154)</f>
        <v>0</v>
      </c>
      <c r="I154" s="22"/>
      <c r="J154" s="22"/>
    </row>
    <row r="155" spans="1:10" x14ac:dyDescent="0.25">
      <c r="A155" s="124"/>
      <c r="B155" s="23"/>
      <c r="C155" s="23"/>
      <c r="D155" s="23"/>
      <c r="E155" s="23"/>
      <c r="F155" s="23" t="s">
        <v>99</v>
      </c>
      <c r="G155" s="22">
        <v>0</v>
      </c>
      <c r="H155" s="22">
        <f t="shared" si="18"/>
        <v>0</v>
      </c>
      <c r="I155" s="22"/>
      <c r="J155" s="22"/>
    </row>
    <row r="156" spans="1:10" x14ac:dyDescent="0.25">
      <c r="A156" s="124"/>
      <c r="B156" s="23"/>
      <c r="C156" s="23"/>
      <c r="D156" s="23"/>
      <c r="E156" s="23"/>
      <c r="F156" s="23" t="s">
        <v>58</v>
      </c>
      <c r="G156" s="22">
        <f>SUM(G157:G161)</f>
        <v>44400</v>
      </c>
      <c r="H156" s="22">
        <f>SUM(H157:H161)</f>
        <v>43048</v>
      </c>
      <c r="I156" s="22">
        <f>SUM(I157:I161)</f>
        <v>43048</v>
      </c>
      <c r="J156" s="22">
        <f>SUM(J157:J161)</f>
        <v>0</v>
      </c>
    </row>
    <row r="157" spans="1:10" x14ac:dyDescent="0.25">
      <c r="A157" s="124"/>
      <c r="B157" s="23"/>
      <c r="C157" s="23"/>
      <c r="D157" s="23"/>
      <c r="E157" s="23"/>
      <c r="F157" s="23" t="s">
        <v>100</v>
      </c>
      <c r="G157" s="22">
        <v>16000</v>
      </c>
      <c r="H157" s="22">
        <f t="shared" si="18"/>
        <v>14080</v>
      </c>
      <c r="I157" s="22">
        <f>SUM(G157*88/100)</f>
        <v>14080</v>
      </c>
      <c r="J157" s="22">
        <v>0</v>
      </c>
    </row>
    <row r="158" spans="1:10" x14ac:dyDescent="0.25">
      <c r="A158" s="124"/>
      <c r="B158" s="23"/>
      <c r="C158" s="23"/>
      <c r="D158" s="23"/>
      <c r="E158" s="23"/>
      <c r="F158" s="23" t="s">
        <v>101</v>
      </c>
      <c r="G158" s="22">
        <v>0</v>
      </c>
      <c r="H158" s="22">
        <f t="shared" si="18"/>
        <v>0</v>
      </c>
      <c r="I158" s="22">
        <f>SUM(G158*90/100)</f>
        <v>0</v>
      </c>
      <c r="J158" s="22">
        <v>0</v>
      </c>
    </row>
    <row r="159" spans="1:10" x14ac:dyDescent="0.25">
      <c r="A159" s="124"/>
      <c r="B159" s="23"/>
      <c r="C159" s="23"/>
      <c r="D159" s="23"/>
      <c r="E159" s="23"/>
      <c r="F159" s="23" t="s">
        <v>102</v>
      </c>
      <c r="G159" s="22">
        <v>0</v>
      </c>
      <c r="H159" s="22">
        <f t="shared" si="18"/>
        <v>0</v>
      </c>
      <c r="I159" s="22">
        <f>SUM(G159*90/100)</f>
        <v>0</v>
      </c>
      <c r="J159" s="22">
        <v>0</v>
      </c>
    </row>
    <row r="160" spans="1:10" x14ac:dyDescent="0.25">
      <c r="A160" s="124"/>
      <c r="B160" s="23"/>
      <c r="C160" s="23"/>
      <c r="D160" s="23"/>
      <c r="E160" s="23"/>
      <c r="F160" s="23" t="s">
        <v>60</v>
      </c>
      <c r="G160" s="22">
        <v>21500</v>
      </c>
      <c r="H160" s="22">
        <f t="shared" si="18"/>
        <v>21930</v>
      </c>
      <c r="I160" s="22">
        <f>SUM(G160*102/100)</f>
        <v>21930</v>
      </c>
      <c r="J160" s="22">
        <v>0</v>
      </c>
    </row>
    <row r="161" spans="1:10" x14ac:dyDescent="0.25">
      <c r="A161" s="124"/>
      <c r="B161" s="23"/>
      <c r="C161" s="23"/>
      <c r="D161" s="23"/>
      <c r="E161" s="23"/>
      <c r="F161" s="23" t="s">
        <v>61</v>
      </c>
      <c r="G161" s="22">
        <v>6900</v>
      </c>
      <c r="H161" s="22">
        <f t="shared" si="18"/>
        <v>7038</v>
      </c>
      <c r="I161" s="22">
        <f>SUM(G161*102/100)</f>
        <v>7038</v>
      </c>
      <c r="J161" s="22">
        <v>0</v>
      </c>
    </row>
    <row r="162" spans="1:10" x14ac:dyDescent="0.25">
      <c r="A162" s="80" t="s">
        <v>62</v>
      </c>
      <c r="B162" s="23" t="s">
        <v>81</v>
      </c>
      <c r="C162" s="23" t="s">
        <v>91</v>
      </c>
      <c r="D162" s="23" t="s">
        <v>97</v>
      </c>
      <c r="E162" s="23" t="s">
        <v>63</v>
      </c>
      <c r="F162" s="23"/>
      <c r="G162" s="22">
        <f>SUM(G163)</f>
        <v>1800</v>
      </c>
      <c r="H162" s="22">
        <f t="shared" ref="H162:J163" si="19">SUM(H163)</f>
        <v>1836</v>
      </c>
      <c r="I162" s="22">
        <f t="shared" si="19"/>
        <v>1836</v>
      </c>
      <c r="J162" s="22">
        <f t="shared" si="19"/>
        <v>0</v>
      </c>
    </row>
    <row r="163" spans="1:10" x14ac:dyDescent="0.25">
      <c r="A163" s="80" t="s">
        <v>64</v>
      </c>
      <c r="B163" s="23" t="s">
        <v>81</v>
      </c>
      <c r="C163" s="23" t="s">
        <v>91</v>
      </c>
      <c r="D163" s="23" t="s">
        <v>97</v>
      </c>
      <c r="E163" s="23" t="s">
        <v>65</v>
      </c>
      <c r="F163" s="23"/>
      <c r="G163" s="22">
        <f>SUM(G164)</f>
        <v>1800</v>
      </c>
      <c r="H163" s="22">
        <f t="shared" si="19"/>
        <v>1836</v>
      </c>
      <c r="I163" s="22">
        <f t="shared" si="19"/>
        <v>1836</v>
      </c>
      <c r="J163" s="22">
        <f t="shared" si="19"/>
        <v>0</v>
      </c>
    </row>
    <row r="164" spans="1:10" x14ac:dyDescent="0.25">
      <c r="A164" s="80" t="s">
        <v>66</v>
      </c>
      <c r="B164" s="23" t="s">
        <v>81</v>
      </c>
      <c r="C164" s="23" t="s">
        <v>91</v>
      </c>
      <c r="D164" s="23" t="s">
        <v>97</v>
      </c>
      <c r="E164" s="23" t="s">
        <v>67</v>
      </c>
      <c r="F164" s="23" t="s">
        <v>68</v>
      </c>
      <c r="G164" s="22">
        <v>1800</v>
      </c>
      <c r="H164" s="22">
        <f>SUM(I164:J164)</f>
        <v>1836</v>
      </c>
      <c r="I164" s="22">
        <f>SUM(G164*102/100)</f>
        <v>1836</v>
      </c>
      <c r="J164" s="22">
        <v>0</v>
      </c>
    </row>
    <row r="165" spans="1:10" x14ac:dyDescent="0.25">
      <c r="A165" s="125" t="s">
        <v>105</v>
      </c>
      <c r="B165" s="24" t="s">
        <v>22</v>
      </c>
      <c r="C165" s="24" t="s">
        <v>19</v>
      </c>
      <c r="D165" s="24" t="s">
        <v>20</v>
      </c>
      <c r="E165" s="24"/>
      <c r="F165" s="24"/>
      <c r="G165" s="25">
        <f>SUM(G166+G175)</f>
        <v>672500</v>
      </c>
      <c r="H165" s="25">
        <f>SUM(H166+H175)</f>
        <v>672500</v>
      </c>
      <c r="I165" s="25">
        <f>SUM(I166+I175)</f>
        <v>672500</v>
      </c>
      <c r="J165" s="25">
        <f>SUM(J166+J175)</f>
        <v>0</v>
      </c>
    </row>
    <row r="166" spans="1:10" x14ac:dyDescent="0.25">
      <c r="A166" s="82" t="s">
        <v>119</v>
      </c>
      <c r="B166" s="24" t="s">
        <v>22</v>
      </c>
      <c r="C166" s="24" t="s">
        <v>83</v>
      </c>
      <c r="D166" s="24" t="s">
        <v>20</v>
      </c>
      <c r="E166" s="24"/>
      <c r="F166" s="24"/>
      <c r="G166" s="25">
        <f>SUM(G167)</f>
        <v>672500</v>
      </c>
      <c r="H166" s="25">
        <f>SUM(H167)</f>
        <v>672500</v>
      </c>
      <c r="I166" s="25">
        <f>SUM(I167)</f>
        <v>672500</v>
      </c>
      <c r="J166" s="25">
        <f>SUM(J167)</f>
        <v>0</v>
      </c>
    </row>
    <row r="167" spans="1:10" x14ac:dyDescent="0.25">
      <c r="A167" s="80" t="s">
        <v>120</v>
      </c>
      <c r="B167" s="23" t="s">
        <v>22</v>
      </c>
      <c r="C167" s="23" t="s">
        <v>83</v>
      </c>
      <c r="D167" s="23" t="s">
        <v>121</v>
      </c>
      <c r="E167" s="23"/>
      <c r="F167" s="23"/>
      <c r="G167" s="22">
        <f t="shared" ref="G167:J171" si="20">SUM(G168)</f>
        <v>672500</v>
      </c>
      <c r="H167" s="22">
        <f t="shared" si="20"/>
        <v>672500</v>
      </c>
      <c r="I167" s="22">
        <f t="shared" si="20"/>
        <v>672500</v>
      </c>
      <c r="J167" s="22">
        <f t="shared" si="20"/>
        <v>0</v>
      </c>
    </row>
    <row r="168" spans="1:10" x14ac:dyDescent="0.25">
      <c r="A168" s="80" t="s">
        <v>122</v>
      </c>
      <c r="B168" s="23" t="s">
        <v>22</v>
      </c>
      <c r="C168" s="23" t="s">
        <v>83</v>
      </c>
      <c r="D168" s="23" t="s">
        <v>123</v>
      </c>
      <c r="E168" s="23"/>
      <c r="F168" s="23"/>
      <c r="G168" s="22">
        <f t="shared" si="20"/>
        <v>672500</v>
      </c>
      <c r="H168" s="22">
        <f t="shared" si="20"/>
        <v>672500</v>
      </c>
      <c r="I168" s="22">
        <f t="shared" si="20"/>
        <v>672500</v>
      </c>
      <c r="J168" s="22">
        <f t="shared" si="20"/>
        <v>0</v>
      </c>
    </row>
    <row r="169" spans="1:10" ht="34.5" x14ac:dyDescent="0.25">
      <c r="A169" s="80" t="s">
        <v>124</v>
      </c>
      <c r="B169" s="23" t="s">
        <v>22</v>
      </c>
      <c r="C169" s="23" t="s">
        <v>83</v>
      </c>
      <c r="D169" s="23" t="s">
        <v>125</v>
      </c>
      <c r="E169" s="23"/>
      <c r="F169" s="23"/>
      <c r="G169" s="22">
        <f>SUM(G170)</f>
        <v>672500</v>
      </c>
      <c r="H169" s="22">
        <f t="shared" si="20"/>
        <v>672500</v>
      </c>
      <c r="I169" s="22">
        <f t="shared" si="20"/>
        <v>672500</v>
      </c>
      <c r="J169" s="22">
        <f t="shared" si="20"/>
        <v>0</v>
      </c>
    </row>
    <row r="170" spans="1:10" ht="23.25" x14ac:dyDescent="0.25">
      <c r="A170" s="138" t="s">
        <v>228</v>
      </c>
      <c r="B170" s="23" t="s">
        <v>22</v>
      </c>
      <c r="C170" s="23" t="s">
        <v>83</v>
      </c>
      <c r="D170" s="23" t="s">
        <v>125</v>
      </c>
      <c r="E170" s="23" t="s">
        <v>88</v>
      </c>
      <c r="F170" s="23"/>
      <c r="G170" s="22">
        <f>SUM(G171)</f>
        <v>672500</v>
      </c>
      <c r="H170" s="22">
        <f t="shared" si="20"/>
        <v>672500</v>
      </c>
      <c r="I170" s="22">
        <f t="shared" si="20"/>
        <v>672500</v>
      </c>
      <c r="J170" s="22">
        <f t="shared" si="20"/>
        <v>0</v>
      </c>
    </row>
    <row r="171" spans="1:10" ht="34.5" x14ac:dyDescent="0.25">
      <c r="A171" s="80" t="s">
        <v>229</v>
      </c>
      <c r="B171" s="23" t="s">
        <v>22</v>
      </c>
      <c r="C171" s="23" t="s">
        <v>83</v>
      </c>
      <c r="D171" s="23" t="s">
        <v>125</v>
      </c>
      <c r="E171" s="23" t="s">
        <v>89</v>
      </c>
      <c r="F171" s="23"/>
      <c r="G171" s="22">
        <f>SUM(G172)</f>
        <v>672500</v>
      </c>
      <c r="H171" s="22">
        <f t="shared" si="20"/>
        <v>672500</v>
      </c>
      <c r="I171" s="22">
        <f t="shared" si="20"/>
        <v>672500</v>
      </c>
      <c r="J171" s="22">
        <f t="shared" si="20"/>
        <v>0</v>
      </c>
    </row>
    <row r="172" spans="1:10" ht="34.5" x14ac:dyDescent="0.25">
      <c r="A172" s="139" t="s">
        <v>305</v>
      </c>
      <c r="B172" s="23" t="s">
        <v>22</v>
      </c>
      <c r="C172" s="23" t="s">
        <v>83</v>
      </c>
      <c r="D172" s="23" t="s">
        <v>125</v>
      </c>
      <c r="E172" s="23" t="s">
        <v>43</v>
      </c>
      <c r="F172" s="23" t="s">
        <v>126</v>
      </c>
      <c r="G172" s="22">
        <f>SUM(G173:G174)</f>
        <v>672500</v>
      </c>
      <c r="H172" s="22">
        <f>SUM(H173:H174)</f>
        <v>672500</v>
      </c>
      <c r="I172" s="22">
        <f>SUM(I173:I174)</f>
        <v>672500</v>
      </c>
      <c r="J172" s="22">
        <f>SUM(J173:J174)</f>
        <v>0</v>
      </c>
    </row>
    <row r="173" spans="1:10" x14ac:dyDescent="0.25">
      <c r="A173" s="139" t="s">
        <v>127</v>
      </c>
      <c r="B173" s="23" t="s">
        <v>22</v>
      </c>
      <c r="C173" s="23" t="s">
        <v>83</v>
      </c>
      <c r="D173" s="23" t="s">
        <v>125</v>
      </c>
      <c r="E173" s="23" t="s">
        <v>43</v>
      </c>
      <c r="F173" s="23" t="s">
        <v>126</v>
      </c>
      <c r="G173" s="22">
        <v>522500</v>
      </c>
      <c r="H173" s="22">
        <f>SUM(I173:J173)</f>
        <v>522500</v>
      </c>
      <c r="I173" s="22">
        <f>SUM(G173)</f>
        <v>522500</v>
      </c>
      <c r="J173" s="22">
        <v>0</v>
      </c>
    </row>
    <row r="174" spans="1:10" x14ac:dyDescent="0.25">
      <c r="A174" s="80" t="s">
        <v>128</v>
      </c>
      <c r="B174" s="23" t="s">
        <v>22</v>
      </c>
      <c r="C174" s="23" t="s">
        <v>83</v>
      </c>
      <c r="D174" s="23" t="s">
        <v>125</v>
      </c>
      <c r="E174" s="23" t="s">
        <v>43</v>
      </c>
      <c r="F174" s="23" t="s">
        <v>126</v>
      </c>
      <c r="G174" s="22">
        <v>150000</v>
      </c>
      <c r="H174" s="22">
        <f>SUM(I174:J174)</f>
        <v>150000</v>
      </c>
      <c r="I174" s="22">
        <f>SUM(G174)</f>
        <v>150000</v>
      </c>
      <c r="J174" s="22">
        <v>0</v>
      </c>
    </row>
    <row r="175" spans="1:10" ht="23.25" x14ac:dyDescent="0.25">
      <c r="A175" s="82" t="s">
        <v>129</v>
      </c>
      <c r="B175" s="24" t="s">
        <v>22</v>
      </c>
      <c r="C175" s="24" t="s">
        <v>130</v>
      </c>
      <c r="D175" s="24" t="s">
        <v>20</v>
      </c>
      <c r="E175" s="24"/>
      <c r="F175" s="24"/>
      <c r="G175" s="25">
        <f>SUM(G176)</f>
        <v>0</v>
      </c>
      <c r="H175" s="25">
        <f t="shared" ref="H175:J179" si="21">SUM(H176)</f>
        <v>0</v>
      </c>
      <c r="I175" s="25">
        <f t="shared" si="21"/>
        <v>0</v>
      </c>
      <c r="J175" s="25">
        <f t="shared" si="21"/>
        <v>0</v>
      </c>
    </row>
    <row r="176" spans="1:10" ht="23.25" x14ac:dyDescent="0.25">
      <c r="A176" s="80" t="s">
        <v>131</v>
      </c>
      <c r="B176" s="23" t="s">
        <v>22</v>
      </c>
      <c r="C176" s="23" t="s">
        <v>130</v>
      </c>
      <c r="D176" s="23" t="s">
        <v>132</v>
      </c>
      <c r="E176" s="23"/>
      <c r="F176" s="23"/>
      <c r="G176" s="22">
        <f>SUM(G177)</f>
        <v>0</v>
      </c>
      <c r="H176" s="22">
        <f t="shared" si="21"/>
        <v>0</v>
      </c>
      <c r="I176" s="22">
        <f t="shared" si="21"/>
        <v>0</v>
      </c>
      <c r="J176" s="22">
        <f t="shared" si="21"/>
        <v>0</v>
      </c>
    </row>
    <row r="177" spans="1:10" ht="23.25" x14ac:dyDescent="0.25">
      <c r="A177" s="80" t="s">
        <v>133</v>
      </c>
      <c r="B177" s="23" t="s">
        <v>22</v>
      </c>
      <c r="C177" s="23" t="s">
        <v>130</v>
      </c>
      <c r="D177" s="23" t="s">
        <v>267</v>
      </c>
      <c r="E177" s="23"/>
      <c r="F177" s="23"/>
      <c r="G177" s="22">
        <f>SUM(G178)</f>
        <v>0</v>
      </c>
      <c r="H177" s="22">
        <f t="shared" si="21"/>
        <v>0</v>
      </c>
      <c r="I177" s="22">
        <f t="shared" si="21"/>
        <v>0</v>
      </c>
      <c r="J177" s="22">
        <f t="shared" si="21"/>
        <v>0</v>
      </c>
    </row>
    <row r="178" spans="1:10" ht="23.25" x14ac:dyDescent="0.25">
      <c r="A178" s="138" t="s">
        <v>38</v>
      </c>
      <c r="B178" s="23" t="s">
        <v>22</v>
      </c>
      <c r="C178" s="23" t="s">
        <v>130</v>
      </c>
      <c r="D178" s="23" t="s">
        <v>267</v>
      </c>
      <c r="E178" s="23" t="s">
        <v>88</v>
      </c>
      <c r="F178" s="23"/>
      <c r="G178" s="22">
        <f>SUM(G179)</f>
        <v>0</v>
      </c>
      <c r="H178" s="22">
        <f t="shared" si="21"/>
        <v>0</v>
      </c>
      <c r="I178" s="22">
        <f t="shared" si="21"/>
        <v>0</v>
      </c>
      <c r="J178" s="22">
        <f t="shared" si="21"/>
        <v>0</v>
      </c>
    </row>
    <row r="179" spans="1:10" ht="23.25" x14ac:dyDescent="0.25">
      <c r="A179" s="80" t="s">
        <v>39</v>
      </c>
      <c r="B179" s="23" t="s">
        <v>22</v>
      </c>
      <c r="C179" s="23" t="s">
        <v>130</v>
      </c>
      <c r="D179" s="23" t="s">
        <v>267</v>
      </c>
      <c r="E179" s="23" t="s">
        <v>89</v>
      </c>
      <c r="F179" s="23"/>
      <c r="G179" s="22">
        <f>SUM(G180)</f>
        <v>0</v>
      </c>
      <c r="H179" s="22">
        <f t="shared" si="21"/>
        <v>0</v>
      </c>
      <c r="I179" s="22">
        <f t="shared" si="21"/>
        <v>0</v>
      </c>
      <c r="J179" s="22">
        <f t="shared" si="21"/>
        <v>0</v>
      </c>
    </row>
    <row r="180" spans="1:10" ht="23.25" x14ac:dyDescent="0.25">
      <c r="A180" s="139" t="s">
        <v>42</v>
      </c>
      <c r="B180" s="23" t="s">
        <v>22</v>
      </c>
      <c r="C180" s="23" t="s">
        <v>130</v>
      </c>
      <c r="D180" s="23" t="s">
        <v>267</v>
      </c>
      <c r="E180" s="23" t="s">
        <v>43</v>
      </c>
      <c r="F180" s="23" t="s">
        <v>56</v>
      </c>
      <c r="G180" s="22">
        <v>0</v>
      </c>
      <c r="H180" s="22">
        <f>SUM(I180:J180)</f>
        <v>0</v>
      </c>
      <c r="I180" s="22"/>
      <c r="J180" s="22"/>
    </row>
    <row r="181" spans="1:10" x14ac:dyDescent="0.25">
      <c r="A181" s="82" t="s">
        <v>135</v>
      </c>
      <c r="B181" s="24" t="s">
        <v>136</v>
      </c>
      <c r="C181" s="24" t="s">
        <v>19</v>
      </c>
      <c r="D181" s="24" t="s">
        <v>20</v>
      </c>
      <c r="E181" s="24"/>
      <c r="F181" s="24"/>
      <c r="G181" s="25">
        <f>SUM(G182+G188+G195)</f>
        <v>348144</v>
      </c>
      <c r="H181" s="25">
        <f>SUM(H182+H188+H195)</f>
        <v>343791.72</v>
      </c>
      <c r="I181" s="25">
        <f>SUM(I182+I188+I195)</f>
        <v>343791.72</v>
      </c>
      <c r="J181" s="25">
        <f>SUM(J182+J188+J195)</f>
        <v>0</v>
      </c>
    </row>
    <row r="182" spans="1:10" x14ac:dyDescent="0.25">
      <c r="A182" s="82" t="s">
        <v>137</v>
      </c>
      <c r="B182" s="24" t="s">
        <v>136</v>
      </c>
      <c r="C182" s="24" t="s">
        <v>18</v>
      </c>
      <c r="D182" s="24" t="s">
        <v>20</v>
      </c>
      <c r="E182" s="24"/>
      <c r="F182" s="24"/>
      <c r="G182" s="25">
        <f>SUM(G183)</f>
        <v>0</v>
      </c>
      <c r="H182" s="25">
        <f t="shared" ref="H182:J186" si="22">SUM(H183)</f>
        <v>0</v>
      </c>
      <c r="I182" s="25">
        <f t="shared" si="22"/>
        <v>0</v>
      </c>
      <c r="J182" s="25">
        <f t="shared" si="22"/>
        <v>0</v>
      </c>
    </row>
    <row r="183" spans="1:10" x14ac:dyDescent="0.25">
      <c r="A183" s="80" t="s">
        <v>138</v>
      </c>
      <c r="B183" s="23" t="s">
        <v>136</v>
      </c>
      <c r="C183" s="23" t="s">
        <v>18</v>
      </c>
      <c r="D183" s="23" t="s">
        <v>139</v>
      </c>
      <c r="E183" s="23"/>
      <c r="F183" s="23"/>
      <c r="G183" s="22">
        <f>SUM(G184)</f>
        <v>0</v>
      </c>
      <c r="H183" s="22">
        <f t="shared" si="22"/>
        <v>0</v>
      </c>
      <c r="I183" s="22">
        <f t="shared" si="22"/>
        <v>0</v>
      </c>
      <c r="J183" s="22">
        <f t="shared" si="22"/>
        <v>0</v>
      </c>
    </row>
    <row r="184" spans="1:10" ht="34.5" x14ac:dyDescent="0.25">
      <c r="A184" s="80" t="s">
        <v>140</v>
      </c>
      <c r="B184" s="23" t="s">
        <v>136</v>
      </c>
      <c r="C184" s="23" t="s">
        <v>18</v>
      </c>
      <c r="D184" s="23" t="s">
        <v>268</v>
      </c>
      <c r="E184" s="23"/>
      <c r="F184" s="23"/>
      <c r="G184" s="22">
        <f>SUM(G185)</f>
        <v>0</v>
      </c>
      <c r="H184" s="22">
        <f t="shared" si="22"/>
        <v>0</v>
      </c>
      <c r="I184" s="22">
        <f t="shared" si="22"/>
        <v>0</v>
      </c>
      <c r="J184" s="22">
        <f t="shared" si="22"/>
        <v>0</v>
      </c>
    </row>
    <row r="185" spans="1:10" ht="34.5" x14ac:dyDescent="0.25">
      <c r="A185" s="80" t="s">
        <v>142</v>
      </c>
      <c r="B185" s="23" t="s">
        <v>136</v>
      </c>
      <c r="C185" s="23" t="s">
        <v>18</v>
      </c>
      <c r="D185" s="23" t="s">
        <v>269</v>
      </c>
      <c r="E185" s="23"/>
      <c r="F185" s="23"/>
      <c r="G185" s="22">
        <f>SUM(G186)</f>
        <v>0</v>
      </c>
      <c r="H185" s="22">
        <f t="shared" si="22"/>
        <v>0</v>
      </c>
      <c r="I185" s="22">
        <f t="shared" si="22"/>
        <v>0</v>
      </c>
      <c r="J185" s="22">
        <f t="shared" si="22"/>
        <v>0</v>
      </c>
    </row>
    <row r="186" spans="1:10" x14ac:dyDescent="0.25">
      <c r="A186" s="139" t="s">
        <v>62</v>
      </c>
      <c r="B186" s="23" t="s">
        <v>136</v>
      </c>
      <c r="C186" s="23" t="s">
        <v>18</v>
      </c>
      <c r="D186" s="23" t="s">
        <v>269</v>
      </c>
      <c r="E186" s="23" t="s">
        <v>63</v>
      </c>
      <c r="F186" s="23"/>
      <c r="G186" s="22">
        <f>SUM(G187)</f>
        <v>0</v>
      </c>
      <c r="H186" s="22">
        <f t="shared" si="22"/>
        <v>0</v>
      </c>
      <c r="I186" s="22">
        <f t="shared" si="22"/>
        <v>0</v>
      </c>
      <c r="J186" s="22">
        <f t="shared" si="22"/>
        <v>0</v>
      </c>
    </row>
    <row r="187" spans="1:10" ht="34.5" x14ac:dyDescent="0.25">
      <c r="A187" s="139" t="s">
        <v>112</v>
      </c>
      <c r="B187" s="23" t="s">
        <v>136</v>
      </c>
      <c r="C187" s="23" t="s">
        <v>18</v>
      </c>
      <c r="D187" s="23" t="s">
        <v>269</v>
      </c>
      <c r="E187" s="23" t="s">
        <v>113</v>
      </c>
      <c r="F187" s="23" t="s">
        <v>143</v>
      </c>
      <c r="G187" s="22">
        <v>0</v>
      </c>
      <c r="H187" s="22">
        <f>SUM(I187:J187)</f>
        <v>0</v>
      </c>
      <c r="I187" s="22"/>
      <c r="J187" s="22"/>
    </row>
    <row r="188" spans="1:10" x14ac:dyDescent="0.25">
      <c r="A188" s="82" t="s">
        <v>144</v>
      </c>
      <c r="B188" s="24" t="s">
        <v>136</v>
      </c>
      <c r="C188" s="24" t="s">
        <v>145</v>
      </c>
      <c r="D188" s="24" t="s">
        <v>20</v>
      </c>
      <c r="E188" s="24"/>
      <c r="F188" s="24"/>
      <c r="G188" s="25">
        <f t="shared" ref="G188:J191" si="23">SUM(G189)</f>
        <v>85000</v>
      </c>
      <c r="H188" s="25">
        <f t="shared" si="23"/>
        <v>78625</v>
      </c>
      <c r="I188" s="25">
        <f t="shared" si="23"/>
        <v>78625</v>
      </c>
      <c r="J188" s="25">
        <f t="shared" si="23"/>
        <v>0</v>
      </c>
    </row>
    <row r="189" spans="1:10" x14ac:dyDescent="0.25">
      <c r="A189" s="80" t="s">
        <v>146</v>
      </c>
      <c r="B189" s="23" t="s">
        <v>136</v>
      </c>
      <c r="C189" s="23" t="s">
        <v>145</v>
      </c>
      <c r="D189" s="23" t="s">
        <v>147</v>
      </c>
      <c r="E189" s="23"/>
      <c r="F189" s="23"/>
      <c r="G189" s="22">
        <f t="shared" si="23"/>
        <v>85000</v>
      </c>
      <c r="H189" s="22">
        <f t="shared" si="23"/>
        <v>78625</v>
      </c>
      <c r="I189" s="22">
        <f t="shared" si="23"/>
        <v>78625</v>
      </c>
      <c r="J189" s="22">
        <f t="shared" si="23"/>
        <v>0</v>
      </c>
    </row>
    <row r="190" spans="1:10" ht="23.25" x14ac:dyDescent="0.25">
      <c r="A190" s="80" t="s">
        <v>270</v>
      </c>
      <c r="B190" s="23" t="s">
        <v>136</v>
      </c>
      <c r="C190" s="23" t="s">
        <v>145</v>
      </c>
      <c r="D190" s="23" t="s">
        <v>149</v>
      </c>
      <c r="E190" s="23"/>
      <c r="F190" s="23"/>
      <c r="G190" s="22">
        <f>SUM(G191)</f>
        <v>85000</v>
      </c>
      <c r="H190" s="22">
        <f t="shared" si="23"/>
        <v>78625</v>
      </c>
      <c r="I190" s="22">
        <f t="shared" si="23"/>
        <v>78625</v>
      </c>
      <c r="J190" s="22">
        <f t="shared" si="23"/>
        <v>0</v>
      </c>
    </row>
    <row r="191" spans="1:10" ht="23.25" x14ac:dyDescent="0.25">
      <c r="A191" s="138" t="s">
        <v>38</v>
      </c>
      <c r="B191" s="23" t="s">
        <v>136</v>
      </c>
      <c r="C191" s="23" t="s">
        <v>145</v>
      </c>
      <c r="D191" s="23" t="s">
        <v>149</v>
      </c>
      <c r="E191" s="23" t="s">
        <v>88</v>
      </c>
      <c r="F191" s="23"/>
      <c r="G191" s="22">
        <f>SUM(G192)</f>
        <v>85000</v>
      </c>
      <c r="H191" s="22">
        <f t="shared" si="23"/>
        <v>78625</v>
      </c>
      <c r="I191" s="22">
        <f t="shared" si="23"/>
        <v>78625</v>
      </c>
      <c r="J191" s="22">
        <f t="shared" si="23"/>
        <v>0</v>
      </c>
    </row>
    <row r="192" spans="1:10" ht="23.25" x14ac:dyDescent="0.25">
      <c r="A192" s="80" t="s">
        <v>39</v>
      </c>
      <c r="B192" s="23" t="s">
        <v>136</v>
      </c>
      <c r="C192" s="23" t="s">
        <v>145</v>
      </c>
      <c r="D192" s="23" t="s">
        <v>149</v>
      </c>
      <c r="E192" s="23" t="s">
        <v>89</v>
      </c>
      <c r="F192" s="23"/>
      <c r="G192" s="22">
        <f>SUM(G193:G194)</f>
        <v>85000</v>
      </c>
      <c r="H192" s="22">
        <f>SUM(H193:H194)</f>
        <v>78625</v>
      </c>
      <c r="I192" s="22">
        <f>SUM(I193:I194)</f>
        <v>78625</v>
      </c>
      <c r="J192" s="22">
        <f>SUM(J193:J194)</f>
        <v>0</v>
      </c>
    </row>
    <row r="193" spans="1:10" ht="23.25" x14ac:dyDescent="0.25">
      <c r="A193" s="139" t="s">
        <v>150</v>
      </c>
      <c r="B193" s="23" t="s">
        <v>136</v>
      </c>
      <c r="C193" s="23" t="s">
        <v>145</v>
      </c>
      <c r="D193" s="23" t="s">
        <v>149</v>
      </c>
      <c r="E193" s="23" t="s">
        <v>151</v>
      </c>
      <c r="F193" s="23" t="s">
        <v>152</v>
      </c>
      <c r="G193" s="22">
        <v>0</v>
      </c>
      <c r="H193" s="22">
        <v>0</v>
      </c>
      <c r="I193" s="22">
        <v>0</v>
      </c>
      <c r="J193" s="22">
        <v>0</v>
      </c>
    </row>
    <row r="194" spans="1:10" ht="23.25" x14ac:dyDescent="0.25">
      <c r="A194" s="139" t="s">
        <v>42</v>
      </c>
      <c r="B194" s="23" t="s">
        <v>136</v>
      </c>
      <c r="C194" s="23" t="s">
        <v>145</v>
      </c>
      <c r="D194" s="23" t="s">
        <v>149</v>
      </c>
      <c r="E194" s="23" t="s">
        <v>43</v>
      </c>
      <c r="F194" s="23" t="s">
        <v>290</v>
      </c>
      <c r="G194" s="22">
        <v>85000</v>
      </c>
      <c r="H194" s="22">
        <f>SUM(I194:J194)</f>
        <v>78625</v>
      </c>
      <c r="I194" s="22">
        <f>SUM(G194*92.5/100)</f>
        <v>78625</v>
      </c>
      <c r="J194" s="22">
        <v>0</v>
      </c>
    </row>
    <row r="195" spans="1:10" x14ac:dyDescent="0.25">
      <c r="A195" s="82" t="s">
        <v>153</v>
      </c>
      <c r="B195" s="24" t="s">
        <v>136</v>
      </c>
      <c r="C195" s="24" t="s">
        <v>81</v>
      </c>
      <c r="D195" s="24" t="s">
        <v>20</v>
      </c>
      <c r="E195" s="24"/>
      <c r="F195" s="24"/>
      <c r="G195" s="25">
        <f>SUM(G196)</f>
        <v>263144</v>
      </c>
      <c r="H195" s="25">
        <f>SUM(H196)</f>
        <v>265166.71999999997</v>
      </c>
      <c r="I195" s="25">
        <f>SUM(I196)</f>
        <v>265166.71999999997</v>
      </c>
      <c r="J195" s="25">
        <f>SUM(J196)</f>
        <v>0</v>
      </c>
    </row>
    <row r="196" spans="1:10" x14ac:dyDescent="0.25">
      <c r="A196" s="80" t="s">
        <v>153</v>
      </c>
      <c r="B196" s="23" t="s">
        <v>136</v>
      </c>
      <c r="C196" s="23" t="s">
        <v>81</v>
      </c>
      <c r="D196" s="23" t="s">
        <v>154</v>
      </c>
      <c r="E196" s="23"/>
      <c r="F196" s="23"/>
      <c r="G196" s="22">
        <f>SUM(G197+G203+G207+G211)</f>
        <v>263144</v>
      </c>
      <c r="H196" s="22">
        <f>SUM(H197+H203+H207+H211)</f>
        <v>265166.71999999997</v>
      </c>
      <c r="I196" s="22">
        <f>SUM(I197+I203+I207+I211)</f>
        <v>265166.71999999997</v>
      </c>
      <c r="J196" s="22">
        <f>SUM(J197+J203+J207+J211)</f>
        <v>0</v>
      </c>
    </row>
    <row r="197" spans="1:10" x14ac:dyDescent="0.25">
      <c r="A197" s="80" t="s">
        <v>155</v>
      </c>
      <c r="B197" s="23" t="s">
        <v>136</v>
      </c>
      <c r="C197" s="23" t="s">
        <v>81</v>
      </c>
      <c r="D197" s="23" t="s">
        <v>156</v>
      </c>
      <c r="E197" s="23"/>
      <c r="F197" s="23"/>
      <c r="G197" s="22">
        <f>SUM(G198)</f>
        <v>248144</v>
      </c>
      <c r="H197" s="22">
        <f t="shared" ref="H197:J199" si="24">SUM(H198)</f>
        <v>251966.72</v>
      </c>
      <c r="I197" s="22">
        <f t="shared" si="24"/>
        <v>251966.72</v>
      </c>
      <c r="J197" s="22">
        <f t="shared" si="24"/>
        <v>0</v>
      </c>
    </row>
    <row r="198" spans="1:10" ht="23.25" x14ac:dyDescent="0.25">
      <c r="A198" s="138" t="s">
        <v>228</v>
      </c>
      <c r="B198" s="23" t="s">
        <v>136</v>
      </c>
      <c r="C198" s="23" t="s">
        <v>81</v>
      </c>
      <c r="D198" s="23" t="s">
        <v>156</v>
      </c>
      <c r="E198" s="23" t="s">
        <v>88</v>
      </c>
      <c r="F198" s="23"/>
      <c r="G198" s="22">
        <f>SUM(G199)</f>
        <v>248144</v>
      </c>
      <c r="H198" s="22">
        <f t="shared" si="24"/>
        <v>251966.72</v>
      </c>
      <c r="I198" s="22">
        <f t="shared" si="24"/>
        <v>251966.72</v>
      </c>
      <c r="J198" s="22">
        <f t="shared" si="24"/>
        <v>0</v>
      </c>
    </row>
    <row r="199" spans="1:10" ht="34.5" x14ac:dyDescent="0.25">
      <c r="A199" s="80" t="s">
        <v>229</v>
      </c>
      <c r="B199" s="23" t="s">
        <v>136</v>
      </c>
      <c r="C199" s="23" t="s">
        <v>81</v>
      </c>
      <c r="D199" s="23" t="s">
        <v>156</v>
      </c>
      <c r="E199" s="23" t="s">
        <v>89</v>
      </c>
      <c r="F199" s="23"/>
      <c r="G199" s="22">
        <f>SUM(G200)</f>
        <v>248144</v>
      </c>
      <c r="H199" s="22">
        <f t="shared" si="24"/>
        <v>251966.72</v>
      </c>
      <c r="I199" s="22">
        <f t="shared" si="24"/>
        <v>251966.72</v>
      </c>
      <c r="J199" s="22">
        <f t="shared" si="24"/>
        <v>0</v>
      </c>
    </row>
    <row r="200" spans="1:10" ht="34.5" x14ac:dyDescent="0.25">
      <c r="A200" s="139" t="s">
        <v>305</v>
      </c>
      <c r="B200" s="23" t="s">
        <v>136</v>
      </c>
      <c r="C200" s="23" t="s">
        <v>81</v>
      </c>
      <c r="D200" s="23" t="s">
        <v>156</v>
      </c>
      <c r="E200" s="23" t="s">
        <v>43</v>
      </c>
      <c r="F200" s="128"/>
      <c r="G200" s="22">
        <f>SUM(G201:G202)</f>
        <v>248144</v>
      </c>
      <c r="H200" s="22">
        <f>SUM(H201:H202)</f>
        <v>251966.72</v>
      </c>
      <c r="I200" s="22">
        <f>SUM(I201:I202)</f>
        <v>251966.72</v>
      </c>
      <c r="J200" s="22">
        <f>SUM(J201:J202)</f>
        <v>0</v>
      </c>
    </row>
    <row r="201" spans="1:10" x14ac:dyDescent="0.25">
      <c r="A201" s="139" t="s">
        <v>157</v>
      </c>
      <c r="B201" s="23" t="s">
        <v>136</v>
      </c>
      <c r="C201" s="23" t="s">
        <v>81</v>
      </c>
      <c r="D201" s="23" t="s">
        <v>156</v>
      </c>
      <c r="E201" s="23" t="s">
        <v>43</v>
      </c>
      <c r="F201" s="128" t="s">
        <v>126</v>
      </c>
      <c r="G201" s="22">
        <v>8144</v>
      </c>
      <c r="H201" s="22">
        <f>SUM(I201:J201)</f>
        <v>7166.72</v>
      </c>
      <c r="I201" s="22">
        <f>SUM(G201*88/100)</f>
        <v>7166.72</v>
      </c>
      <c r="J201" s="22">
        <v>0</v>
      </c>
    </row>
    <row r="202" spans="1:10" x14ac:dyDescent="0.25">
      <c r="A202" s="139" t="s">
        <v>158</v>
      </c>
      <c r="B202" s="23" t="s">
        <v>136</v>
      </c>
      <c r="C202" s="23" t="s">
        <v>81</v>
      </c>
      <c r="D202" s="23" t="s">
        <v>156</v>
      </c>
      <c r="E202" s="23" t="s">
        <v>43</v>
      </c>
      <c r="F202" s="128" t="s">
        <v>46</v>
      </c>
      <c r="G202" s="22">
        <v>240000</v>
      </c>
      <c r="H202" s="22">
        <f>SUM(I202:J202)</f>
        <v>244800</v>
      </c>
      <c r="I202" s="22">
        <f>SUM(G202*102/100)</f>
        <v>244800</v>
      </c>
      <c r="J202" s="22">
        <v>0</v>
      </c>
    </row>
    <row r="203" spans="1:10" x14ac:dyDescent="0.25">
      <c r="A203" s="80" t="s">
        <v>159</v>
      </c>
      <c r="B203" s="23" t="s">
        <v>136</v>
      </c>
      <c r="C203" s="23" t="s">
        <v>81</v>
      </c>
      <c r="D203" s="23" t="s">
        <v>381</v>
      </c>
      <c r="E203" s="23"/>
      <c r="F203" s="23"/>
      <c r="G203" s="22">
        <f>SUM(G204)</f>
        <v>0</v>
      </c>
      <c r="H203" s="22">
        <f t="shared" ref="H203:J205" si="25">SUM(H204)</f>
        <v>0</v>
      </c>
      <c r="I203" s="22">
        <f t="shared" si="25"/>
        <v>0</v>
      </c>
      <c r="J203" s="22">
        <f t="shared" si="25"/>
        <v>0</v>
      </c>
    </row>
    <row r="204" spans="1:10" ht="23.25" x14ac:dyDescent="0.25">
      <c r="A204" s="138" t="s">
        <v>228</v>
      </c>
      <c r="B204" s="23" t="s">
        <v>136</v>
      </c>
      <c r="C204" s="23" t="s">
        <v>81</v>
      </c>
      <c r="D204" s="23" t="s">
        <v>381</v>
      </c>
      <c r="E204" s="23" t="s">
        <v>88</v>
      </c>
      <c r="F204" s="23"/>
      <c r="G204" s="22">
        <f>SUM(G205)</f>
        <v>0</v>
      </c>
      <c r="H204" s="22">
        <f t="shared" si="25"/>
        <v>0</v>
      </c>
      <c r="I204" s="22">
        <f t="shared" si="25"/>
        <v>0</v>
      </c>
      <c r="J204" s="22">
        <f t="shared" si="25"/>
        <v>0</v>
      </c>
    </row>
    <row r="205" spans="1:10" ht="34.5" x14ac:dyDescent="0.25">
      <c r="A205" s="80" t="s">
        <v>229</v>
      </c>
      <c r="B205" s="23" t="s">
        <v>136</v>
      </c>
      <c r="C205" s="23" t="s">
        <v>81</v>
      </c>
      <c r="D205" s="23" t="s">
        <v>381</v>
      </c>
      <c r="E205" s="23" t="s">
        <v>89</v>
      </c>
      <c r="F205" s="23"/>
      <c r="G205" s="22">
        <f>SUM(G206)</f>
        <v>0</v>
      </c>
      <c r="H205" s="22">
        <f t="shared" si="25"/>
        <v>0</v>
      </c>
      <c r="I205" s="22">
        <f t="shared" si="25"/>
        <v>0</v>
      </c>
      <c r="J205" s="22">
        <f t="shared" si="25"/>
        <v>0</v>
      </c>
    </row>
    <row r="206" spans="1:10" ht="34.5" x14ac:dyDescent="0.25">
      <c r="A206" s="139" t="s">
        <v>305</v>
      </c>
      <c r="B206" s="23" t="s">
        <v>136</v>
      </c>
      <c r="C206" s="23" t="s">
        <v>81</v>
      </c>
      <c r="D206" s="23" t="s">
        <v>381</v>
      </c>
      <c r="E206" s="23" t="s">
        <v>43</v>
      </c>
      <c r="F206" s="23" t="s">
        <v>126</v>
      </c>
      <c r="G206" s="22">
        <v>0</v>
      </c>
      <c r="H206" s="22">
        <f>SUM(I206:J206)</f>
        <v>0</v>
      </c>
      <c r="I206" s="22">
        <f>SUM(G206)</f>
        <v>0</v>
      </c>
      <c r="J206" s="22">
        <v>0</v>
      </c>
    </row>
    <row r="207" spans="1:10" x14ac:dyDescent="0.25">
      <c r="A207" s="80" t="s">
        <v>161</v>
      </c>
      <c r="B207" s="23" t="s">
        <v>136</v>
      </c>
      <c r="C207" s="23" t="s">
        <v>81</v>
      </c>
      <c r="D207" s="23" t="s">
        <v>382</v>
      </c>
      <c r="E207" s="23"/>
      <c r="F207" s="23"/>
      <c r="G207" s="22">
        <f>SUM(G208)</f>
        <v>0</v>
      </c>
      <c r="H207" s="22">
        <f t="shared" ref="H207:J209" si="26">SUM(H208)</f>
        <v>0</v>
      </c>
      <c r="I207" s="22">
        <f t="shared" si="26"/>
        <v>0</v>
      </c>
      <c r="J207" s="22">
        <f t="shared" si="26"/>
        <v>0</v>
      </c>
    </row>
    <row r="208" spans="1:10" ht="23.25" x14ac:dyDescent="0.25">
      <c r="A208" s="138" t="s">
        <v>228</v>
      </c>
      <c r="B208" s="23" t="s">
        <v>136</v>
      </c>
      <c r="C208" s="23" t="s">
        <v>81</v>
      </c>
      <c r="D208" s="23" t="s">
        <v>382</v>
      </c>
      <c r="E208" s="23" t="s">
        <v>88</v>
      </c>
      <c r="F208" s="23"/>
      <c r="G208" s="22">
        <f>SUM(G209)</f>
        <v>0</v>
      </c>
      <c r="H208" s="22">
        <f t="shared" si="26"/>
        <v>0</v>
      </c>
      <c r="I208" s="22">
        <f t="shared" si="26"/>
        <v>0</v>
      </c>
      <c r="J208" s="22">
        <f t="shared" si="26"/>
        <v>0</v>
      </c>
    </row>
    <row r="209" spans="1:10" ht="34.5" x14ac:dyDescent="0.25">
      <c r="A209" s="80" t="s">
        <v>229</v>
      </c>
      <c r="B209" s="23" t="s">
        <v>136</v>
      </c>
      <c r="C209" s="23" t="s">
        <v>81</v>
      </c>
      <c r="D209" s="23" t="s">
        <v>382</v>
      </c>
      <c r="E209" s="23" t="s">
        <v>89</v>
      </c>
      <c r="F209" s="23"/>
      <c r="G209" s="22">
        <f>SUM(G210)</f>
        <v>0</v>
      </c>
      <c r="H209" s="22">
        <f t="shared" si="26"/>
        <v>0</v>
      </c>
      <c r="I209" s="22">
        <f t="shared" si="26"/>
        <v>0</v>
      </c>
      <c r="J209" s="22">
        <f t="shared" si="26"/>
        <v>0</v>
      </c>
    </row>
    <row r="210" spans="1:10" ht="34.5" x14ac:dyDescent="0.25">
      <c r="A210" s="139" t="s">
        <v>305</v>
      </c>
      <c r="B210" s="23" t="s">
        <v>136</v>
      </c>
      <c r="C210" s="23" t="s">
        <v>81</v>
      </c>
      <c r="D210" s="23" t="s">
        <v>382</v>
      </c>
      <c r="E210" s="23" t="s">
        <v>43</v>
      </c>
      <c r="F210" s="23" t="s">
        <v>126</v>
      </c>
      <c r="G210" s="22">
        <v>0</v>
      </c>
      <c r="H210" s="22">
        <f>SUM(I210:J210)</f>
        <v>0</v>
      </c>
      <c r="I210" s="22">
        <f>SUM(G210)</f>
        <v>0</v>
      </c>
      <c r="J210" s="22">
        <v>0</v>
      </c>
    </row>
    <row r="211" spans="1:10" ht="23.25" x14ac:dyDescent="0.25">
      <c r="A211" s="80" t="s">
        <v>163</v>
      </c>
      <c r="B211" s="23" t="s">
        <v>136</v>
      </c>
      <c r="C211" s="23" t="s">
        <v>81</v>
      </c>
      <c r="D211" s="23" t="s">
        <v>164</v>
      </c>
      <c r="E211" s="23"/>
      <c r="F211" s="23"/>
      <c r="G211" s="22">
        <f>SUM(G212)</f>
        <v>15000</v>
      </c>
      <c r="H211" s="22">
        <f t="shared" ref="H211:J214" si="27">SUM(H212)</f>
        <v>13200</v>
      </c>
      <c r="I211" s="22">
        <f t="shared" si="27"/>
        <v>13200</v>
      </c>
      <c r="J211" s="22">
        <f t="shared" si="27"/>
        <v>0</v>
      </c>
    </row>
    <row r="212" spans="1:10" ht="23.25" x14ac:dyDescent="0.25">
      <c r="A212" s="138" t="s">
        <v>165</v>
      </c>
      <c r="B212" s="23" t="s">
        <v>136</v>
      </c>
      <c r="C212" s="23" t="s">
        <v>81</v>
      </c>
      <c r="D212" s="23" t="s">
        <v>164</v>
      </c>
      <c r="E212" s="23"/>
      <c r="F212" s="23"/>
      <c r="G212" s="22">
        <f>SUM(G213)</f>
        <v>15000</v>
      </c>
      <c r="H212" s="22">
        <f t="shared" si="27"/>
        <v>13200</v>
      </c>
      <c r="I212" s="22">
        <f t="shared" si="27"/>
        <v>13200</v>
      </c>
      <c r="J212" s="22">
        <f t="shared" si="27"/>
        <v>0</v>
      </c>
    </row>
    <row r="213" spans="1:10" ht="23.25" x14ac:dyDescent="0.25">
      <c r="A213" s="138" t="s">
        <v>228</v>
      </c>
      <c r="B213" s="23" t="s">
        <v>136</v>
      </c>
      <c r="C213" s="23" t="s">
        <v>81</v>
      </c>
      <c r="D213" s="23" t="s">
        <v>164</v>
      </c>
      <c r="E213" s="23" t="s">
        <v>88</v>
      </c>
      <c r="F213" s="23"/>
      <c r="G213" s="22">
        <f>SUM(G214)</f>
        <v>15000</v>
      </c>
      <c r="H213" s="22">
        <f t="shared" si="27"/>
        <v>13200</v>
      </c>
      <c r="I213" s="22">
        <f t="shared" si="27"/>
        <v>13200</v>
      </c>
      <c r="J213" s="22">
        <f t="shared" si="27"/>
        <v>0</v>
      </c>
    </row>
    <row r="214" spans="1:10" ht="34.5" x14ac:dyDescent="0.25">
      <c r="A214" s="80" t="s">
        <v>229</v>
      </c>
      <c r="B214" s="23" t="s">
        <v>136</v>
      </c>
      <c r="C214" s="23" t="s">
        <v>81</v>
      </c>
      <c r="D214" s="23" t="s">
        <v>164</v>
      </c>
      <c r="E214" s="23" t="s">
        <v>89</v>
      </c>
      <c r="F214" s="23"/>
      <c r="G214" s="22">
        <f>SUM(G215)</f>
        <v>15000</v>
      </c>
      <c r="H214" s="22">
        <f t="shared" si="27"/>
        <v>13200</v>
      </c>
      <c r="I214" s="22">
        <f t="shared" si="27"/>
        <v>13200</v>
      </c>
      <c r="J214" s="22">
        <f t="shared" si="27"/>
        <v>0</v>
      </c>
    </row>
    <row r="215" spans="1:10" ht="34.5" x14ac:dyDescent="0.25">
      <c r="A215" s="139" t="s">
        <v>305</v>
      </c>
      <c r="B215" s="23" t="s">
        <v>136</v>
      </c>
      <c r="C215" s="23" t="s">
        <v>81</v>
      </c>
      <c r="D215" s="23" t="s">
        <v>164</v>
      </c>
      <c r="E215" s="23" t="s">
        <v>43</v>
      </c>
      <c r="F215" s="23" t="s">
        <v>126</v>
      </c>
      <c r="G215" s="22">
        <f>SUM(G216:G221)</f>
        <v>15000</v>
      </c>
      <c r="H215" s="22">
        <f>SUM(H216:H221)</f>
        <v>13200</v>
      </c>
      <c r="I215" s="22">
        <f>SUM(I216:I221)</f>
        <v>13200</v>
      </c>
      <c r="J215" s="22">
        <f>SUM(J216:J221)</f>
        <v>0</v>
      </c>
    </row>
    <row r="216" spans="1:10" x14ac:dyDescent="0.25">
      <c r="A216" s="139" t="s">
        <v>166</v>
      </c>
      <c r="B216" s="23" t="s">
        <v>136</v>
      </c>
      <c r="C216" s="23" t="s">
        <v>81</v>
      </c>
      <c r="D216" s="23" t="s">
        <v>164</v>
      </c>
      <c r="E216" s="23"/>
      <c r="F216" s="23"/>
      <c r="G216" s="22">
        <v>0</v>
      </c>
      <c r="H216" s="22">
        <f>SUM(I216:J216)</f>
        <v>0</v>
      </c>
      <c r="I216" s="22">
        <f>SUM(G216)</f>
        <v>0</v>
      </c>
      <c r="J216" s="22">
        <v>0</v>
      </c>
    </row>
    <row r="217" spans="1:10" x14ac:dyDescent="0.25">
      <c r="A217" s="139" t="s">
        <v>167</v>
      </c>
      <c r="B217" s="23" t="s">
        <v>136</v>
      </c>
      <c r="C217" s="23" t="s">
        <v>81</v>
      </c>
      <c r="D217" s="23" t="s">
        <v>164</v>
      </c>
      <c r="E217" s="23"/>
      <c r="F217" s="23"/>
      <c r="G217" s="22">
        <v>0</v>
      </c>
      <c r="H217" s="22">
        <f>SUM(I217:J217)</f>
        <v>0</v>
      </c>
      <c r="I217" s="22">
        <f>SUM(G217)</f>
        <v>0</v>
      </c>
      <c r="J217" s="22">
        <v>0</v>
      </c>
    </row>
    <row r="218" spans="1:10" x14ac:dyDescent="0.25">
      <c r="A218" s="80" t="s">
        <v>168</v>
      </c>
      <c r="B218" s="23" t="s">
        <v>136</v>
      </c>
      <c r="C218" s="23" t="s">
        <v>81</v>
      </c>
      <c r="D218" s="23" t="s">
        <v>164</v>
      </c>
      <c r="E218" s="23"/>
      <c r="F218" s="23"/>
      <c r="G218" s="22"/>
      <c r="H218" s="22">
        <f>SUM(I218:J218)</f>
        <v>0</v>
      </c>
      <c r="I218" s="22">
        <f>SUM(G218)</f>
        <v>0</v>
      </c>
      <c r="J218" s="22">
        <v>0</v>
      </c>
    </row>
    <row r="219" spans="1:10" x14ac:dyDescent="0.25">
      <c r="A219" s="80" t="s">
        <v>169</v>
      </c>
      <c r="B219" s="23" t="s">
        <v>136</v>
      </c>
      <c r="C219" s="23" t="s">
        <v>81</v>
      </c>
      <c r="D219" s="23" t="s">
        <v>164</v>
      </c>
      <c r="E219" s="23"/>
      <c r="F219" s="23"/>
      <c r="G219" s="22">
        <v>15000</v>
      </c>
      <c r="H219" s="22">
        <f>SUM(I219:J219)</f>
        <v>13200</v>
      </c>
      <c r="I219" s="22">
        <f>SUM(G219*88/100)</f>
        <v>13200</v>
      </c>
      <c r="J219" s="22">
        <v>0</v>
      </c>
    </row>
    <row r="220" spans="1:10" x14ac:dyDescent="0.25">
      <c r="A220" s="80" t="s">
        <v>170</v>
      </c>
      <c r="B220" s="23"/>
      <c r="C220" s="23"/>
      <c r="D220" s="23"/>
      <c r="E220" s="23"/>
      <c r="F220" s="23"/>
      <c r="G220" s="22">
        <v>0</v>
      </c>
      <c r="H220" s="22">
        <f>SUM(I220:J220)</f>
        <v>0</v>
      </c>
      <c r="I220" s="22">
        <f>SUM(G220*107.5/100)</f>
        <v>0</v>
      </c>
      <c r="J220" s="22">
        <v>0</v>
      </c>
    </row>
    <row r="221" spans="1:10" x14ac:dyDescent="0.25">
      <c r="A221" s="80" t="s">
        <v>276</v>
      </c>
      <c r="B221" s="23"/>
      <c r="C221" s="23"/>
      <c r="D221" s="23"/>
      <c r="E221" s="23"/>
      <c r="F221" s="23"/>
      <c r="G221" s="22"/>
      <c r="H221" s="22"/>
      <c r="I221" s="22"/>
      <c r="J221" s="22"/>
    </row>
    <row r="222" spans="1:10" x14ac:dyDescent="0.25">
      <c r="A222" s="82" t="s">
        <v>383</v>
      </c>
      <c r="B222" s="24" t="s">
        <v>107</v>
      </c>
      <c r="C222" s="24" t="s">
        <v>19</v>
      </c>
      <c r="D222" s="24" t="s">
        <v>20</v>
      </c>
      <c r="E222" s="24"/>
      <c r="F222" s="24"/>
      <c r="G222" s="25">
        <f>SUM(G223)</f>
        <v>995359</v>
      </c>
      <c r="H222" s="25">
        <f>SUM(H223)</f>
        <v>930301.07964999997</v>
      </c>
      <c r="I222" s="25">
        <f>SUM(I223)</f>
        <v>930301.07964999997</v>
      </c>
      <c r="J222" s="25">
        <f>SUM(J223)</f>
        <v>0</v>
      </c>
    </row>
    <row r="223" spans="1:10" x14ac:dyDescent="0.25">
      <c r="A223" s="82" t="s">
        <v>173</v>
      </c>
      <c r="B223" s="24" t="s">
        <v>107</v>
      </c>
      <c r="C223" s="24" t="s">
        <v>18</v>
      </c>
      <c r="D223" s="24" t="s">
        <v>20</v>
      </c>
      <c r="E223" s="24"/>
      <c r="F223" s="24"/>
      <c r="G223" s="25">
        <f>G224</f>
        <v>995359</v>
      </c>
      <c r="H223" s="25">
        <f t="shared" ref="H223:J223" si="28">H224</f>
        <v>930301.07964999997</v>
      </c>
      <c r="I223" s="25">
        <f t="shared" si="28"/>
        <v>930301.07964999997</v>
      </c>
      <c r="J223" s="25">
        <f t="shared" si="28"/>
        <v>0</v>
      </c>
    </row>
    <row r="224" spans="1:10" ht="23.25" x14ac:dyDescent="0.25">
      <c r="A224" s="80" t="s">
        <v>174</v>
      </c>
      <c r="B224" s="23" t="s">
        <v>107</v>
      </c>
      <c r="C224" s="23" t="s">
        <v>18</v>
      </c>
      <c r="D224" s="23" t="s">
        <v>175</v>
      </c>
      <c r="E224" s="23"/>
      <c r="F224" s="23"/>
      <c r="G224" s="22">
        <f>SUM(G225)</f>
        <v>995359</v>
      </c>
      <c r="H224" s="22">
        <f t="shared" ref="H224:J225" si="29">SUM(H225)</f>
        <v>930301.07964999997</v>
      </c>
      <c r="I224" s="22">
        <f t="shared" si="29"/>
        <v>930301.07964999997</v>
      </c>
      <c r="J224" s="22">
        <f t="shared" si="29"/>
        <v>0</v>
      </c>
    </row>
    <row r="225" spans="1:10" ht="23.25" x14ac:dyDescent="0.25">
      <c r="A225" s="80" t="s">
        <v>315</v>
      </c>
      <c r="B225" s="23" t="s">
        <v>107</v>
      </c>
      <c r="C225" s="23" t="s">
        <v>18</v>
      </c>
      <c r="D225" s="23" t="s">
        <v>176</v>
      </c>
      <c r="E225" s="23"/>
      <c r="F225" s="23"/>
      <c r="G225" s="22">
        <f>SUM(G226)</f>
        <v>995359</v>
      </c>
      <c r="H225" s="22">
        <f t="shared" si="29"/>
        <v>930301.07964999997</v>
      </c>
      <c r="I225" s="22">
        <f t="shared" si="29"/>
        <v>930301.07964999997</v>
      </c>
      <c r="J225" s="22">
        <f t="shared" si="29"/>
        <v>0</v>
      </c>
    </row>
    <row r="226" spans="1:10" ht="23.25" x14ac:dyDescent="0.25">
      <c r="A226" s="80" t="s">
        <v>315</v>
      </c>
      <c r="B226" s="23" t="s">
        <v>107</v>
      </c>
      <c r="C226" s="23" t="s">
        <v>18</v>
      </c>
      <c r="D226" s="23" t="s">
        <v>176</v>
      </c>
      <c r="E226" s="23"/>
      <c r="F226" s="23"/>
      <c r="G226" s="22">
        <f>SUM(G227+G235+G263)</f>
        <v>995359</v>
      </c>
      <c r="H226" s="22">
        <f>SUM(H227+H235+H263)</f>
        <v>930301.07964999997</v>
      </c>
      <c r="I226" s="22">
        <f>SUM(I227+I235+I263)</f>
        <v>930301.07964999997</v>
      </c>
      <c r="J226" s="22">
        <f>SUM(J227+J235+J263)</f>
        <v>0</v>
      </c>
    </row>
    <row r="227" spans="1:10" ht="57" x14ac:dyDescent="0.25">
      <c r="A227" s="80" t="s">
        <v>375</v>
      </c>
      <c r="B227" s="23" t="s">
        <v>107</v>
      </c>
      <c r="C227" s="23" t="s">
        <v>18</v>
      </c>
      <c r="D227" s="23" t="s">
        <v>176</v>
      </c>
      <c r="E227" s="23" t="s">
        <v>29</v>
      </c>
      <c r="F227" s="23"/>
      <c r="G227" s="22">
        <f>SUM(G228)</f>
        <v>847159</v>
      </c>
      <c r="H227" s="22">
        <f>SUM(H228)</f>
        <v>783597.07964999997</v>
      </c>
      <c r="I227" s="22">
        <f>SUM(I228)</f>
        <v>783597.07964999997</v>
      </c>
      <c r="J227" s="22">
        <f>SUM(J228)</f>
        <v>0</v>
      </c>
    </row>
    <row r="228" spans="1:10" ht="23.25" x14ac:dyDescent="0.25">
      <c r="A228" s="80" t="s">
        <v>177</v>
      </c>
      <c r="B228" s="23" t="s">
        <v>107</v>
      </c>
      <c r="C228" s="23" t="s">
        <v>18</v>
      </c>
      <c r="D228" s="23" t="s">
        <v>176</v>
      </c>
      <c r="E228" s="23" t="s">
        <v>178</v>
      </c>
      <c r="F228" s="23"/>
      <c r="G228" s="22">
        <f>SUM(G229+G234)</f>
        <v>847159</v>
      </c>
      <c r="H228" s="22">
        <f>SUM(H229+H234)</f>
        <v>783597.07964999997</v>
      </c>
      <c r="I228" s="22">
        <f>SUM(I229+I234)</f>
        <v>783597.07964999997</v>
      </c>
      <c r="J228" s="22">
        <f>SUM(J229+J234)</f>
        <v>0</v>
      </c>
    </row>
    <row r="229" spans="1:10" x14ac:dyDescent="0.25">
      <c r="A229" s="257" t="s">
        <v>32</v>
      </c>
      <c r="B229" s="260" t="s">
        <v>107</v>
      </c>
      <c r="C229" s="260" t="s">
        <v>18</v>
      </c>
      <c r="D229" s="260" t="s">
        <v>176</v>
      </c>
      <c r="E229" s="260" t="s">
        <v>179</v>
      </c>
      <c r="F229" s="23"/>
      <c r="G229" s="22">
        <f>SUM(G230:G233)</f>
        <v>847159</v>
      </c>
      <c r="H229" s="22">
        <f>SUM(H230:H233)</f>
        <v>783597.07964999997</v>
      </c>
      <c r="I229" s="22">
        <f>SUM(I230:I233)</f>
        <v>783597.07964999997</v>
      </c>
      <c r="J229" s="22">
        <f>SUM(J230:J233)</f>
        <v>0</v>
      </c>
    </row>
    <row r="230" spans="1:10" x14ac:dyDescent="0.25">
      <c r="A230" s="258"/>
      <c r="B230" s="419"/>
      <c r="C230" s="419"/>
      <c r="D230" s="419"/>
      <c r="E230" s="419"/>
      <c r="F230" s="23" t="s">
        <v>34</v>
      </c>
      <c r="G230" s="22">
        <f>SUM(G272+G311)</f>
        <v>650639</v>
      </c>
      <c r="H230" s="22">
        <f>SUM(H272+H311)</f>
        <v>601841.07499999995</v>
      </c>
      <c r="I230" s="22">
        <f>SUM(I272+I311)</f>
        <v>601841.07499999995</v>
      </c>
      <c r="J230" s="22">
        <f>SUM(J272+J311)</f>
        <v>0</v>
      </c>
    </row>
    <row r="231" spans="1:10" ht="23.25" x14ac:dyDescent="0.25">
      <c r="A231" s="258"/>
      <c r="B231" s="419"/>
      <c r="C231" s="419"/>
      <c r="D231" s="419"/>
      <c r="E231" s="419"/>
      <c r="F231" s="81" t="s">
        <v>280</v>
      </c>
      <c r="G231" s="22"/>
      <c r="H231" s="22"/>
      <c r="I231" s="22"/>
      <c r="J231" s="22"/>
    </row>
    <row r="232" spans="1:10" x14ac:dyDescent="0.25">
      <c r="A232" s="258"/>
      <c r="B232" s="419"/>
      <c r="C232" s="419"/>
      <c r="D232" s="419"/>
      <c r="E232" s="419"/>
      <c r="F232" s="81" t="s">
        <v>35</v>
      </c>
      <c r="G232" s="22">
        <f>SUM(G273+G312)</f>
        <v>196520</v>
      </c>
      <c r="H232" s="22">
        <f>SUM(H273+H312)</f>
        <v>181756.00464999999</v>
      </c>
      <c r="I232" s="22">
        <f>SUM(I273+I312)</f>
        <v>181756.00464999999</v>
      </c>
      <c r="J232" s="22">
        <f>SUM(J273+J312)</f>
        <v>0</v>
      </c>
    </row>
    <row r="233" spans="1:10" ht="23.25" x14ac:dyDescent="0.25">
      <c r="A233" s="259"/>
      <c r="B233" s="420"/>
      <c r="C233" s="420"/>
      <c r="D233" s="420"/>
      <c r="E233" s="420"/>
      <c r="F233" s="81" t="s">
        <v>195</v>
      </c>
      <c r="G233" s="22"/>
      <c r="H233" s="22"/>
      <c r="I233" s="22"/>
      <c r="J233" s="22"/>
    </row>
    <row r="234" spans="1:10" ht="23.25" x14ac:dyDescent="0.25">
      <c r="A234" s="138" t="s">
        <v>36</v>
      </c>
      <c r="B234" s="23" t="s">
        <v>107</v>
      </c>
      <c r="C234" s="23" t="s">
        <v>18</v>
      </c>
      <c r="D234" s="23" t="s">
        <v>176</v>
      </c>
      <c r="E234" s="23" t="s">
        <v>182</v>
      </c>
      <c r="F234" s="23" t="s">
        <v>183</v>
      </c>
      <c r="G234" s="22">
        <f>SUM(G274+G313)</f>
        <v>0</v>
      </c>
      <c r="H234" s="22">
        <f>SUM(H274+H313)</f>
        <v>0</v>
      </c>
      <c r="I234" s="22">
        <f>SUM(I274+I313)</f>
        <v>0</v>
      </c>
      <c r="J234" s="22">
        <f>SUM(J274+J313)</f>
        <v>0</v>
      </c>
    </row>
    <row r="235" spans="1:10" ht="23.25" x14ac:dyDescent="0.25">
      <c r="A235" s="138" t="s">
        <v>228</v>
      </c>
      <c r="B235" s="23" t="s">
        <v>107</v>
      </c>
      <c r="C235" s="23" t="s">
        <v>18</v>
      </c>
      <c r="D235" s="23" t="s">
        <v>176</v>
      </c>
      <c r="E235" s="23" t="s">
        <v>88</v>
      </c>
      <c r="F235" s="23"/>
      <c r="G235" s="22">
        <f>SUM(G236)</f>
        <v>144600</v>
      </c>
      <c r="H235" s="22">
        <f>SUM(H236)</f>
        <v>143032</v>
      </c>
      <c r="I235" s="22">
        <f>SUM(I236)</f>
        <v>143032</v>
      </c>
      <c r="J235" s="22">
        <f>SUM(J236)</f>
        <v>0</v>
      </c>
    </row>
    <row r="236" spans="1:10" ht="34.5" x14ac:dyDescent="0.25">
      <c r="A236" s="80" t="s">
        <v>229</v>
      </c>
      <c r="B236" s="23" t="s">
        <v>107</v>
      </c>
      <c r="C236" s="23" t="s">
        <v>18</v>
      </c>
      <c r="D236" s="23" t="s">
        <v>176</v>
      </c>
      <c r="E236" s="23" t="s">
        <v>89</v>
      </c>
      <c r="F236" s="23"/>
      <c r="G236" s="22">
        <f>SUM(G237+G238)</f>
        <v>144600</v>
      </c>
      <c r="H236" s="22">
        <f>SUM(H237+H238)</f>
        <v>143032</v>
      </c>
      <c r="I236" s="22">
        <f>SUM(I237+I238)</f>
        <v>143032</v>
      </c>
      <c r="J236" s="22">
        <f>SUM(J237+J238)</f>
        <v>0</v>
      </c>
    </row>
    <row r="237" spans="1:10" ht="23.25" x14ac:dyDescent="0.25">
      <c r="A237" s="139" t="s">
        <v>104</v>
      </c>
      <c r="B237" s="23" t="s">
        <v>107</v>
      </c>
      <c r="C237" s="23" t="s">
        <v>18</v>
      </c>
      <c r="D237" s="23" t="s">
        <v>176</v>
      </c>
      <c r="E237" s="23" t="s">
        <v>185</v>
      </c>
      <c r="F237" s="23" t="s">
        <v>41</v>
      </c>
      <c r="G237" s="22">
        <f>SUM(G277+G316)</f>
        <v>0</v>
      </c>
      <c r="H237" s="22">
        <f>SUM(H277+H316)</f>
        <v>0</v>
      </c>
      <c r="I237" s="22">
        <f>SUM(I277+I316)</f>
        <v>0</v>
      </c>
      <c r="J237" s="22">
        <f>SUM(J277+J316)</f>
        <v>0</v>
      </c>
    </row>
    <row r="238" spans="1:10" x14ac:dyDescent="0.25">
      <c r="A238" s="257" t="s">
        <v>305</v>
      </c>
      <c r="B238" s="260" t="s">
        <v>107</v>
      </c>
      <c r="C238" s="260" t="s">
        <v>18</v>
      </c>
      <c r="D238" s="23" t="s">
        <v>176</v>
      </c>
      <c r="E238" s="260" t="s">
        <v>43</v>
      </c>
      <c r="F238" s="81"/>
      <c r="G238" s="22">
        <f>SUM(G239+G240+G241+G245+G251+G253+G255+G252+G254)</f>
        <v>144600</v>
      </c>
      <c r="H238" s="22">
        <f>SUM(H239+H240+H241+H245+H251+H253+H255+H252+H254)</f>
        <v>143032</v>
      </c>
      <c r="I238" s="22">
        <f>SUM(I239+I240+I241+I245+I251+I253+I255+I252+I254)</f>
        <v>143032</v>
      </c>
      <c r="J238" s="22">
        <f>SUM(J239+J240+J241+J245+J251+J253+J255+J252+J254)</f>
        <v>0</v>
      </c>
    </row>
    <row r="239" spans="1:10" x14ac:dyDescent="0.25">
      <c r="A239" s="258"/>
      <c r="B239" s="419"/>
      <c r="C239" s="419"/>
      <c r="D239" s="23" t="s">
        <v>176</v>
      </c>
      <c r="E239" s="419"/>
      <c r="F239" s="81" t="s">
        <v>41</v>
      </c>
      <c r="G239" s="22">
        <f>SUM(G279+G318)</f>
        <v>0</v>
      </c>
      <c r="H239" s="22">
        <f t="shared" ref="H239:J240" si="30">SUM(H279+H318)</f>
        <v>0</v>
      </c>
      <c r="I239" s="22">
        <f t="shared" si="30"/>
        <v>0</v>
      </c>
      <c r="J239" s="22">
        <f t="shared" si="30"/>
        <v>0</v>
      </c>
    </row>
    <row r="240" spans="1:10" x14ac:dyDescent="0.25">
      <c r="A240" s="258"/>
      <c r="B240" s="419"/>
      <c r="C240" s="419"/>
      <c r="D240" s="23" t="s">
        <v>176</v>
      </c>
      <c r="E240" s="419"/>
      <c r="F240" s="81" t="s">
        <v>186</v>
      </c>
      <c r="G240" s="22">
        <f>SUM(G280+G319)</f>
        <v>0</v>
      </c>
      <c r="H240" s="22">
        <f t="shared" si="30"/>
        <v>0</v>
      </c>
      <c r="I240" s="22">
        <f t="shared" si="30"/>
        <v>0</v>
      </c>
      <c r="J240" s="22">
        <f t="shared" si="30"/>
        <v>0</v>
      </c>
    </row>
    <row r="241" spans="1:10" x14ac:dyDescent="0.25">
      <c r="A241" s="258"/>
      <c r="B241" s="419"/>
      <c r="C241" s="419"/>
      <c r="D241" s="23" t="s">
        <v>176</v>
      </c>
      <c r="E241" s="419"/>
      <c r="F241" s="81" t="s">
        <v>45</v>
      </c>
      <c r="G241" s="22">
        <f>SUM(G242:G244)</f>
        <v>29100</v>
      </c>
      <c r="H241" s="22">
        <f>SUM(H242:H244)</f>
        <v>29682</v>
      </c>
      <c r="I241" s="22">
        <f>SUM(I242:I244)</f>
        <v>29682</v>
      </c>
      <c r="J241" s="22">
        <f>SUM(J242:J244)</f>
        <v>0</v>
      </c>
    </row>
    <row r="242" spans="1:10" x14ac:dyDescent="0.25">
      <c r="A242" s="258"/>
      <c r="B242" s="419"/>
      <c r="C242" s="419"/>
      <c r="D242" s="23" t="s">
        <v>176</v>
      </c>
      <c r="E242" s="419"/>
      <c r="F242" s="81" t="s">
        <v>46</v>
      </c>
      <c r="G242" s="22">
        <f>SUM(G282+G321)</f>
        <v>24000</v>
      </c>
      <c r="H242" s="22">
        <f>SUM(H282+H321)</f>
        <v>24480</v>
      </c>
      <c r="I242" s="22">
        <f>SUM(I282+I321)</f>
        <v>24480</v>
      </c>
      <c r="J242" s="22">
        <f>SUM(J282+J321)</f>
        <v>0</v>
      </c>
    </row>
    <row r="243" spans="1:10" x14ac:dyDescent="0.25">
      <c r="A243" s="258"/>
      <c r="B243" s="419"/>
      <c r="C243" s="419"/>
      <c r="D243" s="23" t="s">
        <v>176</v>
      </c>
      <c r="E243" s="419"/>
      <c r="F243" s="81" t="s">
        <v>47</v>
      </c>
      <c r="G243" s="22">
        <f t="shared" ref="G243:J244" si="31">SUM(G283+G322)</f>
        <v>0</v>
      </c>
      <c r="H243" s="22">
        <f t="shared" si="31"/>
        <v>0</v>
      </c>
      <c r="I243" s="22">
        <f t="shared" si="31"/>
        <v>0</v>
      </c>
      <c r="J243" s="22">
        <f t="shared" si="31"/>
        <v>0</v>
      </c>
    </row>
    <row r="244" spans="1:10" x14ac:dyDescent="0.25">
      <c r="A244" s="258"/>
      <c r="B244" s="419"/>
      <c r="C244" s="419"/>
      <c r="D244" s="23" t="s">
        <v>176</v>
      </c>
      <c r="E244" s="419"/>
      <c r="F244" s="81" t="s">
        <v>48</v>
      </c>
      <c r="G244" s="22">
        <f t="shared" si="31"/>
        <v>5100</v>
      </c>
      <c r="H244" s="22">
        <f t="shared" si="31"/>
        <v>5202</v>
      </c>
      <c r="I244" s="22">
        <f t="shared" si="31"/>
        <v>5202</v>
      </c>
      <c r="J244" s="22">
        <f t="shared" si="31"/>
        <v>0</v>
      </c>
    </row>
    <row r="245" spans="1:10" x14ac:dyDescent="0.25">
      <c r="A245" s="258"/>
      <c r="B245" s="419"/>
      <c r="C245" s="419"/>
      <c r="D245" s="23" t="s">
        <v>176</v>
      </c>
      <c r="E245" s="419"/>
      <c r="F245" s="81" t="s">
        <v>50</v>
      </c>
      <c r="G245" s="22">
        <f>SUM(G246:G250)</f>
        <v>0</v>
      </c>
      <c r="H245" s="22">
        <f>SUM(H246:H250)</f>
        <v>0</v>
      </c>
      <c r="I245" s="22">
        <f>SUM(I246:I250)</f>
        <v>0</v>
      </c>
      <c r="J245" s="22">
        <f>SUM(J246:J250)</f>
        <v>0</v>
      </c>
    </row>
    <row r="246" spans="1:10" x14ac:dyDescent="0.25">
      <c r="A246" s="258"/>
      <c r="B246" s="419"/>
      <c r="C246" s="419"/>
      <c r="D246" s="23" t="s">
        <v>176</v>
      </c>
      <c r="E246" s="419"/>
      <c r="F246" s="81" t="s">
        <v>51</v>
      </c>
      <c r="G246" s="22">
        <f>SUM(G286+G325)</f>
        <v>0</v>
      </c>
      <c r="H246" s="22">
        <f>SUM(H286+H325)</f>
        <v>0</v>
      </c>
      <c r="I246" s="22">
        <f>SUM(I286+I325)</f>
        <v>0</v>
      </c>
      <c r="J246" s="22">
        <f>SUM(J286+J325)</f>
        <v>0</v>
      </c>
    </row>
    <row r="247" spans="1:10" x14ac:dyDescent="0.25">
      <c r="A247" s="258"/>
      <c r="B247" s="419"/>
      <c r="C247" s="419"/>
      <c r="D247" s="23" t="s">
        <v>176</v>
      </c>
      <c r="E247" s="419"/>
      <c r="F247" s="81" t="s">
        <v>52</v>
      </c>
      <c r="G247" s="22">
        <f t="shared" ref="G247:J253" si="32">SUM(G287+G326)</f>
        <v>0</v>
      </c>
      <c r="H247" s="22">
        <f t="shared" si="32"/>
        <v>0</v>
      </c>
      <c r="I247" s="22">
        <f t="shared" si="32"/>
        <v>0</v>
      </c>
      <c r="J247" s="22">
        <f t="shared" si="32"/>
        <v>0</v>
      </c>
    </row>
    <row r="248" spans="1:10" ht="23.25" x14ac:dyDescent="0.25">
      <c r="A248" s="258"/>
      <c r="B248" s="419"/>
      <c r="C248" s="419"/>
      <c r="D248" s="23" t="s">
        <v>176</v>
      </c>
      <c r="E248" s="419"/>
      <c r="F248" s="81" t="s">
        <v>187</v>
      </c>
      <c r="G248" s="22">
        <f t="shared" si="32"/>
        <v>0</v>
      </c>
      <c r="H248" s="22">
        <f t="shared" si="32"/>
        <v>0</v>
      </c>
      <c r="I248" s="22">
        <f t="shared" si="32"/>
        <v>0</v>
      </c>
      <c r="J248" s="22">
        <f t="shared" si="32"/>
        <v>0</v>
      </c>
    </row>
    <row r="249" spans="1:10" x14ac:dyDescent="0.25">
      <c r="A249" s="258"/>
      <c r="B249" s="419"/>
      <c r="C249" s="419"/>
      <c r="D249" s="23" t="s">
        <v>176</v>
      </c>
      <c r="E249" s="419"/>
      <c r="F249" s="81" t="s">
        <v>98</v>
      </c>
      <c r="G249" s="22">
        <f t="shared" si="32"/>
        <v>0</v>
      </c>
      <c r="H249" s="22">
        <f t="shared" si="32"/>
        <v>0</v>
      </c>
      <c r="I249" s="22">
        <f t="shared" si="32"/>
        <v>0</v>
      </c>
      <c r="J249" s="22">
        <f t="shared" si="32"/>
        <v>0</v>
      </c>
    </row>
    <row r="250" spans="1:10" ht="23.25" x14ac:dyDescent="0.25">
      <c r="A250" s="258"/>
      <c r="B250" s="419"/>
      <c r="C250" s="419"/>
      <c r="D250" s="23" t="s">
        <v>176</v>
      </c>
      <c r="E250" s="419"/>
      <c r="F250" s="81" t="s">
        <v>188</v>
      </c>
      <c r="G250" s="22">
        <f t="shared" si="32"/>
        <v>0</v>
      </c>
      <c r="H250" s="22">
        <f t="shared" si="32"/>
        <v>0</v>
      </c>
      <c r="I250" s="22">
        <f t="shared" si="32"/>
        <v>0</v>
      </c>
      <c r="J250" s="22">
        <f t="shared" si="32"/>
        <v>0</v>
      </c>
    </row>
    <row r="251" spans="1:10" x14ac:dyDescent="0.25">
      <c r="A251" s="258"/>
      <c r="B251" s="419"/>
      <c r="C251" s="419"/>
      <c r="D251" s="23" t="s">
        <v>176</v>
      </c>
      <c r="E251" s="419"/>
      <c r="F251" s="81" t="s">
        <v>56</v>
      </c>
      <c r="G251" s="22">
        <f t="shared" si="32"/>
        <v>9000</v>
      </c>
      <c r="H251" s="22">
        <f t="shared" si="32"/>
        <v>5000</v>
      </c>
      <c r="I251" s="22">
        <f t="shared" si="32"/>
        <v>5000</v>
      </c>
      <c r="J251" s="22">
        <f t="shared" si="32"/>
        <v>0</v>
      </c>
    </row>
    <row r="252" spans="1:10" ht="23.25" x14ac:dyDescent="0.25">
      <c r="A252" s="258"/>
      <c r="B252" s="419"/>
      <c r="C252" s="419"/>
      <c r="D252" s="23" t="s">
        <v>176</v>
      </c>
      <c r="E252" s="419"/>
      <c r="F252" s="81" t="s">
        <v>189</v>
      </c>
      <c r="G252" s="22">
        <f t="shared" si="32"/>
        <v>0</v>
      </c>
      <c r="H252" s="22">
        <f t="shared" si="32"/>
        <v>0</v>
      </c>
      <c r="I252" s="22">
        <f t="shared" si="32"/>
        <v>0</v>
      </c>
      <c r="J252" s="22">
        <f t="shared" si="32"/>
        <v>0</v>
      </c>
    </row>
    <row r="253" spans="1:10" x14ac:dyDescent="0.25">
      <c r="A253" s="258"/>
      <c r="B253" s="419"/>
      <c r="C253" s="419"/>
      <c r="D253" s="23" t="s">
        <v>176</v>
      </c>
      <c r="E253" s="419"/>
      <c r="F253" s="81" t="s">
        <v>99</v>
      </c>
      <c r="G253" s="22">
        <f t="shared" si="32"/>
        <v>0</v>
      </c>
      <c r="H253" s="22">
        <f t="shared" si="32"/>
        <v>0</v>
      </c>
      <c r="I253" s="22">
        <f t="shared" si="32"/>
        <v>0</v>
      </c>
      <c r="J253" s="22">
        <f t="shared" si="32"/>
        <v>0</v>
      </c>
    </row>
    <row r="254" spans="1:10" ht="23.25" x14ac:dyDescent="0.25">
      <c r="A254" s="258"/>
      <c r="B254" s="419"/>
      <c r="C254" s="419"/>
      <c r="D254" s="23" t="s">
        <v>176</v>
      </c>
      <c r="E254" s="419"/>
      <c r="F254" s="81" t="s">
        <v>190</v>
      </c>
      <c r="G254" s="22">
        <f>SUM(G296+G335)</f>
        <v>0</v>
      </c>
      <c r="H254" s="22">
        <f>SUM(H296+H335)</f>
        <v>0</v>
      </c>
      <c r="I254" s="22">
        <f>SUM(I296+I335)</f>
        <v>0</v>
      </c>
      <c r="J254" s="22">
        <f>SUM(J296+J335)</f>
        <v>0</v>
      </c>
    </row>
    <row r="255" spans="1:10" x14ac:dyDescent="0.25">
      <c r="A255" s="258"/>
      <c r="B255" s="419"/>
      <c r="C255" s="419"/>
      <c r="D255" s="23" t="s">
        <v>176</v>
      </c>
      <c r="E255" s="419"/>
      <c r="F255" s="81" t="s">
        <v>58</v>
      </c>
      <c r="G255" s="22">
        <f>SUM(G256:G262)</f>
        <v>106500</v>
      </c>
      <c r="H255" s="22">
        <f>SUM(H256:H262)</f>
        <v>108350</v>
      </c>
      <c r="I255" s="22">
        <f>SUM(I256:I262)</f>
        <v>108350</v>
      </c>
      <c r="J255" s="22">
        <f>SUM(J256:J262)</f>
        <v>0</v>
      </c>
    </row>
    <row r="256" spans="1:10" x14ac:dyDescent="0.25">
      <c r="A256" s="258"/>
      <c r="B256" s="419"/>
      <c r="C256" s="419"/>
      <c r="D256" s="23" t="s">
        <v>176</v>
      </c>
      <c r="E256" s="419"/>
      <c r="F256" s="81" t="s">
        <v>101</v>
      </c>
      <c r="G256" s="22">
        <f>SUM(G295+G334)</f>
        <v>2000</v>
      </c>
      <c r="H256" s="22">
        <f>SUM(H295+H334)</f>
        <v>1760</v>
      </c>
      <c r="I256" s="22">
        <f>SUM(I295+I334)</f>
        <v>1760</v>
      </c>
      <c r="J256" s="22">
        <f>SUM(J295+J334)</f>
        <v>0</v>
      </c>
    </row>
    <row r="257" spans="1:10" ht="23.25" x14ac:dyDescent="0.25">
      <c r="A257" s="258"/>
      <c r="B257" s="419"/>
      <c r="C257" s="419"/>
      <c r="D257" s="23" t="s">
        <v>176</v>
      </c>
      <c r="E257" s="419"/>
      <c r="F257" s="81" t="s">
        <v>191</v>
      </c>
      <c r="G257" s="22">
        <f t="shared" ref="G257:J262" si="33">SUM(G296+G335)</f>
        <v>0</v>
      </c>
      <c r="H257" s="22">
        <f t="shared" si="33"/>
        <v>0</v>
      </c>
      <c r="I257" s="22">
        <f t="shared" si="33"/>
        <v>0</v>
      </c>
      <c r="J257" s="22">
        <f t="shared" si="33"/>
        <v>0</v>
      </c>
    </row>
    <row r="258" spans="1:10" x14ac:dyDescent="0.25">
      <c r="A258" s="258"/>
      <c r="B258" s="419"/>
      <c r="C258" s="419"/>
      <c r="D258" s="23" t="s">
        <v>176</v>
      </c>
      <c r="E258" s="419"/>
      <c r="F258" s="81" t="s">
        <v>102</v>
      </c>
      <c r="G258" s="22">
        <f t="shared" si="33"/>
        <v>0</v>
      </c>
      <c r="H258" s="22">
        <f t="shared" si="33"/>
        <v>0</v>
      </c>
      <c r="I258" s="22">
        <f t="shared" si="33"/>
        <v>0</v>
      </c>
      <c r="J258" s="22">
        <f t="shared" si="33"/>
        <v>0</v>
      </c>
    </row>
    <row r="259" spans="1:10" ht="23.25" x14ac:dyDescent="0.25">
      <c r="A259" s="258"/>
      <c r="B259" s="419"/>
      <c r="C259" s="419"/>
      <c r="D259" s="23" t="s">
        <v>176</v>
      </c>
      <c r="E259" s="419"/>
      <c r="F259" s="81" t="s">
        <v>192</v>
      </c>
      <c r="G259" s="22">
        <f t="shared" si="33"/>
        <v>0</v>
      </c>
      <c r="H259" s="22">
        <f t="shared" si="33"/>
        <v>0</v>
      </c>
      <c r="I259" s="22">
        <f t="shared" si="33"/>
        <v>0</v>
      </c>
      <c r="J259" s="22">
        <f t="shared" si="33"/>
        <v>0</v>
      </c>
    </row>
    <row r="260" spans="1:10" x14ac:dyDescent="0.25">
      <c r="A260" s="258"/>
      <c r="B260" s="419"/>
      <c r="C260" s="419"/>
      <c r="D260" s="23" t="s">
        <v>176</v>
      </c>
      <c r="E260" s="419"/>
      <c r="F260" s="81" t="s">
        <v>60</v>
      </c>
      <c r="G260" s="22">
        <f t="shared" si="33"/>
        <v>79000</v>
      </c>
      <c r="H260" s="22">
        <f t="shared" si="33"/>
        <v>80580</v>
      </c>
      <c r="I260" s="22">
        <f t="shared" si="33"/>
        <v>80580</v>
      </c>
      <c r="J260" s="22">
        <f t="shared" si="33"/>
        <v>0</v>
      </c>
    </row>
    <row r="261" spans="1:10" x14ac:dyDescent="0.25">
      <c r="A261" s="258"/>
      <c r="B261" s="419"/>
      <c r="C261" s="419"/>
      <c r="D261" s="23" t="s">
        <v>176</v>
      </c>
      <c r="E261" s="419"/>
      <c r="F261" s="81" t="s">
        <v>61</v>
      </c>
      <c r="G261" s="22">
        <f t="shared" si="33"/>
        <v>25500</v>
      </c>
      <c r="H261" s="22">
        <f t="shared" si="33"/>
        <v>26010</v>
      </c>
      <c r="I261" s="22">
        <f t="shared" si="33"/>
        <v>26010</v>
      </c>
      <c r="J261" s="22">
        <f t="shared" si="33"/>
        <v>0</v>
      </c>
    </row>
    <row r="262" spans="1:10" x14ac:dyDescent="0.25">
      <c r="A262" s="259"/>
      <c r="B262" s="420"/>
      <c r="C262" s="420"/>
      <c r="D262" s="23" t="s">
        <v>176</v>
      </c>
      <c r="E262" s="420"/>
      <c r="F262" s="81" t="s">
        <v>193</v>
      </c>
      <c r="G262" s="22">
        <f t="shared" si="33"/>
        <v>0</v>
      </c>
      <c r="H262" s="22">
        <f t="shared" si="33"/>
        <v>0</v>
      </c>
      <c r="I262" s="22">
        <f t="shared" si="33"/>
        <v>0</v>
      </c>
      <c r="J262" s="22">
        <f t="shared" si="33"/>
        <v>0</v>
      </c>
    </row>
    <row r="263" spans="1:10" x14ac:dyDescent="0.25">
      <c r="A263" s="138" t="s">
        <v>62</v>
      </c>
      <c r="B263" s="23" t="s">
        <v>107</v>
      </c>
      <c r="C263" s="23" t="s">
        <v>18</v>
      </c>
      <c r="D263" s="23" t="s">
        <v>176</v>
      </c>
      <c r="E263" s="136">
        <v>800</v>
      </c>
      <c r="F263" s="23"/>
      <c r="G263" s="22">
        <f>SUM(G264)</f>
        <v>3600</v>
      </c>
      <c r="H263" s="22">
        <f>SUM(H264)</f>
        <v>3672</v>
      </c>
      <c r="I263" s="22">
        <f>SUM(I264)</f>
        <v>3672</v>
      </c>
      <c r="J263" s="22">
        <f>SUM(J264)</f>
        <v>0</v>
      </c>
    </row>
    <row r="264" spans="1:10" x14ac:dyDescent="0.25">
      <c r="A264" s="80" t="s">
        <v>64</v>
      </c>
      <c r="B264" s="23" t="s">
        <v>107</v>
      </c>
      <c r="C264" s="23" t="s">
        <v>18</v>
      </c>
      <c r="D264" s="23" t="s">
        <v>176</v>
      </c>
      <c r="E264" s="136">
        <v>850</v>
      </c>
      <c r="F264" s="23"/>
      <c r="G264" s="22">
        <f>SUM(G265:G266)</f>
        <v>3600</v>
      </c>
      <c r="H264" s="22">
        <f>SUM(H265:H266)</f>
        <v>3672</v>
      </c>
      <c r="I264" s="22">
        <f>SUM(I265:I266)</f>
        <v>3672</v>
      </c>
      <c r="J264" s="22">
        <f>SUM(J265:J266)</f>
        <v>0</v>
      </c>
    </row>
    <row r="265" spans="1:10" ht="23.25" x14ac:dyDescent="0.25">
      <c r="A265" s="80" t="s">
        <v>78</v>
      </c>
      <c r="B265" s="23" t="s">
        <v>107</v>
      </c>
      <c r="C265" s="23" t="s">
        <v>18</v>
      </c>
      <c r="D265" s="23" t="s">
        <v>176</v>
      </c>
      <c r="E265" s="136">
        <v>851</v>
      </c>
      <c r="F265" s="23" t="s">
        <v>68</v>
      </c>
      <c r="G265" s="22">
        <f>SUM(G304+G343)</f>
        <v>0</v>
      </c>
      <c r="H265" s="22">
        <f t="shared" ref="H265:J266" si="34">SUM(H304+H343)</f>
        <v>0</v>
      </c>
      <c r="I265" s="22">
        <f t="shared" si="34"/>
        <v>0</v>
      </c>
      <c r="J265" s="22">
        <f t="shared" si="34"/>
        <v>0</v>
      </c>
    </row>
    <row r="266" spans="1:10" x14ac:dyDescent="0.25">
      <c r="A266" s="80" t="s">
        <v>66</v>
      </c>
      <c r="B266" s="23" t="s">
        <v>107</v>
      </c>
      <c r="C266" s="23" t="s">
        <v>18</v>
      </c>
      <c r="D266" s="23" t="s">
        <v>176</v>
      </c>
      <c r="E266" s="136">
        <v>852</v>
      </c>
      <c r="F266" s="23" t="s">
        <v>68</v>
      </c>
      <c r="G266" s="22">
        <f>SUM(G305+G344)</f>
        <v>3600</v>
      </c>
      <c r="H266" s="22">
        <f t="shared" si="34"/>
        <v>3672</v>
      </c>
      <c r="I266" s="22">
        <f t="shared" si="34"/>
        <v>3672</v>
      </c>
      <c r="J266" s="22">
        <f t="shared" si="34"/>
        <v>0</v>
      </c>
    </row>
    <row r="267" spans="1:10" x14ac:dyDescent="0.25">
      <c r="A267" s="82" t="s">
        <v>384</v>
      </c>
      <c r="B267" s="24"/>
      <c r="C267" s="24"/>
      <c r="D267" s="24" t="s">
        <v>176</v>
      </c>
      <c r="E267" s="24"/>
      <c r="F267" s="24"/>
      <c r="G267" s="25">
        <f>SUM(G268)</f>
        <v>489553</v>
      </c>
      <c r="H267" s="25">
        <f>SUM(H268)</f>
        <v>458526.81144999998</v>
      </c>
      <c r="I267" s="25">
        <f>SUM(I268)</f>
        <v>458526.81144999998</v>
      </c>
      <c r="J267" s="25">
        <f>SUM(J268)</f>
        <v>0</v>
      </c>
    </row>
    <row r="268" spans="1:10" ht="23.25" x14ac:dyDescent="0.25">
      <c r="A268" s="80" t="s">
        <v>315</v>
      </c>
      <c r="B268" s="23" t="s">
        <v>107</v>
      </c>
      <c r="C268" s="23" t="s">
        <v>18</v>
      </c>
      <c r="D268" s="23" t="s">
        <v>176</v>
      </c>
      <c r="E268" s="23"/>
      <c r="F268" s="23"/>
      <c r="G268" s="22">
        <f>SUM(G269+G275+G302)</f>
        <v>489553</v>
      </c>
      <c r="H268" s="22">
        <f>SUM(H269+H275+H302)</f>
        <v>458526.81144999998</v>
      </c>
      <c r="I268" s="22">
        <f>SUM(I269+I275+I302)</f>
        <v>458526.81144999998</v>
      </c>
      <c r="J268" s="22">
        <f>SUM(J269+J275+J302)</f>
        <v>0</v>
      </c>
    </row>
    <row r="269" spans="1:10" ht="57" x14ac:dyDescent="0.25">
      <c r="A269" s="80" t="s">
        <v>375</v>
      </c>
      <c r="B269" s="23" t="s">
        <v>107</v>
      </c>
      <c r="C269" s="23" t="s">
        <v>18</v>
      </c>
      <c r="D269" s="23" t="s">
        <v>176</v>
      </c>
      <c r="E269" s="23" t="s">
        <v>29</v>
      </c>
      <c r="F269" s="23"/>
      <c r="G269" s="22">
        <f>SUM(G270)</f>
        <v>384453</v>
      </c>
      <c r="H269" s="22">
        <f>SUM(H270)</f>
        <v>355604.81144999998</v>
      </c>
      <c r="I269" s="22">
        <f>SUM(I270)</f>
        <v>355604.81144999998</v>
      </c>
      <c r="J269" s="22">
        <f>SUM(J270)</f>
        <v>0</v>
      </c>
    </row>
    <row r="270" spans="1:10" ht="23.25" x14ac:dyDescent="0.25">
      <c r="A270" s="80" t="s">
        <v>177</v>
      </c>
      <c r="B270" s="23" t="s">
        <v>107</v>
      </c>
      <c r="C270" s="23" t="s">
        <v>18</v>
      </c>
      <c r="D270" s="23" t="s">
        <v>176</v>
      </c>
      <c r="E270" s="23" t="s">
        <v>178</v>
      </c>
      <c r="F270" s="23"/>
      <c r="G270" s="22">
        <f>SUM(G271+G274)</f>
        <v>384453</v>
      </c>
      <c r="H270" s="22">
        <f>SUM(H271+H274)</f>
        <v>355604.81144999998</v>
      </c>
      <c r="I270" s="22">
        <f>SUM(I271+I274)</f>
        <v>355604.81144999998</v>
      </c>
      <c r="J270" s="22">
        <f>SUM(J271+J274)</f>
        <v>0</v>
      </c>
    </row>
    <row r="271" spans="1:10" x14ac:dyDescent="0.25">
      <c r="A271" s="257" t="s">
        <v>32</v>
      </c>
      <c r="B271" s="260" t="s">
        <v>107</v>
      </c>
      <c r="C271" s="260" t="s">
        <v>18</v>
      </c>
      <c r="D271" s="23" t="s">
        <v>176</v>
      </c>
      <c r="E271" s="260" t="s">
        <v>179</v>
      </c>
      <c r="F271" s="23"/>
      <c r="G271" s="22">
        <f>SUM(G272:G273)</f>
        <v>384453</v>
      </c>
      <c r="H271" s="22">
        <f>SUM(H272:H273)</f>
        <v>355604.81144999998</v>
      </c>
      <c r="I271" s="22">
        <f>SUM(I272:I273)</f>
        <v>355604.81144999998</v>
      </c>
      <c r="J271" s="22">
        <f>SUM(J272:J273)</f>
        <v>0</v>
      </c>
    </row>
    <row r="272" spans="1:10" x14ac:dyDescent="0.25">
      <c r="A272" s="258"/>
      <c r="B272" s="419"/>
      <c r="C272" s="419"/>
      <c r="D272" s="23" t="s">
        <v>176</v>
      </c>
      <c r="E272" s="419"/>
      <c r="F272" s="23" t="s">
        <v>34</v>
      </c>
      <c r="G272" s="22">
        <v>295267</v>
      </c>
      <c r="H272" s="22">
        <f>SUM(I272:J272)</f>
        <v>273121.97499999998</v>
      </c>
      <c r="I272" s="22">
        <f>SUM(G272*92.5/100)</f>
        <v>273121.97499999998</v>
      </c>
      <c r="J272" s="22">
        <v>0</v>
      </c>
    </row>
    <row r="273" spans="1:10" x14ac:dyDescent="0.25">
      <c r="A273" s="259"/>
      <c r="B273" s="420"/>
      <c r="C273" s="420"/>
      <c r="D273" s="23" t="s">
        <v>176</v>
      </c>
      <c r="E273" s="420"/>
      <c r="F273" s="23" t="s">
        <v>35</v>
      </c>
      <c r="G273" s="22">
        <v>89186</v>
      </c>
      <c r="H273" s="22">
        <f>SUM(I273:J273)</f>
        <v>82482.836450000003</v>
      </c>
      <c r="I273" s="22">
        <f>SUM(I272*30.2/100)</f>
        <v>82482.836450000003</v>
      </c>
      <c r="J273" s="22">
        <f>SUM(J272*30.2/100)</f>
        <v>0</v>
      </c>
    </row>
    <row r="274" spans="1:10" ht="23.25" x14ac:dyDescent="0.25">
      <c r="A274" s="138" t="s">
        <v>36</v>
      </c>
      <c r="B274" s="23" t="s">
        <v>107</v>
      </c>
      <c r="C274" s="23" t="s">
        <v>18</v>
      </c>
      <c r="D274" s="23" t="s">
        <v>176</v>
      </c>
      <c r="E274" s="23" t="s">
        <v>182</v>
      </c>
      <c r="F274" s="23" t="s">
        <v>183</v>
      </c>
      <c r="G274" s="22">
        <v>0</v>
      </c>
      <c r="H274" s="22"/>
      <c r="I274" s="22"/>
      <c r="J274" s="22"/>
    </row>
    <row r="275" spans="1:10" ht="23.25" x14ac:dyDescent="0.25">
      <c r="A275" s="138" t="s">
        <v>228</v>
      </c>
      <c r="B275" s="23" t="s">
        <v>107</v>
      </c>
      <c r="C275" s="23" t="s">
        <v>18</v>
      </c>
      <c r="D275" s="23" t="s">
        <v>176</v>
      </c>
      <c r="E275" s="23" t="s">
        <v>88</v>
      </c>
      <c r="F275" s="23"/>
      <c r="G275" s="22">
        <f>SUM(G276)</f>
        <v>103300</v>
      </c>
      <c r="H275" s="22">
        <f>SUM(H276)</f>
        <v>101086</v>
      </c>
      <c r="I275" s="22">
        <f>SUM(I276)</f>
        <v>101086</v>
      </c>
      <c r="J275" s="22">
        <f>SUM(J276)</f>
        <v>0</v>
      </c>
    </row>
    <row r="276" spans="1:10" ht="34.5" x14ac:dyDescent="0.25">
      <c r="A276" s="80" t="s">
        <v>229</v>
      </c>
      <c r="B276" s="23" t="s">
        <v>107</v>
      </c>
      <c r="C276" s="23" t="s">
        <v>18</v>
      </c>
      <c r="D276" s="23" t="s">
        <v>176</v>
      </c>
      <c r="E276" s="23" t="s">
        <v>89</v>
      </c>
      <c r="F276" s="23"/>
      <c r="G276" s="22">
        <f>SUM(G278+G277)</f>
        <v>103300</v>
      </c>
      <c r="H276" s="22">
        <f>SUM(H278+H277)</f>
        <v>101086</v>
      </c>
      <c r="I276" s="22">
        <f>SUM(I278+I277)</f>
        <v>101086</v>
      </c>
      <c r="J276" s="22">
        <f>SUM(J278+J277)</f>
        <v>0</v>
      </c>
    </row>
    <row r="277" spans="1:10" ht="23.25" x14ac:dyDescent="0.25">
      <c r="A277" s="139" t="s">
        <v>184</v>
      </c>
      <c r="B277" s="23" t="s">
        <v>107</v>
      </c>
      <c r="C277" s="23" t="s">
        <v>18</v>
      </c>
      <c r="D277" s="23" t="s">
        <v>176</v>
      </c>
      <c r="E277" s="23" t="s">
        <v>185</v>
      </c>
      <c r="F277" s="23" t="s">
        <v>41</v>
      </c>
      <c r="G277" s="22">
        <v>0</v>
      </c>
      <c r="H277" s="22">
        <f>SUM(I277:J277)</f>
        <v>0</v>
      </c>
      <c r="I277" s="22">
        <f>SUM(G277*90/100)</f>
        <v>0</v>
      </c>
      <c r="J277" s="22">
        <v>0</v>
      </c>
    </row>
    <row r="278" spans="1:10" x14ac:dyDescent="0.25">
      <c r="A278" s="257" t="s">
        <v>305</v>
      </c>
      <c r="B278" s="260" t="s">
        <v>107</v>
      </c>
      <c r="C278" s="260" t="s">
        <v>18</v>
      </c>
      <c r="D278" s="23" t="s">
        <v>176</v>
      </c>
      <c r="E278" s="132" t="s">
        <v>43</v>
      </c>
      <c r="F278" s="23"/>
      <c r="G278" s="22">
        <f>SUM(G279+G280+G281+G285+G290+G292+G294+G291)</f>
        <v>103300</v>
      </c>
      <c r="H278" s="22">
        <f>SUM(H279+H280+H281+H285+H290+H292+H294+H291)</f>
        <v>101086</v>
      </c>
      <c r="I278" s="22">
        <f>SUM(I279+I280+I281+I285+I290+I292+I294+I291)</f>
        <v>101086</v>
      </c>
      <c r="J278" s="22">
        <f>SUM(J279+J280+J281+J285+J290+J292+J294+J291)</f>
        <v>0</v>
      </c>
    </row>
    <row r="279" spans="1:10" x14ac:dyDescent="0.25">
      <c r="A279" s="258"/>
      <c r="B279" s="419"/>
      <c r="C279" s="419"/>
      <c r="D279" s="23" t="s">
        <v>176</v>
      </c>
      <c r="E279" s="165"/>
      <c r="F279" s="23" t="s">
        <v>41</v>
      </c>
      <c r="G279" s="22">
        <v>0</v>
      </c>
      <c r="H279" s="22">
        <f t="shared" ref="H279:H301" si="35">SUM(I279+J279)</f>
        <v>0</v>
      </c>
      <c r="I279" s="22"/>
      <c r="J279" s="22"/>
    </row>
    <row r="280" spans="1:10" x14ac:dyDescent="0.25">
      <c r="A280" s="258"/>
      <c r="B280" s="419"/>
      <c r="C280" s="419"/>
      <c r="D280" s="23" t="s">
        <v>176</v>
      </c>
      <c r="E280" s="165"/>
      <c r="F280" s="23" t="s">
        <v>186</v>
      </c>
      <c r="G280" s="22">
        <v>0</v>
      </c>
      <c r="H280" s="22">
        <f t="shared" si="35"/>
        <v>0</v>
      </c>
      <c r="I280" s="22"/>
      <c r="J280" s="22"/>
    </row>
    <row r="281" spans="1:10" x14ac:dyDescent="0.25">
      <c r="A281" s="258"/>
      <c r="B281" s="419"/>
      <c r="C281" s="419"/>
      <c r="D281" s="23" t="s">
        <v>176</v>
      </c>
      <c r="E281" s="165"/>
      <c r="F281" s="23" t="s">
        <v>45</v>
      </c>
      <c r="G281" s="22">
        <f>SUM(G282:G284)</f>
        <v>12200</v>
      </c>
      <c r="H281" s="22">
        <f>SUM(H282:H284)</f>
        <v>12444</v>
      </c>
      <c r="I281" s="22">
        <f>SUM(I282:I284)</f>
        <v>12444</v>
      </c>
      <c r="J281" s="22">
        <f>SUM(J282:J284)</f>
        <v>0</v>
      </c>
    </row>
    <row r="282" spans="1:10" x14ac:dyDescent="0.25">
      <c r="A282" s="258"/>
      <c r="B282" s="419"/>
      <c r="C282" s="419"/>
      <c r="D282" s="23" t="s">
        <v>176</v>
      </c>
      <c r="E282" s="165"/>
      <c r="F282" s="23" t="s">
        <v>46</v>
      </c>
      <c r="G282" s="22">
        <v>12000</v>
      </c>
      <c r="H282" s="22">
        <f t="shared" si="35"/>
        <v>12240</v>
      </c>
      <c r="I282" s="22">
        <f>SUM(G282*102/100)</f>
        <v>12240</v>
      </c>
      <c r="J282" s="22">
        <v>0</v>
      </c>
    </row>
    <row r="283" spans="1:10" x14ac:dyDescent="0.25">
      <c r="A283" s="258"/>
      <c r="B283" s="419"/>
      <c r="C283" s="419"/>
      <c r="D283" s="23" t="s">
        <v>176</v>
      </c>
      <c r="E283" s="165"/>
      <c r="F283" s="23" t="s">
        <v>47</v>
      </c>
      <c r="G283" s="22">
        <v>0</v>
      </c>
      <c r="H283" s="22">
        <f t="shared" si="35"/>
        <v>0</v>
      </c>
      <c r="I283" s="22">
        <f>SUM(G283*106.4/100)</f>
        <v>0</v>
      </c>
      <c r="J283" s="22">
        <v>0</v>
      </c>
    </row>
    <row r="284" spans="1:10" x14ac:dyDescent="0.25">
      <c r="A284" s="258"/>
      <c r="B284" s="419"/>
      <c r="C284" s="419"/>
      <c r="D284" s="23" t="s">
        <v>176</v>
      </c>
      <c r="E284" s="165"/>
      <c r="F284" s="23" t="s">
        <v>48</v>
      </c>
      <c r="G284" s="22">
        <v>200</v>
      </c>
      <c r="H284" s="22">
        <f t="shared" si="35"/>
        <v>204</v>
      </c>
      <c r="I284" s="22">
        <f>SUM(G284*102/100)</f>
        <v>204</v>
      </c>
      <c r="J284" s="22">
        <v>0</v>
      </c>
    </row>
    <row r="285" spans="1:10" x14ac:dyDescent="0.25">
      <c r="A285" s="258"/>
      <c r="B285" s="419"/>
      <c r="C285" s="419"/>
      <c r="D285" s="23" t="s">
        <v>176</v>
      </c>
      <c r="E285" s="165"/>
      <c r="F285" s="23" t="s">
        <v>50</v>
      </c>
      <c r="G285" s="22">
        <f>SUM(G286:G289)</f>
        <v>0</v>
      </c>
      <c r="H285" s="22">
        <f>SUM(H286:H289)</f>
        <v>0</v>
      </c>
      <c r="I285" s="22">
        <f>SUM(I286:I289)</f>
        <v>0</v>
      </c>
      <c r="J285" s="22">
        <f>SUM(J286:J289)</f>
        <v>0</v>
      </c>
    </row>
    <row r="286" spans="1:10" x14ac:dyDescent="0.25">
      <c r="A286" s="258"/>
      <c r="B286" s="419"/>
      <c r="C286" s="419"/>
      <c r="D286" s="23" t="s">
        <v>176</v>
      </c>
      <c r="E286" s="165"/>
      <c r="F286" s="23" t="s">
        <v>51</v>
      </c>
      <c r="G286" s="22"/>
      <c r="H286" s="22">
        <f t="shared" si="35"/>
        <v>0</v>
      </c>
      <c r="I286" s="22"/>
      <c r="J286" s="22"/>
    </row>
    <row r="287" spans="1:10" x14ac:dyDescent="0.25">
      <c r="A287" s="258"/>
      <c r="B287" s="419"/>
      <c r="C287" s="419"/>
      <c r="D287" s="23" t="s">
        <v>176</v>
      </c>
      <c r="E287" s="165"/>
      <c r="F287" s="23" t="s">
        <v>52</v>
      </c>
      <c r="G287" s="22">
        <v>0</v>
      </c>
      <c r="H287" s="22">
        <f t="shared" si="35"/>
        <v>0</v>
      </c>
      <c r="I287" s="22"/>
      <c r="J287" s="22"/>
    </row>
    <row r="288" spans="1:10" ht="23.25" x14ac:dyDescent="0.25">
      <c r="A288" s="258"/>
      <c r="B288" s="419"/>
      <c r="C288" s="419"/>
      <c r="D288" s="23" t="s">
        <v>176</v>
      </c>
      <c r="E288" s="165"/>
      <c r="F288" s="81" t="s">
        <v>187</v>
      </c>
      <c r="G288" s="22">
        <v>0</v>
      </c>
      <c r="H288" s="22">
        <f t="shared" si="35"/>
        <v>0</v>
      </c>
      <c r="I288" s="22">
        <f>SUM(G288)</f>
        <v>0</v>
      </c>
      <c r="J288" s="22">
        <v>0</v>
      </c>
    </row>
    <row r="289" spans="1:10" x14ac:dyDescent="0.25">
      <c r="A289" s="258"/>
      <c r="B289" s="419"/>
      <c r="C289" s="419"/>
      <c r="D289" s="23" t="s">
        <v>176</v>
      </c>
      <c r="E289" s="165"/>
      <c r="F289" s="23" t="s">
        <v>98</v>
      </c>
      <c r="G289" s="22">
        <v>0</v>
      </c>
      <c r="H289" s="22">
        <f t="shared" si="35"/>
        <v>0</v>
      </c>
      <c r="I289" s="22"/>
      <c r="J289" s="22"/>
    </row>
    <row r="290" spans="1:10" x14ac:dyDescent="0.25">
      <c r="A290" s="258"/>
      <c r="B290" s="419"/>
      <c r="C290" s="419"/>
      <c r="D290" s="23" t="s">
        <v>176</v>
      </c>
      <c r="E290" s="165"/>
      <c r="F290" s="23" t="s">
        <v>56</v>
      </c>
      <c r="G290" s="22"/>
      <c r="H290" s="22">
        <f t="shared" si="35"/>
        <v>0</v>
      </c>
      <c r="I290" s="22">
        <f>SUM(G290*90/100)</f>
        <v>0</v>
      </c>
      <c r="J290" s="22">
        <v>0</v>
      </c>
    </row>
    <row r="291" spans="1:10" ht="23.25" x14ac:dyDescent="0.25">
      <c r="A291" s="258"/>
      <c r="B291" s="419"/>
      <c r="C291" s="419"/>
      <c r="D291" s="23" t="s">
        <v>176</v>
      </c>
      <c r="E291" s="165"/>
      <c r="F291" s="81" t="s">
        <v>189</v>
      </c>
      <c r="G291" s="22">
        <v>7000</v>
      </c>
      <c r="H291" s="22">
        <f t="shared" si="35"/>
        <v>3000</v>
      </c>
      <c r="I291" s="22">
        <v>3000</v>
      </c>
      <c r="J291" s="22">
        <v>0</v>
      </c>
    </row>
    <row r="292" spans="1:10" x14ac:dyDescent="0.25">
      <c r="A292" s="258"/>
      <c r="B292" s="419"/>
      <c r="C292" s="419"/>
      <c r="D292" s="23" t="s">
        <v>176</v>
      </c>
      <c r="E292" s="165"/>
      <c r="F292" s="23" t="s">
        <v>99</v>
      </c>
      <c r="G292" s="22">
        <v>0</v>
      </c>
      <c r="H292" s="22">
        <f t="shared" si="35"/>
        <v>0</v>
      </c>
      <c r="I292" s="22"/>
      <c r="J292" s="22"/>
    </row>
    <row r="293" spans="1:10" ht="23.25" x14ac:dyDescent="0.25">
      <c r="A293" s="258"/>
      <c r="B293" s="419"/>
      <c r="C293" s="419"/>
      <c r="D293" s="23" t="s">
        <v>176</v>
      </c>
      <c r="E293" s="165"/>
      <c r="F293" s="158" t="s">
        <v>190</v>
      </c>
      <c r="G293" s="22"/>
      <c r="H293" s="22"/>
      <c r="I293" s="22"/>
      <c r="J293" s="22"/>
    </row>
    <row r="294" spans="1:10" x14ac:dyDescent="0.25">
      <c r="A294" s="258"/>
      <c r="B294" s="419"/>
      <c r="C294" s="419"/>
      <c r="D294" s="23" t="s">
        <v>176</v>
      </c>
      <c r="E294" s="165"/>
      <c r="F294" s="23" t="s">
        <v>58</v>
      </c>
      <c r="G294" s="22">
        <f>SUM(G295:G301)</f>
        <v>84100</v>
      </c>
      <c r="H294" s="22">
        <f>SUM(H295:H301)</f>
        <v>85642</v>
      </c>
      <c r="I294" s="22">
        <f>SUM(I295:I301)</f>
        <v>85642</v>
      </c>
      <c r="J294" s="22">
        <f>SUM(J295:J301)</f>
        <v>0</v>
      </c>
    </row>
    <row r="295" spans="1:10" x14ac:dyDescent="0.25">
      <c r="A295" s="258"/>
      <c r="B295" s="419"/>
      <c r="C295" s="419"/>
      <c r="D295" s="23" t="s">
        <v>176</v>
      </c>
      <c r="E295" s="165"/>
      <c r="F295" s="23" t="s">
        <v>101</v>
      </c>
      <c r="G295" s="22">
        <v>1000</v>
      </c>
      <c r="H295" s="22">
        <f t="shared" si="35"/>
        <v>880</v>
      </c>
      <c r="I295" s="22">
        <f>SUM(G295*88/100)</f>
        <v>880</v>
      </c>
      <c r="J295" s="22">
        <v>0</v>
      </c>
    </row>
    <row r="296" spans="1:10" ht="23.25" x14ac:dyDescent="0.25">
      <c r="A296" s="258"/>
      <c r="B296" s="419"/>
      <c r="C296" s="419"/>
      <c r="D296" s="23" t="s">
        <v>176</v>
      </c>
      <c r="E296" s="165"/>
      <c r="F296" s="81" t="s">
        <v>191</v>
      </c>
      <c r="G296" s="22"/>
      <c r="H296" s="22">
        <f t="shared" si="35"/>
        <v>0</v>
      </c>
      <c r="I296" s="22">
        <f>SUM(G296)</f>
        <v>0</v>
      </c>
      <c r="J296" s="22">
        <v>0</v>
      </c>
    </row>
    <row r="297" spans="1:10" x14ac:dyDescent="0.25">
      <c r="A297" s="258"/>
      <c r="B297" s="419"/>
      <c r="C297" s="419"/>
      <c r="D297" s="23" t="s">
        <v>176</v>
      </c>
      <c r="E297" s="165"/>
      <c r="F297" s="23" t="s">
        <v>102</v>
      </c>
      <c r="G297" s="22"/>
      <c r="H297" s="22">
        <f t="shared" si="35"/>
        <v>0</v>
      </c>
      <c r="I297" s="22"/>
      <c r="J297" s="22"/>
    </row>
    <row r="298" spans="1:10" ht="23.25" x14ac:dyDescent="0.25">
      <c r="A298" s="258"/>
      <c r="B298" s="419"/>
      <c r="C298" s="419"/>
      <c r="D298" s="23" t="s">
        <v>176</v>
      </c>
      <c r="E298" s="165"/>
      <c r="F298" s="81" t="s">
        <v>192</v>
      </c>
      <c r="G298" s="22">
        <v>0</v>
      </c>
      <c r="H298" s="22">
        <f>SUM(I298:J298)</f>
        <v>0</v>
      </c>
      <c r="I298" s="22">
        <v>0</v>
      </c>
      <c r="J298" s="22">
        <v>0</v>
      </c>
    </row>
    <row r="299" spans="1:10" x14ac:dyDescent="0.25">
      <c r="A299" s="258"/>
      <c r="B299" s="419"/>
      <c r="C299" s="419"/>
      <c r="D299" s="23" t="s">
        <v>176</v>
      </c>
      <c r="E299" s="165"/>
      <c r="F299" s="23" t="s">
        <v>60</v>
      </c>
      <c r="G299" s="22">
        <v>64500</v>
      </c>
      <c r="H299" s="22">
        <f t="shared" si="35"/>
        <v>65790</v>
      </c>
      <c r="I299" s="22">
        <f>SUM(G299*102/100)</f>
        <v>65790</v>
      </c>
      <c r="J299" s="22">
        <v>0</v>
      </c>
    </row>
    <row r="300" spans="1:10" x14ac:dyDescent="0.25">
      <c r="A300" s="258"/>
      <c r="B300" s="419"/>
      <c r="C300" s="419"/>
      <c r="D300" s="23" t="s">
        <v>176</v>
      </c>
      <c r="E300" s="165"/>
      <c r="F300" s="23" t="s">
        <v>61</v>
      </c>
      <c r="G300" s="22">
        <v>18600</v>
      </c>
      <c r="H300" s="22">
        <f t="shared" si="35"/>
        <v>18972</v>
      </c>
      <c r="I300" s="22">
        <f>SUM(G300*102/100)</f>
        <v>18972</v>
      </c>
      <c r="J300" s="22">
        <v>0</v>
      </c>
    </row>
    <row r="301" spans="1:10" x14ac:dyDescent="0.25">
      <c r="A301" s="259"/>
      <c r="B301" s="420"/>
      <c r="C301" s="420"/>
      <c r="D301" s="23" t="s">
        <v>176</v>
      </c>
      <c r="E301" s="136">
        <v>244</v>
      </c>
      <c r="F301" s="23" t="s">
        <v>193</v>
      </c>
      <c r="G301" s="22">
        <v>0</v>
      </c>
      <c r="H301" s="22">
        <f t="shared" si="35"/>
        <v>0</v>
      </c>
      <c r="I301" s="22">
        <f>SUM(G301*106.4/100)</f>
        <v>0</v>
      </c>
      <c r="J301" s="22">
        <v>0</v>
      </c>
    </row>
    <row r="302" spans="1:10" x14ac:dyDescent="0.25">
      <c r="A302" s="138" t="s">
        <v>62</v>
      </c>
      <c r="B302" s="23" t="s">
        <v>107</v>
      </c>
      <c r="C302" s="23" t="s">
        <v>18</v>
      </c>
      <c r="D302" s="23" t="s">
        <v>176</v>
      </c>
      <c r="E302" s="136">
        <v>800</v>
      </c>
      <c r="F302" s="23"/>
      <c r="G302" s="22">
        <f>SUM(G303)</f>
        <v>1800</v>
      </c>
      <c r="H302" s="22">
        <f>SUM(H303)</f>
        <v>1836</v>
      </c>
      <c r="I302" s="22">
        <f>SUM(I303)</f>
        <v>1836</v>
      </c>
      <c r="J302" s="22">
        <f>SUM(J303)</f>
        <v>0</v>
      </c>
    </row>
    <row r="303" spans="1:10" x14ac:dyDescent="0.25">
      <c r="A303" s="80" t="s">
        <v>64</v>
      </c>
      <c r="B303" s="23" t="s">
        <v>107</v>
      </c>
      <c r="C303" s="23" t="s">
        <v>18</v>
      </c>
      <c r="D303" s="23" t="s">
        <v>176</v>
      </c>
      <c r="E303" s="136">
        <v>850</v>
      </c>
      <c r="F303" s="23"/>
      <c r="G303" s="22">
        <f>SUM(G304:G305)</f>
        <v>1800</v>
      </c>
      <c r="H303" s="22">
        <f>SUM(H304:H305)</f>
        <v>1836</v>
      </c>
      <c r="I303" s="22">
        <f>SUM(I304:I305)</f>
        <v>1836</v>
      </c>
      <c r="J303" s="22">
        <f>SUM(J304:J305)</f>
        <v>0</v>
      </c>
    </row>
    <row r="304" spans="1:10" ht="23.25" x14ac:dyDescent="0.25">
      <c r="A304" s="80" t="s">
        <v>78</v>
      </c>
      <c r="B304" s="23" t="s">
        <v>107</v>
      </c>
      <c r="C304" s="23" t="s">
        <v>18</v>
      </c>
      <c r="D304" s="23" t="s">
        <v>176</v>
      </c>
      <c r="E304" s="136">
        <v>851</v>
      </c>
      <c r="F304" s="23" t="s">
        <v>68</v>
      </c>
      <c r="G304" s="22">
        <v>0</v>
      </c>
      <c r="H304" s="22">
        <v>0</v>
      </c>
      <c r="I304" s="22">
        <v>0</v>
      </c>
      <c r="J304" s="22">
        <v>0</v>
      </c>
    </row>
    <row r="305" spans="1:10" x14ac:dyDescent="0.25">
      <c r="A305" s="80" t="s">
        <v>66</v>
      </c>
      <c r="B305" s="23" t="s">
        <v>107</v>
      </c>
      <c r="C305" s="23" t="s">
        <v>18</v>
      </c>
      <c r="D305" s="23" t="s">
        <v>176</v>
      </c>
      <c r="E305" s="136">
        <v>852</v>
      </c>
      <c r="F305" s="23" t="s">
        <v>68</v>
      </c>
      <c r="G305" s="22">
        <v>1800</v>
      </c>
      <c r="H305" s="22">
        <f>SUM(I305:J305)</f>
        <v>1836</v>
      </c>
      <c r="I305" s="22">
        <f>SUM(G305*102/100)</f>
        <v>1836</v>
      </c>
      <c r="J305" s="22">
        <v>0</v>
      </c>
    </row>
    <row r="306" spans="1:10" x14ac:dyDescent="0.25">
      <c r="A306" s="82" t="s">
        <v>385</v>
      </c>
      <c r="B306" s="24"/>
      <c r="C306" s="24"/>
      <c r="D306" s="24" t="s">
        <v>176</v>
      </c>
      <c r="E306" s="24"/>
      <c r="F306" s="24"/>
      <c r="G306" s="25">
        <f>SUM(G307)</f>
        <v>505806</v>
      </c>
      <c r="H306" s="25">
        <f>SUM(H307)</f>
        <v>471774.26819999993</v>
      </c>
      <c r="I306" s="25">
        <f>SUM(I307)</f>
        <v>471774.26819999993</v>
      </c>
      <c r="J306" s="25">
        <f>SUM(J307)</f>
        <v>0</v>
      </c>
    </row>
    <row r="307" spans="1:10" ht="23.25" x14ac:dyDescent="0.25">
      <c r="A307" s="80" t="s">
        <v>315</v>
      </c>
      <c r="B307" s="23" t="s">
        <v>107</v>
      </c>
      <c r="C307" s="23" t="s">
        <v>18</v>
      </c>
      <c r="D307" s="23" t="s">
        <v>176</v>
      </c>
      <c r="E307" s="23"/>
      <c r="F307" s="23"/>
      <c r="G307" s="22">
        <f>SUM(G308+G314+G341)</f>
        <v>505806</v>
      </c>
      <c r="H307" s="22">
        <f>SUM(H308+H314+H341)</f>
        <v>471774.26819999993</v>
      </c>
      <c r="I307" s="22">
        <f>SUM(I308+I314+I341)</f>
        <v>471774.26819999993</v>
      </c>
      <c r="J307" s="22">
        <f>SUM(J308+J314+J341)</f>
        <v>0</v>
      </c>
    </row>
    <row r="308" spans="1:10" ht="57" x14ac:dyDescent="0.25">
      <c r="A308" s="80" t="s">
        <v>375</v>
      </c>
      <c r="B308" s="23" t="s">
        <v>107</v>
      </c>
      <c r="C308" s="23" t="s">
        <v>18</v>
      </c>
      <c r="D308" s="23" t="s">
        <v>176</v>
      </c>
      <c r="E308" s="23" t="s">
        <v>29</v>
      </c>
      <c r="F308" s="23"/>
      <c r="G308" s="22">
        <f>SUM(G309)</f>
        <v>462706</v>
      </c>
      <c r="H308" s="22">
        <f>SUM(H309)</f>
        <v>427992.26819999993</v>
      </c>
      <c r="I308" s="22">
        <f>SUM(I309)</f>
        <v>427992.26819999993</v>
      </c>
      <c r="J308" s="22">
        <f>SUM(J309)</f>
        <v>0</v>
      </c>
    </row>
    <row r="309" spans="1:10" ht="23.25" x14ac:dyDescent="0.25">
      <c r="A309" s="80" t="s">
        <v>177</v>
      </c>
      <c r="B309" s="23" t="s">
        <v>107</v>
      </c>
      <c r="C309" s="23" t="s">
        <v>18</v>
      </c>
      <c r="D309" s="23" t="s">
        <v>176</v>
      </c>
      <c r="E309" s="23" t="s">
        <v>178</v>
      </c>
      <c r="F309" s="23"/>
      <c r="G309" s="22">
        <f>SUM(G310+G313)</f>
        <v>462706</v>
      </c>
      <c r="H309" s="22">
        <f>SUM(H310+H313)</f>
        <v>427992.26819999993</v>
      </c>
      <c r="I309" s="22">
        <f>SUM(I310+I313)</f>
        <v>427992.26819999993</v>
      </c>
      <c r="J309" s="22">
        <f>SUM(J310+J313)</f>
        <v>0</v>
      </c>
    </row>
    <row r="310" spans="1:10" x14ac:dyDescent="0.25">
      <c r="A310" s="257" t="s">
        <v>32</v>
      </c>
      <c r="B310" s="260" t="s">
        <v>107</v>
      </c>
      <c r="C310" s="260" t="s">
        <v>18</v>
      </c>
      <c r="D310" s="23" t="s">
        <v>176</v>
      </c>
      <c r="E310" s="260" t="s">
        <v>179</v>
      </c>
      <c r="F310" s="23"/>
      <c r="G310" s="22">
        <f>SUM(G311:G312)</f>
        <v>462706</v>
      </c>
      <c r="H310" s="22">
        <f>SUM(H311:H312)</f>
        <v>427992.26819999993</v>
      </c>
      <c r="I310" s="22">
        <f>SUM(I311:I312)</f>
        <v>427992.26819999993</v>
      </c>
      <c r="J310" s="22">
        <f>SUM(J311:J312)</f>
        <v>0</v>
      </c>
    </row>
    <row r="311" spans="1:10" x14ac:dyDescent="0.25">
      <c r="A311" s="258"/>
      <c r="B311" s="419"/>
      <c r="C311" s="419"/>
      <c r="D311" s="23" t="s">
        <v>176</v>
      </c>
      <c r="E311" s="419"/>
      <c r="F311" s="23" t="s">
        <v>34</v>
      </c>
      <c r="G311" s="22">
        <v>355372</v>
      </c>
      <c r="H311" s="22">
        <f>SUM(I311:J311)</f>
        <v>328719.09999999998</v>
      </c>
      <c r="I311" s="22">
        <f>SUM(G311*92.5/100)</f>
        <v>328719.09999999998</v>
      </c>
      <c r="J311" s="22">
        <v>0</v>
      </c>
    </row>
    <row r="312" spans="1:10" x14ac:dyDescent="0.25">
      <c r="A312" s="259"/>
      <c r="B312" s="420"/>
      <c r="C312" s="420"/>
      <c r="D312" s="23" t="s">
        <v>176</v>
      </c>
      <c r="E312" s="420"/>
      <c r="F312" s="23" t="s">
        <v>35</v>
      </c>
      <c r="G312" s="22">
        <v>107334</v>
      </c>
      <c r="H312" s="22">
        <f>SUM(I312:J312)</f>
        <v>99273.168199999986</v>
      </c>
      <c r="I312" s="22">
        <f>SUM(I311*30.2/100)</f>
        <v>99273.168199999986</v>
      </c>
      <c r="J312" s="22">
        <f>SUM(J311*30.2/100)</f>
        <v>0</v>
      </c>
    </row>
    <row r="313" spans="1:10" ht="23.25" x14ac:dyDescent="0.25">
      <c r="A313" s="138" t="s">
        <v>36</v>
      </c>
      <c r="B313" s="23" t="s">
        <v>107</v>
      </c>
      <c r="C313" s="23" t="s">
        <v>18</v>
      </c>
      <c r="D313" s="23" t="s">
        <v>176</v>
      </c>
      <c r="E313" s="23" t="s">
        <v>182</v>
      </c>
      <c r="F313" s="23" t="s">
        <v>183</v>
      </c>
      <c r="G313" s="22">
        <v>0</v>
      </c>
      <c r="H313" s="22">
        <f>SUM(I313:J313)</f>
        <v>0</v>
      </c>
      <c r="I313" s="22"/>
      <c r="J313" s="22"/>
    </row>
    <row r="314" spans="1:10" ht="23.25" x14ac:dyDescent="0.25">
      <c r="A314" s="138" t="s">
        <v>228</v>
      </c>
      <c r="B314" s="23" t="s">
        <v>107</v>
      </c>
      <c r="C314" s="23" t="s">
        <v>18</v>
      </c>
      <c r="D314" s="23" t="s">
        <v>176</v>
      </c>
      <c r="E314" s="23" t="s">
        <v>88</v>
      </c>
      <c r="F314" s="23"/>
      <c r="G314" s="22">
        <f>SUM(G315)</f>
        <v>41300</v>
      </c>
      <c r="H314" s="22">
        <f>SUM(H315)</f>
        <v>41946</v>
      </c>
      <c r="I314" s="22">
        <f>SUM(I315)</f>
        <v>41946</v>
      </c>
      <c r="J314" s="22">
        <f>SUM(J315)</f>
        <v>0</v>
      </c>
    </row>
    <row r="315" spans="1:10" ht="34.5" x14ac:dyDescent="0.25">
      <c r="A315" s="80" t="s">
        <v>229</v>
      </c>
      <c r="B315" s="23" t="s">
        <v>107</v>
      </c>
      <c r="C315" s="23" t="s">
        <v>18</v>
      </c>
      <c r="D315" s="23" t="s">
        <v>176</v>
      </c>
      <c r="E315" s="23" t="s">
        <v>89</v>
      </c>
      <c r="F315" s="23"/>
      <c r="G315" s="22">
        <f>SUM(G317)</f>
        <v>41300</v>
      </c>
      <c r="H315" s="22">
        <f>SUM(H317)</f>
        <v>41946</v>
      </c>
      <c r="I315" s="22">
        <f>SUM(I317)</f>
        <v>41946</v>
      </c>
      <c r="J315" s="22">
        <f>SUM(J317)</f>
        <v>0</v>
      </c>
    </row>
    <row r="316" spans="1:10" ht="23.25" x14ac:dyDescent="0.25">
      <c r="A316" s="139" t="s">
        <v>184</v>
      </c>
      <c r="B316" s="23" t="s">
        <v>107</v>
      </c>
      <c r="C316" s="23" t="s">
        <v>18</v>
      </c>
      <c r="D316" s="23" t="s">
        <v>176</v>
      </c>
      <c r="E316" s="23" t="s">
        <v>185</v>
      </c>
      <c r="F316" s="23" t="s">
        <v>41</v>
      </c>
      <c r="G316" s="22"/>
      <c r="H316" s="22"/>
      <c r="I316" s="22"/>
      <c r="J316" s="22"/>
    </row>
    <row r="317" spans="1:10" x14ac:dyDescent="0.25">
      <c r="A317" s="257" t="s">
        <v>305</v>
      </c>
      <c r="B317" s="260" t="s">
        <v>107</v>
      </c>
      <c r="C317" s="260" t="s">
        <v>18</v>
      </c>
      <c r="D317" s="23" t="s">
        <v>176</v>
      </c>
      <c r="E317" s="132" t="s">
        <v>43</v>
      </c>
      <c r="F317" s="23"/>
      <c r="G317" s="22">
        <f>SUM(G318+G319+G320+G324+G329+G331+G333+G330+G332)</f>
        <v>41300</v>
      </c>
      <c r="H317" s="22">
        <f>SUM(H318+H319+H320+H324+H329+H331+H333+H330+H332)</f>
        <v>41946</v>
      </c>
      <c r="I317" s="22">
        <f>SUM(I318+I319+I320+I324+I329+I331+I333+I330+I332)</f>
        <v>41946</v>
      </c>
      <c r="J317" s="22">
        <f>SUM(J318+J319+J320+J324+J329+J331+J333+J330+J332)</f>
        <v>0</v>
      </c>
    </row>
    <row r="318" spans="1:10" x14ac:dyDescent="0.25">
      <c r="A318" s="258"/>
      <c r="B318" s="419"/>
      <c r="C318" s="419"/>
      <c r="D318" s="23" t="s">
        <v>176</v>
      </c>
      <c r="E318" s="165"/>
      <c r="F318" s="23" t="s">
        <v>41</v>
      </c>
      <c r="G318" s="22">
        <v>0</v>
      </c>
      <c r="H318" s="22">
        <f>SUM(I318:J318)</f>
        <v>0</v>
      </c>
      <c r="I318" s="22"/>
      <c r="J318" s="22"/>
    </row>
    <row r="319" spans="1:10" x14ac:dyDescent="0.25">
      <c r="A319" s="258"/>
      <c r="B319" s="419"/>
      <c r="C319" s="419"/>
      <c r="D319" s="23" t="s">
        <v>176</v>
      </c>
      <c r="E319" s="165"/>
      <c r="F319" s="23" t="s">
        <v>186</v>
      </c>
      <c r="G319" s="22">
        <v>0</v>
      </c>
      <c r="H319" s="22">
        <f t="shared" ref="H319:H340" si="36">SUM(I319:J319)</f>
        <v>0</v>
      </c>
      <c r="I319" s="22"/>
      <c r="J319" s="22"/>
    </row>
    <row r="320" spans="1:10" x14ac:dyDescent="0.25">
      <c r="A320" s="258"/>
      <c r="B320" s="419"/>
      <c r="C320" s="419"/>
      <c r="D320" s="23" t="s">
        <v>176</v>
      </c>
      <c r="E320" s="165"/>
      <c r="F320" s="23" t="s">
        <v>45</v>
      </c>
      <c r="G320" s="22">
        <f>SUM(G321:G323)</f>
        <v>16900</v>
      </c>
      <c r="H320" s="22">
        <f>SUM(H321:H323)</f>
        <v>17238</v>
      </c>
      <c r="I320" s="22">
        <f>SUM(I321:I323)</f>
        <v>17238</v>
      </c>
      <c r="J320" s="22">
        <f>SUM(J321:J323)</f>
        <v>0</v>
      </c>
    </row>
    <row r="321" spans="1:10" x14ac:dyDescent="0.25">
      <c r="A321" s="258"/>
      <c r="B321" s="419"/>
      <c r="C321" s="419"/>
      <c r="D321" s="23" t="s">
        <v>176</v>
      </c>
      <c r="E321" s="165"/>
      <c r="F321" s="23" t="s">
        <v>46</v>
      </c>
      <c r="G321" s="22">
        <v>12000</v>
      </c>
      <c r="H321" s="22">
        <f t="shared" si="36"/>
        <v>12240</v>
      </c>
      <c r="I321" s="22">
        <f>SUM(G321*102/100)</f>
        <v>12240</v>
      </c>
      <c r="J321" s="22">
        <v>0</v>
      </c>
    </row>
    <row r="322" spans="1:10" x14ac:dyDescent="0.25">
      <c r="A322" s="258"/>
      <c r="B322" s="419"/>
      <c r="C322" s="419"/>
      <c r="D322" s="23" t="s">
        <v>176</v>
      </c>
      <c r="E322" s="165"/>
      <c r="F322" s="23" t="s">
        <v>47</v>
      </c>
      <c r="G322" s="22">
        <v>0</v>
      </c>
      <c r="H322" s="22">
        <f t="shared" si="36"/>
        <v>0</v>
      </c>
      <c r="I322" s="22">
        <f>SUM(G322*106.4/100)</f>
        <v>0</v>
      </c>
      <c r="J322" s="22"/>
    </row>
    <row r="323" spans="1:10" x14ac:dyDescent="0.25">
      <c r="A323" s="258"/>
      <c r="B323" s="419"/>
      <c r="C323" s="419"/>
      <c r="D323" s="23" t="s">
        <v>176</v>
      </c>
      <c r="E323" s="165"/>
      <c r="F323" s="23" t="s">
        <v>48</v>
      </c>
      <c r="G323" s="22">
        <v>4900</v>
      </c>
      <c r="H323" s="22">
        <f t="shared" si="36"/>
        <v>4998</v>
      </c>
      <c r="I323" s="22">
        <f>SUM(G323*102/100)</f>
        <v>4998</v>
      </c>
      <c r="J323" s="22">
        <v>0</v>
      </c>
    </row>
    <row r="324" spans="1:10" x14ac:dyDescent="0.25">
      <c r="A324" s="258"/>
      <c r="B324" s="419"/>
      <c r="C324" s="419"/>
      <c r="D324" s="23" t="s">
        <v>176</v>
      </c>
      <c r="E324" s="165"/>
      <c r="F324" s="23" t="s">
        <v>50</v>
      </c>
      <c r="G324" s="22">
        <f>SUM(G325:G328)</f>
        <v>0</v>
      </c>
      <c r="H324" s="22">
        <f>SUM(H325:H328)</f>
        <v>0</v>
      </c>
      <c r="I324" s="22">
        <f>SUM(I325:I328)</f>
        <v>0</v>
      </c>
      <c r="J324" s="22">
        <f>SUM(J325:J328)</f>
        <v>0</v>
      </c>
    </row>
    <row r="325" spans="1:10" x14ac:dyDescent="0.25">
      <c r="A325" s="258"/>
      <c r="B325" s="419"/>
      <c r="C325" s="419"/>
      <c r="D325" s="23" t="s">
        <v>176</v>
      </c>
      <c r="E325" s="165"/>
      <c r="F325" s="23" t="s">
        <v>51</v>
      </c>
      <c r="G325" s="22"/>
      <c r="H325" s="22">
        <f t="shared" si="36"/>
        <v>0</v>
      </c>
      <c r="I325" s="22"/>
      <c r="J325" s="22"/>
    </row>
    <row r="326" spans="1:10" x14ac:dyDescent="0.25">
      <c r="A326" s="258"/>
      <c r="B326" s="419"/>
      <c r="C326" s="419"/>
      <c r="D326" s="23" t="s">
        <v>176</v>
      </c>
      <c r="E326" s="165"/>
      <c r="F326" s="23" t="s">
        <v>52</v>
      </c>
      <c r="G326" s="22">
        <v>0</v>
      </c>
      <c r="H326" s="22">
        <f t="shared" si="36"/>
        <v>0</v>
      </c>
      <c r="I326" s="22"/>
      <c r="J326" s="22"/>
    </row>
    <row r="327" spans="1:10" ht="23.25" x14ac:dyDescent="0.25">
      <c r="A327" s="258"/>
      <c r="B327" s="419"/>
      <c r="C327" s="419"/>
      <c r="D327" s="23" t="s">
        <v>176</v>
      </c>
      <c r="E327" s="165"/>
      <c r="F327" s="81" t="s">
        <v>187</v>
      </c>
      <c r="G327" s="22">
        <v>0</v>
      </c>
      <c r="H327" s="22">
        <f t="shared" si="36"/>
        <v>0</v>
      </c>
      <c r="I327" s="22"/>
      <c r="J327" s="22"/>
    </row>
    <row r="328" spans="1:10" x14ac:dyDescent="0.25">
      <c r="A328" s="258"/>
      <c r="B328" s="419"/>
      <c r="C328" s="419"/>
      <c r="D328" s="23" t="s">
        <v>176</v>
      </c>
      <c r="E328" s="165"/>
      <c r="F328" s="23" t="s">
        <v>98</v>
      </c>
      <c r="G328" s="22">
        <v>0</v>
      </c>
      <c r="H328" s="22">
        <f t="shared" si="36"/>
        <v>0</v>
      </c>
      <c r="I328" s="22"/>
      <c r="J328" s="22"/>
    </row>
    <row r="329" spans="1:10" x14ac:dyDescent="0.25">
      <c r="A329" s="258"/>
      <c r="B329" s="419"/>
      <c r="C329" s="419"/>
      <c r="D329" s="23" t="s">
        <v>176</v>
      </c>
      <c r="E329" s="165"/>
      <c r="F329" s="23" t="s">
        <v>56</v>
      </c>
      <c r="G329" s="22"/>
      <c r="H329" s="22">
        <f t="shared" si="36"/>
        <v>0</v>
      </c>
      <c r="I329" s="22">
        <f>SUM(G329*90/100)</f>
        <v>0</v>
      </c>
      <c r="J329" s="22">
        <v>0</v>
      </c>
    </row>
    <row r="330" spans="1:10" ht="23.25" x14ac:dyDescent="0.25">
      <c r="A330" s="258"/>
      <c r="B330" s="419"/>
      <c r="C330" s="419"/>
      <c r="D330" s="23" t="s">
        <v>176</v>
      </c>
      <c r="E330" s="165"/>
      <c r="F330" s="81" t="s">
        <v>189</v>
      </c>
      <c r="G330" s="22">
        <v>2000</v>
      </c>
      <c r="H330" s="22">
        <f t="shared" si="36"/>
        <v>2000</v>
      </c>
      <c r="I330" s="22">
        <f>SUM(G330)</f>
        <v>2000</v>
      </c>
      <c r="J330" s="22">
        <v>0</v>
      </c>
    </row>
    <row r="331" spans="1:10" x14ac:dyDescent="0.25">
      <c r="A331" s="258"/>
      <c r="B331" s="419"/>
      <c r="C331" s="419"/>
      <c r="D331" s="23" t="s">
        <v>176</v>
      </c>
      <c r="E331" s="165"/>
      <c r="F331" s="23" t="s">
        <v>99</v>
      </c>
      <c r="G331" s="22">
        <v>0</v>
      </c>
      <c r="H331" s="22">
        <f t="shared" si="36"/>
        <v>0</v>
      </c>
      <c r="I331" s="22"/>
      <c r="J331" s="22"/>
    </row>
    <row r="332" spans="1:10" ht="34.5" x14ac:dyDescent="0.25">
      <c r="A332" s="258"/>
      <c r="B332" s="419"/>
      <c r="C332" s="419"/>
      <c r="D332" s="23" t="s">
        <v>176</v>
      </c>
      <c r="E332" s="165"/>
      <c r="F332" s="81" t="s">
        <v>283</v>
      </c>
      <c r="G332" s="22"/>
      <c r="H332" s="22">
        <f t="shared" si="36"/>
        <v>0</v>
      </c>
      <c r="I332" s="22">
        <v>0</v>
      </c>
      <c r="J332" s="22">
        <v>0</v>
      </c>
    </row>
    <row r="333" spans="1:10" x14ac:dyDescent="0.25">
      <c r="A333" s="258"/>
      <c r="B333" s="419"/>
      <c r="C333" s="419"/>
      <c r="D333" s="23" t="s">
        <v>176</v>
      </c>
      <c r="E333" s="165"/>
      <c r="F333" s="23" t="s">
        <v>58</v>
      </c>
      <c r="G333" s="22">
        <f>SUM(G334:G340)</f>
        <v>22400</v>
      </c>
      <c r="H333" s="22">
        <f>SUM(H334:H340)</f>
        <v>22708</v>
      </c>
      <c r="I333" s="22">
        <f>SUM(I334:I340)</f>
        <v>22708</v>
      </c>
      <c r="J333" s="22">
        <f>SUM(J334:J340)</f>
        <v>0</v>
      </c>
    </row>
    <row r="334" spans="1:10" x14ac:dyDescent="0.25">
      <c r="A334" s="258"/>
      <c r="B334" s="419"/>
      <c r="C334" s="419"/>
      <c r="D334" s="23" t="s">
        <v>176</v>
      </c>
      <c r="E334" s="165"/>
      <c r="F334" s="23" t="s">
        <v>101</v>
      </c>
      <c r="G334" s="22">
        <v>1000</v>
      </c>
      <c r="H334" s="22">
        <f t="shared" si="36"/>
        <v>880</v>
      </c>
      <c r="I334" s="22">
        <f>SUM(G334*88/100)</f>
        <v>880</v>
      </c>
      <c r="J334" s="22">
        <v>0</v>
      </c>
    </row>
    <row r="335" spans="1:10" ht="23.25" x14ac:dyDescent="0.25">
      <c r="A335" s="258"/>
      <c r="B335" s="419"/>
      <c r="C335" s="419"/>
      <c r="D335" s="23" t="s">
        <v>176</v>
      </c>
      <c r="E335" s="165"/>
      <c r="F335" s="81" t="s">
        <v>191</v>
      </c>
      <c r="G335" s="22"/>
      <c r="H335" s="22">
        <f t="shared" si="36"/>
        <v>0</v>
      </c>
      <c r="I335" s="22">
        <f>SUM(G335)</f>
        <v>0</v>
      </c>
      <c r="J335" s="22">
        <v>0</v>
      </c>
    </row>
    <row r="336" spans="1:10" x14ac:dyDescent="0.25">
      <c r="A336" s="258"/>
      <c r="B336" s="419"/>
      <c r="C336" s="419"/>
      <c r="D336" s="23" t="s">
        <v>176</v>
      </c>
      <c r="E336" s="165"/>
      <c r="F336" s="23" t="s">
        <v>102</v>
      </c>
      <c r="G336" s="22">
        <v>0</v>
      </c>
      <c r="H336" s="22">
        <f t="shared" si="36"/>
        <v>0</v>
      </c>
      <c r="I336" s="22"/>
      <c r="J336" s="22"/>
    </row>
    <row r="337" spans="1:10" ht="23.25" x14ac:dyDescent="0.25">
      <c r="A337" s="258"/>
      <c r="B337" s="419"/>
      <c r="C337" s="419"/>
      <c r="D337" s="23" t="s">
        <v>176</v>
      </c>
      <c r="E337" s="165"/>
      <c r="F337" s="81" t="s">
        <v>192</v>
      </c>
      <c r="G337" s="22"/>
      <c r="H337" s="22">
        <f t="shared" si="36"/>
        <v>0</v>
      </c>
      <c r="I337" s="22">
        <f>SUM(G337)</f>
        <v>0</v>
      </c>
      <c r="J337" s="22">
        <v>0</v>
      </c>
    </row>
    <row r="338" spans="1:10" x14ac:dyDescent="0.25">
      <c r="A338" s="258"/>
      <c r="B338" s="419"/>
      <c r="C338" s="419"/>
      <c r="D338" s="23" t="s">
        <v>176</v>
      </c>
      <c r="E338" s="165"/>
      <c r="F338" s="23" t="s">
        <v>60</v>
      </c>
      <c r="G338" s="22">
        <v>14500</v>
      </c>
      <c r="H338" s="22">
        <f t="shared" si="36"/>
        <v>14790</v>
      </c>
      <c r="I338" s="22">
        <f>SUM(G338*102/100)</f>
        <v>14790</v>
      </c>
      <c r="J338" s="22">
        <v>0</v>
      </c>
    </row>
    <row r="339" spans="1:10" x14ac:dyDescent="0.25">
      <c r="A339" s="258"/>
      <c r="B339" s="419"/>
      <c r="C339" s="419"/>
      <c r="D339" s="23" t="s">
        <v>176</v>
      </c>
      <c r="E339" s="165"/>
      <c r="F339" s="23" t="s">
        <v>61</v>
      </c>
      <c r="G339" s="22">
        <v>6900</v>
      </c>
      <c r="H339" s="22">
        <f t="shared" si="36"/>
        <v>7038</v>
      </c>
      <c r="I339" s="22">
        <f>SUM(G339*102/100)</f>
        <v>7038</v>
      </c>
      <c r="J339" s="22">
        <v>0</v>
      </c>
    </row>
    <row r="340" spans="1:10" x14ac:dyDescent="0.25">
      <c r="A340" s="259"/>
      <c r="B340" s="420"/>
      <c r="C340" s="420"/>
      <c r="D340" s="23" t="s">
        <v>176</v>
      </c>
      <c r="E340" s="76"/>
      <c r="F340" s="23" t="s">
        <v>193</v>
      </c>
      <c r="G340" s="22">
        <v>0</v>
      </c>
      <c r="H340" s="22">
        <f t="shared" si="36"/>
        <v>0</v>
      </c>
      <c r="I340" s="22">
        <f>SUM(G340*106.4/100)</f>
        <v>0</v>
      </c>
      <c r="J340" s="22">
        <v>0</v>
      </c>
    </row>
    <row r="341" spans="1:10" x14ac:dyDescent="0.25">
      <c r="A341" s="138" t="s">
        <v>62</v>
      </c>
      <c r="B341" s="23" t="s">
        <v>107</v>
      </c>
      <c r="C341" s="23" t="s">
        <v>18</v>
      </c>
      <c r="D341" s="23" t="s">
        <v>176</v>
      </c>
      <c r="E341" s="136">
        <v>800</v>
      </c>
      <c r="F341" s="23"/>
      <c r="G341" s="22">
        <f>SUM(G342)</f>
        <v>1800</v>
      </c>
      <c r="H341" s="22">
        <f>SUM(H342)</f>
        <v>1836</v>
      </c>
      <c r="I341" s="22">
        <f>SUM(I342)</f>
        <v>1836</v>
      </c>
      <c r="J341" s="22">
        <f>SUM(J342)</f>
        <v>0</v>
      </c>
    </row>
    <row r="342" spans="1:10" x14ac:dyDescent="0.25">
      <c r="A342" s="80" t="s">
        <v>64</v>
      </c>
      <c r="B342" s="23" t="s">
        <v>107</v>
      </c>
      <c r="C342" s="23" t="s">
        <v>18</v>
      </c>
      <c r="D342" s="23" t="s">
        <v>176</v>
      </c>
      <c r="E342" s="136">
        <v>850</v>
      </c>
      <c r="F342" s="23"/>
      <c r="G342" s="22">
        <f>SUM(G343:G344)</f>
        <v>1800</v>
      </c>
      <c r="H342" s="22">
        <f>SUM(H343:H344)</f>
        <v>1836</v>
      </c>
      <c r="I342" s="22">
        <f>SUM(I343:I344)</f>
        <v>1836</v>
      </c>
      <c r="J342" s="22">
        <f>SUM(J343:J344)</f>
        <v>0</v>
      </c>
    </row>
    <row r="343" spans="1:10" ht="23.25" x14ac:dyDescent="0.25">
      <c r="A343" s="80" t="s">
        <v>78</v>
      </c>
      <c r="B343" s="23" t="s">
        <v>107</v>
      </c>
      <c r="C343" s="23" t="s">
        <v>18</v>
      </c>
      <c r="D343" s="23" t="s">
        <v>176</v>
      </c>
      <c r="E343" s="136">
        <v>851</v>
      </c>
      <c r="F343" s="23" t="s">
        <v>68</v>
      </c>
      <c r="G343" s="22">
        <v>0</v>
      </c>
      <c r="H343" s="22"/>
      <c r="I343" s="22"/>
      <c r="J343" s="22"/>
    </row>
    <row r="344" spans="1:10" x14ac:dyDescent="0.25">
      <c r="A344" s="80" t="s">
        <v>66</v>
      </c>
      <c r="B344" s="23" t="s">
        <v>107</v>
      </c>
      <c r="C344" s="23" t="s">
        <v>18</v>
      </c>
      <c r="D344" s="23" t="s">
        <v>176</v>
      </c>
      <c r="E344" s="136">
        <v>852</v>
      </c>
      <c r="F344" s="23" t="s">
        <v>68</v>
      </c>
      <c r="G344" s="22">
        <v>1800</v>
      </c>
      <c r="H344" s="22">
        <f>SUM(I344:J344)</f>
        <v>1836</v>
      </c>
      <c r="I344" s="22">
        <f>SUM(G344*102/100)</f>
        <v>1836</v>
      </c>
      <c r="J344" s="22">
        <v>0</v>
      </c>
    </row>
    <row r="345" spans="1:10" x14ac:dyDescent="0.25">
      <c r="A345" s="129" t="s">
        <v>196</v>
      </c>
      <c r="B345" s="130">
        <v>10</v>
      </c>
      <c r="C345" s="131" t="s">
        <v>19</v>
      </c>
      <c r="D345" s="76"/>
      <c r="E345" s="76"/>
      <c r="F345" s="23"/>
      <c r="G345" s="25">
        <f>SUM(G346+G352)</f>
        <v>14463</v>
      </c>
      <c r="H345" s="25">
        <f>SUM(H346+H352)</f>
        <v>14463</v>
      </c>
      <c r="I345" s="25">
        <f>SUM(I346+I352)</f>
        <v>14463</v>
      </c>
      <c r="J345" s="25">
        <f>SUM(J346+J352)</f>
        <v>0</v>
      </c>
    </row>
    <row r="346" spans="1:10" x14ac:dyDescent="0.25">
      <c r="A346" s="82" t="s">
        <v>197</v>
      </c>
      <c r="B346" s="24" t="s">
        <v>91</v>
      </c>
      <c r="C346" s="24" t="s">
        <v>81</v>
      </c>
      <c r="D346" s="24" t="s">
        <v>20</v>
      </c>
      <c r="E346" s="24"/>
      <c r="F346" s="24"/>
      <c r="G346" s="25">
        <f>SUM(G347)</f>
        <v>0</v>
      </c>
      <c r="H346" s="25">
        <f t="shared" ref="H346:J350" si="37">SUM(H347)</f>
        <v>0</v>
      </c>
      <c r="I346" s="25">
        <f t="shared" si="37"/>
        <v>0</v>
      </c>
      <c r="J346" s="25">
        <f t="shared" si="37"/>
        <v>0</v>
      </c>
    </row>
    <row r="347" spans="1:10" ht="23.25" x14ac:dyDescent="0.25">
      <c r="A347" s="80" t="s">
        <v>198</v>
      </c>
      <c r="B347" s="23" t="s">
        <v>91</v>
      </c>
      <c r="C347" s="23" t="s">
        <v>81</v>
      </c>
      <c r="D347" s="23" t="s">
        <v>199</v>
      </c>
      <c r="E347" s="23"/>
      <c r="F347" s="23"/>
      <c r="G347" s="22">
        <f>SUM(G348)</f>
        <v>0</v>
      </c>
      <c r="H347" s="22">
        <f t="shared" si="37"/>
        <v>0</v>
      </c>
      <c r="I347" s="22">
        <f t="shared" si="37"/>
        <v>0</v>
      </c>
      <c r="J347" s="22">
        <f t="shared" si="37"/>
        <v>0</v>
      </c>
    </row>
    <row r="348" spans="1:10" x14ac:dyDescent="0.25">
      <c r="A348" s="80" t="s">
        <v>200</v>
      </c>
      <c r="B348" s="23" t="s">
        <v>91</v>
      </c>
      <c r="C348" s="23" t="s">
        <v>81</v>
      </c>
      <c r="D348" s="23" t="s">
        <v>295</v>
      </c>
      <c r="E348" s="23"/>
      <c r="F348" s="23"/>
      <c r="G348" s="22">
        <f>SUM(G349)</f>
        <v>0</v>
      </c>
      <c r="H348" s="22">
        <f t="shared" si="37"/>
        <v>0</v>
      </c>
      <c r="I348" s="22">
        <f t="shared" si="37"/>
        <v>0</v>
      </c>
      <c r="J348" s="22">
        <f t="shared" si="37"/>
        <v>0</v>
      </c>
    </row>
    <row r="349" spans="1:10" ht="23.25" x14ac:dyDescent="0.25">
      <c r="A349" s="138" t="s">
        <v>38</v>
      </c>
      <c r="B349" s="23" t="s">
        <v>91</v>
      </c>
      <c r="C349" s="23" t="s">
        <v>81</v>
      </c>
      <c r="D349" s="23" t="s">
        <v>295</v>
      </c>
      <c r="E349" s="23" t="s">
        <v>88</v>
      </c>
      <c r="F349" s="23"/>
      <c r="G349" s="22">
        <f>SUM(G350)</f>
        <v>0</v>
      </c>
      <c r="H349" s="22">
        <f t="shared" si="37"/>
        <v>0</v>
      </c>
      <c r="I349" s="22">
        <f t="shared" si="37"/>
        <v>0</v>
      </c>
      <c r="J349" s="22">
        <f t="shared" si="37"/>
        <v>0</v>
      </c>
    </row>
    <row r="350" spans="1:10" ht="23.25" x14ac:dyDescent="0.25">
      <c r="A350" s="80" t="s">
        <v>39</v>
      </c>
      <c r="B350" s="23" t="s">
        <v>91</v>
      </c>
      <c r="C350" s="23" t="s">
        <v>81</v>
      </c>
      <c r="D350" s="23" t="s">
        <v>295</v>
      </c>
      <c r="E350" s="23" t="s">
        <v>89</v>
      </c>
      <c r="F350" s="23"/>
      <c r="G350" s="22">
        <f>SUM(G351)</f>
        <v>0</v>
      </c>
      <c r="H350" s="22">
        <f t="shared" si="37"/>
        <v>0</v>
      </c>
      <c r="I350" s="22">
        <f t="shared" si="37"/>
        <v>0</v>
      </c>
      <c r="J350" s="22">
        <f t="shared" si="37"/>
        <v>0</v>
      </c>
    </row>
    <row r="351" spans="1:10" ht="23.25" x14ac:dyDescent="0.25">
      <c r="A351" s="139" t="s">
        <v>42</v>
      </c>
      <c r="B351" s="23" t="s">
        <v>91</v>
      </c>
      <c r="C351" s="23" t="s">
        <v>81</v>
      </c>
      <c r="D351" s="23" t="s">
        <v>295</v>
      </c>
      <c r="E351" s="23" t="s">
        <v>43</v>
      </c>
      <c r="F351" s="23" t="s">
        <v>56</v>
      </c>
      <c r="G351" s="22">
        <v>0</v>
      </c>
      <c r="H351" s="22">
        <f>SUM(I351:J351)</f>
        <v>0</v>
      </c>
      <c r="I351" s="22"/>
      <c r="J351" s="22"/>
    </row>
    <row r="352" spans="1:10" ht="23.25" x14ac:dyDescent="0.25">
      <c r="A352" s="126" t="s">
        <v>202</v>
      </c>
      <c r="B352" s="24" t="s">
        <v>91</v>
      </c>
      <c r="C352" s="24" t="s">
        <v>203</v>
      </c>
      <c r="D352" s="24"/>
      <c r="E352" s="24"/>
      <c r="F352" s="24"/>
      <c r="G352" s="25">
        <f>SUM(G353)</f>
        <v>14463</v>
      </c>
      <c r="H352" s="25">
        <f t="shared" ref="H352:J356" si="38">SUM(H353)</f>
        <v>14463</v>
      </c>
      <c r="I352" s="25">
        <f t="shared" si="38"/>
        <v>14463</v>
      </c>
      <c r="J352" s="25">
        <f t="shared" si="38"/>
        <v>0</v>
      </c>
    </row>
    <row r="353" spans="1:10" ht="23.25" x14ac:dyDescent="0.25">
      <c r="A353" s="80" t="s">
        <v>297</v>
      </c>
      <c r="B353" s="23" t="s">
        <v>91</v>
      </c>
      <c r="C353" s="23" t="s">
        <v>203</v>
      </c>
      <c r="D353" s="23" t="s">
        <v>199</v>
      </c>
      <c r="E353" s="23"/>
      <c r="F353" s="23"/>
      <c r="G353" s="22">
        <f>SUM(G354)</f>
        <v>14463</v>
      </c>
      <c r="H353" s="22">
        <f t="shared" si="38"/>
        <v>14463</v>
      </c>
      <c r="I353" s="22">
        <f t="shared" si="38"/>
        <v>14463</v>
      </c>
      <c r="J353" s="22">
        <f t="shared" si="38"/>
        <v>0</v>
      </c>
    </row>
    <row r="354" spans="1:10" x14ac:dyDescent="0.25">
      <c r="A354" s="80" t="s">
        <v>200</v>
      </c>
      <c r="B354" s="23" t="s">
        <v>91</v>
      </c>
      <c r="C354" s="23" t="s">
        <v>203</v>
      </c>
      <c r="D354" s="23" t="s">
        <v>201</v>
      </c>
      <c r="E354" s="23"/>
      <c r="F354" s="23"/>
      <c r="G354" s="22">
        <f>SUM(G355)</f>
        <v>14463</v>
      </c>
      <c r="H354" s="22">
        <f t="shared" si="38"/>
        <v>14463</v>
      </c>
      <c r="I354" s="22">
        <f t="shared" si="38"/>
        <v>14463</v>
      </c>
      <c r="J354" s="22">
        <f t="shared" si="38"/>
        <v>0</v>
      </c>
    </row>
    <row r="355" spans="1:10" ht="23.25" x14ac:dyDescent="0.25">
      <c r="A355" s="138" t="s">
        <v>228</v>
      </c>
      <c r="B355" s="23" t="s">
        <v>91</v>
      </c>
      <c r="C355" s="23" t="s">
        <v>203</v>
      </c>
      <c r="D355" s="23" t="s">
        <v>201</v>
      </c>
      <c r="E355" s="23" t="s">
        <v>88</v>
      </c>
      <c r="F355" s="23"/>
      <c r="G355" s="22">
        <f>SUM(G356)</f>
        <v>14463</v>
      </c>
      <c r="H355" s="22">
        <f t="shared" si="38"/>
        <v>14463</v>
      </c>
      <c r="I355" s="22">
        <f t="shared" si="38"/>
        <v>14463</v>
      </c>
      <c r="J355" s="22">
        <f t="shared" si="38"/>
        <v>0</v>
      </c>
    </row>
    <row r="356" spans="1:10" ht="34.5" x14ac:dyDescent="0.25">
      <c r="A356" s="80" t="s">
        <v>229</v>
      </c>
      <c r="B356" s="23" t="s">
        <v>91</v>
      </c>
      <c r="C356" s="23" t="s">
        <v>203</v>
      </c>
      <c r="D356" s="23" t="s">
        <v>201</v>
      </c>
      <c r="E356" s="23" t="s">
        <v>89</v>
      </c>
      <c r="F356" s="23"/>
      <c r="G356" s="22">
        <f>SUM(G357)</f>
        <v>14463</v>
      </c>
      <c r="H356" s="22">
        <f t="shared" si="38"/>
        <v>14463</v>
      </c>
      <c r="I356" s="22">
        <f t="shared" si="38"/>
        <v>14463</v>
      </c>
      <c r="J356" s="22">
        <f t="shared" si="38"/>
        <v>0</v>
      </c>
    </row>
    <row r="357" spans="1:10" ht="34.5" x14ac:dyDescent="0.25">
      <c r="A357" s="139" t="s">
        <v>305</v>
      </c>
      <c r="B357" s="23" t="s">
        <v>91</v>
      </c>
      <c r="C357" s="23" t="s">
        <v>203</v>
      </c>
      <c r="D357" s="23" t="s">
        <v>201</v>
      </c>
      <c r="E357" s="23" t="s">
        <v>43</v>
      </c>
      <c r="F357" s="23" t="s">
        <v>56</v>
      </c>
      <c r="G357" s="22">
        <v>14463</v>
      </c>
      <c r="H357" s="22">
        <f>SUM(I357:J357)</f>
        <v>14463</v>
      </c>
      <c r="I357" s="22">
        <f>SUM(G357)</f>
        <v>14463</v>
      </c>
      <c r="J357" s="22">
        <v>0</v>
      </c>
    </row>
    <row r="358" spans="1:10" x14ac:dyDescent="0.25">
      <c r="A358" s="82" t="s">
        <v>206</v>
      </c>
      <c r="B358" s="24" t="s">
        <v>207</v>
      </c>
      <c r="C358" s="24" t="s">
        <v>19</v>
      </c>
      <c r="D358" s="24" t="s">
        <v>20</v>
      </c>
      <c r="E358" s="24"/>
      <c r="F358" s="24"/>
      <c r="G358" s="25">
        <f t="shared" ref="G358:J362" si="39">SUM(G359)</f>
        <v>0</v>
      </c>
      <c r="H358" s="25">
        <f t="shared" si="39"/>
        <v>0</v>
      </c>
      <c r="I358" s="25">
        <f t="shared" si="39"/>
        <v>0</v>
      </c>
      <c r="J358" s="25">
        <f t="shared" si="39"/>
        <v>0</v>
      </c>
    </row>
    <row r="359" spans="1:10" x14ac:dyDescent="0.25">
      <c r="A359" s="82" t="s">
        <v>208</v>
      </c>
      <c r="B359" s="24" t="s">
        <v>207</v>
      </c>
      <c r="C359" s="24" t="s">
        <v>145</v>
      </c>
      <c r="D359" s="24" t="s">
        <v>20</v>
      </c>
      <c r="E359" s="24"/>
      <c r="F359" s="24"/>
      <c r="G359" s="25">
        <f t="shared" si="39"/>
        <v>0</v>
      </c>
      <c r="H359" s="25">
        <f t="shared" si="39"/>
        <v>0</v>
      </c>
      <c r="I359" s="25">
        <f t="shared" si="39"/>
        <v>0</v>
      </c>
      <c r="J359" s="25">
        <f t="shared" si="39"/>
        <v>0</v>
      </c>
    </row>
    <row r="360" spans="1:10" ht="23.25" x14ac:dyDescent="0.25">
      <c r="A360" s="80" t="s">
        <v>209</v>
      </c>
      <c r="B360" s="23" t="s">
        <v>207</v>
      </c>
      <c r="C360" s="23" t="s">
        <v>145</v>
      </c>
      <c r="D360" s="23" t="s">
        <v>210</v>
      </c>
      <c r="E360" s="23"/>
      <c r="F360" s="23"/>
      <c r="G360" s="22">
        <f t="shared" si="39"/>
        <v>0</v>
      </c>
      <c r="H360" s="22">
        <f t="shared" si="39"/>
        <v>0</v>
      </c>
      <c r="I360" s="22">
        <f t="shared" si="39"/>
        <v>0</v>
      </c>
      <c r="J360" s="22">
        <f t="shared" si="39"/>
        <v>0</v>
      </c>
    </row>
    <row r="361" spans="1:10" ht="23.25" x14ac:dyDescent="0.25">
      <c r="A361" s="80" t="s">
        <v>211</v>
      </c>
      <c r="B361" s="23" t="s">
        <v>207</v>
      </c>
      <c r="C361" s="23" t="s">
        <v>145</v>
      </c>
      <c r="D361" s="23" t="s">
        <v>212</v>
      </c>
      <c r="E361" s="23"/>
      <c r="F361" s="23"/>
      <c r="G361" s="22">
        <f>SUM(G362)</f>
        <v>0</v>
      </c>
      <c r="H361" s="22">
        <f t="shared" si="39"/>
        <v>0</v>
      </c>
      <c r="I361" s="22">
        <f t="shared" si="39"/>
        <v>0</v>
      </c>
      <c r="J361" s="22">
        <f t="shared" si="39"/>
        <v>0</v>
      </c>
    </row>
    <row r="362" spans="1:10" x14ac:dyDescent="0.25">
      <c r="A362" s="80" t="s">
        <v>62</v>
      </c>
      <c r="B362" s="23" t="s">
        <v>207</v>
      </c>
      <c r="C362" s="23" t="s">
        <v>145</v>
      </c>
      <c r="D362" s="23" t="s">
        <v>212</v>
      </c>
      <c r="E362" s="23" t="s">
        <v>63</v>
      </c>
      <c r="F362" s="23"/>
      <c r="G362" s="22">
        <f>SUM(G363)</f>
        <v>0</v>
      </c>
      <c r="H362" s="22">
        <f t="shared" si="39"/>
        <v>0</v>
      </c>
      <c r="I362" s="22">
        <f t="shared" si="39"/>
        <v>0</v>
      </c>
      <c r="J362" s="22">
        <f t="shared" si="39"/>
        <v>0</v>
      </c>
    </row>
    <row r="363" spans="1:10" x14ac:dyDescent="0.25">
      <c r="A363" s="80" t="s">
        <v>213</v>
      </c>
      <c r="B363" s="23" t="s">
        <v>207</v>
      </c>
      <c r="C363" s="23" t="s">
        <v>145</v>
      </c>
      <c r="D363" s="23" t="s">
        <v>212</v>
      </c>
      <c r="E363" s="23" t="s">
        <v>214</v>
      </c>
      <c r="F363" s="23" t="s">
        <v>68</v>
      </c>
      <c r="G363" s="22"/>
      <c r="H363" s="22">
        <f>SUM(I363:J363)</f>
        <v>0</v>
      </c>
      <c r="I363" s="22">
        <f>SUM(G363*107.4/100)</f>
        <v>0</v>
      </c>
      <c r="J363" s="22">
        <v>0</v>
      </c>
    </row>
    <row r="364" spans="1:10" x14ac:dyDescent="0.25">
      <c r="A364" s="125" t="s">
        <v>215</v>
      </c>
      <c r="B364" s="124"/>
      <c r="C364" s="124"/>
      <c r="D364" s="124"/>
      <c r="E364" s="124"/>
      <c r="F364" s="124"/>
      <c r="G364" s="25">
        <f>SUM(G10+G67+G94+G165+G181+G222+G345)</f>
        <v>3962162</v>
      </c>
      <c r="H364" s="25">
        <f>SUM(H10+H67+H94+H165+H181+H222+H345)</f>
        <v>3735958.6365</v>
      </c>
      <c r="I364" s="25">
        <f>SUM(I10+I67+I94+I165+I181+I222+I345)</f>
        <v>3735958.6365</v>
      </c>
      <c r="J364" s="25">
        <f>SUM(J10+J67+J94+J165+J181+J222+J345)</f>
        <v>0</v>
      </c>
    </row>
  </sheetData>
  <mergeCells count="64">
    <mergeCell ref="E310:E312"/>
    <mergeCell ref="A317:A340"/>
    <mergeCell ref="B317:B340"/>
    <mergeCell ref="C317:C340"/>
    <mergeCell ref="A278:A301"/>
    <mergeCell ref="B278:B301"/>
    <mergeCell ref="C278:C301"/>
    <mergeCell ref="A310:A312"/>
    <mergeCell ref="B310:B312"/>
    <mergeCell ref="C310:C312"/>
    <mergeCell ref="A238:A262"/>
    <mergeCell ref="B238:B262"/>
    <mergeCell ref="C238:C262"/>
    <mergeCell ref="E238:E262"/>
    <mergeCell ref="A271:A273"/>
    <mergeCell ref="B271:B273"/>
    <mergeCell ref="C271:C273"/>
    <mergeCell ref="E271:E273"/>
    <mergeCell ref="A229:A233"/>
    <mergeCell ref="B229:B233"/>
    <mergeCell ref="C229:C233"/>
    <mergeCell ref="D229:D233"/>
    <mergeCell ref="E229:E233"/>
    <mergeCell ref="C82:C93"/>
    <mergeCell ref="D82:D93"/>
    <mergeCell ref="E82:E93"/>
    <mergeCell ref="A139:A141"/>
    <mergeCell ref="B139:B141"/>
    <mergeCell ref="C139:C141"/>
    <mergeCell ref="E139:E141"/>
    <mergeCell ref="A107:A109"/>
    <mergeCell ref="B107:B109"/>
    <mergeCell ref="C107:C109"/>
    <mergeCell ref="E107:E109"/>
    <mergeCell ref="A82:A93"/>
    <mergeCell ref="B82:B93"/>
    <mergeCell ref="A58:A59"/>
    <mergeCell ref="B58:B59"/>
    <mergeCell ref="C58:C59"/>
    <mergeCell ref="D58:D59"/>
    <mergeCell ref="E58:E59"/>
    <mergeCell ref="A74:A75"/>
    <mergeCell ref="B74:B75"/>
    <mergeCell ref="C74:C75"/>
    <mergeCell ref="D74:D75"/>
    <mergeCell ref="E74:E75"/>
    <mergeCell ref="A23:A25"/>
    <mergeCell ref="B23:B25"/>
    <mergeCell ref="C23:C25"/>
    <mergeCell ref="D23:D25"/>
    <mergeCell ref="E23:E25"/>
    <mergeCell ref="A32:A50"/>
    <mergeCell ref="B32:B50"/>
    <mergeCell ref="C32:C50"/>
    <mergeCell ref="D32:D50"/>
    <mergeCell ref="E32:E50"/>
    <mergeCell ref="I1:J1"/>
    <mergeCell ref="A3:J3"/>
    <mergeCell ref="A4:J4"/>
    <mergeCell ref="A5:A7"/>
    <mergeCell ref="B5:F6"/>
    <mergeCell ref="G5:G7"/>
    <mergeCell ref="H5:J5"/>
    <mergeCell ref="H6:J6"/>
  </mergeCells>
  <pageMargins left="0" right="0" top="0" bottom="0" header="0.31496062992125984" footer="0.3149606299212598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topLeftCell="A258" workbookViewId="0">
      <selection activeCell="L338" sqref="L338"/>
    </sheetView>
  </sheetViews>
  <sheetFormatPr defaultRowHeight="15" x14ac:dyDescent="0.25"/>
  <cols>
    <col min="1" max="1" width="35.7109375" customWidth="1"/>
  </cols>
  <sheetData>
    <row r="1" spans="1:10" x14ac:dyDescent="0.25">
      <c r="A1" s="430" t="s">
        <v>2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x14ac:dyDescent="0.25">
      <c r="A2" s="416" t="s">
        <v>473</v>
      </c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5" customHeight="1" x14ac:dyDescent="0.25">
      <c r="A3" s="431" t="s">
        <v>4</v>
      </c>
      <c r="B3" s="434" t="s">
        <v>5</v>
      </c>
      <c r="C3" s="435"/>
      <c r="D3" s="435"/>
      <c r="E3" s="435"/>
      <c r="F3" s="436"/>
      <c r="G3" s="431" t="s">
        <v>216</v>
      </c>
      <c r="H3" s="440" t="s">
        <v>6</v>
      </c>
      <c r="I3" s="441"/>
      <c r="J3" s="442"/>
    </row>
    <row r="4" spans="1:10" x14ac:dyDescent="0.25">
      <c r="A4" s="432"/>
      <c r="B4" s="437"/>
      <c r="C4" s="438"/>
      <c r="D4" s="438"/>
      <c r="E4" s="438"/>
      <c r="F4" s="439"/>
      <c r="G4" s="432"/>
      <c r="H4" s="287" t="s">
        <v>7</v>
      </c>
      <c r="I4" s="288"/>
      <c r="J4" s="289"/>
    </row>
    <row r="5" spans="1:10" x14ac:dyDescent="0.25">
      <c r="A5" s="433"/>
      <c r="B5" s="70" t="s">
        <v>10</v>
      </c>
      <c r="C5" s="70" t="s">
        <v>11</v>
      </c>
      <c r="D5" s="70" t="s">
        <v>12</v>
      </c>
      <c r="E5" s="2" t="s">
        <v>13</v>
      </c>
      <c r="F5" s="70" t="s">
        <v>14</v>
      </c>
      <c r="G5" s="433"/>
      <c r="H5" s="71" t="s">
        <v>15</v>
      </c>
      <c r="I5" s="71" t="s">
        <v>8</v>
      </c>
      <c r="J5" s="71" t="s">
        <v>9</v>
      </c>
    </row>
    <row r="6" spans="1:10" x14ac:dyDescent="0.25">
      <c r="A6" s="70">
        <v>1</v>
      </c>
      <c r="B6" s="70">
        <v>2</v>
      </c>
      <c r="C6" s="70">
        <v>3</v>
      </c>
      <c r="D6" s="70">
        <v>4</v>
      </c>
      <c r="E6" s="70"/>
      <c r="F6" s="70">
        <v>5</v>
      </c>
      <c r="G6" s="70">
        <v>7</v>
      </c>
      <c r="H6" s="70">
        <v>8</v>
      </c>
      <c r="I6" s="70">
        <v>9</v>
      </c>
      <c r="J6" s="70">
        <v>10</v>
      </c>
    </row>
    <row r="7" spans="1:10" ht="57" x14ac:dyDescent="0.25">
      <c r="A7" s="4" t="s">
        <v>474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6" t="s">
        <v>17</v>
      </c>
      <c r="B8" s="7" t="s">
        <v>18</v>
      </c>
      <c r="C8" s="7" t="s">
        <v>19</v>
      </c>
      <c r="D8" s="7" t="s">
        <v>20</v>
      </c>
      <c r="E8" s="7"/>
      <c r="F8" s="7"/>
      <c r="G8" s="8">
        <f>SUM(G14+G63)</f>
        <v>1507561</v>
      </c>
      <c r="H8" s="8">
        <f>SUM(H14+H63)</f>
        <v>1375774.3873999999</v>
      </c>
      <c r="I8" s="8">
        <f>SUM(I14+I63)</f>
        <v>1375774.3873999999</v>
      </c>
      <c r="J8" s="8">
        <f>SUM(J14+J63)</f>
        <v>0</v>
      </c>
    </row>
    <row r="9" spans="1:10" x14ac:dyDescent="0.25">
      <c r="A9" s="6"/>
      <c r="B9" s="7"/>
      <c r="C9" s="7"/>
      <c r="D9" s="7"/>
      <c r="E9" s="7"/>
      <c r="F9" s="7"/>
      <c r="G9" s="8"/>
      <c r="H9" s="8"/>
      <c r="I9" s="8"/>
      <c r="J9" s="8"/>
    </row>
    <row r="10" spans="1:10" x14ac:dyDescent="0.25">
      <c r="A10" s="7"/>
      <c r="B10" s="9"/>
      <c r="C10" s="9"/>
      <c r="D10" s="9"/>
      <c r="E10" s="9"/>
      <c r="F10" s="9"/>
      <c r="G10" s="10"/>
      <c r="H10" s="10"/>
      <c r="I10" s="10"/>
      <c r="J10" s="10"/>
    </row>
    <row r="11" spans="1:10" x14ac:dyDescent="0.25">
      <c r="A11" s="9"/>
      <c r="B11" s="9"/>
      <c r="C11" s="9"/>
      <c r="D11" s="9"/>
      <c r="E11" s="9"/>
      <c r="F11" s="9"/>
      <c r="G11" s="10"/>
      <c r="H11" s="10"/>
      <c r="I11" s="10"/>
      <c r="J11" s="10"/>
    </row>
    <row r="12" spans="1:10" x14ac:dyDescent="0.25">
      <c r="A12" s="9"/>
      <c r="B12" s="9"/>
      <c r="C12" s="9"/>
      <c r="D12" s="9"/>
      <c r="E12" s="9"/>
      <c r="F12" s="9"/>
      <c r="G12" s="10"/>
      <c r="H12" s="10"/>
      <c r="I12" s="10"/>
      <c r="J12" s="10"/>
    </row>
    <row r="13" spans="1:10" x14ac:dyDescent="0.25">
      <c r="A13" s="9"/>
      <c r="B13" s="9"/>
      <c r="C13" s="9"/>
      <c r="D13" s="9"/>
      <c r="E13" s="9"/>
      <c r="F13" s="9"/>
      <c r="G13" s="10"/>
      <c r="H13" s="10"/>
      <c r="I13" s="10"/>
      <c r="J13" s="10"/>
    </row>
    <row r="14" spans="1:10" ht="57" x14ac:dyDescent="0.25">
      <c r="A14" s="81" t="s">
        <v>21</v>
      </c>
      <c r="B14" s="24" t="s">
        <v>18</v>
      </c>
      <c r="C14" s="24" t="s">
        <v>22</v>
      </c>
      <c r="D14" s="24" t="s">
        <v>20</v>
      </c>
      <c r="E14" s="24"/>
      <c r="F14" s="24"/>
      <c r="G14" s="25">
        <f>SUM(G15+G56)</f>
        <v>1507561</v>
      </c>
      <c r="H14" s="25">
        <f>SUM(H15+H56)</f>
        <v>1375774.3873999999</v>
      </c>
      <c r="I14" s="25">
        <f>SUM(I15+I56)</f>
        <v>1375774.3873999999</v>
      </c>
      <c r="J14" s="25">
        <f>SUM(J15+J56)</f>
        <v>0</v>
      </c>
    </row>
    <row r="15" spans="1:10" ht="45.75" x14ac:dyDescent="0.25">
      <c r="A15" s="83" t="s">
        <v>23</v>
      </c>
      <c r="B15" s="84" t="s">
        <v>18</v>
      </c>
      <c r="C15" s="84" t="s">
        <v>22</v>
      </c>
      <c r="D15" s="84" t="s">
        <v>24</v>
      </c>
      <c r="E15" s="84"/>
      <c r="F15" s="84"/>
      <c r="G15" s="85">
        <f>SUM(G16+G50)</f>
        <v>1507561</v>
      </c>
      <c r="H15" s="85">
        <f>SUM(H16+H50)</f>
        <v>1375774.3873999999</v>
      </c>
      <c r="I15" s="85">
        <f>SUM(I16+I50)</f>
        <v>1375774.3873999999</v>
      </c>
      <c r="J15" s="85">
        <f>SUM(J16+J50)</f>
        <v>0</v>
      </c>
    </row>
    <row r="16" spans="1:10" ht="23.25" x14ac:dyDescent="0.25">
      <c r="A16" s="83" t="s">
        <v>300</v>
      </c>
      <c r="B16" s="84" t="s">
        <v>18</v>
      </c>
      <c r="C16" s="84" t="s">
        <v>22</v>
      </c>
      <c r="D16" s="84" t="s">
        <v>26</v>
      </c>
      <c r="E16" s="84"/>
      <c r="F16" s="84"/>
      <c r="G16" s="85">
        <f>SUM(G17)</f>
        <v>957006</v>
      </c>
      <c r="H16" s="85">
        <f>SUM(H17)</f>
        <v>880302.19339999999</v>
      </c>
      <c r="I16" s="85">
        <f>SUM(I17)</f>
        <v>880302.19339999999</v>
      </c>
      <c r="J16" s="85">
        <f>SUM(J17)</f>
        <v>0</v>
      </c>
    </row>
    <row r="17" spans="1:10" ht="23.25" x14ac:dyDescent="0.25">
      <c r="A17" s="83" t="s">
        <v>300</v>
      </c>
      <c r="B17" s="84" t="s">
        <v>18</v>
      </c>
      <c r="C17" s="84" t="s">
        <v>22</v>
      </c>
      <c r="D17" s="84" t="s">
        <v>26</v>
      </c>
      <c r="E17" s="84"/>
      <c r="F17" s="84"/>
      <c r="G17" s="85">
        <f>SUM(G18+G24+G47)</f>
        <v>957006</v>
      </c>
      <c r="H17" s="85">
        <f>SUM(H18+H24+H47)</f>
        <v>880302.19339999999</v>
      </c>
      <c r="I17" s="85">
        <f>SUM(I18+I24+I47)</f>
        <v>880302.19339999999</v>
      </c>
      <c r="J17" s="85">
        <f>SUM(J18+J24+J47)</f>
        <v>0</v>
      </c>
    </row>
    <row r="18" spans="1:10" ht="79.5" x14ac:dyDescent="0.25">
      <c r="A18" s="86" t="s">
        <v>475</v>
      </c>
      <c r="B18" s="23" t="s">
        <v>18</v>
      </c>
      <c r="C18" s="23" t="s">
        <v>22</v>
      </c>
      <c r="D18" s="84" t="s">
        <v>26</v>
      </c>
      <c r="E18" s="23" t="s">
        <v>29</v>
      </c>
      <c r="F18" s="84"/>
      <c r="G18" s="85">
        <f t="shared" ref="G18:J19" si="0">SUM(G19)</f>
        <v>881786</v>
      </c>
      <c r="H18" s="85">
        <f t="shared" si="0"/>
        <v>793558.19339999999</v>
      </c>
      <c r="I18" s="85">
        <f t="shared" si="0"/>
        <v>793558.19339999999</v>
      </c>
      <c r="J18" s="85">
        <f t="shared" si="0"/>
        <v>0</v>
      </c>
    </row>
    <row r="19" spans="1:10" ht="23.25" x14ac:dyDescent="0.25">
      <c r="A19" s="217" t="s">
        <v>476</v>
      </c>
      <c r="B19" s="23" t="s">
        <v>18</v>
      </c>
      <c r="C19" s="23" t="s">
        <v>22</v>
      </c>
      <c r="D19" s="84" t="s">
        <v>26</v>
      </c>
      <c r="E19" s="23" t="s">
        <v>31</v>
      </c>
      <c r="F19" s="84"/>
      <c r="G19" s="85">
        <f t="shared" si="0"/>
        <v>881786</v>
      </c>
      <c r="H19" s="85">
        <f t="shared" si="0"/>
        <v>793558.19339999999</v>
      </c>
      <c r="I19" s="85">
        <f t="shared" si="0"/>
        <v>793558.19339999999</v>
      </c>
      <c r="J19" s="85">
        <f t="shared" si="0"/>
        <v>0</v>
      </c>
    </row>
    <row r="20" spans="1:10" x14ac:dyDescent="0.25">
      <c r="A20" s="148" t="s">
        <v>32</v>
      </c>
      <c r="B20" s="23" t="s">
        <v>18</v>
      </c>
      <c r="C20" s="23" t="s">
        <v>22</v>
      </c>
      <c r="D20" s="84" t="s">
        <v>26</v>
      </c>
      <c r="E20" s="26" t="s">
        <v>33</v>
      </c>
      <c r="F20" s="84"/>
      <c r="G20" s="85">
        <f>SUM(G21:G23)</f>
        <v>881786</v>
      </c>
      <c r="H20" s="85">
        <f>SUM(H21:H23)</f>
        <v>793558.19339999999</v>
      </c>
      <c r="I20" s="85">
        <f>SUM(I21:I23)</f>
        <v>793558.19339999999</v>
      </c>
      <c r="J20" s="85">
        <f>SUM(J21:J23)</f>
        <v>0</v>
      </c>
    </row>
    <row r="21" spans="1:10" x14ac:dyDescent="0.25">
      <c r="A21" s="257" t="s">
        <v>32</v>
      </c>
      <c r="B21" s="421" t="s">
        <v>18</v>
      </c>
      <c r="C21" s="421" t="s">
        <v>22</v>
      </c>
      <c r="D21" s="421" t="s">
        <v>26</v>
      </c>
      <c r="E21" s="260" t="s">
        <v>33</v>
      </c>
      <c r="F21" s="84" t="s">
        <v>34</v>
      </c>
      <c r="G21" s="85">
        <v>677213</v>
      </c>
      <c r="H21" s="85">
        <f t="shared" ref="H21:H46" si="1">I21+J21</f>
        <v>609491.69999999995</v>
      </c>
      <c r="I21" s="22">
        <f>SUM(G21*90/100)</f>
        <v>609491.69999999995</v>
      </c>
      <c r="J21" s="22">
        <v>0</v>
      </c>
    </row>
    <row r="22" spans="1:10" x14ac:dyDescent="0.25">
      <c r="A22" s="265"/>
      <c r="B22" s="422"/>
      <c r="C22" s="422"/>
      <c r="D22" s="422"/>
      <c r="E22" s="270"/>
      <c r="F22" s="84" t="s">
        <v>183</v>
      </c>
      <c r="G22" s="85">
        <v>0</v>
      </c>
      <c r="H22" s="85">
        <f t="shared" si="1"/>
        <v>0</v>
      </c>
      <c r="I22" s="85">
        <f>SUM((G22-K22)*107/100+K22)</f>
        <v>0</v>
      </c>
      <c r="J22" s="85">
        <v>0</v>
      </c>
    </row>
    <row r="23" spans="1:10" x14ac:dyDescent="0.25">
      <c r="A23" s="266"/>
      <c r="B23" s="423"/>
      <c r="C23" s="423"/>
      <c r="D23" s="423"/>
      <c r="E23" s="308"/>
      <c r="F23" s="84" t="s">
        <v>35</v>
      </c>
      <c r="G23" s="85">
        <v>204573</v>
      </c>
      <c r="H23" s="85">
        <f t="shared" si="1"/>
        <v>184066.49340000001</v>
      </c>
      <c r="I23" s="85">
        <f>SUM(I21*30.2/100)</f>
        <v>184066.49340000001</v>
      </c>
      <c r="J23" s="85">
        <v>0</v>
      </c>
    </row>
    <row r="24" spans="1:10" ht="23.25" x14ac:dyDescent="0.25">
      <c r="A24" s="149" t="s">
        <v>477</v>
      </c>
      <c r="B24" s="84" t="s">
        <v>18</v>
      </c>
      <c r="C24" s="84" t="s">
        <v>22</v>
      </c>
      <c r="D24" s="84" t="s">
        <v>26</v>
      </c>
      <c r="E24" s="147">
        <v>200</v>
      </c>
      <c r="F24" s="164"/>
      <c r="G24" s="77">
        <f>SUM(G25)</f>
        <v>73220</v>
      </c>
      <c r="H24" s="77">
        <f>SUM(H25)</f>
        <v>84094</v>
      </c>
      <c r="I24" s="77">
        <f>SUM(I25)</f>
        <v>84094</v>
      </c>
      <c r="J24" s="77">
        <f>SUM(J25)</f>
        <v>0</v>
      </c>
    </row>
    <row r="25" spans="1:10" ht="34.5" x14ac:dyDescent="0.25">
      <c r="A25" s="217" t="s">
        <v>229</v>
      </c>
      <c r="B25" s="84" t="s">
        <v>18</v>
      </c>
      <c r="C25" s="84" t="s">
        <v>22</v>
      </c>
      <c r="D25" s="84" t="s">
        <v>26</v>
      </c>
      <c r="E25" s="78">
        <v>240</v>
      </c>
      <c r="F25" s="84"/>
      <c r="G25" s="79">
        <f>SUM(G26+G29)</f>
        <v>73220</v>
      </c>
      <c r="H25" s="79">
        <f>SUM(H26+H29)</f>
        <v>84094</v>
      </c>
      <c r="I25" s="79">
        <f>SUM(I26+I29)</f>
        <v>84094</v>
      </c>
      <c r="J25" s="79">
        <f>SUM(J26+J29)</f>
        <v>0</v>
      </c>
    </row>
    <row r="26" spans="1:10" ht="34.5" x14ac:dyDescent="0.25">
      <c r="A26" s="217" t="s">
        <v>40</v>
      </c>
      <c r="B26" s="23" t="s">
        <v>18</v>
      </c>
      <c r="C26" s="23" t="s">
        <v>22</v>
      </c>
      <c r="D26" s="84" t="s">
        <v>26</v>
      </c>
      <c r="E26" s="78">
        <v>242</v>
      </c>
      <c r="F26" s="23"/>
      <c r="G26" s="79">
        <f>SUM(G27+G28)</f>
        <v>13200</v>
      </c>
      <c r="H26" s="79">
        <f>SUM(H27+H28)</f>
        <v>22980</v>
      </c>
      <c r="I26" s="79">
        <f>SUM(I27+I28)</f>
        <v>22980</v>
      </c>
      <c r="J26" s="79">
        <v>0</v>
      </c>
    </row>
    <row r="27" spans="1:10" x14ac:dyDescent="0.25">
      <c r="A27" s="424"/>
      <c r="B27" s="425"/>
      <c r="C27" s="425"/>
      <c r="D27" s="425"/>
      <c r="E27" s="426"/>
      <c r="F27" s="23" t="s">
        <v>41</v>
      </c>
      <c r="G27" s="79">
        <v>12000</v>
      </c>
      <c r="H27" s="85">
        <f t="shared" si="1"/>
        <v>21840</v>
      </c>
      <c r="I27" s="226">
        <v>21840</v>
      </c>
      <c r="J27" s="79"/>
    </row>
    <row r="28" spans="1:10" x14ac:dyDescent="0.25">
      <c r="A28" s="427"/>
      <c r="B28" s="428"/>
      <c r="C28" s="428"/>
      <c r="D28" s="428"/>
      <c r="E28" s="429"/>
      <c r="F28" s="23" t="s">
        <v>98</v>
      </c>
      <c r="G28" s="79">
        <v>1200</v>
      </c>
      <c r="H28" s="85">
        <f t="shared" si="1"/>
        <v>1140</v>
      </c>
      <c r="I28" s="85">
        <f>SUM(G28*95/100)</f>
        <v>1140</v>
      </c>
      <c r="J28" s="79"/>
    </row>
    <row r="29" spans="1:10" ht="34.5" x14ac:dyDescent="0.25">
      <c r="A29" s="217" t="s">
        <v>305</v>
      </c>
      <c r="B29" s="84" t="s">
        <v>18</v>
      </c>
      <c r="C29" s="84" t="s">
        <v>22</v>
      </c>
      <c r="D29" s="84" t="s">
        <v>26</v>
      </c>
      <c r="E29" s="23" t="s">
        <v>43</v>
      </c>
      <c r="F29" s="84"/>
      <c r="G29" s="79">
        <f>SUM(G30+G31+G32+G37+G41+G42++G43)</f>
        <v>60020</v>
      </c>
      <c r="H29" s="79">
        <f>SUM(H30+H31+H32+H37+H41+H42++H43)</f>
        <v>61114</v>
      </c>
      <c r="I29" s="79">
        <f>SUM(I30+I31+I32+I37+I41+I42++I43)</f>
        <v>61114</v>
      </c>
      <c r="J29" s="79">
        <f>SUM(J30+J31+J32+J37+J41+J42++J43)</f>
        <v>0</v>
      </c>
    </row>
    <row r="30" spans="1:10" x14ac:dyDescent="0.25">
      <c r="A30" s="257" t="s">
        <v>478</v>
      </c>
      <c r="B30" s="421" t="s">
        <v>18</v>
      </c>
      <c r="C30" s="421" t="s">
        <v>22</v>
      </c>
      <c r="D30" s="421" t="s">
        <v>26</v>
      </c>
      <c r="E30" s="260" t="s">
        <v>43</v>
      </c>
      <c r="F30" s="84" t="s">
        <v>41</v>
      </c>
      <c r="G30" s="85">
        <v>0</v>
      </c>
      <c r="H30" s="85">
        <v>0</v>
      </c>
      <c r="I30" s="85"/>
      <c r="J30" s="85"/>
    </row>
    <row r="31" spans="1:10" x14ac:dyDescent="0.25">
      <c r="A31" s="265"/>
      <c r="B31" s="422"/>
      <c r="C31" s="422"/>
      <c r="D31" s="422"/>
      <c r="E31" s="270"/>
      <c r="F31" s="23" t="s">
        <v>44</v>
      </c>
      <c r="G31" s="85">
        <v>0</v>
      </c>
      <c r="H31" s="85">
        <f>SUM(I31:J31)</f>
        <v>0</v>
      </c>
      <c r="I31" s="85">
        <f>SUM(G31*106.4/100)</f>
        <v>0</v>
      </c>
      <c r="J31" s="85">
        <v>0</v>
      </c>
    </row>
    <row r="32" spans="1:10" x14ac:dyDescent="0.25">
      <c r="A32" s="265"/>
      <c r="B32" s="422"/>
      <c r="C32" s="422"/>
      <c r="D32" s="422"/>
      <c r="E32" s="270"/>
      <c r="F32" s="84" t="s">
        <v>45</v>
      </c>
      <c r="G32" s="85">
        <f>SUM(G33:G36)</f>
        <v>24300</v>
      </c>
      <c r="H32" s="85">
        <f>SUM(H33:H36)</f>
        <v>24786</v>
      </c>
      <c r="I32" s="85">
        <f>SUM(I33:I36)</f>
        <v>24786</v>
      </c>
      <c r="J32" s="85">
        <f>SUM(J33:J36)</f>
        <v>0</v>
      </c>
    </row>
    <row r="33" spans="1:10" x14ac:dyDescent="0.25">
      <c r="A33" s="265"/>
      <c r="B33" s="422"/>
      <c r="C33" s="422"/>
      <c r="D33" s="422"/>
      <c r="E33" s="270"/>
      <c r="F33" s="84" t="s">
        <v>46</v>
      </c>
      <c r="G33" s="85">
        <v>12000</v>
      </c>
      <c r="H33" s="85">
        <f t="shared" si="1"/>
        <v>12240</v>
      </c>
      <c r="I33" s="85">
        <f>SUM(G33*102/100)</f>
        <v>12240</v>
      </c>
      <c r="J33" s="85">
        <v>0</v>
      </c>
    </row>
    <row r="34" spans="1:10" x14ac:dyDescent="0.25">
      <c r="A34" s="265"/>
      <c r="B34" s="422"/>
      <c r="C34" s="422"/>
      <c r="D34" s="422"/>
      <c r="E34" s="270"/>
      <c r="F34" s="84" t="s">
        <v>47</v>
      </c>
      <c r="G34" s="85">
        <v>11000</v>
      </c>
      <c r="H34" s="85">
        <f t="shared" si="1"/>
        <v>11220</v>
      </c>
      <c r="I34" s="85">
        <f>SUM(G34*102/100)</f>
        <v>11220</v>
      </c>
      <c r="J34" s="85">
        <v>0</v>
      </c>
    </row>
    <row r="35" spans="1:10" x14ac:dyDescent="0.25">
      <c r="A35" s="265"/>
      <c r="B35" s="422"/>
      <c r="C35" s="422"/>
      <c r="D35" s="422"/>
      <c r="E35" s="270"/>
      <c r="F35" s="84" t="s">
        <v>48</v>
      </c>
      <c r="G35" s="85">
        <v>1300</v>
      </c>
      <c r="H35" s="85">
        <f t="shared" si="1"/>
        <v>1326</v>
      </c>
      <c r="I35" s="85">
        <f>SUM(G35*102/100)</f>
        <v>1326</v>
      </c>
      <c r="J35" s="85">
        <v>0</v>
      </c>
    </row>
    <row r="36" spans="1:10" x14ac:dyDescent="0.25">
      <c r="A36" s="265"/>
      <c r="B36" s="422"/>
      <c r="C36" s="422"/>
      <c r="D36" s="422"/>
      <c r="E36" s="270"/>
      <c r="F36" s="84" t="s">
        <v>49</v>
      </c>
      <c r="G36" s="85"/>
      <c r="H36" s="85">
        <f t="shared" si="1"/>
        <v>0</v>
      </c>
      <c r="I36" s="85">
        <f>SUM(G36*107.4/100)</f>
        <v>0</v>
      </c>
      <c r="J36" s="85">
        <v>0</v>
      </c>
    </row>
    <row r="37" spans="1:10" x14ac:dyDescent="0.25">
      <c r="A37" s="265"/>
      <c r="B37" s="422"/>
      <c r="C37" s="422"/>
      <c r="D37" s="422"/>
      <c r="E37" s="270"/>
      <c r="F37" s="84" t="s">
        <v>50</v>
      </c>
      <c r="G37" s="85">
        <f>SUM(G38:G40)</f>
        <v>900</v>
      </c>
      <c r="H37" s="85">
        <f>SUM(H38:H40)</f>
        <v>918</v>
      </c>
      <c r="I37" s="85">
        <f>SUM(I38:I40)</f>
        <v>918</v>
      </c>
      <c r="J37" s="85">
        <f>SUM(J38:J40)</f>
        <v>0</v>
      </c>
    </row>
    <row r="38" spans="1:10" x14ac:dyDescent="0.25">
      <c r="A38" s="265"/>
      <c r="B38" s="422"/>
      <c r="C38" s="422"/>
      <c r="D38" s="422"/>
      <c r="E38" s="270"/>
      <c r="F38" s="23" t="s">
        <v>51</v>
      </c>
      <c r="G38" s="85">
        <v>900</v>
      </c>
      <c r="H38" s="85">
        <f t="shared" si="1"/>
        <v>918</v>
      </c>
      <c r="I38" s="85">
        <f>SUM(G38*102/100)</f>
        <v>918</v>
      </c>
      <c r="J38" s="85">
        <v>0</v>
      </c>
    </row>
    <row r="39" spans="1:10" x14ac:dyDescent="0.25">
      <c r="A39" s="265"/>
      <c r="B39" s="422"/>
      <c r="C39" s="422"/>
      <c r="D39" s="422"/>
      <c r="E39" s="270"/>
      <c r="F39" s="23" t="s">
        <v>52</v>
      </c>
      <c r="G39" s="85">
        <v>0</v>
      </c>
      <c r="H39" s="85">
        <f t="shared" si="1"/>
        <v>0</v>
      </c>
      <c r="I39" s="85">
        <f>SUM(G39*90/100)</f>
        <v>0</v>
      </c>
      <c r="J39" s="85">
        <v>0</v>
      </c>
    </row>
    <row r="40" spans="1:10" x14ac:dyDescent="0.25">
      <c r="A40" s="265"/>
      <c r="B40" s="422"/>
      <c r="C40" s="422"/>
      <c r="D40" s="422"/>
      <c r="E40" s="270"/>
      <c r="F40" s="23" t="s">
        <v>98</v>
      </c>
      <c r="G40" s="85">
        <v>0</v>
      </c>
      <c r="H40" s="85">
        <f t="shared" si="1"/>
        <v>0</v>
      </c>
      <c r="I40" s="85">
        <f>SUM(G40*106.4/100)</f>
        <v>0</v>
      </c>
      <c r="J40" s="85">
        <v>0</v>
      </c>
    </row>
    <row r="41" spans="1:10" x14ac:dyDescent="0.25">
      <c r="A41" s="265"/>
      <c r="B41" s="422"/>
      <c r="C41" s="422"/>
      <c r="D41" s="422"/>
      <c r="E41" s="270"/>
      <c r="F41" s="23" t="s">
        <v>56</v>
      </c>
      <c r="G41" s="85">
        <v>1520</v>
      </c>
      <c r="H41" s="85">
        <f t="shared" si="1"/>
        <v>1444</v>
      </c>
      <c r="I41" s="85">
        <f>SUM(G41*95/100)</f>
        <v>1444</v>
      </c>
      <c r="J41" s="85">
        <v>0</v>
      </c>
    </row>
    <row r="42" spans="1:10" x14ac:dyDescent="0.25">
      <c r="A42" s="265"/>
      <c r="B42" s="422"/>
      <c r="C42" s="422"/>
      <c r="D42" s="422"/>
      <c r="E42" s="270"/>
      <c r="F42" s="84" t="s">
        <v>57</v>
      </c>
      <c r="G42" s="85">
        <v>0</v>
      </c>
      <c r="H42" s="85">
        <f t="shared" si="1"/>
        <v>0</v>
      </c>
      <c r="I42" s="85"/>
      <c r="J42" s="85">
        <v>0</v>
      </c>
    </row>
    <row r="43" spans="1:10" x14ac:dyDescent="0.25">
      <c r="A43" s="265"/>
      <c r="B43" s="422"/>
      <c r="C43" s="422"/>
      <c r="D43" s="422"/>
      <c r="E43" s="270"/>
      <c r="F43" s="84" t="s">
        <v>58</v>
      </c>
      <c r="G43" s="85">
        <f>SUM(G44:G46)</f>
        <v>33300</v>
      </c>
      <c r="H43" s="85">
        <f>SUM(H44:H46)</f>
        <v>33966</v>
      </c>
      <c r="I43" s="85">
        <f>SUM(G43*102/100)</f>
        <v>33966</v>
      </c>
      <c r="J43" s="85">
        <f>SUM(J44:J46)</f>
        <v>0</v>
      </c>
    </row>
    <row r="44" spans="1:10" x14ac:dyDescent="0.25">
      <c r="A44" s="265"/>
      <c r="B44" s="422"/>
      <c r="C44" s="422"/>
      <c r="D44" s="422"/>
      <c r="E44" s="270"/>
      <c r="F44" s="84" t="s">
        <v>59</v>
      </c>
      <c r="G44" s="85">
        <v>0</v>
      </c>
      <c r="H44" s="85">
        <f t="shared" si="1"/>
        <v>0</v>
      </c>
      <c r="I44" s="85">
        <f>SUM(G44*106.2/100)</f>
        <v>0</v>
      </c>
      <c r="J44" s="85">
        <v>0</v>
      </c>
    </row>
    <row r="45" spans="1:10" x14ac:dyDescent="0.25">
      <c r="A45" s="265"/>
      <c r="B45" s="422"/>
      <c r="C45" s="422"/>
      <c r="D45" s="422"/>
      <c r="E45" s="270"/>
      <c r="F45" s="84" t="s">
        <v>60</v>
      </c>
      <c r="G45" s="85">
        <v>0</v>
      </c>
      <c r="H45" s="85">
        <f t="shared" si="1"/>
        <v>0</v>
      </c>
      <c r="I45" s="85">
        <f>SUM(G45*107.4/100)</f>
        <v>0</v>
      </c>
      <c r="J45" s="85">
        <v>0</v>
      </c>
    </row>
    <row r="46" spans="1:10" x14ac:dyDescent="0.25">
      <c r="A46" s="266"/>
      <c r="B46" s="423"/>
      <c r="C46" s="423"/>
      <c r="D46" s="423"/>
      <c r="E46" s="308"/>
      <c r="F46" s="84" t="s">
        <v>61</v>
      </c>
      <c r="G46" s="85">
        <v>33300</v>
      </c>
      <c r="H46" s="85">
        <f t="shared" si="1"/>
        <v>33966</v>
      </c>
      <c r="I46" s="85">
        <f>SUM(G46*102/100)</f>
        <v>33966</v>
      </c>
      <c r="J46" s="85">
        <v>0</v>
      </c>
    </row>
    <row r="47" spans="1:10" x14ac:dyDescent="0.25">
      <c r="A47" s="217" t="s">
        <v>62</v>
      </c>
      <c r="B47" s="23" t="s">
        <v>18</v>
      </c>
      <c r="C47" s="23" t="s">
        <v>22</v>
      </c>
      <c r="D47" s="84" t="s">
        <v>26</v>
      </c>
      <c r="E47" s="23" t="s">
        <v>63</v>
      </c>
      <c r="F47" s="23"/>
      <c r="G47" s="22">
        <f>SUM(G48)</f>
        <v>2000</v>
      </c>
      <c r="H47" s="22">
        <f t="shared" ref="H47:J48" si="2">SUM(H48)</f>
        <v>2650</v>
      </c>
      <c r="I47" s="22">
        <f t="shared" si="2"/>
        <v>2650</v>
      </c>
      <c r="J47" s="22">
        <f t="shared" si="2"/>
        <v>0</v>
      </c>
    </row>
    <row r="48" spans="1:10" x14ac:dyDescent="0.25">
      <c r="A48" s="217" t="s">
        <v>64</v>
      </c>
      <c r="B48" s="23" t="s">
        <v>18</v>
      </c>
      <c r="C48" s="23" t="s">
        <v>22</v>
      </c>
      <c r="D48" s="84" t="s">
        <v>26</v>
      </c>
      <c r="E48" s="23" t="s">
        <v>65</v>
      </c>
      <c r="F48" s="84"/>
      <c r="G48" s="85">
        <f>SUM(G49)</f>
        <v>2000</v>
      </c>
      <c r="H48" s="85">
        <f t="shared" si="2"/>
        <v>2650</v>
      </c>
      <c r="I48" s="85">
        <f t="shared" si="2"/>
        <v>2650</v>
      </c>
      <c r="J48" s="85">
        <f t="shared" si="2"/>
        <v>0</v>
      </c>
    </row>
    <row r="49" spans="1:10" ht="23.25" x14ac:dyDescent="0.25">
      <c r="A49" s="217" t="s">
        <v>66</v>
      </c>
      <c r="B49" s="23" t="s">
        <v>18</v>
      </c>
      <c r="C49" s="23" t="s">
        <v>22</v>
      </c>
      <c r="D49" s="84" t="s">
        <v>26</v>
      </c>
      <c r="E49" s="23" t="s">
        <v>67</v>
      </c>
      <c r="F49" s="23" t="s">
        <v>68</v>
      </c>
      <c r="G49" s="85">
        <v>2000</v>
      </c>
      <c r="H49" s="85">
        <f>SUM(I49:J49)</f>
        <v>2650</v>
      </c>
      <c r="I49" s="85">
        <v>2650</v>
      </c>
      <c r="J49" s="85">
        <v>0</v>
      </c>
    </row>
    <row r="50" spans="1:10" ht="34.5" x14ac:dyDescent="0.25">
      <c r="A50" s="217" t="s">
        <v>69</v>
      </c>
      <c r="B50" s="84" t="s">
        <v>18</v>
      </c>
      <c r="C50" s="84" t="s">
        <v>22</v>
      </c>
      <c r="D50" s="84" t="s">
        <v>70</v>
      </c>
      <c r="E50" s="84"/>
      <c r="F50" s="84"/>
      <c r="G50" s="85">
        <f>G54+G55</f>
        <v>550555</v>
      </c>
      <c r="H50" s="85">
        <f>H54+H55</f>
        <v>495472.19400000002</v>
      </c>
      <c r="I50" s="85">
        <f>I54+I55</f>
        <v>495472.19400000002</v>
      </c>
      <c r="J50" s="85">
        <f>J54+J55</f>
        <v>0</v>
      </c>
    </row>
    <row r="51" spans="1:10" ht="68.25" x14ac:dyDescent="0.25">
      <c r="A51" s="217" t="s">
        <v>479</v>
      </c>
      <c r="B51" s="23" t="s">
        <v>18</v>
      </c>
      <c r="C51" s="23" t="s">
        <v>22</v>
      </c>
      <c r="D51" s="23" t="s">
        <v>70</v>
      </c>
      <c r="E51" s="23" t="s">
        <v>29</v>
      </c>
      <c r="F51" s="84"/>
      <c r="G51" s="85">
        <f>SUM(G52)</f>
        <v>550555</v>
      </c>
      <c r="H51" s="85">
        <f t="shared" ref="H51:J52" si="3">SUM(H52)</f>
        <v>495472.19400000002</v>
      </c>
      <c r="I51" s="85">
        <f t="shared" si="3"/>
        <v>495472.19400000002</v>
      </c>
      <c r="J51" s="85">
        <f t="shared" si="3"/>
        <v>0</v>
      </c>
    </row>
    <row r="52" spans="1:10" ht="23.25" x14ac:dyDescent="0.25">
      <c r="A52" s="217" t="s">
        <v>223</v>
      </c>
      <c r="B52" s="23" t="s">
        <v>18</v>
      </c>
      <c r="C52" s="23" t="s">
        <v>22</v>
      </c>
      <c r="D52" s="23" t="s">
        <v>70</v>
      </c>
      <c r="E52" s="23" t="s">
        <v>31</v>
      </c>
      <c r="F52" s="84"/>
      <c r="G52" s="85">
        <f>SUM(G53)</f>
        <v>550555</v>
      </c>
      <c r="H52" s="85">
        <f t="shared" si="3"/>
        <v>495472.19400000002</v>
      </c>
      <c r="I52" s="85">
        <f t="shared" si="3"/>
        <v>495472.19400000002</v>
      </c>
      <c r="J52" s="85">
        <f t="shared" si="3"/>
        <v>0</v>
      </c>
    </row>
    <row r="53" spans="1:10" x14ac:dyDescent="0.25">
      <c r="A53" s="217" t="s">
        <v>32</v>
      </c>
      <c r="B53" s="23" t="s">
        <v>18</v>
      </c>
      <c r="C53" s="23" t="s">
        <v>22</v>
      </c>
      <c r="D53" s="23" t="s">
        <v>70</v>
      </c>
      <c r="E53" s="23" t="s">
        <v>33</v>
      </c>
      <c r="F53" s="84"/>
      <c r="G53" s="85">
        <f>SUM(G54:G55)</f>
        <v>550555</v>
      </c>
      <c r="H53" s="85">
        <f>SUM(H54:H55)</f>
        <v>495472.19400000002</v>
      </c>
      <c r="I53" s="85">
        <f>SUM(I54:I55)</f>
        <v>495472.19400000002</v>
      </c>
      <c r="J53" s="85">
        <f>SUM(J54:J55)</f>
        <v>0</v>
      </c>
    </row>
    <row r="54" spans="1:10" x14ac:dyDescent="0.25">
      <c r="A54" s="257" t="s">
        <v>32</v>
      </c>
      <c r="B54" s="260" t="s">
        <v>18</v>
      </c>
      <c r="C54" s="260" t="s">
        <v>22</v>
      </c>
      <c r="D54" s="260" t="s">
        <v>70</v>
      </c>
      <c r="E54" s="267">
        <v>121</v>
      </c>
      <c r="F54" s="21" t="s">
        <v>34</v>
      </c>
      <c r="G54" s="87">
        <v>422830</v>
      </c>
      <c r="H54" s="87">
        <f>I54+J54</f>
        <v>380547</v>
      </c>
      <c r="I54" s="22">
        <f>SUM(G54*90/100)</f>
        <v>380547</v>
      </c>
      <c r="J54" s="87">
        <v>0</v>
      </c>
    </row>
    <row r="55" spans="1:10" x14ac:dyDescent="0.25">
      <c r="A55" s="266"/>
      <c r="B55" s="308"/>
      <c r="C55" s="308"/>
      <c r="D55" s="308"/>
      <c r="E55" s="272"/>
      <c r="F55" s="84" t="s">
        <v>35</v>
      </c>
      <c r="G55" s="85">
        <v>127725</v>
      </c>
      <c r="H55" s="85">
        <f>I55+J55</f>
        <v>114925.194</v>
      </c>
      <c r="I55" s="85">
        <f>SUM(I54*30.2/100)</f>
        <v>114925.194</v>
      </c>
      <c r="J55" s="85">
        <v>0</v>
      </c>
    </row>
    <row r="56" spans="1:10" ht="23.25" x14ac:dyDescent="0.25">
      <c r="A56" s="149" t="s">
        <v>291</v>
      </c>
      <c r="B56" s="154" t="s">
        <v>18</v>
      </c>
      <c r="C56" s="154" t="s">
        <v>22</v>
      </c>
      <c r="D56" s="154" t="s">
        <v>292</v>
      </c>
      <c r="E56" s="88"/>
      <c r="F56" s="89"/>
      <c r="G56" s="79">
        <f>SUM(G57)</f>
        <v>0</v>
      </c>
      <c r="H56" s="79">
        <f t="shared" ref="H56:J59" si="4">SUM(H57)</f>
        <v>0</v>
      </c>
      <c r="I56" s="79">
        <f t="shared" si="4"/>
        <v>0</v>
      </c>
      <c r="J56" s="79">
        <f t="shared" si="4"/>
        <v>0</v>
      </c>
    </row>
    <row r="57" spans="1:10" ht="34.5" x14ac:dyDescent="0.25">
      <c r="A57" s="149" t="s">
        <v>293</v>
      </c>
      <c r="B57" s="154" t="s">
        <v>18</v>
      </c>
      <c r="C57" s="154" t="s">
        <v>22</v>
      </c>
      <c r="D57" s="154" t="s">
        <v>294</v>
      </c>
      <c r="E57" s="88"/>
      <c r="F57" s="89"/>
      <c r="G57" s="79">
        <f>SUM(G58)</f>
        <v>0</v>
      </c>
      <c r="H57" s="79">
        <f t="shared" si="4"/>
        <v>0</v>
      </c>
      <c r="I57" s="79">
        <f t="shared" si="4"/>
        <v>0</v>
      </c>
      <c r="J57" s="79">
        <f t="shared" si="4"/>
        <v>0</v>
      </c>
    </row>
    <row r="58" spans="1:10" ht="45.75" x14ac:dyDescent="0.25">
      <c r="A58" s="217" t="s">
        <v>28</v>
      </c>
      <c r="B58" s="154" t="s">
        <v>18</v>
      </c>
      <c r="C58" s="154" t="s">
        <v>22</v>
      </c>
      <c r="D58" s="154" t="s">
        <v>294</v>
      </c>
      <c r="E58" s="155">
        <v>100</v>
      </c>
      <c r="F58" s="89"/>
      <c r="G58" s="79">
        <f>SUM(G59)</f>
        <v>0</v>
      </c>
      <c r="H58" s="79">
        <f t="shared" si="4"/>
        <v>0</v>
      </c>
      <c r="I58" s="79">
        <f t="shared" si="4"/>
        <v>0</v>
      </c>
      <c r="J58" s="79">
        <f t="shared" si="4"/>
        <v>0</v>
      </c>
    </row>
    <row r="59" spans="1:10" ht="23.25" x14ac:dyDescent="0.25">
      <c r="A59" s="217" t="s">
        <v>30</v>
      </c>
      <c r="B59" s="154" t="s">
        <v>18</v>
      </c>
      <c r="C59" s="154" t="s">
        <v>22</v>
      </c>
      <c r="D59" s="154" t="s">
        <v>294</v>
      </c>
      <c r="E59" s="155">
        <v>120</v>
      </c>
      <c r="F59" s="89"/>
      <c r="G59" s="79">
        <f>SUM(G60)</f>
        <v>0</v>
      </c>
      <c r="H59" s="79">
        <f t="shared" si="4"/>
        <v>0</v>
      </c>
      <c r="I59" s="79">
        <f t="shared" si="4"/>
        <v>0</v>
      </c>
      <c r="J59" s="79">
        <f t="shared" si="4"/>
        <v>0</v>
      </c>
    </row>
    <row r="60" spans="1:10" x14ac:dyDescent="0.25">
      <c r="A60" s="217" t="s">
        <v>32</v>
      </c>
      <c r="B60" s="90" t="s">
        <v>18</v>
      </c>
      <c r="C60" s="90" t="s">
        <v>22</v>
      </c>
      <c r="D60" s="90" t="s">
        <v>294</v>
      </c>
      <c r="E60" s="91">
        <v>121</v>
      </c>
      <c r="F60" s="89"/>
      <c r="G60" s="79">
        <f>SUM(G61:G62)</f>
        <v>0</v>
      </c>
      <c r="H60" s="79">
        <f>SUM(H61:H62)</f>
        <v>0</v>
      </c>
      <c r="I60" s="79">
        <f>SUM(I61:I62)</f>
        <v>0</v>
      </c>
      <c r="J60" s="79">
        <f>SUM(J61:J62)</f>
        <v>0</v>
      </c>
    </row>
    <row r="61" spans="1:10" x14ac:dyDescent="0.25">
      <c r="A61" s="257" t="s">
        <v>32</v>
      </c>
      <c r="B61" s="449" t="s">
        <v>18</v>
      </c>
      <c r="C61" s="449" t="s">
        <v>22</v>
      </c>
      <c r="D61" s="449" t="s">
        <v>294</v>
      </c>
      <c r="E61" s="451">
        <v>121</v>
      </c>
      <c r="F61" s="155">
        <v>211</v>
      </c>
      <c r="G61" s="77">
        <v>0</v>
      </c>
      <c r="H61" s="77">
        <f>SUM(I61:J61)</f>
        <v>0</v>
      </c>
      <c r="I61" s="77"/>
      <c r="J61" s="77"/>
    </row>
    <row r="62" spans="1:10" x14ac:dyDescent="0.25">
      <c r="A62" s="266"/>
      <c r="B62" s="450"/>
      <c r="C62" s="450"/>
      <c r="D62" s="450"/>
      <c r="E62" s="452"/>
      <c r="F62" s="91">
        <v>213</v>
      </c>
      <c r="G62" s="79">
        <v>0</v>
      </c>
      <c r="H62" s="77">
        <f>SUM(I62:J62)</f>
        <v>0</v>
      </c>
      <c r="I62" s="77"/>
      <c r="J62" s="77"/>
    </row>
    <row r="63" spans="1:10" x14ac:dyDescent="0.25">
      <c r="A63" s="82" t="s">
        <v>71</v>
      </c>
      <c r="B63" s="24" t="s">
        <v>18</v>
      </c>
      <c r="C63" s="24" t="s">
        <v>72</v>
      </c>
      <c r="D63" s="24" t="s">
        <v>20</v>
      </c>
      <c r="E63" s="24"/>
      <c r="F63" s="24"/>
      <c r="G63" s="25">
        <f>SUM(G64)</f>
        <v>0</v>
      </c>
      <c r="H63" s="25">
        <f>SUM(H64)</f>
        <v>0</v>
      </c>
      <c r="I63" s="25">
        <f>SUM(I64)</f>
        <v>0</v>
      </c>
      <c r="J63" s="25">
        <f>SUM(J64)</f>
        <v>0</v>
      </c>
    </row>
    <row r="64" spans="1:10" ht="34.5" x14ac:dyDescent="0.25">
      <c r="A64" s="83" t="s">
        <v>73</v>
      </c>
      <c r="B64" s="84" t="s">
        <v>18</v>
      </c>
      <c r="C64" s="84" t="s">
        <v>72</v>
      </c>
      <c r="D64" s="84" t="s">
        <v>74</v>
      </c>
      <c r="E64" s="84"/>
      <c r="F64" s="84"/>
      <c r="G64" s="85">
        <f t="shared" ref="G64:J68" si="5">SUM(G65)</f>
        <v>0</v>
      </c>
      <c r="H64" s="85">
        <f t="shared" si="5"/>
        <v>0</v>
      </c>
      <c r="I64" s="85">
        <f t="shared" si="5"/>
        <v>0</v>
      </c>
      <c r="J64" s="85">
        <f t="shared" si="5"/>
        <v>0</v>
      </c>
    </row>
    <row r="65" spans="1:10" ht="23.25" x14ac:dyDescent="0.25">
      <c r="A65" s="83" t="s">
        <v>75</v>
      </c>
      <c r="B65" s="84" t="s">
        <v>18</v>
      </c>
      <c r="C65" s="84" t="s">
        <v>72</v>
      </c>
      <c r="D65" s="84" t="s">
        <v>234</v>
      </c>
      <c r="E65" s="84"/>
      <c r="F65" s="84"/>
      <c r="G65" s="85">
        <f t="shared" si="5"/>
        <v>0</v>
      </c>
      <c r="H65" s="85">
        <f t="shared" si="5"/>
        <v>0</v>
      </c>
      <c r="I65" s="85">
        <f t="shared" si="5"/>
        <v>0</v>
      </c>
      <c r="J65" s="85">
        <f t="shared" si="5"/>
        <v>0</v>
      </c>
    </row>
    <row r="66" spans="1:10" ht="23.25" x14ac:dyDescent="0.25">
      <c r="A66" s="83" t="s">
        <v>77</v>
      </c>
      <c r="B66" s="84" t="s">
        <v>18</v>
      </c>
      <c r="C66" s="84" t="s">
        <v>72</v>
      </c>
      <c r="D66" s="84" t="s">
        <v>237</v>
      </c>
      <c r="E66" s="84"/>
      <c r="F66" s="84"/>
      <c r="G66" s="85">
        <f>SUM(G67)</f>
        <v>0</v>
      </c>
      <c r="H66" s="85">
        <f t="shared" si="5"/>
        <v>0</v>
      </c>
      <c r="I66" s="85">
        <f t="shared" si="5"/>
        <v>0</v>
      </c>
      <c r="J66" s="85">
        <f t="shared" si="5"/>
        <v>0</v>
      </c>
    </row>
    <row r="67" spans="1:10" x14ac:dyDescent="0.25">
      <c r="A67" s="217" t="s">
        <v>62</v>
      </c>
      <c r="B67" s="84" t="s">
        <v>18</v>
      </c>
      <c r="C67" s="84" t="s">
        <v>72</v>
      </c>
      <c r="D67" s="84" t="s">
        <v>237</v>
      </c>
      <c r="E67" s="84" t="s">
        <v>63</v>
      </c>
      <c r="F67" s="84"/>
      <c r="G67" s="85">
        <f>SUM(G68)</f>
        <v>0</v>
      </c>
      <c r="H67" s="85">
        <f t="shared" si="5"/>
        <v>0</v>
      </c>
      <c r="I67" s="85">
        <f t="shared" si="5"/>
        <v>0</v>
      </c>
      <c r="J67" s="85">
        <f t="shared" si="5"/>
        <v>0</v>
      </c>
    </row>
    <row r="68" spans="1:10" x14ac:dyDescent="0.25">
      <c r="A68" s="217" t="s">
        <v>64</v>
      </c>
      <c r="B68" s="84" t="s">
        <v>18</v>
      </c>
      <c r="C68" s="84" t="s">
        <v>72</v>
      </c>
      <c r="D68" s="84" t="s">
        <v>237</v>
      </c>
      <c r="E68" s="84" t="s">
        <v>65</v>
      </c>
      <c r="F68" s="84"/>
      <c r="G68" s="85">
        <f>SUM(G69)</f>
        <v>0</v>
      </c>
      <c r="H68" s="85">
        <f t="shared" si="5"/>
        <v>0</v>
      </c>
      <c r="I68" s="85">
        <f t="shared" si="5"/>
        <v>0</v>
      </c>
      <c r="J68" s="85">
        <f t="shared" si="5"/>
        <v>0</v>
      </c>
    </row>
    <row r="69" spans="1:10" ht="23.25" x14ac:dyDescent="0.25">
      <c r="A69" s="83" t="s">
        <v>78</v>
      </c>
      <c r="B69" s="84" t="s">
        <v>18</v>
      </c>
      <c r="C69" s="84" t="s">
        <v>72</v>
      </c>
      <c r="D69" s="84" t="s">
        <v>237</v>
      </c>
      <c r="E69" s="84" t="s">
        <v>79</v>
      </c>
      <c r="F69" s="84" t="s">
        <v>68</v>
      </c>
      <c r="G69" s="85"/>
      <c r="H69" s="85">
        <f>SUM(I69:J69)</f>
        <v>0</v>
      </c>
      <c r="I69" s="85">
        <f>SUM(G69)</f>
        <v>0</v>
      </c>
      <c r="J69" s="85">
        <v>0</v>
      </c>
    </row>
    <row r="70" spans="1:10" x14ac:dyDescent="0.25">
      <c r="A70" s="82" t="s">
        <v>239</v>
      </c>
      <c r="B70" s="24" t="s">
        <v>145</v>
      </c>
      <c r="C70" s="24" t="s">
        <v>19</v>
      </c>
      <c r="D70" s="24" t="s">
        <v>20</v>
      </c>
      <c r="E70" s="24"/>
      <c r="F70" s="24"/>
      <c r="G70" s="25">
        <f t="shared" ref="G70:J72" si="6">SUM(G71)</f>
        <v>56880</v>
      </c>
      <c r="H70" s="25">
        <f t="shared" si="6"/>
        <v>56880</v>
      </c>
      <c r="I70" s="25">
        <f t="shared" si="6"/>
        <v>56880</v>
      </c>
      <c r="J70" s="25">
        <f t="shared" si="6"/>
        <v>0</v>
      </c>
    </row>
    <row r="71" spans="1:10" ht="23.25" x14ac:dyDescent="0.25">
      <c r="A71" s="82" t="s">
        <v>240</v>
      </c>
      <c r="B71" s="24" t="s">
        <v>145</v>
      </c>
      <c r="C71" s="24" t="s">
        <v>81</v>
      </c>
      <c r="D71" s="24" t="s">
        <v>20</v>
      </c>
      <c r="E71" s="24"/>
      <c r="F71" s="24"/>
      <c r="G71" s="25">
        <f t="shared" si="6"/>
        <v>56880</v>
      </c>
      <c r="H71" s="25">
        <f t="shared" si="6"/>
        <v>56880</v>
      </c>
      <c r="I71" s="25">
        <f t="shared" si="6"/>
        <v>56880</v>
      </c>
      <c r="J71" s="25">
        <f t="shared" si="6"/>
        <v>0</v>
      </c>
    </row>
    <row r="72" spans="1:10" ht="45.75" x14ac:dyDescent="0.25">
      <c r="A72" s="83" t="s">
        <v>480</v>
      </c>
      <c r="B72" s="84" t="s">
        <v>145</v>
      </c>
      <c r="C72" s="84" t="s">
        <v>81</v>
      </c>
      <c r="D72" s="84" t="s">
        <v>311</v>
      </c>
      <c r="E72" s="84"/>
      <c r="F72" s="84"/>
      <c r="G72" s="85">
        <f t="shared" si="6"/>
        <v>56880</v>
      </c>
      <c r="H72" s="85">
        <f t="shared" si="6"/>
        <v>56880</v>
      </c>
      <c r="I72" s="85">
        <f t="shared" si="6"/>
        <v>56880</v>
      </c>
      <c r="J72" s="85">
        <f t="shared" si="6"/>
        <v>0</v>
      </c>
    </row>
    <row r="73" spans="1:10" ht="57" x14ac:dyDescent="0.25">
      <c r="A73" s="83" t="s">
        <v>481</v>
      </c>
      <c r="B73" s="84" t="s">
        <v>145</v>
      </c>
      <c r="C73" s="84" t="s">
        <v>81</v>
      </c>
      <c r="D73" s="84" t="s">
        <v>313</v>
      </c>
      <c r="E73" s="84"/>
      <c r="F73" s="84"/>
      <c r="G73" s="85">
        <f>SUM(G74+G79)</f>
        <v>56880</v>
      </c>
      <c r="H73" s="85">
        <f>SUM(H74+H79)</f>
        <v>56880</v>
      </c>
      <c r="I73" s="85">
        <f>SUM(I74+I79)</f>
        <v>56880</v>
      </c>
      <c r="J73" s="85">
        <f>SUM(J74+J79)</f>
        <v>0</v>
      </c>
    </row>
    <row r="74" spans="1:10" ht="68.25" x14ac:dyDescent="0.25">
      <c r="A74" s="217" t="s">
        <v>482</v>
      </c>
      <c r="B74" s="84" t="s">
        <v>145</v>
      </c>
      <c r="C74" s="84" t="s">
        <v>81</v>
      </c>
      <c r="D74" s="84" t="s">
        <v>313</v>
      </c>
      <c r="E74" s="23" t="s">
        <v>29</v>
      </c>
      <c r="F74" s="84"/>
      <c r="G74" s="85">
        <f>SUM(G75)</f>
        <v>53138</v>
      </c>
      <c r="H74" s="85">
        <f t="shared" ref="H74:J75" si="7">SUM(H75)</f>
        <v>53138</v>
      </c>
      <c r="I74" s="85">
        <f t="shared" si="7"/>
        <v>53138</v>
      </c>
      <c r="J74" s="85">
        <f t="shared" si="7"/>
        <v>0</v>
      </c>
    </row>
    <row r="75" spans="1:10" ht="23.25" x14ac:dyDescent="0.25">
      <c r="A75" s="217" t="s">
        <v>223</v>
      </c>
      <c r="B75" s="84" t="s">
        <v>145</v>
      </c>
      <c r="C75" s="84" t="s">
        <v>81</v>
      </c>
      <c r="D75" s="84" t="s">
        <v>313</v>
      </c>
      <c r="E75" s="23" t="s">
        <v>31</v>
      </c>
      <c r="F75" s="84"/>
      <c r="G75" s="85">
        <f>SUM(G76)</f>
        <v>53138</v>
      </c>
      <c r="H75" s="85">
        <f t="shared" si="7"/>
        <v>53138</v>
      </c>
      <c r="I75" s="85">
        <f t="shared" si="7"/>
        <v>53138</v>
      </c>
      <c r="J75" s="85">
        <f t="shared" si="7"/>
        <v>0</v>
      </c>
    </row>
    <row r="76" spans="1:10" x14ac:dyDescent="0.25">
      <c r="A76" s="217" t="s">
        <v>32</v>
      </c>
      <c r="B76" s="227" t="s">
        <v>145</v>
      </c>
      <c r="C76" s="227" t="s">
        <v>81</v>
      </c>
      <c r="D76" s="84" t="s">
        <v>313</v>
      </c>
      <c r="E76" s="26" t="s">
        <v>33</v>
      </c>
      <c r="F76" s="84"/>
      <c r="G76" s="85">
        <f>SUM(G77:G78)</f>
        <v>53138</v>
      </c>
      <c r="H76" s="85">
        <f>SUM(H77:H78)</f>
        <v>53138</v>
      </c>
      <c r="I76" s="85">
        <f>SUM(I77:I78)</f>
        <v>53138</v>
      </c>
      <c r="J76" s="85">
        <f>SUM(J77:J78)</f>
        <v>0</v>
      </c>
    </row>
    <row r="77" spans="1:10" x14ac:dyDescent="0.25">
      <c r="A77" s="257" t="s">
        <v>32</v>
      </c>
      <c r="B77" s="421" t="s">
        <v>145</v>
      </c>
      <c r="C77" s="421" t="s">
        <v>81</v>
      </c>
      <c r="D77" s="421" t="s">
        <v>313</v>
      </c>
      <c r="E77" s="260" t="s">
        <v>33</v>
      </c>
      <c r="F77" s="84" t="s">
        <v>34</v>
      </c>
      <c r="G77" s="85">
        <v>40812</v>
      </c>
      <c r="H77" s="85">
        <f>SUM(I77:J77)</f>
        <v>40812</v>
      </c>
      <c r="I77" s="85">
        <f>SUM(G77)</f>
        <v>40812</v>
      </c>
      <c r="J77" s="85">
        <v>0</v>
      </c>
    </row>
    <row r="78" spans="1:10" x14ac:dyDescent="0.25">
      <c r="A78" s="266"/>
      <c r="B78" s="423"/>
      <c r="C78" s="423"/>
      <c r="D78" s="423"/>
      <c r="E78" s="308"/>
      <c r="F78" s="84" t="s">
        <v>35</v>
      </c>
      <c r="G78" s="85">
        <v>12326</v>
      </c>
      <c r="H78" s="85">
        <f>SUM(I78:J78)</f>
        <v>12326</v>
      </c>
      <c r="I78" s="85">
        <v>12326</v>
      </c>
      <c r="J78" s="85">
        <v>0</v>
      </c>
    </row>
    <row r="79" spans="1:10" ht="23.25" x14ac:dyDescent="0.25">
      <c r="A79" s="149" t="s">
        <v>477</v>
      </c>
      <c r="B79" s="84" t="s">
        <v>145</v>
      </c>
      <c r="C79" s="84" t="s">
        <v>81</v>
      </c>
      <c r="D79" s="84" t="s">
        <v>313</v>
      </c>
      <c r="E79" s="147">
        <v>200</v>
      </c>
      <c r="F79" s="84"/>
      <c r="G79" s="85">
        <f>SUM(G80)</f>
        <v>3742</v>
      </c>
      <c r="H79" s="85">
        <f>SUM(H80)</f>
        <v>3742</v>
      </c>
      <c r="I79" s="85">
        <f>SUM(I80)</f>
        <v>3742</v>
      </c>
      <c r="J79" s="85">
        <f>SUM(J80)</f>
        <v>0</v>
      </c>
    </row>
    <row r="80" spans="1:10" ht="34.5" x14ac:dyDescent="0.25">
      <c r="A80" s="217" t="s">
        <v>229</v>
      </c>
      <c r="B80" s="84" t="s">
        <v>145</v>
      </c>
      <c r="C80" s="84" t="s">
        <v>81</v>
      </c>
      <c r="D80" s="84" t="s">
        <v>313</v>
      </c>
      <c r="E80" s="147">
        <v>240</v>
      </c>
      <c r="F80" s="23"/>
      <c r="G80" s="85">
        <f>SUM(G81+G84)</f>
        <v>3742</v>
      </c>
      <c r="H80" s="85">
        <f>SUM(H81+H84)</f>
        <v>3742</v>
      </c>
      <c r="I80" s="85">
        <f>SUM(I81+I84)</f>
        <v>3742</v>
      </c>
      <c r="J80" s="85">
        <f>SUM(J81+J84)</f>
        <v>0</v>
      </c>
    </row>
    <row r="81" spans="1:10" ht="34.5" x14ac:dyDescent="0.25">
      <c r="A81" s="148" t="s">
        <v>40</v>
      </c>
      <c r="B81" s="26" t="s">
        <v>145</v>
      </c>
      <c r="C81" s="26" t="s">
        <v>81</v>
      </c>
      <c r="D81" s="84" t="s">
        <v>313</v>
      </c>
      <c r="E81" s="27">
        <v>242</v>
      </c>
      <c r="F81" s="23"/>
      <c r="G81" s="85">
        <f>SUM(G82+G83)</f>
        <v>789</v>
      </c>
      <c r="H81" s="85">
        <f>SUM(I81:J81)</f>
        <v>789</v>
      </c>
      <c r="I81" s="85">
        <f>SUM(G81*100/100)</f>
        <v>789</v>
      </c>
      <c r="J81" s="85">
        <v>0</v>
      </c>
    </row>
    <row r="82" spans="1:10" x14ac:dyDescent="0.25">
      <c r="A82" s="257" t="s">
        <v>40</v>
      </c>
      <c r="B82" s="443"/>
      <c r="C82" s="444"/>
      <c r="D82" s="444"/>
      <c r="E82" s="445"/>
      <c r="F82" s="23" t="s">
        <v>41</v>
      </c>
      <c r="G82" s="85">
        <v>789</v>
      </c>
      <c r="H82" s="85">
        <f>SUM(I82:J82)</f>
        <v>731</v>
      </c>
      <c r="I82" s="85">
        <v>731</v>
      </c>
      <c r="J82" s="85"/>
    </row>
    <row r="83" spans="1:10" x14ac:dyDescent="0.25">
      <c r="A83" s="266"/>
      <c r="B83" s="446"/>
      <c r="C83" s="447"/>
      <c r="D83" s="447"/>
      <c r="E83" s="448"/>
      <c r="F83" s="23" t="s">
        <v>101</v>
      </c>
      <c r="G83" s="85">
        <v>0</v>
      </c>
      <c r="H83" s="85">
        <v>0</v>
      </c>
      <c r="I83" s="85">
        <v>0</v>
      </c>
      <c r="J83" s="85"/>
    </row>
    <row r="84" spans="1:10" ht="23.25" x14ac:dyDescent="0.25">
      <c r="A84" s="148" t="s">
        <v>42</v>
      </c>
      <c r="B84" s="26" t="s">
        <v>145</v>
      </c>
      <c r="C84" s="26" t="s">
        <v>81</v>
      </c>
      <c r="D84" s="84" t="s">
        <v>313</v>
      </c>
      <c r="E84" s="146">
        <v>244</v>
      </c>
      <c r="F84" s="23"/>
      <c r="G84" s="85">
        <f>SUM(G85+G86+G87+G88+G89+G90+G91)</f>
        <v>2953</v>
      </c>
      <c r="H84" s="85">
        <f>SUM(H85+H86+H87+H88+H89+H90+H91)</f>
        <v>2953</v>
      </c>
      <c r="I84" s="85">
        <f>SUM(I85+I86+I87+I88+I89+I90+I91)</f>
        <v>2953</v>
      </c>
      <c r="J84" s="85">
        <f>SUM(J85+J86+J87+J88+J89+J90)</f>
        <v>0</v>
      </c>
    </row>
    <row r="85" spans="1:10" x14ac:dyDescent="0.25">
      <c r="A85" s="257" t="s">
        <v>42</v>
      </c>
      <c r="B85" s="421" t="s">
        <v>145</v>
      </c>
      <c r="C85" s="421" t="s">
        <v>81</v>
      </c>
      <c r="D85" s="421" t="s">
        <v>313</v>
      </c>
      <c r="E85" s="267">
        <v>244</v>
      </c>
      <c r="F85" s="84" t="s">
        <v>44</v>
      </c>
      <c r="G85" s="85">
        <v>235</v>
      </c>
      <c r="H85" s="85">
        <v>235</v>
      </c>
      <c r="I85" s="85">
        <v>235</v>
      </c>
      <c r="J85" s="85"/>
    </row>
    <row r="86" spans="1:10" x14ac:dyDescent="0.25">
      <c r="A86" s="265"/>
      <c r="B86" s="422"/>
      <c r="C86" s="422"/>
      <c r="D86" s="422"/>
      <c r="E86" s="271"/>
      <c r="F86" s="84" t="s">
        <v>483</v>
      </c>
      <c r="G86" s="85">
        <v>925</v>
      </c>
      <c r="H86" s="85">
        <f t="shared" ref="H86:H91" si="8">SUM(I86:J86)</f>
        <v>925</v>
      </c>
      <c r="I86" s="85">
        <f>SUM(G86*100/100)</f>
        <v>925</v>
      </c>
      <c r="J86" s="85">
        <v>0</v>
      </c>
    </row>
    <row r="87" spans="1:10" x14ac:dyDescent="0.25">
      <c r="A87" s="265"/>
      <c r="B87" s="422"/>
      <c r="C87" s="422"/>
      <c r="D87" s="422"/>
      <c r="E87" s="271"/>
      <c r="F87" s="23" t="s">
        <v>48</v>
      </c>
      <c r="G87" s="85">
        <v>20</v>
      </c>
      <c r="H87" s="85">
        <f t="shared" si="8"/>
        <v>20</v>
      </c>
      <c r="I87" s="85">
        <f>SUM(G87*100/100)</f>
        <v>20</v>
      </c>
      <c r="J87" s="85">
        <v>0</v>
      </c>
    </row>
    <row r="88" spans="1:10" x14ac:dyDescent="0.25">
      <c r="A88" s="265"/>
      <c r="B88" s="422"/>
      <c r="C88" s="422"/>
      <c r="D88" s="422"/>
      <c r="E88" s="271"/>
      <c r="F88" s="84" t="s">
        <v>54</v>
      </c>
      <c r="G88" s="85">
        <v>0</v>
      </c>
      <c r="H88" s="85">
        <f t="shared" si="8"/>
        <v>0</v>
      </c>
      <c r="I88" s="85">
        <f>SUM(G88*90/100)</f>
        <v>0</v>
      </c>
      <c r="J88" s="85">
        <v>0</v>
      </c>
    </row>
    <row r="89" spans="1:10" x14ac:dyDescent="0.25">
      <c r="A89" s="265"/>
      <c r="B89" s="422"/>
      <c r="C89" s="422"/>
      <c r="D89" s="422"/>
      <c r="E89" s="271"/>
      <c r="F89" s="23" t="s">
        <v>99</v>
      </c>
      <c r="G89" s="85">
        <v>0</v>
      </c>
      <c r="H89" s="85">
        <f t="shared" si="8"/>
        <v>0</v>
      </c>
      <c r="I89" s="85">
        <f>SUM(G89*100/100)</f>
        <v>0</v>
      </c>
      <c r="J89" s="85">
        <v>0</v>
      </c>
    </row>
    <row r="90" spans="1:10" x14ac:dyDescent="0.25">
      <c r="A90" s="265"/>
      <c r="B90" s="422"/>
      <c r="C90" s="422"/>
      <c r="D90" s="422"/>
      <c r="E90" s="271"/>
      <c r="F90" s="84" t="s">
        <v>484</v>
      </c>
      <c r="G90" s="85">
        <v>1773</v>
      </c>
      <c r="H90" s="85">
        <f t="shared" si="8"/>
        <v>1773</v>
      </c>
      <c r="I90" s="85">
        <f>SUM(G90*100/100)</f>
        <v>1773</v>
      </c>
      <c r="J90" s="85">
        <f>SUM(J91)</f>
        <v>0</v>
      </c>
    </row>
    <row r="91" spans="1:10" x14ac:dyDescent="0.25">
      <c r="A91" s="266"/>
      <c r="B91" s="423"/>
      <c r="C91" s="423"/>
      <c r="D91" s="423"/>
      <c r="E91" s="272"/>
      <c r="F91" s="84" t="s">
        <v>101</v>
      </c>
      <c r="G91" s="85">
        <v>0</v>
      </c>
      <c r="H91" s="85">
        <f t="shared" si="8"/>
        <v>0</v>
      </c>
      <c r="I91" s="85">
        <f>SUM(G91*100/100)</f>
        <v>0</v>
      </c>
      <c r="J91" s="85">
        <v>0</v>
      </c>
    </row>
    <row r="92" spans="1:10" ht="23.25" x14ac:dyDescent="0.25">
      <c r="A92" s="92" t="s">
        <v>80</v>
      </c>
      <c r="B92" s="24" t="s">
        <v>81</v>
      </c>
      <c r="C92" s="24" t="s">
        <v>19</v>
      </c>
      <c r="D92" s="24" t="s">
        <v>20</v>
      </c>
      <c r="E92" s="24"/>
      <c r="F92" s="24"/>
      <c r="G92" s="25">
        <f>SUM(G112+G108)</f>
        <v>1109350</v>
      </c>
      <c r="H92" s="25">
        <f>SUM(H112+H108)</f>
        <v>1028879.8603999999</v>
      </c>
      <c r="I92" s="25">
        <f>SUM(I112+I108)</f>
        <v>1028879.8603999999</v>
      </c>
      <c r="J92" s="25">
        <f>SUM(J112)</f>
        <v>0</v>
      </c>
    </row>
    <row r="93" spans="1:10" ht="23.25" x14ac:dyDescent="0.25">
      <c r="A93" s="81" t="s">
        <v>251</v>
      </c>
      <c r="B93" s="23" t="s">
        <v>81</v>
      </c>
      <c r="C93" s="23" t="s">
        <v>83</v>
      </c>
      <c r="D93" s="23" t="s">
        <v>252</v>
      </c>
      <c r="E93" s="23"/>
      <c r="F93" s="23"/>
      <c r="G93" s="22">
        <f t="shared" ref="G93:J97" si="9">SUM(G94)</f>
        <v>0</v>
      </c>
      <c r="H93" s="22">
        <f t="shared" si="9"/>
        <v>0</v>
      </c>
      <c r="I93" s="22">
        <f t="shared" si="9"/>
        <v>0</v>
      </c>
      <c r="J93" s="22">
        <f t="shared" si="9"/>
        <v>0</v>
      </c>
    </row>
    <row r="94" spans="1:10" ht="23.25" x14ac:dyDescent="0.25">
      <c r="A94" s="81" t="s">
        <v>94</v>
      </c>
      <c r="B94" s="23" t="s">
        <v>81</v>
      </c>
      <c r="C94" s="23" t="s">
        <v>83</v>
      </c>
      <c r="D94" s="23" t="s">
        <v>253</v>
      </c>
      <c r="E94" s="23"/>
      <c r="F94" s="23"/>
      <c r="G94" s="22">
        <f>SUM(G95)</f>
        <v>0</v>
      </c>
      <c r="H94" s="22">
        <f t="shared" si="9"/>
        <v>0</v>
      </c>
      <c r="I94" s="22">
        <f t="shared" si="9"/>
        <v>0</v>
      </c>
      <c r="J94" s="22">
        <f t="shared" si="9"/>
        <v>0</v>
      </c>
    </row>
    <row r="95" spans="1:10" ht="34.5" x14ac:dyDescent="0.25">
      <c r="A95" s="81" t="s">
        <v>96</v>
      </c>
      <c r="B95" s="23" t="s">
        <v>81</v>
      </c>
      <c r="C95" s="23" t="s">
        <v>83</v>
      </c>
      <c r="D95" s="23" t="s">
        <v>254</v>
      </c>
      <c r="E95" s="23"/>
      <c r="F95" s="23"/>
      <c r="G95" s="22">
        <f>SUM(G96)</f>
        <v>0</v>
      </c>
      <c r="H95" s="22">
        <f t="shared" si="9"/>
        <v>0</v>
      </c>
      <c r="I95" s="22">
        <f t="shared" si="9"/>
        <v>0</v>
      </c>
      <c r="J95" s="22">
        <f t="shared" si="9"/>
        <v>0</v>
      </c>
    </row>
    <row r="96" spans="1:10" ht="45.75" x14ac:dyDescent="0.25">
      <c r="A96" s="217" t="s">
        <v>28</v>
      </c>
      <c r="B96" s="23" t="s">
        <v>81</v>
      </c>
      <c r="C96" s="23" t="s">
        <v>83</v>
      </c>
      <c r="D96" s="23" t="s">
        <v>254</v>
      </c>
      <c r="E96" s="23" t="s">
        <v>29</v>
      </c>
      <c r="F96" s="23"/>
      <c r="G96" s="22">
        <f>SUM(G97)</f>
        <v>0</v>
      </c>
      <c r="H96" s="22">
        <f t="shared" si="9"/>
        <v>0</v>
      </c>
      <c r="I96" s="22">
        <f t="shared" si="9"/>
        <v>0</v>
      </c>
      <c r="J96" s="22">
        <f t="shared" si="9"/>
        <v>0</v>
      </c>
    </row>
    <row r="97" spans="1:10" ht="23.25" x14ac:dyDescent="0.25">
      <c r="A97" s="217" t="s">
        <v>30</v>
      </c>
      <c r="B97" s="23" t="s">
        <v>81</v>
      </c>
      <c r="C97" s="23" t="s">
        <v>83</v>
      </c>
      <c r="D97" s="23" t="s">
        <v>254</v>
      </c>
      <c r="E97" s="23" t="s">
        <v>31</v>
      </c>
      <c r="F97" s="23"/>
      <c r="G97" s="22">
        <f>SUM(G98)</f>
        <v>0</v>
      </c>
      <c r="H97" s="22">
        <f t="shared" si="9"/>
        <v>0</v>
      </c>
      <c r="I97" s="22">
        <f t="shared" si="9"/>
        <v>0</v>
      </c>
      <c r="J97" s="22">
        <f t="shared" si="9"/>
        <v>0</v>
      </c>
    </row>
    <row r="98" spans="1:10" x14ac:dyDescent="0.25">
      <c r="A98" s="217" t="s">
        <v>32</v>
      </c>
      <c r="B98" s="23" t="s">
        <v>81</v>
      </c>
      <c r="C98" s="23" t="s">
        <v>83</v>
      </c>
      <c r="D98" s="23" t="s">
        <v>254</v>
      </c>
      <c r="E98" s="23" t="s">
        <v>33</v>
      </c>
      <c r="F98" s="23"/>
      <c r="G98" s="22">
        <f>SUM(G99:G100)</f>
        <v>0</v>
      </c>
      <c r="H98" s="22">
        <f>SUM(H99:H100)</f>
        <v>0</v>
      </c>
      <c r="I98" s="22">
        <f>SUM(I99:I100)</f>
        <v>0</v>
      </c>
      <c r="J98" s="22">
        <f>SUM(J99:J100)</f>
        <v>0</v>
      </c>
    </row>
    <row r="99" spans="1:10" x14ac:dyDescent="0.25">
      <c r="A99" s="257" t="s">
        <v>32</v>
      </c>
      <c r="B99" s="260" t="s">
        <v>81</v>
      </c>
      <c r="C99" s="260" t="s">
        <v>83</v>
      </c>
      <c r="D99" s="260" t="s">
        <v>254</v>
      </c>
      <c r="E99" s="260" t="s">
        <v>33</v>
      </c>
      <c r="F99" s="23" t="s">
        <v>34</v>
      </c>
      <c r="G99" s="22">
        <v>0</v>
      </c>
      <c r="H99" s="22">
        <f>SUM(I99:J99)</f>
        <v>0</v>
      </c>
      <c r="I99" s="22"/>
      <c r="J99" s="22"/>
    </row>
    <row r="100" spans="1:10" x14ac:dyDescent="0.25">
      <c r="A100" s="266"/>
      <c r="B100" s="308"/>
      <c r="C100" s="308"/>
      <c r="D100" s="308"/>
      <c r="E100" s="308"/>
      <c r="F100" s="23" t="s">
        <v>35</v>
      </c>
      <c r="G100" s="22">
        <v>0</v>
      </c>
      <c r="H100" s="22">
        <f>SUM(I100:J100)</f>
        <v>0</v>
      </c>
      <c r="I100" s="22"/>
      <c r="J100" s="22"/>
    </row>
    <row r="101" spans="1:10" ht="23.25" x14ac:dyDescent="0.25">
      <c r="A101" s="149" t="s">
        <v>38</v>
      </c>
      <c r="B101" s="23" t="s">
        <v>81</v>
      </c>
      <c r="C101" s="23" t="s">
        <v>83</v>
      </c>
      <c r="D101" s="23" t="s">
        <v>254</v>
      </c>
      <c r="E101" s="147">
        <v>200</v>
      </c>
      <c r="F101" s="23"/>
      <c r="G101" s="22">
        <f>SUM(G102)</f>
        <v>0</v>
      </c>
      <c r="H101" s="22">
        <f t="shared" ref="H101:J102" si="10">SUM(H102)</f>
        <v>0</v>
      </c>
      <c r="I101" s="22">
        <f t="shared" si="10"/>
        <v>0</v>
      </c>
      <c r="J101" s="22">
        <f t="shared" si="10"/>
        <v>0</v>
      </c>
    </row>
    <row r="102" spans="1:10" ht="23.25" x14ac:dyDescent="0.25">
      <c r="A102" s="217" t="s">
        <v>39</v>
      </c>
      <c r="B102" s="23" t="s">
        <v>81</v>
      </c>
      <c r="C102" s="23" t="s">
        <v>83</v>
      </c>
      <c r="D102" s="23" t="s">
        <v>254</v>
      </c>
      <c r="E102" s="147">
        <v>240</v>
      </c>
      <c r="F102" s="23"/>
      <c r="G102" s="22">
        <f>SUM(G103)</f>
        <v>0</v>
      </c>
      <c r="H102" s="22">
        <f t="shared" si="10"/>
        <v>0</v>
      </c>
      <c r="I102" s="22">
        <f t="shared" si="10"/>
        <v>0</v>
      </c>
      <c r="J102" s="22">
        <f t="shared" si="10"/>
        <v>0</v>
      </c>
    </row>
    <row r="103" spans="1:10" ht="23.25" x14ac:dyDescent="0.25">
      <c r="A103" s="148" t="s">
        <v>42</v>
      </c>
      <c r="B103" s="23" t="s">
        <v>81</v>
      </c>
      <c r="C103" s="23" t="s">
        <v>83</v>
      </c>
      <c r="D103" s="23" t="s">
        <v>254</v>
      </c>
      <c r="E103" s="147">
        <v>244</v>
      </c>
      <c r="F103" s="23"/>
      <c r="G103" s="22">
        <f>SUM(G104:G106)</f>
        <v>0</v>
      </c>
      <c r="H103" s="22">
        <f>SUM(H104:H106)</f>
        <v>0</v>
      </c>
      <c r="I103" s="22">
        <f>SUM(I104:I106)</f>
        <v>0</v>
      </c>
      <c r="J103" s="22">
        <f>SUM(J104:J106)</f>
        <v>0</v>
      </c>
    </row>
    <row r="104" spans="1:10" x14ac:dyDescent="0.25">
      <c r="A104" s="257" t="s">
        <v>42</v>
      </c>
      <c r="B104" s="260" t="s">
        <v>81</v>
      </c>
      <c r="C104" s="260" t="s">
        <v>83</v>
      </c>
      <c r="D104" s="260" t="s">
        <v>254</v>
      </c>
      <c r="E104" s="267">
        <v>244</v>
      </c>
      <c r="F104" s="23" t="s">
        <v>41</v>
      </c>
      <c r="G104" s="22"/>
      <c r="H104" s="22">
        <f>SUM(I104:J104)</f>
        <v>0</v>
      </c>
      <c r="I104" s="22"/>
      <c r="J104" s="22"/>
    </row>
    <row r="105" spans="1:10" x14ac:dyDescent="0.25">
      <c r="A105" s="265"/>
      <c r="B105" s="270"/>
      <c r="C105" s="270"/>
      <c r="D105" s="270"/>
      <c r="E105" s="271"/>
      <c r="F105" s="23" t="s">
        <v>57</v>
      </c>
      <c r="G105" s="22"/>
      <c r="H105" s="22">
        <f>SUM(I105:J105)</f>
        <v>0</v>
      </c>
      <c r="I105" s="22"/>
      <c r="J105" s="22"/>
    </row>
    <row r="106" spans="1:10" x14ac:dyDescent="0.25">
      <c r="A106" s="265"/>
      <c r="B106" s="270"/>
      <c r="C106" s="270"/>
      <c r="D106" s="270"/>
      <c r="E106" s="271"/>
      <c r="F106" s="23" t="s">
        <v>58</v>
      </c>
      <c r="G106" s="22">
        <f>SUM(G107)</f>
        <v>0</v>
      </c>
      <c r="H106" s="22">
        <f>SUM(I106:J106)</f>
        <v>0</v>
      </c>
      <c r="I106" s="22"/>
      <c r="J106" s="22"/>
    </row>
    <row r="107" spans="1:10" x14ac:dyDescent="0.25">
      <c r="A107" s="266"/>
      <c r="B107" s="308"/>
      <c r="C107" s="308"/>
      <c r="D107" s="308"/>
      <c r="E107" s="272"/>
      <c r="F107" s="23" t="s">
        <v>59</v>
      </c>
      <c r="G107" s="22"/>
      <c r="H107" s="22">
        <f>SUM(I107:J107)</f>
        <v>0</v>
      </c>
      <c r="I107" s="22"/>
      <c r="J107" s="22"/>
    </row>
    <row r="108" spans="1:10" ht="45.75" x14ac:dyDescent="0.25">
      <c r="A108" s="129" t="s">
        <v>485</v>
      </c>
      <c r="B108" s="228" t="s">
        <v>81</v>
      </c>
      <c r="C108" s="228" t="s">
        <v>83</v>
      </c>
      <c r="D108" s="228" t="s">
        <v>20</v>
      </c>
      <c r="E108" s="131"/>
      <c r="F108" s="24"/>
      <c r="G108" s="25">
        <v>16500</v>
      </c>
      <c r="H108" s="84" t="s">
        <v>486</v>
      </c>
      <c r="I108" s="85">
        <f>SUM(I109)</f>
        <v>14520</v>
      </c>
      <c r="J108" s="25"/>
    </row>
    <row r="109" spans="1:10" ht="45.75" x14ac:dyDescent="0.25">
      <c r="A109" s="149" t="s">
        <v>487</v>
      </c>
      <c r="B109" s="153" t="s">
        <v>81</v>
      </c>
      <c r="C109" s="153" t="s">
        <v>83</v>
      </c>
      <c r="D109" s="153" t="s">
        <v>250</v>
      </c>
      <c r="E109" s="229"/>
      <c r="F109" s="84"/>
      <c r="G109" s="84" t="s">
        <v>488</v>
      </c>
      <c r="H109" s="84" t="s">
        <v>486</v>
      </c>
      <c r="I109" s="85">
        <f>SUM(I110)</f>
        <v>14520</v>
      </c>
      <c r="J109" s="84"/>
    </row>
    <row r="110" spans="1:10" ht="23.25" x14ac:dyDescent="0.25">
      <c r="A110" s="149" t="s">
        <v>228</v>
      </c>
      <c r="B110" s="84" t="s">
        <v>81</v>
      </c>
      <c r="C110" s="84" t="s">
        <v>83</v>
      </c>
      <c r="D110" s="23" t="s">
        <v>250</v>
      </c>
      <c r="E110" s="147">
        <v>200</v>
      </c>
      <c r="F110" s="84"/>
      <c r="G110" s="84" t="s">
        <v>488</v>
      </c>
      <c r="H110" s="84" t="s">
        <v>486</v>
      </c>
      <c r="I110" s="85">
        <f>SUM(I111)</f>
        <v>14520</v>
      </c>
      <c r="J110" s="84"/>
    </row>
    <row r="111" spans="1:10" ht="23.25" x14ac:dyDescent="0.25">
      <c r="A111" s="148" t="s">
        <v>275</v>
      </c>
      <c r="B111" s="84" t="s">
        <v>81</v>
      </c>
      <c r="C111" s="84" t="s">
        <v>83</v>
      </c>
      <c r="D111" s="23" t="s">
        <v>250</v>
      </c>
      <c r="E111" s="147">
        <v>244</v>
      </c>
      <c r="F111" s="23" t="s">
        <v>56</v>
      </c>
      <c r="G111" s="84" t="s">
        <v>488</v>
      </c>
      <c r="H111" s="84" t="s">
        <v>486</v>
      </c>
      <c r="I111" s="85">
        <f>SUM(G111*88/100)</f>
        <v>14520</v>
      </c>
      <c r="J111" s="84"/>
    </row>
    <row r="112" spans="1:10" x14ac:dyDescent="0.25">
      <c r="A112" s="92" t="s">
        <v>90</v>
      </c>
      <c r="B112" s="24" t="s">
        <v>81</v>
      </c>
      <c r="C112" s="24" t="s">
        <v>91</v>
      </c>
      <c r="D112" s="24" t="s">
        <v>20</v>
      </c>
      <c r="E112" s="24"/>
      <c r="F112" s="24"/>
      <c r="G112" s="25">
        <f>SUM(G113+G142)</f>
        <v>1092850</v>
      </c>
      <c r="H112" s="25">
        <f>SUM(H113+H142)</f>
        <v>1014359.8603999999</v>
      </c>
      <c r="I112" s="25">
        <f>SUM(I113+I142)</f>
        <v>1014359.8603999999</v>
      </c>
      <c r="J112" s="25">
        <f>SUM(J113+J142)</f>
        <v>0</v>
      </c>
    </row>
    <row r="113" spans="1:10" ht="23.25" x14ac:dyDescent="0.25">
      <c r="A113" s="159" t="s">
        <v>489</v>
      </c>
      <c r="B113" s="23" t="s">
        <v>81</v>
      </c>
      <c r="C113" s="23" t="s">
        <v>91</v>
      </c>
      <c r="D113" s="23" t="s">
        <v>97</v>
      </c>
      <c r="E113" s="84"/>
      <c r="F113" s="84"/>
      <c r="G113" s="85">
        <f>SUM(G114+G119+G139)</f>
        <v>1092850</v>
      </c>
      <c r="H113" s="85">
        <f>SUM(H114+H119+H139)</f>
        <v>1014359.8603999999</v>
      </c>
      <c r="I113" s="85">
        <f>SUM(I114+I119+I139)</f>
        <v>1014359.8603999999</v>
      </c>
      <c r="J113" s="85">
        <f>SUM(J114+J119+J139)</f>
        <v>0</v>
      </c>
    </row>
    <row r="114" spans="1:10" ht="68.25" x14ac:dyDescent="0.25">
      <c r="A114" s="217" t="s">
        <v>490</v>
      </c>
      <c r="B114" s="84" t="s">
        <v>81</v>
      </c>
      <c r="C114" s="84" t="s">
        <v>91</v>
      </c>
      <c r="D114" s="23" t="s">
        <v>97</v>
      </c>
      <c r="E114" s="84" t="s">
        <v>29</v>
      </c>
      <c r="F114" s="84"/>
      <c r="G114" s="85">
        <f>SUM(G115)</f>
        <v>1020540</v>
      </c>
      <c r="H114" s="85">
        <f t="shared" ref="H114:J115" si="11">SUM(H115)</f>
        <v>943950.26039999991</v>
      </c>
      <c r="I114" s="85">
        <f t="shared" si="11"/>
        <v>943950.26039999991</v>
      </c>
      <c r="J114" s="85">
        <f t="shared" si="11"/>
        <v>0</v>
      </c>
    </row>
    <row r="115" spans="1:10" ht="23.25" x14ac:dyDescent="0.25">
      <c r="A115" s="217" t="s">
        <v>491</v>
      </c>
      <c r="B115" s="84" t="s">
        <v>81</v>
      </c>
      <c r="C115" s="84" t="s">
        <v>91</v>
      </c>
      <c r="D115" s="23" t="s">
        <v>97</v>
      </c>
      <c r="E115" s="84" t="s">
        <v>31</v>
      </c>
      <c r="F115" s="84"/>
      <c r="G115" s="85">
        <f>SUM(G116)</f>
        <v>1020540</v>
      </c>
      <c r="H115" s="85">
        <f t="shared" si="11"/>
        <v>943950.26039999991</v>
      </c>
      <c r="I115" s="85">
        <f t="shared" si="11"/>
        <v>943950.26039999991</v>
      </c>
      <c r="J115" s="85">
        <f t="shared" si="11"/>
        <v>0</v>
      </c>
    </row>
    <row r="116" spans="1:10" x14ac:dyDescent="0.25">
      <c r="A116" s="257" t="s">
        <v>32</v>
      </c>
      <c r="B116" s="260" t="s">
        <v>81</v>
      </c>
      <c r="C116" s="260" t="s">
        <v>91</v>
      </c>
      <c r="D116" s="23" t="s">
        <v>97</v>
      </c>
      <c r="E116" s="421" t="s">
        <v>33</v>
      </c>
      <c r="F116" s="84"/>
      <c r="G116" s="85">
        <f>SUM(G117:G118)</f>
        <v>1020540</v>
      </c>
      <c r="H116" s="85">
        <f>SUM(H117:H118)</f>
        <v>943950.26039999991</v>
      </c>
      <c r="I116" s="85">
        <f>SUM(I117:I118)</f>
        <v>943950.26039999991</v>
      </c>
      <c r="J116" s="85">
        <f>SUM(J117:J118)</f>
        <v>0</v>
      </c>
    </row>
    <row r="117" spans="1:10" x14ac:dyDescent="0.25">
      <c r="A117" s="265"/>
      <c r="B117" s="270"/>
      <c r="C117" s="270"/>
      <c r="D117" s="23" t="s">
        <v>97</v>
      </c>
      <c r="E117" s="422"/>
      <c r="F117" s="84" t="s">
        <v>34</v>
      </c>
      <c r="G117" s="85">
        <f>SUM(G154+G191+G228)</f>
        <v>783784</v>
      </c>
      <c r="H117" s="85">
        <f t="shared" ref="H117:J118" si="12">SUM(H154+H191+H228)</f>
        <v>725000.2</v>
      </c>
      <c r="I117" s="85">
        <f t="shared" si="12"/>
        <v>725000.2</v>
      </c>
      <c r="J117" s="85">
        <f t="shared" si="12"/>
        <v>0</v>
      </c>
    </row>
    <row r="118" spans="1:10" x14ac:dyDescent="0.25">
      <c r="A118" s="266"/>
      <c r="B118" s="308"/>
      <c r="C118" s="308"/>
      <c r="D118" s="23" t="s">
        <v>97</v>
      </c>
      <c r="E118" s="423"/>
      <c r="F118" s="84" t="s">
        <v>35</v>
      </c>
      <c r="G118" s="85">
        <f>SUM(G155+G192+G229)</f>
        <v>236756</v>
      </c>
      <c r="H118" s="85">
        <f t="shared" si="12"/>
        <v>218950.06039999999</v>
      </c>
      <c r="I118" s="85">
        <f t="shared" si="12"/>
        <v>218950.06039999999</v>
      </c>
      <c r="J118" s="85">
        <f t="shared" si="12"/>
        <v>0</v>
      </c>
    </row>
    <row r="119" spans="1:10" ht="23.25" x14ac:dyDescent="0.25">
      <c r="A119" s="149" t="s">
        <v>228</v>
      </c>
      <c r="B119" s="84" t="s">
        <v>81</v>
      </c>
      <c r="C119" s="84" t="s">
        <v>91</v>
      </c>
      <c r="D119" s="23" t="s">
        <v>97</v>
      </c>
      <c r="E119" s="147">
        <v>200</v>
      </c>
      <c r="F119" s="84"/>
      <c r="G119" s="85">
        <f>SUM(G120)</f>
        <v>70750</v>
      </c>
      <c r="H119" s="85">
        <f>SUM(H120)</f>
        <v>68756</v>
      </c>
      <c r="I119" s="85">
        <f>SUM(I120)</f>
        <v>68756</v>
      </c>
      <c r="J119" s="85">
        <f>SUM(J120)</f>
        <v>0</v>
      </c>
    </row>
    <row r="120" spans="1:10" ht="34.5" x14ac:dyDescent="0.25">
      <c r="A120" s="217" t="s">
        <v>229</v>
      </c>
      <c r="B120" s="84" t="s">
        <v>81</v>
      </c>
      <c r="C120" s="84" t="s">
        <v>91</v>
      </c>
      <c r="D120" s="23" t="s">
        <v>97</v>
      </c>
      <c r="E120" s="147">
        <v>240</v>
      </c>
      <c r="F120" s="84"/>
      <c r="G120" s="85">
        <f>SUM(G121:G122)</f>
        <v>70750</v>
      </c>
      <c r="H120" s="85">
        <f>SUM(H121:H122)</f>
        <v>68756</v>
      </c>
      <c r="I120" s="85">
        <f>SUM(I121:I122)</f>
        <v>68756</v>
      </c>
      <c r="J120" s="85">
        <f>SUM(J121:J122)</f>
        <v>0</v>
      </c>
    </row>
    <row r="121" spans="1:10" ht="34.5" x14ac:dyDescent="0.25">
      <c r="A121" s="148" t="s">
        <v>40</v>
      </c>
      <c r="B121" s="23" t="s">
        <v>81</v>
      </c>
      <c r="C121" s="23" t="s">
        <v>91</v>
      </c>
      <c r="D121" s="23" t="s">
        <v>97</v>
      </c>
      <c r="E121" s="147">
        <v>242</v>
      </c>
      <c r="F121" s="23" t="s">
        <v>41</v>
      </c>
      <c r="G121" s="85">
        <f>SUM(G158+G195+G232)</f>
        <v>9600</v>
      </c>
      <c r="H121" s="85">
        <f>SUM(H158+H195+H232)</f>
        <v>8448</v>
      </c>
      <c r="I121" s="85">
        <f>SUM(I158+I195+I232)</f>
        <v>8448</v>
      </c>
      <c r="J121" s="85">
        <f>SUM(J158+J195+J232)</f>
        <v>0</v>
      </c>
    </row>
    <row r="122" spans="1:10" ht="23.25" x14ac:dyDescent="0.25">
      <c r="A122" s="148" t="s">
        <v>275</v>
      </c>
      <c r="B122" s="84" t="s">
        <v>81</v>
      </c>
      <c r="C122" s="84" t="s">
        <v>91</v>
      </c>
      <c r="D122" s="23" t="s">
        <v>97</v>
      </c>
      <c r="E122" s="147">
        <v>244</v>
      </c>
      <c r="F122" s="84"/>
      <c r="G122" s="85">
        <f>SUM(G123+G124+G128+G131+G132+G133)</f>
        <v>61150</v>
      </c>
      <c r="H122" s="85">
        <f>SUM(H123+H124+H128+H131+H132+H133)</f>
        <v>60308</v>
      </c>
      <c r="I122" s="85">
        <f>SUM(I123+I124+I128+I131+I132+I133)</f>
        <v>60308</v>
      </c>
      <c r="J122" s="85">
        <f>SUM(J123+J124+J128+J131+J132+J133)</f>
        <v>0</v>
      </c>
    </row>
    <row r="123" spans="1:10" x14ac:dyDescent="0.25">
      <c r="A123" s="160"/>
      <c r="B123" s="84"/>
      <c r="C123" s="84"/>
      <c r="D123" s="23"/>
      <c r="E123" s="84"/>
      <c r="F123" s="84" t="s">
        <v>41</v>
      </c>
      <c r="G123" s="85">
        <f>SUM(G160+G197+G234)</f>
        <v>0</v>
      </c>
      <c r="H123" s="85">
        <f>SUM(H160+H197+H234)</f>
        <v>0</v>
      </c>
      <c r="I123" s="85">
        <f>SUM(I160+I197+I234)</f>
        <v>0</v>
      </c>
      <c r="J123" s="85">
        <f>SUM(J160+J197+J234)</f>
        <v>0</v>
      </c>
    </row>
    <row r="124" spans="1:10" x14ac:dyDescent="0.25">
      <c r="A124" s="160"/>
      <c r="B124" s="84"/>
      <c r="C124" s="84"/>
      <c r="D124" s="23"/>
      <c r="E124" s="84"/>
      <c r="F124" s="84" t="s">
        <v>45</v>
      </c>
      <c r="G124" s="85">
        <f>SUM(G125:G127)</f>
        <v>17000</v>
      </c>
      <c r="H124" s="85">
        <f>SUM(H125:H127)</f>
        <v>17340</v>
      </c>
      <c r="I124" s="85">
        <f>SUM(I125:I127)</f>
        <v>17340</v>
      </c>
      <c r="J124" s="85">
        <f>SUM(J125:J127)</f>
        <v>0</v>
      </c>
    </row>
    <row r="125" spans="1:10" x14ac:dyDescent="0.25">
      <c r="A125" s="160"/>
      <c r="B125" s="84"/>
      <c r="C125" s="84"/>
      <c r="D125" s="23"/>
      <c r="E125" s="84"/>
      <c r="F125" s="23" t="s">
        <v>46</v>
      </c>
      <c r="G125" s="85">
        <f>SUM(G162+G199+G236)</f>
        <v>17000</v>
      </c>
      <c r="H125" s="85">
        <f>SUM(H162+H199+H236)</f>
        <v>17340</v>
      </c>
      <c r="I125" s="85">
        <f>SUM(I162+I199+I236)</f>
        <v>17340</v>
      </c>
      <c r="J125" s="85">
        <f>SUM(J162+J199+J236)</f>
        <v>0</v>
      </c>
    </row>
    <row r="126" spans="1:10" x14ac:dyDescent="0.25">
      <c r="A126" s="160"/>
      <c r="B126" s="84"/>
      <c r="C126" s="84"/>
      <c r="D126" s="23"/>
      <c r="E126" s="84"/>
      <c r="F126" s="23" t="s">
        <v>47</v>
      </c>
      <c r="G126" s="85">
        <f t="shared" ref="G126:J127" si="13">SUM(G163+G200+G237)</f>
        <v>0</v>
      </c>
      <c r="H126" s="85">
        <f t="shared" si="13"/>
        <v>0</v>
      </c>
      <c r="I126" s="85">
        <f t="shared" si="13"/>
        <v>0</v>
      </c>
      <c r="J126" s="85">
        <f t="shared" si="13"/>
        <v>0</v>
      </c>
    </row>
    <row r="127" spans="1:10" x14ac:dyDescent="0.25">
      <c r="A127" s="160"/>
      <c r="B127" s="84"/>
      <c r="C127" s="84"/>
      <c r="D127" s="23"/>
      <c r="E127" s="84"/>
      <c r="F127" s="23" t="s">
        <v>48</v>
      </c>
      <c r="G127" s="85">
        <f t="shared" si="13"/>
        <v>0</v>
      </c>
      <c r="H127" s="85">
        <f t="shared" si="13"/>
        <v>0</v>
      </c>
      <c r="I127" s="85">
        <f t="shared" si="13"/>
        <v>0</v>
      </c>
      <c r="J127" s="85">
        <f t="shared" si="13"/>
        <v>0</v>
      </c>
    </row>
    <row r="128" spans="1:10" x14ac:dyDescent="0.25">
      <c r="A128" s="160"/>
      <c r="B128" s="84"/>
      <c r="C128" s="84"/>
      <c r="D128" s="23"/>
      <c r="E128" s="84"/>
      <c r="F128" s="84" t="s">
        <v>50</v>
      </c>
      <c r="G128" s="85">
        <f>SUM(G129:G130)</f>
        <v>200</v>
      </c>
      <c r="H128" s="85">
        <f>SUM(H129:H130)</f>
        <v>176</v>
      </c>
      <c r="I128" s="85">
        <f>SUM(I129:I130)</f>
        <v>176</v>
      </c>
      <c r="J128" s="85">
        <f>SUM(J129:J130)</f>
        <v>0</v>
      </c>
    </row>
    <row r="129" spans="1:10" x14ac:dyDescent="0.25">
      <c r="A129" s="160"/>
      <c r="B129" s="84"/>
      <c r="C129" s="84"/>
      <c r="D129" s="23"/>
      <c r="E129" s="84"/>
      <c r="F129" s="23" t="s">
        <v>52</v>
      </c>
      <c r="G129" s="85">
        <f>SUM(G166+G203+G240)</f>
        <v>200</v>
      </c>
      <c r="H129" s="85">
        <f t="shared" ref="H129:J132" si="14">SUM(H166+H203)</f>
        <v>176</v>
      </c>
      <c r="I129" s="85">
        <f t="shared" si="14"/>
        <v>176</v>
      </c>
      <c r="J129" s="85">
        <f t="shared" si="14"/>
        <v>0</v>
      </c>
    </row>
    <row r="130" spans="1:10" x14ac:dyDescent="0.25">
      <c r="A130" s="160"/>
      <c r="B130" s="84"/>
      <c r="C130" s="84"/>
      <c r="D130" s="23"/>
      <c r="E130" s="84"/>
      <c r="F130" s="23" t="s">
        <v>98</v>
      </c>
      <c r="G130" s="85">
        <f>SUM(G167+G204+G241)</f>
        <v>0</v>
      </c>
      <c r="H130" s="85">
        <f t="shared" si="14"/>
        <v>0</v>
      </c>
      <c r="I130" s="85">
        <f t="shared" si="14"/>
        <v>0</v>
      </c>
      <c r="J130" s="85">
        <f t="shared" si="14"/>
        <v>0</v>
      </c>
    </row>
    <row r="131" spans="1:10" x14ac:dyDescent="0.25">
      <c r="A131" s="160"/>
      <c r="B131" s="84"/>
      <c r="C131" s="84"/>
      <c r="D131" s="23"/>
      <c r="E131" s="84"/>
      <c r="F131" s="123"/>
      <c r="G131" s="85">
        <f>SUM(G168+G205+G242)</f>
        <v>0</v>
      </c>
      <c r="H131" s="85">
        <f t="shared" si="14"/>
        <v>0</v>
      </c>
      <c r="I131" s="85">
        <f t="shared" si="14"/>
        <v>0</v>
      </c>
      <c r="J131" s="85">
        <f t="shared" si="14"/>
        <v>0</v>
      </c>
    </row>
    <row r="132" spans="1:10" x14ac:dyDescent="0.25">
      <c r="A132" s="160"/>
      <c r="B132" s="84"/>
      <c r="C132" s="84"/>
      <c r="D132" s="23"/>
      <c r="E132" s="84"/>
      <c r="F132" s="84" t="s">
        <v>99</v>
      </c>
      <c r="G132" s="85">
        <f>SUM(G169+G206+G243)</f>
        <v>0</v>
      </c>
      <c r="H132" s="85">
        <f t="shared" si="14"/>
        <v>0</v>
      </c>
      <c r="I132" s="85">
        <f t="shared" si="14"/>
        <v>0</v>
      </c>
      <c r="J132" s="85">
        <f t="shared" si="14"/>
        <v>0</v>
      </c>
    </row>
    <row r="133" spans="1:10" x14ac:dyDescent="0.25">
      <c r="A133" s="160"/>
      <c r="B133" s="84"/>
      <c r="C133" s="84"/>
      <c r="D133" s="23"/>
      <c r="E133" s="84"/>
      <c r="F133" s="84" t="s">
        <v>58</v>
      </c>
      <c r="G133" s="85">
        <f>SUM(G134:G138)</f>
        <v>43950</v>
      </c>
      <c r="H133" s="85">
        <f>SUM(H134:H138)</f>
        <v>42792</v>
      </c>
      <c r="I133" s="85">
        <f>SUM(I134:I138)</f>
        <v>42792</v>
      </c>
      <c r="J133" s="85">
        <f>SUM(J134:J138)</f>
        <v>0</v>
      </c>
    </row>
    <row r="134" spans="1:10" x14ac:dyDescent="0.25">
      <c r="A134" s="160"/>
      <c r="B134" s="84"/>
      <c r="C134" s="84"/>
      <c r="D134" s="23"/>
      <c r="E134" s="84"/>
      <c r="F134" s="23" t="s">
        <v>100</v>
      </c>
      <c r="G134" s="85">
        <f>SUM(G171+G208+G245)</f>
        <v>13750</v>
      </c>
      <c r="H134" s="85">
        <f>SUM(H171+H208+H245)</f>
        <v>12100</v>
      </c>
      <c r="I134" s="85">
        <f>SUM(I171+I208+I245)</f>
        <v>12100</v>
      </c>
      <c r="J134" s="85">
        <f>SUM(J171+J208+J245)</f>
        <v>0</v>
      </c>
    </row>
    <row r="135" spans="1:10" x14ac:dyDescent="0.25">
      <c r="A135" s="160"/>
      <c r="B135" s="84"/>
      <c r="C135" s="84"/>
      <c r="D135" s="23"/>
      <c r="E135" s="84"/>
      <c r="F135" s="23" t="s">
        <v>101</v>
      </c>
      <c r="G135" s="85">
        <f t="shared" ref="G135:J138" si="15">SUM(G172+G209+G246)</f>
        <v>800</v>
      </c>
      <c r="H135" s="85">
        <f t="shared" si="15"/>
        <v>704</v>
      </c>
      <c r="I135" s="85">
        <f t="shared" si="15"/>
        <v>704</v>
      </c>
      <c r="J135" s="85">
        <f t="shared" si="15"/>
        <v>0</v>
      </c>
    </row>
    <row r="136" spans="1:10" x14ac:dyDescent="0.25">
      <c r="A136" s="160"/>
      <c r="B136" s="84"/>
      <c r="C136" s="84"/>
      <c r="D136" s="23"/>
      <c r="E136" s="84"/>
      <c r="F136" s="23" t="s">
        <v>102</v>
      </c>
      <c r="G136" s="85">
        <f t="shared" si="15"/>
        <v>0</v>
      </c>
      <c r="H136" s="85">
        <f t="shared" si="15"/>
        <v>0</v>
      </c>
      <c r="I136" s="85">
        <f t="shared" si="15"/>
        <v>0</v>
      </c>
      <c r="J136" s="85">
        <f t="shared" si="15"/>
        <v>0</v>
      </c>
    </row>
    <row r="137" spans="1:10" x14ac:dyDescent="0.25">
      <c r="A137" s="160"/>
      <c r="B137" s="84"/>
      <c r="C137" s="84"/>
      <c r="D137" s="23"/>
      <c r="E137" s="84"/>
      <c r="F137" s="84" t="s">
        <v>60</v>
      </c>
      <c r="G137" s="85">
        <f t="shared" si="15"/>
        <v>0</v>
      </c>
      <c r="H137" s="85">
        <f t="shared" si="15"/>
        <v>0</v>
      </c>
      <c r="I137" s="85">
        <f t="shared" si="15"/>
        <v>0</v>
      </c>
      <c r="J137" s="85">
        <f t="shared" si="15"/>
        <v>0</v>
      </c>
    </row>
    <row r="138" spans="1:10" x14ac:dyDescent="0.25">
      <c r="A138" s="160"/>
      <c r="B138" s="84"/>
      <c r="C138" s="84"/>
      <c r="D138" s="23"/>
      <c r="E138" s="84"/>
      <c r="F138" s="84" t="s">
        <v>61</v>
      </c>
      <c r="G138" s="85">
        <f t="shared" si="15"/>
        <v>29400</v>
      </c>
      <c r="H138" s="85">
        <f t="shared" si="15"/>
        <v>29988</v>
      </c>
      <c r="I138" s="85">
        <f t="shared" si="15"/>
        <v>29988</v>
      </c>
      <c r="J138" s="85">
        <f t="shared" si="15"/>
        <v>0</v>
      </c>
    </row>
    <row r="139" spans="1:10" x14ac:dyDescent="0.25">
      <c r="A139" s="217" t="s">
        <v>62</v>
      </c>
      <c r="B139" s="84" t="s">
        <v>81</v>
      </c>
      <c r="C139" s="84" t="s">
        <v>91</v>
      </c>
      <c r="D139" s="23" t="s">
        <v>97</v>
      </c>
      <c r="E139" s="23" t="s">
        <v>63</v>
      </c>
      <c r="F139" s="84"/>
      <c r="G139" s="85">
        <f>SUM(G140)</f>
        <v>1560</v>
      </c>
      <c r="H139" s="85">
        <f t="shared" ref="H139:J140" si="16">SUM(H140)</f>
        <v>1653.6</v>
      </c>
      <c r="I139" s="85">
        <f t="shared" si="16"/>
        <v>1653.6</v>
      </c>
      <c r="J139" s="85">
        <f t="shared" si="16"/>
        <v>0</v>
      </c>
    </row>
    <row r="140" spans="1:10" x14ac:dyDescent="0.25">
      <c r="A140" s="217" t="s">
        <v>64</v>
      </c>
      <c r="B140" s="84" t="s">
        <v>81</v>
      </c>
      <c r="C140" s="84" t="s">
        <v>91</v>
      </c>
      <c r="D140" s="23" t="s">
        <v>97</v>
      </c>
      <c r="E140" s="23" t="s">
        <v>65</v>
      </c>
      <c r="F140" s="23"/>
      <c r="G140" s="85">
        <f>SUM(G141)</f>
        <v>1560</v>
      </c>
      <c r="H140" s="85">
        <f t="shared" si="16"/>
        <v>1653.6</v>
      </c>
      <c r="I140" s="85">
        <f t="shared" si="16"/>
        <v>1653.6</v>
      </c>
      <c r="J140" s="85">
        <f t="shared" si="16"/>
        <v>0</v>
      </c>
    </row>
    <row r="141" spans="1:10" ht="23.25" x14ac:dyDescent="0.25">
      <c r="A141" s="217" t="s">
        <v>66</v>
      </c>
      <c r="B141" s="84" t="s">
        <v>81</v>
      </c>
      <c r="C141" s="84" t="s">
        <v>91</v>
      </c>
      <c r="D141" s="23" t="s">
        <v>97</v>
      </c>
      <c r="E141" s="23" t="s">
        <v>67</v>
      </c>
      <c r="F141" s="23" t="s">
        <v>68</v>
      </c>
      <c r="G141" s="85">
        <f>SUM(G178+G215+G252)</f>
        <v>1560</v>
      </c>
      <c r="H141" s="85">
        <f>SUM(H178+H215+H252)</f>
        <v>1653.6</v>
      </c>
      <c r="I141" s="85">
        <f>SUM(I178+I215+I252)</f>
        <v>1653.6</v>
      </c>
      <c r="J141" s="85">
        <f>SUM(J178+J215+J252)</f>
        <v>0</v>
      </c>
    </row>
    <row r="142" spans="1:10" ht="23.25" x14ac:dyDescent="0.25">
      <c r="A142" s="149" t="s">
        <v>291</v>
      </c>
      <c r="B142" s="84" t="s">
        <v>81</v>
      </c>
      <c r="C142" s="84" t="s">
        <v>91</v>
      </c>
      <c r="D142" s="23" t="s">
        <v>292</v>
      </c>
      <c r="E142" s="23"/>
      <c r="F142" s="23"/>
      <c r="G142" s="85">
        <f>SUM(G143)</f>
        <v>0</v>
      </c>
      <c r="H142" s="85">
        <f t="shared" ref="H142:J145" si="17">SUM(H143)</f>
        <v>0</v>
      </c>
      <c r="I142" s="85">
        <f t="shared" si="17"/>
        <v>0</v>
      </c>
      <c r="J142" s="85">
        <f t="shared" si="17"/>
        <v>0</v>
      </c>
    </row>
    <row r="143" spans="1:10" ht="34.5" x14ac:dyDescent="0.25">
      <c r="A143" s="149" t="s">
        <v>293</v>
      </c>
      <c r="B143" s="84" t="s">
        <v>81</v>
      </c>
      <c r="C143" s="84" t="s">
        <v>91</v>
      </c>
      <c r="D143" s="23" t="s">
        <v>294</v>
      </c>
      <c r="E143" s="23"/>
      <c r="F143" s="23"/>
      <c r="G143" s="85">
        <f>SUM(G144)</f>
        <v>0</v>
      </c>
      <c r="H143" s="85">
        <f t="shared" si="17"/>
        <v>0</v>
      </c>
      <c r="I143" s="85">
        <f t="shared" si="17"/>
        <v>0</v>
      </c>
      <c r="J143" s="85">
        <f t="shared" si="17"/>
        <v>0</v>
      </c>
    </row>
    <row r="144" spans="1:10" ht="45.75" x14ac:dyDescent="0.25">
      <c r="A144" s="217" t="s">
        <v>28</v>
      </c>
      <c r="B144" s="84" t="s">
        <v>81</v>
      </c>
      <c r="C144" s="84" t="s">
        <v>91</v>
      </c>
      <c r="D144" s="23" t="s">
        <v>294</v>
      </c>
      <c r="E144" s="23" t="s">
        <v>29</v>
      </c>
      <c r="F144" s="23"/>
      <c r="G144" s="85">
        <f>SUM(G145)</f>
        <v>0</v>
      </c>
      <c r="H144" s="85">
        <f t="shared" si="17"/>
        <v>0</v>
      </c>
      <c r="I144" s="85">
        <f t="shared" si="17"/>
        <v>0</v>
      </c>
      <c r="J144" s="85">
        <f t="shared" si="17"/>
        <v>0</v>
      </c>
    </row>
    <row r="145" spans="1:10" ht="23.25" x14ac:dyDescent="0.25">
      <c r="A145" s="217" t="s">
        <v>30</v>
      </c>
      <c r="B145" s="84" t="s">
        <v>81</v>
      </c>
      <c r="C145" s="84" t="s">
        <v>91</v>
      </c>
      <c r="D145" s="23" t="s">
        <v>294</v>
      </c>
      <c r="E145" s="23" t="s">
        <v>31</v>
      </c>
      <c r="F145" s="23"/>
      <c r="G145" s="85">
        <f>SUM(G146)</f>
        <v>0</v>
      </c>
      <c r="H145" s="85">
        <f t="shared" si="17"/>
        <v>0</v>
      </c>
      <c r="I145" s="85">
        <f t="shared" si="17"/>
        <v>0</v>
      </c>
      <c r="J145" s="85">
        <f t="shared" si="17"/>
        <v>0</v>
      </c>
    </row>
    <row r="146" spans="1:10" x14ac:dyDescent="0.25">
      <c r="A146" s="217" t="s">
        <v>32</v>
      </c>
      <c r="B146" s="84" t="s">
        <v>81</v>
      </c>
      <c r="C146" s="84" t="s">
        <v>91</v>
      </c>
      <c r="D146" s="23" t="s">
        <v>294</v>
      </c>
      <c r="E146" s="23" t="s">
        <v>33</v>
      </c>
      <c r="F146" s="23"/>
      <c r="G146" s="85">
        <f>SUM(G147:G148)</f>
        <v>0</v>
      </c>
      <c r="H146" s="85">
        <f>SUM(H147:H148)</f>
        <v>0</v>
      </c>
      <c r="I146" s="85">
        <f>SUM(I147:I148)</f>
        <v>0</v>
      </c>
      <c r="J146" s="85">
        <f>SUM(J147:J148)</f>
        <v>0</v>
      </c>
    </row>
    <row r="147" spans="1:10" x14ac:dyDescent="0.25">
      <c r="A147" s="257" t="s">
        <v>32</v>
      </c>
      <c r="B147" s="421" t="s">
        <v>81</v>
      </c>
      <c r="C147" s="421" t="s">
        <v>91</v>
      </c>
      <c r="D147" s="260" t="s">
        <v>492</v>
      </c>
      <c r="E147" s="260" t="s">
        <v>33</v>
      </c>
      <c r="F147" s="23" t="s">
        <v>34</v>
      </c>
      <c r="G147" s="85">
        <f>SUM(G184+G221+G258)</f>
        <v>0</v>
      </c>
      <c r="H147" s="85">
        <f t="shared" ref="H147:J148" si="18">SUM(H184+H221+H258)</f>
        <v>0</v>
      </c>
      <c r="I147" s="85">
        <f t="shared" si="18"/>
        <v>0</v>
      </c>
      <c r="J147" s="85">
        <f t="shared" si="18"/>
        <v>0</v>
      </c>
    </row>
    <row r="148" spans="1:10" x14ac:dyDescent="0.25">
      <c r="A148" s="266"/>
      <c r="B148" s="423"/>
      <c r="C148" s="423"/>
      <c r="D148" s="308"/>
      <c r="E148" s="308"/>
      <c r="F148" s="23" t="s">
        <v>35</v>
      </c>
      <c r="G148" s="85">
        <f>SUM(G185+G222+G259)</f>
        <v>0</v>
      </c>
      <c r="H148" s="85">
        <f t="shared" si="18"/>
        <v>0</v>
      </c>
      <c r="I148" s="85">
        <f t="shared" si="18"/>
        <v>0</v>
      </c>
      <c r="J148" s="85">
        <f t="shared" si="18"/>
        <v>0</v>
      </c>
    </row>
    <row r="149" spans="1:10" x14ac:dyDescent="0.25">
      <c r="A149" s="125" t="s">
        <v>493</v>
      </c>
      <c r="B149" s="84"/>
      <c r="C149" s="84"/>
      <c r="D149" s="84"/>
      <c r="E149" s="84"/>
      <c r="F149" s="84"/>
      <c r="G149" s="85">
        <f>SUM(G150+G179)</f>
        <v>550950</v>
      </c>
      <c r="H149" s="85">
        <f>SUM(H150+H179)</f>
        <v>511637.93019999994</v>
      </c>
      <c r="I149" s="85">
        <f>SUM(I150+I179)</f>
        <v>511637.93019999994</v>
      </c>
      <c r="J149" s="85">
        <f>SUM(J150+J179)</f>
        <v>0</v>
      </c>
    </row>
    <row r="150" spans="1:10" ht="23.25" x14ac:dyDescent="0.25">
      <c r="A150" s="159" t="s">
        <v>489</v>
      </c>
      <c r="B150" s="23" t="s">
        <v>81</v>
      </c>
      <c r="C150" s="23" t="s">
        <v>91</v>
      </c>
      <c r="D150" s="23" t="s">
        <v>97</v>
      </c>
      <c r="E150" s="84"/>
      <c r="F150" s="84"/>
      <c r="G150" s="85">
        <f>SUM(G151+G156+G176)</f>
        <v>550950</v>
      </c>
      <c r="H150" s="85">
        <f>SUM(H151+H156+H176)</f>
        <v>511637.93019999994</v>
      </c>
      <c r="I150" s="85">
        <f>SUM(I151+I156+I176)</f>
        <v>511637.93019999994</v>
      </c>
      <c r="J150" s="85">
        <f>SUM(J151+J156+J176)</f>
        <v>0</v>
      </c>
    </row>
    <row r="151" spans="1:10" ht="68.25" x14ac:dyDescent="0.25">
      <c r="A151" s="217" t="s">
        <v>490</v>
      </c>
      <c r="B151" s="84" t="s">
        <v>81</v>
      </c>
      <c r="C151" s="84" t="s">
        <v>91</v>
      </c>
      <c r="D151" s="23" t="s">
        <v>97</v>
      </c>
      <c r="E151" s="84" t="s">
        <v>29</v>
      </c>
      <c r="F151" s="84"/>
      <c r="G151" s="85">
        <f>SUM(G152)</f>
        <v>510270</v>
      </c>
      <c r="H151" s="85">
        <f t="shared" ref="H151:J152" si="19">SUM(H152)</f>
        <v>471975.13019999996</v>
      </c>
      <c r="I151" s="85">
        <f t="shared" si="19"/>
        <v>471975.13019999996</v>
      </c>
      <c r="J151" s="85">
        <f t="shared" si="19"/>
        <v>0</v>
      </c>
    </row>
    <row r="152" spans="1:10" ht="23.25" x14ac:dyDescent="0.25">
      <c r="A152" s="217" t="s">
        <v>491</v>
      </c>
      <c r="B152" s="84"/>
      <c r="C152" s="84"/>
      <c r="D152" s="23" t="s">
        <v>97</v>
      </c>
      <c r="E152" s="84" t="s">
        <v>31</v>
      </c>
      <c r="F152" s="84"/>
      <c r="G152" s="85">
        <f>SUM(G153)</f>
        <v>510270</v>
      </c>
      <c r="H152" s="85">
        <f t="shared" si="19"/>
        <v>471975.13019999996</v>
      </c>
      <c r="I152" s="85">
        <f t="shared" si="19"/>
        <v>471975.13019999996</v>
      </c>
      <c r="J152" s="85">
        <f t="shared" si="19"/>
        <v>0</v>
      </c>
    </row>
    <row r="153" spans="1:10" x14ac:dyDescent="0.25">
      <c r="A153" s="257" t="s">
        <v>32</v>
      </c>
      <c r="B153" s="260" t="s">
        <v>81</v>
      </c>
      <c r="C153" s="260" t="s">
        <v>91</v>
      </c>
      <c r="D153" s="23" t="s">
        <v>97</v>
      </c>
      <c r="E153" s="421" t="s">
        <v>33</v>
      </c>
      <c r="F153" s="84"/>
      <c r="G153" s="85">
        <f>SUM(G154:G155)</f>
        <v>510270</v>
      </c>
      <c r="H153" s="85">
        <f>SUM(H154:H155)</f>
        <v>471975.13019999996</v>
      </c>
      <c r="I153" s="85">
        <f>SUM(I154:I155)</f>
        <v>471975.13019999996</v>
      </c>
      <c r="J153" s="85">
        <f>SUM(J154:J155)</f>
        <v>0</v>
      </c>
    </row>
    <row r="154" spans="1:10" x14ac:dyDescent="0.25">
      <c r="A154" s="265"/>
      <c r="B154" s="270"/>
      <c r="C154" s="270"/>
      <c r="D154" s="23" t="s">
        <v>97</v>
      </c>
      <c r="E154" s="422"/>
      <c r="F154" s="84" t="s">
        <v>34</v>
      </c>
      <c r="G154" s="85">
        <v>391892</v>
      </c>
      <c r="H154" s="85">
        <f>SUM(I154:J154)</f>
        <v>362500.1</v>
      </c>
      <c r="I154" s="22">
        <f>SUM(G154*92.5/100)</f>
        <v>362500.1</v>
      </c>
      <c r="J154" s="85">
        <v>0</v>
      </c>
    </row>
    <row r="155" spans="1:10" x14ac:dyDescent="0.25">
      <c r="A155" s="266"/>
      <c r="B155" s="308"/>
      <c r="C155" s="308"/>
      <c r="D155" s="23" t="s">
        <v>97</v>
      </c>
      <c r="E155" s="423"/>
      <c r="F155" s="84" t="s">
        <v>35</v>
      </c>
      <c r="G155" s="85">
        <v>118378</v>
      </c>
      <c r="H155" s="85">
        <f>SUM(I155:J155)</f>
        <v>109475.03019999999</v>
      </c>
      <c r="I155" s="85">
        <f>SUM(I154*30.2/100)</f>
        <v>109475.03019999999</v>
      </c>
      <c r="J155" s="85">
        <v>0</v>
      </c>
    </row>
    <row r="156" spans="1:10" ht="23.25" x14ac:dyDescent="0.25">
      <c r="A156" s="149" t="s">
        <v>228</v>
      </c>
      <c r="B156" s="84" t="s">
        <v>81</v>
      </c>
      <c r="C156" s="84" t="s">
        <v>91</v>
      </c>
      <c r="D156" s="23" t="s">
        <v>97</v>
      </c>
      <c r="E156" s="147">
        <v>200</v>
      </c>
      <c r="F156" s="84"/>
      <c r="G156" s="85">
        <f>SUM(G157)</f>
        <v>39900</v>
      </c>
      <c r="H156" s="85">
        <f>SUM(H157)</f>
        <v>38836</v>
      </c>
      <c r="I156" s="85">
        <f>SUM(I157)</f>
        <v>38836</v>
      </c>
      <c r="J156" s="85">
        <f>SUM(J157)</f>
        <v>0</v>
      </c>
    </row>
    <row r="157" spans="1:10" ht="34.5" x14ac:dyDescent="0.25">
      <c r="A157" s="217" t="s">
        <v>229</v>
      </c>
      <c r="B157" s="84" t="s">
        <v>81</v>
      </c>
      <c r="C157" s="84" t="s">
        <v>91</v>
      </c>
      <c r="D157" s="23" t="s">
        <v>97</v>
      </c>
      <c r="E157" s="147">
        <v>240</v>
      </c>
      <c r="F157" s="84"/>
      <c r="G157" s="85">
        <f>SUM(G158:G159)</f>
        <v>39900</v>
      </c>
      <c r="H157" s="85">
        <f>SUM(H158:H159)</f>
        <v>38836</v>
      </c>
      <c r="I157" s="85">
        <f>SUM(I158:I159)</f>
        <v>38836</v>
      </c>
      <c r="J157" s="85">
        <f>SUM(J158:J159)</f>
        <v>0</v>
      </c>
    </row>
    <row r="158" spans="1:10" ht="34.5" x14ac:dyDescent="0.25">
      <c r="A158" s="148" t="s">
        <v>104</v>
      </c>
      <c r="B158" s="23" t="s">
        <v>81</v>
      </c>
      <c r="C158" s="23" t="s">
        <v>91</v>
      </c>
      <c r="D158" s="23" t="s">
        <v>97</v>
      </c>
      <c r="E158" s="147">
        <v>242</v>
      </c>
      <c r="F158" s="23" t="s">
        <v>41</v>
      </c>
      <c r="G158" s="85">
        <v>4800</v>
      </c>
      <c r="H158" s="85">
        <f>SUM(I158:J158)</f>
        <v>4224</v>
      </c>
      <c r="I158" s="85">
        <f>SUM(G158*88/100)</f>
        <v>4224</v>
      </c>
      <c r="J158" s="85">
        <v>0</v>
      </c>
    </row>
    <row r="159" spans="1:10" ht="23.25" x14ac:dyDescent="0.25">
      <c r="A159" s="148" t="s">
        <v>494</v>
      </c>
      <c r="B159" s="84" t="s">
        <v>81</v>
      </c>
      <c r="C159" s="84" t="s">
        <v>91</v>
      </c>
      <c r="D159" s="23" t="s">
        <v>97</v>
      </c>
      <c r="E159" s="147">
        <v>244</v>
      </c>
      <c r="F159" s="84"/>
      <c r="G159" s="85">
        <f>SUM(G160+G161+G165+G168+G169+G170)</f>
        <v>35100</v>
      </c>
      <c r="H159" s="85">
        <f>SUM(H160+H161+H165+H168+H169+H170)</f>
        <v>34612</v>
      </c>
      <c r="I159" s="85">
        <f>SUM(I160+I161+I165+I168+I169+I170)</f>
        <v>34612</v>
      </c>
      <c r="J159" s="85">
        <f>SUM(J160+J161+J165+J168+J169+J170)</f>
        <v>0</v>
      </c>
    </row>
    <row r="160" spans="1:10" x14ac:dyDescent="0.25">
      <c r="A160" s="160"/>
      <c r="B160" s="84"/>
      <c r="C160" s="84"/>
      <c r="D160" s="23"/>
      <c r="E160" s="84"/>
      <c r="F160" s="84" t="s">
        <v>41</v>
      </c>
      <c r="G160" s="85">
        <v>0</v>
      </c>
      <c r="H160" s="85">
        <f>SUM(I160:J160)</f>
        <v>0</v>
      </c>
      <c r="I160" s="85"/>
      <c r="J160" s="85"/>
    </row>
    <row r="161" spans="1:10" x14ac:dyDescent="0.25">
      <c r="A161" s="160"/>
      <c r="B161" s="84"/>
      <c r="C161" s="84"/>
      <c r="D161" s="23"/>
      <c r="E161" s="84"/>
      <c r="F161" s="84" t="s">
        <v>45</v>
      </c>
      <c r="G161" s="85">
        <f>SUM(G162:G164)</f>
        <v>8000</v>
      </c>
      <c r="H161" s="85">
        <f>SUM(H162:H164)</f>
        <v>8160</v>
      </c>
      <c r="I161" s="85">
        <f>SUM(I162:I164)</f>
        <v>8160</v>
      </c>
      <c r="J161" s="85">
        <f>SUM(J162:J164)</f>
        <v>0</v>
      </c>
    </row>
    <row r="162" spans="1:10" x14ac:dyDescent="0.25">
      <c r="A162" s="160"/>
      <c r="B162" s="84"/>
      <c r="C162" s="84"/>
      <c r="D162" s="23"/>
      <c r="E162" s="84"/>
      <c r="F162" s="23" t="s">
        <v>46</v>
      </c>
      <c r="G162" s="85">
        <v>8000</v>
      </c>
      <c r="H162" s="85">
        <f>SUM(I162:J162)</f>
        <v>8160</v>
      </c>
      <c r="I162" s="85">
        <f>SUM(G162*102/100)</f>
        <v>8160</v>
      </c>
      <c r="J162" s="85">
        <v>0</v>
      </c>
    </row>
    <row r="163" spans="1:10" x14ac:dyDescent="0.25">
      <c r="A163" s="160"/>
      <c r="B163" s="84"/>
      <c r="C163" s="84"/>
      <c r="D163" s="23"/>
      <c r="E163" s="84"/>
      <c r="F163" s="23" t="s">
        <v>47</v>
      </c>
      <c r="G163" s="85">
        <v>0</v>
      </c>
      <c r="H163" s="85">
        <f>SUM(I163:J163)</f>
        <v>0</v>
      </c>
      <c r="I163" s="85">
        <f>SUM(G163*102/100)</f>
        <v>0</v>
      </c>
      <c r="J163" s="85">
        <v>0</v>
      </c>
    </row>
    <row r="164" spans="1:10" x14ac:dyDescent="0.25">
      <c r="A164" s="160"/>
      <c r="B164" s="84"/>
      <c r="C164" s="84"/>
      <c r="D164" s="23"/>
      <c r="E164" s="84"/>
      <c r="F164" s="23" t="s">
        <v>48</v>
      </c>
      <c r="G164" s="85">
        <v>0</v>
      </c>
      <c r="H164" s="85">
        <f>SUM(I164:J164)</f>
        <v>0</v>
      </c>
      <c r="I164" s="85">
        <f>SUM(G164*106.2/100)</f>
        <v>0</v>
      </c>
      <c r="J164" s="85">
        <v>0</v>
      </c>
    </row>
    <row r="165" spans="1:10" x14ac:dyDescent="0.25">
      <c r="A165" s="160"/>
      <c r="B165" s="84"/>
      <c r="C165" s="84"/>
      <c r="D165" s="23"/>
      <c r="E165" s="84"/>
      <c r="F165" s="84" t="s">
        <v>50</v>
      </c>
      <c r="G165" s="85">
        <f>SUM(G166:G167)</f>
        <v>100</v>
      </c>
      <c r="H165" s="85">
        <f>SUM(H166:H167)</f>
        <v>88</v>
      </c>
      <c r="I165" s="85">
        <f>SUM(I166:I167)</f>
        <v>88</v>
      </c>
      <c r="J165" s="85">
        <f>SUM(J166:J167)</f>
        <v>0</v>
      </c>
    </row>
    <row r="166" spans="1:10" x14ac:dyDescent="0.25">
      <c r="A166" s="160"/>
      <c r="B166" s="84"/>
      <c r="C166" s="84"/>
      <c r="D166" s="23"/>
      <c r="E166" s="84"/>
      <c r="F166" s="23" t="s">
        <v>51</v>
      </c>
      <c r="G166" s="85">
        <v>100</v>
      </c>
      <c r="H166" s="85">
        <f>SUM(I166:J166)</f>
        <v>88</v>
      </c>
      <c r="I166" s="85">
        <f>SUM(G166*88/100)</f>
        <v>88</v>
      </c>
      <c r="J166" s="85">
        <v>0</v>
      </c>
    </row>
    <row r="167" spans="1:10" x14ac:dyDescent="0.25">
      <c r="A167" s="160"/>
      <c r="B167" s="84"/>
      <c r="C167" s="84"/>
      <c r="D167" s="23"/>
      <c r="E167" s="84"/>
      <c r="F167" s="23" t="s">
        <v>98</v>
      </c>
      <c r="G167" s="85"/>
      <c r="H167" s="85">
        <f>SUM(I167:J167)</f>
        <v>0</v>
      </c>
      <c r="I167" s="85">
        <f>SUM(G167*90/100)</f>
        <v>0</v>
      </c>
      <c r="J167" s="85">
        <v>0</v>
      </c>
    </row>
    <row r="168" spans="1:10" x14ac:dyDescent="0.25">
      <c r="A168" s="160"/>
      <c r="B168" s="84"/>
      <c r="C168" s="84"/>
      <c r="D168" s="23"/>
      <c r="E168" s="84"/>
      <c r="F168" s="23" t="s">
        <v>56</v>
      </c>
      <c r="G168" s="85">
        <v>0</v>
      </c>
      <c r="H168" s="85">
        <f t="shared" ref="H168:H175" si="20">SUM(I168:J168)</f>
        <v>0</v>
      </c>
      <c r="I168" s="85"/>
      <c r="J168" s="85"/>
    </row>
    <row r="169" spans="1:10" x14ac:dyDescent="0.25">
      <c r="A169" s="160"/>
      <c r="B169" s="84"/>
      <c r="C169" s="84"/>
      <c r="D169" s="23"/>
      <c r="E169" s="84"/>
      <c r="F169" s="84" t="s">
        <v>99</v>
      </c>
      <c r="G169" s="85">
        <v>0</v>
      </c>
      <c r="H169" s="85">
        <f t="shared" si="20"/>
        <v>0</v>
      </c>
      <c r="I169" s="85"/>
      <c r="J169" s="85"/>
    </row>
    <row r="170" spans="1:10" x14ac:dyDescent="0.25">
      <c r="A170" s="160"/>
      <c r="B170" s="84"/>
      <c r="C170" s="84"/>
      <c r="D170" s="23"/>
      <c r="E170" s="84"/>
      <c r="F170" s="84" t="s">
        <v>58</v>
      </c>
      <c r="G170" s="85">
        <f>SUM(G171:G175)</f>
        <v>27000</v>
      </c>
      <c r="H170" s="85">
        <f>SUM(H171:H175)</f>
        <v>26364</v>
      </c>
      <c r="I170" s="85">
        <f>SUM(I171:I175)</f>
        <v>26364</v>
      </c>
      <c r="J170" s="85">
        <f>SUM(J171:J175)</f>
        <v>0</v>
      </c>
    </row>
    <row r="171" spans="1:10" x14ac:dyDescent="0.25">
      <c r="A171" s="160"/>
      <c r="B171" s="84"/>
      <c r="C171" s="84"/>
      <c r="D171" s="23"/>
      <c r="E171" s="84"/>
      <c r="F171" s="23" t="s">
        <v>100</v>
      </c>
      <c r="G171" s="85">
        <v>8000</v>
      </c>
      <c r="H171" s="85">
        <f t="shared" si="20"/>
        <v>7040</v>
      </c>
      <c r="I171" s="85">
        <f>SUM(G171*88/100)</f>
        <v>7040</v>
      </c>
      <c r="J171" s="85">
        <v>0</v>
      </c>
    </row>
    <row r="172" spans="1:10" x14ac:dyDescent="0.25">
      <c r="A172" s="160"/>
      <c r="B172" s="84"/>
      <c r="C172" s="84"/>
      <c r="D172" s="23"/>
      <c r="E172" s="84"/>
      <c r="F172" s="23" t="s">
        <v>101</v>
      </c>
      <c r="G172" s="85">
        <v>400</v>
      </c>
      <c r="H172" s="85">
        <f t="shared" si="20"/>
        <v>352</v>
      </c>
      <c r="I172" s="85">
        <f>SUM(G172*88/100)</f>
        <v>352</v>
      </c>
      <c r="J172" s="85">
        <v>0</v>
      </c>
    </row>
    <row r="173" spans="1:10" x14ac:dyDescent="0.25">
      <c r="A173" s="160"/>
      <c r="B173" s="84"/>
      <c r="C173" s="84"/>
      <c r="D173" s="23"/>
      <c r="E173" s="84"/>
      <c r="F173" s="23" t="s">
        <v>102</v>
      </c>
      <c r="G173" s="85">
        <v>0</v>
      </c>
      <c r="H173" s="85">
        <f t="shared" si="20"/>
        <v>0</v>
      </c>
      <c r="I173" s="85">
        <f>SUM(G173*90/100)</f>
        <v>0</v>
      </c>
      <c r="J173" s="85">
        <v>0</v>
      </c>
    </row>
    <row r="174" spans="1:10" x14ac:dyDescent="0.25">
      <c r="A174" s="160"/>
      <c r="B174" s="84"/>
      <c r="C174" s="84"/>
      <c r="D174" s="23"/>
      <c r="E174" s="84"/>
      <c r="F174" s="84" t="s">
        <v>60</v>
      </c>
      <c r="G174" s="85">
        <v>0</v>
      </c>
      <c r="H174" s="85">
        <f t="shared" si="20"/>
        <v>0</v>
      </c>
      <c r="I174" s="85">
        <f>SUM(G174*107.4/100)</f>
        <v>0</v>
      </c>
      <c r="J174" s="85">
        <v>0</v>
      </c>
    </row>
    <row r="175" spans="1:10" x14ac:dyDescent="0.25">
      <c r="A175" s="160"/>
      <c r="B175" s="84"/>
      <c r="C175" s="84"/>
      <c r="D175" s="23"/>
      <c r="E175" s="84"/>
      <c r="F175" s="84" t="s">
        <v>61</v>
      </c>
      <c r="G175" s="85">
        <v>18600</v>
      </c>
      <c r="H175" s="85">
        <f t="shared" si="20"/>
        <v>18972</v>
      </c>
      <c r="I175" s="85">
        <f>SUM(G175*102/100)</f>
        <v>18972</v>
      </c>
      <c r="J175" s="85">
        <v>0</v>
      </c>
    </row>
    <row r="176" spans="1:10" x14ac:dyDescent="0.25">
      <c r="A176" s="217" t="s">
        <v>62</v>
      </c>
      <c r="B176" s="84" t="s">
        <v>81</v>
      </c>
      <c r="C176" s="84" t="s">
        <v>91</v>
      </c>
      <c r="D176" s="23" t="s">
        <v>97</v>
      </c>
      <c r="E176" s="23" t="s">
        <v>63</v>
      </c>
      <c r="F176" s="84"/>
      <c r="G176" s="85">
        <f>SUM(G177)</f>
        <v>780</v>
      </c>
      <c r="H176" s="85">
        <f t="shared" ref="H176:J177" si="21">SUM(H177)</f>
        <v>826.8</v>
      </c>
      <c r="I176" s="85">
        <f t="shared" si="21"/>
        <v>826.8</v>
      </c>
      <c r="J176" s="85">
        <f t="shared" si="21"/>
        <v>0</v>
      </c>
    </row>
    <row r="177" spans="1:10" x14ac:dyDescent="0.25">
      <c r="A177" s="217" t="s">
        <v>64</v>
      </c>
      <c r="B177" s="84" t="s">
        <v>81</v>
      </c>
      <c r="C177" s="84" t="s">
        <v>91</v>
      </c>
      <c r="D177" s="23" t="s">
        <v>97</v>
      </c>
      <c r="E177" s="23" t="s">
        <v>65</v>
      </c>
      <c r="F177" s="23"/>
      <c r="G177" s="85">
        <f>SUM(G178)</f>
        <v>780</v>
      </c>
      <c r="H177" s="85">
        <f t="shared" si="21"/>
        <v>826.8</v>
      </c>
      <c r="I177" s="85">
        <f t="shared" si="21"/>
        <v>826.8</v>
      </c>
      <c r="J177" s="85">
        <f t="shared" si="21"/>
        <v>0</v>
      </c>
    </row>
    <row r="178" spans="1:10" ht="23.25" x14ac:dyDescent="0.25">
      <c r="A178" s="217" t="s">
        <v>66</v>
      </c>
      <c r="B178" s="84" t="s">
        <v>81</v>
      </c>
      <c r="C178" s="84" t="s">
        <v>91</v>
      </c>
      <c r="D178" s="23" t="s">
        <v>97</v>
      </c>
      <c r="E178" s="23" t="s">
        <v>67</v>
      </c>
      <c r="F178" s="23" t="s">
        <v>68</v>
      </c>
      <c r="G178" s="85">
        <v>780</v>
      </c>
      <c r="H178" s="85">
        <f>SUM(I178:J178)</f>
        <v>826.8</v>
      </c>
      <c r="I178" s="85">
        <f>SUM(G178*106/100)</f>
        <v>826.8</v>
      </c>
      <c r="J178" s="85">
        <v>0</v>
      </c>
    </row>
    <row r="179" spans="1:10" ht="23.25" x14ac:dyDescent="0.25">
      <c r="A179" s="149" t="s">
        <v>291</v>
      </c>
      <c r="B179" s="84" t="s">
        <v>81</v>
      </c>
      <c r="C179" s="84" t="s">
        <v>91</v>
      </c>
      <c r="D179" s="23" t="s">
        <v>292</v>
      </c>
      <c r="E179" s="23"/>
      <c r="F179" s="23"/>
      <c r="G179" s="85">
        <f>SUM(G180)</f>
        <v>0</v>
      </c>
      <c r="H179" s="85">
        <f t="shared" ref="H179:J182" si="22">SUM(H180)</f>
        <v>0</v>
      </c>
      <c r="I179" s="85">
        <f t="shared" si="22"/>
        <v>0</v>
      </c>
      <c r="J179" s="85">
        <f t="shared" si="22"/>
        <v>0</v>
      </c>
    </row>
    <row r="180" spans="1:10" ht="34.5" x14ac:dyDescent="0.25">
      <c r="A180" s="149" t="s">
        <v>293</v>
      </c>
      <c r="B180" s="84" t="s">
        <v>81</v>
      </c>
      <c r="C180" s="84" t="s">
        <v>91</v>
      </c>
      <c r="D180" s="23" t="s">
        <v>294</v>
      </c>
      <c r="E180" s="23"/>
      <c r="F180" s="23"/>
      <c r="G180" s="85">
        <f>SUM(G181)</f>
        <v>0</v>
      </c>
      <c r="H180" s="85">
        <f t="shared" si="22"/>
        <v>0</v>
      </c>
      <c r="I180" s="85">
        <f t="shared" si="22"/>
        <v>0</v>
      </c>
      <c r="J180" s="85">
        <f t="shared" si="22"/>
        <v>0</v>
      </c>
    </row>
    <row r="181" spans="1:10" ht="45.75" x14ac:dyDescent="0.25">
      <c r="A181" s="217" t="s">
        <v>28</v>
      </c>
      <c r="B181" s="84" t="s">
        <v>81</v>
      </c>
      <c r="C181" s="84" t="s">
        <v>91</v>
      </c>
      <c r="D181" s="23" t="s">
        <v>294</v>
      </c>
      <c r="E181" s="23" t="s">
        <v>29</v>
      </c>
      <c r="F181" s="23"/>
      <c r="G181" s="85">
        <f>SUM(G182)</f>
        <v>0</v>
      </c>
      <c r="H181" s="85">
        <f t="shared" si="22"/>
        <v>0</v>
      </c>
      <c r="I181" s="85">
        <f t="shared" si="22"/>
        <v>0</v>
      </c>
      <c r="J181" s="85">
        <f t="shared" si="22"/>
        <v>0</v>
      </c>
    </row>
    <row r="182" spans="1:10" ht="23.25" x14ac:dyDescent="0.25">
      <c r="A182" s="217" t="s">
        <v>30</v>
      </c>
      <c r="B182" s="84" t="s">
        <v>81</v>
      </c>
      <c r="C182" s="84" t="s">
        <v>91</v>
      </c>
      <c r="D182" s="23" t="s">
        <v>294</v>
      </c>
      <c r="E182" s="23" t="s">
        <v>31</v>
      </c>
      <c r="F182" s="23"/>
      <c r="G182" s="85">
        <f>SUM(G183)</f>
        <v>0</v>
      </c>
      <c r="H182" s="85">
        <f t="shared" si="22"/>
        <v>0</v>
      </c>
      <c r="I182" s="85">
        <f t="shared" si="22"/>
        <v>0</v>
      </c>
      <c r="J182" s="85">
        <f t="shared" si="22"/>
        <v>0</v>
      </c>
    </row>
    <row r="183" spans="1:10" x14ac:dyDescent="0.25">
      <c r="A183" s="217" t="s">
        <v>32</v>
      </c>
      <c r="B183" s="84" t="s">
        <v>81</v>
      </c>
      <c r="C183" s="84" t="s">
        <v>91</v>
      </c>
      <c r="D183" s="23" t="s">
        <v>294</v>
      </c>
      <c r="E183" s="23" t="s">
        <v>33</v>
      </c>
      <c r="F183" s="23"/>
      <c r="G183" s="85">
        <f>SUM(G184:G185)</f>
        <v>0</v>
      </c>
      <c r="H183" s="85">
        <f>SUM(H184:H185)</f>
        <v>0</v>
      </c>
      <c r="I183" s="85">
        <f>SUM(I184:I185)</f>
        <v>0</v>
      </c>
      <c r="J183" s="85">
        <f>SUM(J184:J185)</f>
        <v>0</v>
      </c>
    </row>
    <row r="184" spans="1:10" x14ac:dyDescent="0.25">
      <c r="A184" s="257" t="s">
        <v>32</v>
      </c>
      <c r="B184" s="421" t="s">
        <v>81</v>
      </c>
      <c r="C184" s="421" t="s">
        <v>91</v>
      </c>
      <c r="D184" s="260" t="s">
        <v>294</v>
      </c>
      <c r="E184" s="260" t="s">
        <v>33</v>
      </c>
      <c r="F184" s="23" t="s">
        <v>34</v>
      </c>
      <c r="G184" s="85">
        <v>0</v>
      </c>
      <c r="H184" s="85">
        <f>SUM(I184:J184)</f>
        <v>0</v>
      </c>
      <c r="I184" s="85">
        <v>0</v>
      </c>
      <c r="J184" s="85">
        <v>0</v>
      </c>
    </row>
    <row r="185" spans="1:10" x14ac:dyDescent="0.25">
      <c r="A185" s="266"/>
      <c r="B185" s="423"/>
      <c r="C185" s="423"/>
      <c r="D185" s="308"/>
      <c r="E185" s="308"/>
      <c r="F185" s="23" t="s">
        <v>35</v>
      </c>
      <c r="G185" s="85">
        <v>0</v>
      </c>
      <c r="H185" s="85">
        <f>SUM(I185:J185)</f>
        <v>0</v>
      </c>
      <c r="I185" s="85">
        <v>0</v>
      </c>
      <c r="J185" s="85">
        <v>0</v>
      </c>
    </row>
    <row r="186" spans="1:10" x14ac:dyDescent="0.25">
      <c r="A186" s="125" t="s">
        <v>495</v>
      </c>
      <c r="B186" s="24"/>
      <c r="C186" s="84"/>
      <c r="D186" s="84"/>
      <c r="E186" s="84"/>
      <c r="F186" s="84"/>
      <c r="G186" s="85">
        <f>SUM(G187+G216)</f>
        <v>541900</v>
      </c>
      <c r="H186" s="85">
        <f>SUM(H187+H216)</f>
        <v>502721.93019999994</v>
      </c>
      <c r="I186" s="85">
        <f>SUM(I187+I216)</f>
        <v>502721.93019999994</v>
      </c>
      <c r="J186" s="85">
        <f>SUM(J187+J216)</f>
        <v>0</v>
      </c>
    </row>
    <row r="187" spans="1:10" ht="23.25" x14ac:dyDescent="0.25">
      <c r="A187" s="159" t="s">
        <v>489</v>
      </c>
      <c r="B187" s="23" t="s">
        <v>81</v>
      </c>
      <c r="C187" s="23" t="s">
        <v>91</v>
      </c>
      <c r="D187" s="23" t="s">
        <v>97</v>
      </c>
      <c r="E187" s="84"/>
      <c r="F187" s="84"/>
      <c r="G187" s="85">
        <f>SUM(G188+G193+G213)</f>
        <v>541900</v>
      </c>
      <c r="H187" s="85">
        <f>SUM(H188+H193+H213)</f>
        <v>502721.93019999994</v>
      </c>
      <c r="I187" s="85">
        <f>SUM(I188+I193+I213)</f>
        <v>502721.93019999994</v>
      </c>
      <c r="J187" s="85">
        <f>SUM(J188+J193+J213)</f>
        <v>0</v>
      </c>
    </row>
    <row r="188" spans="1:10" ht="68.25" x14ac:dyDescent="0.25">
      <c r="A188" s="217" t="s">
        <v>490</v>
      </c>
      <c r="B188" s="84" t="s">
        <v>81</v>
      </c>
      <c r="C188" s="84" t="s">
        <v>91</v>
      </c>
      <c r="D188" s="23" t="s">
        <v>97</v>
      </c>
      <c r="E188" s="84" t="s">
        <v>29</v>
      </c>
      <c r="F188" s="84"/>
      <c r="G188" s="85">
        <f>SUM(G189)</f>
        <v>510270</v>
      </c>
      <c r="H188" s="85">
        <f t="shared" ref="H188:J189" si="23">SUM(H189)</f>
        <v>471975.13019999996</v>
      </c>
      <c r="I188" s="85">
        <f t="shared" si="23"/>
        <v>471975.13019999996</v>
      </c>
      <c r="J188" s="85">
        <f t="shared" si="23"/>
        <v>0</v>
      </c>
    </row>
    <row r="189" spans="1:10" ht="23.25" x14ac:dyDescent="0.25">
      <c r="A189" s="217" t="s">
        <v>491</v>
      </c>
      <c r="B189" s="84"/>
      <c r="C189" s="84"/>
      <c r="D189" s="23" t="s">
        <v>97</v>
      </c>
      <c r="E189" s="84" t="s">
        <v>31</v>
      </c>
      <c r="F189" s="84"/>
      <c r="G189" s="85">
        <f>SUM(G190)</f>
        <v>510270</v>
      </c>
      <c r="H189" s="85">
        <f t="shared" si="23"/>
        <v>471975.13019999996</v>
      </c>
      <c r="I189" s="85">
        <f t="shared" si="23"/>
        <v>471975.13019999996</v>
      </c>
      <c r="J189" s="85">
        <f t="shared" si="23"/>
        <v>0</v>
      </c>
    </row>
    <row r="190" spans="1:10" x14ac:dyDescent="0.25">
      <c r="A190" s="257" t="s">
        <v>32</v>
      </c>
      <c r="B190" s="260" t="s">
        <v>81</v>
      </c>
      <c r="C190" s="260" t="s">
        <v>91</v>
      </c>
      <c r="D190" s="23" t="s">
        <v>97</v>
      </c>
      <c r="E190" s="421" t="s">
        <v>33</v>
      </c>
      <c r="F190" s="84"/>
      <c r="G190" s="85">
        <f>SUM(G191:G192)</f>
        <v>510270</v>
      </c>
      <c r="H190" s="85">
        <f>SUM(H191:H192)</f>
        <v>471975.13019999996</v>
      </c>
      <c r="I190" s="85">
        <f>SUM(I191:I192)</f>
        <v>471975.13019999996</v>
      </c>
      <c r="J190" s="85">
        <f>SUM(J191:J192)</f>
        <v>0</v>
      </c>
    </row>
    <row r="191" spans="1:10" x14ac:dyDescent="0.25">
      <c r="A191" s="265"/>
      <c r="B191" s="270"/>
      <c r="C191" s="270"/>
      <c r="D191" s="23" t="s">
        <v>97</v>
      </c>
      <c r="E191" s="422"/>
      <c r="F191" s="84" t="s">
        <v>34</v>
      </c>
      <c r="G191" s="85">
        <v>391892</v>
      </c>
      <c r="H191" s="85">
        <f>SUM(I191:J191)</f>
        <v>362500.1</v>
      </c>
      <c r="I191" s="22">
        <f>SUM(G191*92.5/100)</f>
        <v>362500.1</v>
      </c>
      <c r="J191" s="85">
        <v>0</v>
      </c>
    </row>
    <row r="192" spans="1:10" x14ac:dyDescent="0.25">
      <c r="A192" s="266"/>
      <c r="B192" s="308"/>
      <c r="C192" s="308"/>
      <c r="D192" s="23" t="s">
        <v>97</v>
      </c>
      <c r="E192" s="423"/>
      <c r="F192" s="84" t="s">
        <v>35</v>
      </c>
      <c r="G192" s="85">
        <v>118378</v>
      </c>
      <c r="H192" s="85">
        <f>SUM(I192:J192)</f>
        <v>109475.03019999999</v>
      </c>
      <c r="I192" s="85">
        <f>SUM(I191*30.2/100)</f>
        <v>109475.03019999999</v>
      </c>
      <c r="J192" s="85">
        <v>0</v>
      </c>
    </row>
    <row r="193" spans="1:10" ht="23.25" x14ac:dyDescent="0.25">
      <c r="A193" s="149" t="s">
        <v>228</v>
      </c>
      <c r="B193" s="84" t="s">
        <v>81</v>
      </c>
      <c r="C193" s="84" t="s">
        <v>91</v>
      </c>
      <c r="D193" s="23" t="s">
        <v>97</v>
      </c>
      <c r="E193" s="147">
        <v>200</v>
      </c>
      <c r="F193" s="84"/>
      <c r="G193" s="85">
        <f>SUM(G194)</f>
        <v>30850</v>
      </c>
      <c r="H193" s="85">
        <f>SUM(H194)</f>
        <v>29920</v>
      </c>
      <c r="I193" s="85">
        <f>SUM(I194)</f>
        <v>29920</v>
      </c>
      <c r="J193" s="85">
        <f>SUM(J194)</f>
        <v>0</v>
      </c>
    </row>
    <row r="194" spans="1:10" ht="34.5" x14ac:dyDescent="0.25">
      <c r="A194" s="217" t="s">
        <v>229</v>
      </c>
      <c r="B194" s="84" t="s">
        <v>81</v>
      </c>
      <c r="C194" s="84" t="s">
        <v>91</v>
      </c>
      <c r="D194" s="23" t="s">
        <v>97</v>
      </c>
      <c r="E194" s="147">
        <v>240</v>
      </c>
      <c r="F194" s="84"/>
      <c r="G194" s="85">
        <f>SUM(G195:G196)</f>
        <v>30850</v>
      </c>
      <c r="H194" s="85">
        <f>SUM(H195:H196)</f>
        <v>29920</v>
      </c>
      <c r="I194" s="85">
        <f>SUM(I195:I196)</f>
        <v>29920</v>
      </c>
      <c r="J194" s="85">
        <f>SUM(J195:J196)</f>
        <v>0</v>
      </c>
    </row>
    <row r="195" spans="1:10" ht="34.5" x14ac:dyDescent="0.25">
      <c r="A195" s="148" t="s">
        <v>40</v>
      </c>
      <c r="B195" s="23" t="s">
        <v>81</v>
      </c>
      <c r="C195" s="23" t="s">
        <v>91</v>
      </c>
      <c r="D195" s="23" t="s">
        <v>97</v>
      </c>
      <c r="E195" s="147">
        <v>242</v>
      </c>
      <c r="F195" s="23" t="s">
        <v>41</v>
      </c>
      <c r="G195" s="85">
        <v>4800</v>
      </c>
      <c r="H195" s="85">
        <f>SUM(I195:J195)</f>
        <v>4224</v>
      </c>
      <c r="I195" s="85">
        <f>SUM(G195*88/100)</f>
        <v>4224</v>
      </c>
      <c r="J195" s="85">
        <v>0</v>
      </c>
    </row>
    <row r="196" spans="1:10" ht="23.25" x14ac:dyDescent="0.25">
      <c r="A196" s="148" t="s">
        <v>494</v>
      </c>
      <c r="B196" s="84" t="s">
        <v>81</v>
      </c>
      <c r="C196" s="84" t="s">
        <v>91</v>
      </c>
      <c r="D196" s="23" t="s">
        <v>97</v>
      </c>
      <c r="E196" s="147">
        <v>244</v>
      </c>
      <c r="F196" s="84"/>
      <c r="G196" s="85">
        <f>SUM(G197+G198+G202+G205+G206+G207)</f>
        <v>26050</v>
      </c>
      <c r="H196" s="85">
        <f>SUM(H197+H198+H202+H205+H206+H207)</f>
        <v>25696</v>
      </c>
      <c r="I196" s="85">
        <f>SUM(I197+I198+I202+I205+I206+I207)</f>
        <v>25696</v>
      </c>
      <c r="J196" s="85">
        <f>SUM(J197+J198+J202+J205+J206+J207)</f>
        <v>0</v>
      </c>
    </row>
    <row r="197" spans="1:10" x14ac:dyDescent="0.25">
      <c r="A197" s="160"/>
      <c r="B197" s="84"/>
      <c r="C197" s="84"/>
      <c r="D197" s="23"/>
      <c r="E197" s="84"/>
      <c r="F197" s="84" t="s">
        <v>41</v>
      </c>
      <c r="G197" s="85">
        <v>0</v>
      </c>
      <c r="H197" s="85">
        <f>SUM(I197:J197)</f>
        <v>0</v>
      </c>
      <c r="I197" s="85"/>
      <c r="J197" s="85"/>
    </row>
    <row r="198" spans="1:10" x14ac:dyDescent="0.25">
      <c r="A198" s="160"/>
      <c r="B198" s="84"/>
      <c r="C198" s="84"/>
      <c r="D198" s="23"/>
      <c r="E198" s="84"/>
      <c r="F198" s="84" t="s">
        <v>45</v>
      </c>
      <c r="G198" s="85">
        <f>SUM(G199:G201)</f>
        <v>9000</v>
      </c>
      <c r="H198" s="85">
        <f>SUM(H199:H201)</f>
        <v>9180</v>
      </c>
      <c r="I198" s="85">
        <f>SUM(I199:I201)</f>
        <v>9180</v>
      </c>
      <c r="J198" s="85">
        <f>SUM(J199:J201)</f>
        <v>0</v>
      </c>
    </row>
    <row r="199" spans="1:10" x14ac:dyDescent="0.25">
      <c r="A199" s="160"/>
      <c r="B199" s="84"/>
      <c r="C199" s="84"/>
      <c r="D199" s="23"/>
      <c r="E199" s="84"/>
      <c r="F199" s="84" t="s">
        <v>46</v>
      </c>
      <c r="G199" s="85">
        <v>9000</v>
      </c>
      <c r="H199" s="85">
        <f>SUM(I199:J199)</f>
        <v>9180</v>
      </c>
      <c r="I199" s="85">
        <f>SUM(G199*102/100)</f>
        <v>9180</v>
      </c>
      <c r="J199" s="85">
        <v>0</v>
      </c>
    </row>
    <row r="200" spans="1:10" x14ac:dyDescent="0.25">
      <c r="A200" s="160"/>
      <c r="B200" s="84"/>
      <c r="C200" s="84"/>
      <c r="D200" s="23"/>
      <c r="E200" s="84"/>
      <c r="F200" s="84" t="s">
        <v>47</v>
      </c>
      <c r="G200" s="85">
        <v>0</v>
      </c>
      <c r="H200" s="85">
        <f>SUM(I200:J200)</f>
        <v>0</v>
      </c>
      <c r="I200" s="85">
        <f>SUM(G200*102/100)</f>
        <v>0</v>
      </c>
      <c r="J200" s="85">
        <v>0</v>
      </c>
    </row>
    <row r="201" spans="1:10" x14ac:dyDescent="0.25">
      <c r="A201" s="160"/>
      <c r="B201" s="84"/>
      <c r="C201" s="84"/>
      <c r="D201" s="23"/>
      <c r="E201" s="84"/>
      <c r="F201" s="84" t="s">
        <v>48</v>
      </c>
      <c r="G201" s="85">
        <v>0</v>
      </c>
      <c r="H201" s="85">
        <f>SUM(I201:J201)</f>
        <v>0</v>
      </c>
      <c r="I201" s="85">
        <f>SUM(G201*107.4/100)</f>
        <v>0</v>
      </c>
      <c r="J201" s="85">
        <v>0</v>
      </c>
    </row>
    <row r="202" spans="1:10" x14ac:dyDescent="0.25">
      <c r="A202" s="160"/>
      <c r="B202" s="84"/>
      <c r="C202" s="84"/>
      <c r="D202" s="23"/>
      <c r="E202" s="84"/>
      <c r="F202" s="84" t="s">
        <v>50</v>
      </c>
      <c r="G202" s="85">
        <f>SUM(G203:G204)</f>
        <v>100</v>
      </c>
      <c r="H202" s="85">
        <f>SUM(H203:H204)</f>
        <v>88</v>
      </c>
      <c r="I202" s="85">
        <f>SUM(I203:I204)</f>
        <v>88</v>
      </c>
      <c r="J202" s="85">
        <f>SUM(J203:J204)</f>
        <v>0</v>
      </c>
    </row>
    <row r="203" spans="1:10" x14ac:dyDescent="0.25">
      <c r="A203" s="160"/>
      <c r="B203" s="84"/>
      <c r="C203" s="84"/>
      <c r="D203" s="23"/>
      <c r="E203" s="84"/>
      <c r="F203" s="84" t="s">
        <v>51</v>
      </c>
      <c r="G203" s="85">
        <v>100</v>
      </c>
      <c r="H203" s="85">
        <f>SUM(I203:J203)</f>
        <v>88</v>
      </c>
      <c r="I203" s="85">
        <f>SUM(G203*88/100)</f>
        <v>88</v>
      </c>
      <c r="J203" s="85"/>
    </row>
    <row r="204" spans="1:10" x14ac:dyDescent="0.25">
      <c r="A204" s="160"/>
      <c r="B204" s="84"/>
      <c r="C204" s="84"/>
      <c r="D204" s="23"/>
      <c r="E204" s="84"/>
      <c r="F204" s="84" t="s">
        <v>98</v>
      </c>
      <c r="G204" s="85">
        <v>0</v>
      </c>
      <c r="H204" s="85"/>
      <c r="I204" s="85">
        <f>SUM(G204*106.2/100)</f>
        <v>0</v>
      </c>
      <c r="J204" s="85"/>
    </row>
    <row r="205" spans="1:10" x14ac:dyDescent="0.25">
      <c r="A205" s="160"/>
      <c r="B205" s="84"/>
      <c r="C205" s="84"/>
      <c r="D205" s="23"/>
      <c r="E205" s="84"/>
      <c r="F205" s="84" t="s">
        <v>56</v>
      </c>
      <c r="G205" s="85">
        <v>0</v>
      </c>
      <c r="H205" s="85"/>
      <c r="I205" s="85">
        <f>SUM(G205*106.2/100)</f>
        <v>0</v>
      </c>
      <c r="J205" s="85"/>
    </row>
    <row r="206" spans="1:10" x14ac:dyDescent="0.25">
      <c r="A206" s="160"/>
      <c r="B206" s="84"/>
      <c r="C206" s="84"/>
      <c r="D206" s="23"/>
      <c r="E206" s="84"/>
      <c r="F206" s="84" t="s">
        <v>99</v>
      </c>
      <c r="G206" s="85">
        <v>0</v>
      </c>
      <c r="H206" s="85"/>
      <c r="I206" s="85"/>
      <c r="J206" s="85"/>
    </row>
    <row r="207" spans="1:10" x14ac:dyDescent="0.25">
      <c r="A207" s="160"/>
      <c r="B207" s="84"/>
      <c r="C207" s="84"/>
      <c r="D207" s="23"/>
      <c r="E207" s="84"/>
      <c r="F207" s="84" t="s">
        <v>58</v>
      </c>
      <c r="G207" s="85">
        <f>SUM(G208:G212)</f>
        <v>16950</v>
      </c>
      <c r="H207" s="85">
        <f>SUM(H208:H212)</f>
        <v>16428</v>
      </c>
      <c r="I207" s="85">
        <f>SUM(I208:I212)</f>
        <v>16428</v>
      </c>
      <c r="J207" s="85">
        <f>SUM(J208:J212)</f>
        <v>0</v>
      </c>
    </row>
    <row r="208" spans="1:10" x14ac:dyDescent="0.25">
      <c r="A208" s="160"/>
      <c r="B208" s="84"/>
      <c r="C208" s="84"/>
      <c r="D208" s="23"/>
      <c r="E208" s="84"/>
      <c r="F208" s="84" t="s">
        <v>100</v>
      </c>
      <c r="G208" s="85">
        <v>5750</v>
      </c>
      <c r="H208" s="85">
        <f>SUM(I208:J208)</f>
        <v>5060</v>
      </c>
      <c r="I208" s="85">
        <f>SUM(G208*88/100)</f>
        <v>5060</v>
      </c>
      <c r="J208" s="85">
        <v>0</v>
      </c>
    </row>
    <row r="209" spans="1:10" x14ac:dyDescent="0.25">
      <c r="A209" s="160"/>
      <c r="B209" s="84"/>
      <c r="C209" s="84"/>
      <c r="D209" s="23"/>
      <c r="E209" s="84"/>
      <c r="F209" s="84" t="s">
        <v>101</v>
      </c>
      <c r="G209" s="85">
        <v>400</v>
      </c>
      <c r="H209" s="85">
        <f>SUM(I209:J209)</f>
        <v>352</v>
      </c>
      <c r="I209" s="85">
        <f>SUM(G209*88/100)</f>
        <v>352</v>
      </c>
      <c r="J209" s="85">
        <v>0</v>
      </c>
    </row>
    <row r="210" spans="1:10" x14ac:dyDescent="0.25">
      <c r="A210" s="160"/>
      <c r="B210" s="84"/>
      <c r="C210" s="84"/>
      <c r="D210" s="23"/>
      <c r="E210" s="84"/>
      <c r="F210" s="84" t="s">
        <v>102</v>
      </c>
      <c r="G210" s="85"/>
      <c r="H210" s="85">
        <f>SUM(I210:J210)</f>
        <v>0</v>
      </c>
      <c r="I210" s="85">
        <f>SUM(G210*90/100)</f>
        <v>0</v>
      </c>
      <c r="J210" s="85"/>
    </row>
    <row r="211" spans="1:10" x14ac:dyDescent="0.25">
      <c r="A211" s="160"/>
      <c r="B211" s="84"/>
      <c r="C211" s="84"/>
      <c r="D211" s="23"/>
      <c r="E211" s="84"/>
      <c r="F211" s="84" t="s">
        <v>60</v>
      </c>
      <c r="G211" s="85"/>
      <c r="H211" s="85">
        <f>SUM(I211:J211)</f>
        <v>0</v>
      </c>
      <c r="I211" s="85">
        <f>SUM(G211*90/100)</f>
        <v>0</v>
      </c>
      <c r="J211" s="85"/>
    </row>
    <row r="212" spans="1:10" x14ac:dyDescent="0.25">
      <c r="A212" s="160"/>
      <c r="B212" s="84"/>
      <c r="C212" s="84"/>
      <c r="D212" s="23"/>
      <c r="E212" s="84"/>
      <c r="F212" s="84" t="s">
        <v>61</v>
      </c>
      <c r="G212" s="85">
        <v>10800</v>
      </c>
      <c r="H212" s="85">
        <f>SUM(I212:J212)</f>
        <v>11016</v>
      </c>
      <c r="I212" s="85">
        <f>SUM(G212*102/100)</f>
        <v>11016</v>
      </c>
      <c r="J212" s="85">
        <v>0</v>
      </c>
    </row>
    <row r="213" spans="1:10" x14ac:dyDescent="0.25">
      <c r="A213" s="217" t="s">
        <v>62</v>
      </c>
      <c r="B213" s="84" t="s">
        <v>81</v>
      </c>
      <c r="C213" s="84" t="s">
        <v>91</v>
      </c>
      <c r="D213" s="23" t="s">
        <v>97</v>
      </c>
      <c r="E213" s="23" t="s">
        <v>63</v>
      </c>
      <c r="F213" s="84"/>
      <c r="G213" s="85">
        <f>SUM(G214)</f>
        <v>780</v>
      </c>
      <c r="H213" s="85">
        <f t="shared" ref="H213:J214" si="24">SUM(H214)</f>
        <v>826.8</v>
      </c>
      <c r="I213" s="85">
        <f t="shared" si="24"/>
        <v>826.8</v>
      </c>
      <c r="J213" s="85">
        <f t="shared" si="24"/>
        <v>0</v>
      </c>
    </row>
    <row r="214" spans="1:10" x14ac:dyDescent="0.25">
      <c r="A214" s="217" t="s">
        <v>64</v>
      </c>
      <c r="B214" s="84" t="s">
        <v>81</v>
      </c>
      <c r="C214" s="84" t="s">
        <v>91</v>
      </c>
      <c r="D214" s="23" t="s">
        <v>97</v>
      </c>
      <c r="E214" s="23" t="s">
        <v>65</v>
      </c>
      <c r="F214" s="23"/>
      <c r="G214" s="85">
        <f>SUM(G215)</f>
        <v>780</v>
      </c>
      <c r="H214" s="85">
        <f t="shared" si="24"/>
        <v>826.8</v>
      </c>
      <c r="I214" s="85">
        <f t="shared" si="24"/>
        <v>826.8</v>
      </c>
      <c r="J214" s="85">
        <f t="shared" si="24"/>
        <v>0</v>
      </c>
    </row>
    <row r="215" spans="1:10" ht="23.25" x14ac:dyDescent="0.25">
      <c r="A215" s="217" t="s">
        <v>66</v>
      </c>
      <c r="B215" s="84" t="s">
        <v>81</v>
      </c>
      <c r="C215" s="84" t="s">
        <v>91</v>
      </c>
      <c r="D215" s="23" t="s">
        <v>97</v>
      </c>
      <c r="E215" s="23" t="s">
        <v>67</v>
      </c>
      <c r="F215" s="23" t="s">
        <v>68</v>
      </c>
      <c r="G215" s="85">
        <v>780</v>
      </c>
      <c r="H215" s="85">
        <f>SUM(I215:J215)</f>
        <v>826.8</v>
      </c>
      <c r="I215" s="85">
        <f>SUM(G215*106/100)</f>
        <v>826.8</v>
      </c>
      <c r="J215" s="85">
        <v>0</v>
      </c>
    </row>
    <row r="216" spans="1:10" ht="23.25" x14ac:dyDescent="0.25">
      <c r="A216" s="149" t="s">
        <v>291</v>
      </c>
      <c r="B216" s="84" t="s">
        <v>81</v>
      </c>
      <c r="C216" s="84" t="s">
        <v>91</v>
      </c>
      <c r="D216" s="23" t="s">
        <v>292</v>
      </c>
      <c r="E216" s="23"/>
      <c r="F216" s="23"/>
      <c r="G216" s="85">
        <f>SUM(G217)</f>
        <v>0</v>
      </c>
      <c r="H216" s="85">
        <f t="shared" ref="H216:J219" si="25">SUM(H217)</f>
        <v>0</v>
      </c>
      <c r="I216" s="85">
        <f t="shared" si="25"/>
        <v>0</v>
      </c>
      <c r="J216" s="85">
        <f t="shared" si="25"/>
        <v>0</v>
      </c>
    </row>
    <row r="217" spans="1:10" ht="34.5" x14ac:dyDescent="0.25">
      <c r="A217" s="149" t="s">
        <v>293</v>
      </c>
      <c r="B217" s="84" t="s">
        <v>81</v>
      </c>
      <c r="C217" s="84" t="s">
        <v>91</v>
      </c>
      <c r="D217" s="23" t="s">
        <v>294</v>
      </c>
      <c r="E217" s="23"/>
      <c r="F217" s="23"/>
      <c r="G217" s="85">
        <f>SUM(G218)</f>
        <v>0</v>
      </c>
      <c r="H217" s="85">
        <f t="shared" si="25"/>
        <v>0</v>
      </c>
      <c r="I217" s="85">
        <f t="shared" si="25"/>
        <v>0</v>
      </c>
      <c r="J217" s="85">
        <f t="shared" si="25"/>
        <v>0</v>
      </c>
    </row>
    <row r="218" spans="1:10" ht="45.75" x14ac:dyDescent="0.25">
      <c r="A218" s="217" t="s">
        <v>28</v>
      </c>
      <c r="B218" s="84" t="s">
        <v>81</v>
      </c>
      <c r="C218" s="84" t="s">
        <v>91</v>
      </c>
      <c r="D218" s="23" t="s">
        <v>294</v>
      </c>
      <c r="E218" s="23" t="s">
        <v>29</v>
      </c>
      <c r="F218" s="23"/>
      <c r="G218" s="85">
        <f>SUM(G219)</f>
        <v>0</v>
      </c>
      <c r="H218" s="85">
        <f t="shared" si="25"/>
        <v>0</v>
      </c>
      <c r="I218" s="85">
        <f t="shared" si="25"/>
        <v>0</v>
      </c>
      <c r="J218" s="85">
        <f t="shared" si="25"/>
        <v>0</v>
      </c>
    </row>
    <row r="219" spans="1:10" ht="23.25" x14ac:dyDescent="0.25">
      <c r="A219" s="217" t="s">
        <v>30</v>
      </c>
      <c r="B219" s="84" t="s">
        <v>81</v>
      </c>
      <c r="C219" s="84" t="s">
        <v>91</v>
      </c>
      <c r="D219" s="23" t="s">
        <v>294</v>
      </c>
      <c r="E219" s="23" t="s">
        <v>31</v>
      </c>
      <c r="F219" s="23"/>
      <c r="G219" s="85">
        <f>SUM(G220)</f>
        <v>0</v>
      </c>
      <c r="H219" s="85">
        <f t="shared" si="25"/>
        <v>0</v>
      </c>
      <c r="I219" s="85">
        <f t="shared" si="25"/>
        <v>0</v>
      </c>
      <c r="J219" s="85">
        <f t="shared" si="25"/>
        <v>0</v>
      </c>
    </row>
    <row r="220" spans="1:10" x14ac:dyDescent="0.25">
      <c r="A220" s="217" t="s">
        <v>32</v>
      </c>
      <c r="B220" s="84" t="s">
        <v>81</v>
      </c>
      <c r="C220" s="84" t="s">
        <v>91</v>
      </c>
      <c r="D220" s="23" t="s">
        <v>294</v>
      </c>
      <c r="E220" s="23" t="s">
        <v>33</v>
      </c>
      <c r="F220" s="23"/>
      <c r="G220" s="85">
        <f>SUM(G221:G222)</f>
        <v>0</v>
      </c>
      <c r="H220" s="85">
        <f>SUM(H221:H222)</f>
        <v>0</v>
      </c>
      <c r="I220" s="85">
        <f>SUM(I221:I222)</f>
        <v>0</v>
      </c>
      <c r="J220" s="85">
        <f>SUM(J221:J222)</f>
        <v>0</v>
      </c>
    </row>
    <row r="221" spans="1:10" x14ac:dyDescent="0.25">
      <c r="A221" s="257" t="s">
        <v>32</v>
      </c>
      <c r="B221" s="421" t="s">
        <v>81</v>
      </c>
      <c r="C221" s="421" t="s">
        <v>91</v>
      </c>
      <c r="D221" s="260" t="s">
        <v>294</v>
      </c>
      <c r="E221" s="260" t="s">
        <v>33</v>
      </c>
      <c r="F221" s="23" t="s">
        <v>34</v>
      </c>
      <c r="G221" s="85">
        <v>0</v>
      </c>
      <c r="H221" s="85">
        <f>SUM(I221:J221)</f>
        <v>0</v>
      </c>
      <c r="I221" s="85">
        <v>0</v>
      </c>
      <c r="J221" s="85">
        <v>0</v>
      </c>
    </row>
    <row r="222" spans="1:10" x14ac:dyDescent="0.25">
      <c r="A222" s="266"/>
      <c r="B222" s="423"/>
      <c r="C222" s="423"/>
      <c r="D222" s="308"/>
      <c r="E222" s="308"/>
      <c r="F222" s="23" t="s">
        <v>35</v>
      </c>
      <c r="G222" s="85">
        <v>0</v>
      </c>
      <c r="H222" s="85">
        <f>SUM(I222:J222)</f>
        <v>0</v>
      </c>
      <c r="I222" s="85">
        <v>0</v>
      </c>
      <c r="J222" s="85">
        <v>0</v>
      </c>
    </row>
    <row r="223" spans="1:10" x14ac:dyDescent="0.25">
      <c r="A223" s="124" t="s">
        <v>370</v>
      </c>
      <c r="B223" s="84"/>
      <c r="C223" s="84"/>
      <c r="D223" s="84"/>
      <c r="E223" s="84"/>
      <c r="F223" s="84"/>
      <c r="G223" s="85">
        <f>SUM(G224+G253)</f>
        <v>0</v>
      </c>
      <c r="H223" s="85">
        <f>SUM(H224+H253)</f>
        <v>0</v>
      </c>
      <c r="I223" s="85">
        <f>SUM(I224+I253)</f>
        <v>0</v>
      </c>
      <c r="J223" s="85">
        <f>SUM(J224+J253)</f>
        <v>0</v>
      </c>
    </row>
    <row r="224" spans="1:10" ht="34.5" x14ac:dyDescent="0.25">
      <c r="A224" s="159" t="s">
        <v>496</v>
      </c>
      <c r="B224" s="23" t="s">
        <v>81</v>
      </c>
      <c r="C224" s="23" t="s">
        <v>91</v>
      </c>
      <c r="D224" s="23" t="s">
        <v>318</v>
      </c>
      <c r="E224" s="84"/>
      <c r="F224" s="84"/>
      <c r="G224" s="85">
        <f>SUM(G225+G230+G250)</f>
        <v>0</v>
      </c>
      <c r="H224" s="85">
        <f>SUM(H225+H230+H250)</f>
        <v>0</v>
      </c>
      <c r="I224" s="85">
        <f>SUM(I225+I230+I250)</f>
        <v>0</v>
      </c>
      <c r="J224" s="85">
        <f>SUM(J225+J230+J250)</f>
        <v>0</v>
      </c>
    </row>
    <row r="225" spans="1:10" ht="45.75" x14ac:dyDescent="0.25">
      <c r="A225" s="217" t="s">
        <v>28</v>
      </c>
      <c r="B225" s="84" t="s">
        <v>81</v>
      </c>
      <c r="C225" s="84" t="s">
        <v>91</v>
      </c>
      <c r="D225" s="23" t="s">
        <v>318</v>
      </c>
      <c r="E225" s="84" t="s">
        <v>29</v>
      </c>
      <c r="F225" s="84"/>
      <c r="G225" s="85">
        <f>SUM(G226)</f>
        <v>0</v>
      </c>
      <c r="H225" s="85">
        <f t="shared" ref="H225:J226" si="26">SUM(H226)</f>
        <v>0</v>
      </c>
      <c r="I225" s="85">
        <f t="shared" si="26"/>
        <v>0</v>
      </c>
      <c r="J225" s="85">
        <f t="shared" si="26"/>
        <v>0</v>
      </c>
    </row>
    <row r="226" spans="1:10" ht="23.25" x14ac:dyDescent="0.25">
      <c r="A226" s="217" t="s">
        <v>30</v>
      </c>
      <c r="B226" s="84"/>
      <c r="C226" s="84"/>
      <c r="D226" s="23" t="s">
        <v>318</v>
      </c>
      <c r="E226" s="84" t="s">
        <v>31</v>
      </c>
      <c r="F226" s="84"/>
      <c r="G226" s="85">
        <f>SUM(G227)</f>
        <v>0</v>
      </c>
      <c r="H226" s="85">
        <f t="shared" si="26"/>
        <v>0</v>
      </c>
      <c r="I226" s="85">
        <f t="shared" si="26"/>
        <v>0</v>
      </c>
      <c r="J226" s="85">
        <f t="shared" si="26"/>
        <v>0</v>
      </c>
    </row>
    <row r="227" spans="1:10" x14ac:dyDescent="0.25">
      <c r="A227" s="257" t="s">
        <v>32</v>
      </c>
      <c r="B227" s="260" t="s">
        <v>81</v>
      </c>
      <c r="C227" s="260" t="s">
        <v>91</v>
      </c>
      <c r="D227" s="23" t="s">
        <v>318</v>
      </c>
      <c r="E227" s="421" t="s">
        <v>33</v>
      </c>
      <c r="F227" s="84"/>
      <c r="G227" s="85">
        <f>SUM(G228:G229)</f>
        <v>0</v>
      </c>
      <c r="H227" s="85">
        <f>SUM(H228:H229)</f>
        <v>0</v>
      </c>
      <c r="I227" s="85">
        <f>SUM(I228:I229)</f>
        <v>0</v>
      </c>
      <c r="J227" s="85">
        <f>SUM(J228:J229)</f>
        <v>0</v>
      </c>
    </row>
    <row r="228" spans="1:10" x14ac:dyDescent="0.25">
      <c r="A228" s="265"/>
      <c r="B228" s="270"/>
      <c r="C228" s="270"/>
      <c r="D228" s="23" t="s">
        <v>318</v>
      </c>
      <c r="E228" s="422"/>
      <c r="F228" s="84" t="s">
        <v>34</v>
      </c>
      <c r="G228" s="85"/>
      <c r="H228" s="85">
        <f>SUM(I228:J228)</f>
        <v>0</v>
      </c>
      <c r="I228" s="85">
        <f>SUM(G228+G258)</f>
        <v>0</v>
      </c>
      <c r="J228" s="85">
        <v>0</v>
      </c>
    </row>
    <row r="229" spans="1:10" x14ac:dyDescent="0.25">
      <c r="A229" s="266"/>
      <c r="B229" s="308"/>
      <c r="C229" s="308"/>
      <c r="D229" s="23" t="s">
        <v>318</v>
      </c>
      <c r="E229" s="423"/>
      <c r="F229" s="84" t="s">
        <v>35</v>
      </c>
      <c r="G229" s="85"/>
      <c r="H229" s="85">
        <f>SUM(I229:J229)</f>
        <v>0</v>
      </c>
      <c r="I229" s="85">
        <f>SUM(G229+G259)</f>
        <v>0</v>
      </c>
      <c r="J229" s="85">
        <v>0</v>
      </c>
    </row>
    <row r="230" spans="1:10" ht="23.25" x14ac:dyDescent="0.25">
      <c r="A230" s="149" t="s">
        <v>38</v>
      </c>
      <c r="B230" s="84" t="s">
        <v>81</v>
      </c>
      <c r="C230" s="84" t="s">
        <v>91</v>
      </c>
      <c r="D230" s="23" t="s">
        <v>318</v>
      </c>
      <c r="E230" s="147">
        <v>200</v>
      </c>
      <c r="F230" s="84"/>
      <c r="G230" s="85">
        <f>SUM(G231)</f>
        <v>0</v>
      </c>
      <c r="H230" s="85">
        <f>SUM(H231)</f>
        <v>0</v>
      </c>
      <c r="I230" s="85">
        <f>SUM(I231)</f>
        <v>0</v>
      </c>
      <c r="J230" s="85">
        <f>SUM(J231)</f>
        <v>0</v>
      </c>
    </row>
    <row r="231" spans="1:10" ht="23.25" x14ac:dyDescent="0.25">
      <c r="A231" s="217" t="s">
        <v>39</v>
      </c>
      <c r="B231" s="84" t="s">
        <v>81</v>
      </c>
      <c r="C231" s="84" t="s">
        <v>91</v>
      </c>
      <c r="D231" s="23" t="s">
        <v>318</v>
      </c>
      <c r="E231" s="147">
        <v>240</v>
      </c>
      <c r="F231" s="84"/>
      <c r="G231" s="85">
        <f>SUM(G232:G233)</f>
        <v>0</v>
      </c>
      <c r="H231" s="85">
        <f>SUM(H232:H233)</f>
        <v>0</v>
      </c>
      <c r="I231" s="85">
        <f>SUM(I232:I233)</f>
        <v>0</v>
      </c>
      <c r="J231" s="85">
        <f>SUM(J232:J233)</f>
        <v>0</v>
      </c>
    </row>
    <row r="232" spans="1:10" ht="34.5" x14ac:dyDescent="0.25">
      <c r="A232" s="148" t="s">
        <v>40</v>
      </c>
      <c r="B232" s="23" t="s">
        <v>81</v>
      </c>
      <c r="C232" s="23" t="s">
        <v>91</v>
      </c>
      <c r="D232" s="23" t="s">
        <v>318</v>
      </c>
      <c r="E232" s="147">
        <v>242</v>
      </c>
      <c r="F232" s="23" t="s">
        <v>41</v>
      </c>
      <c r="G232" s="85"/>
      <c r="H232" s="85">
        <f>SUM(I232:J232)</f>
        <v>0</v>
      </c>
      <c r="I232" s="85">
        <f>SUM(G232*90/100)</f>
        <v>0</v>
      </c>
      <c r="J232" s="85">
        <v>0</v>
      </c>
    </row>
    <row r="233" spans="1:10" ht="23.25" x14ac:dyDescent="0.25">
      <c r="A233" s="148" t="s">
        <v>42</v>
      </c>
      <c r="B233" s="84" t="s">
        <v>81</v>
      </c>
      <c r="C233" s="84" t="s">
        <v>91</v>
      </c>
      <c r="D233" s="23" t="s">
        <v>318</v>
      </c>
      <c r="E233" s="147">
        <v>244</v>
      </c>
      <c r="F233" s="84"/>
      <c r="G233" s="85">
        <f>SUM(G234+G235+G239+G242+G243+G244)</f>
        <v>0</v>
      </c>
      <c r="H233" s="85">
        <f>SUM(H234+H235+H239+H242+H243+H244)</f>
        <v>0</v>
      </c>
      <c r="I233" s="85">
        <f>SUM(I234+I235+I239+I242+I243+I244)</f>
        <v>0</v>
      </c>
      <c r="J233" s="85">
        <f>SUM(J234+J235+J239+J242+J243+J244)</f>
        <v>0</v>
      </c>
    </row>
    <row r="234" spans="1:10" x14ac:dyDescent="0.25">
      <c r="A234" s="160"/>
      <c r="B234" s="84"/>
      <c r="C234" s="84"/>
      <c r="D234" s="23" t="s">
        <v>318</v>
      </c>
      <c r="E234" s="84"/>
      <c r="F234" s="84" t="s">
        <v>41</v>
      </c>
      <c r="G234" s="85">
        <v>0</v>
      </c>
      <c r="H234" s="85">
        <f>SUM(I234:J234)</f>
        <v>0</v>
      </c>
      <c r="I234" s="85"/>
      <c r="J234" s="85"/>
    </row>
    <row r="235" spans="1:10" x14ac:dyDescent="0.25">
      <c r="A235" s="160"/>
      <c r="B235" s="84"/>
      <c r="C235" s="84"/>
      <c r="D235" s="23" t="s">
        <v>318</v>
      </c>
      <c r="E235" s="84"/>
      <c r="F235" s="84" t="s">
        <v>45</v>
      </c>
      <c r="G235" s="85">
        <f>SUM(G236:G238)</f>
        <v>0</v>
      </c>
      <c r="H235" s="85">
        <f>SUM(H236:H238)</f>
        <v>0</v>
      </c>
      <c r="I235" s="85">
        <f>SUM(I236:I238)</f>
        <v>0</v>
      </c>
      <c r="J235" s="85">
        <f>SUM(J236:J238)</f>
        <v>0</v>
      </c>
    </row>
    <row r="236" spans="1:10" x14ac:dyDescent="0.25">
      <c r="A236" s="160"/>
      <c r="B236" s="84"/>
      <c r="C236" s="84"/>
      <c r="D236" s="23" t="s">
        <v>318</v>
      </c>
      <c r="E236" s="84"/>
      <c r="F236" s="84" t="s">
        <v>46</v>
      </c>
      <c r="G236" s="85"/>
      <c r="H236" s="85">
        <f>SUM(I236:J236)</f>
        <v>0</v>
      </c>
      <c r="I236" s="85">
        <f>SUM(G236*107.4/100)</f>
        <v>0</v>
      </c>
      <c r="J236" s="85">
        <v>0</v>
      </c>
    </row>
    <row r="237" spans="1:10" x14ac:dyDescent="0.25">
      <c r="A237" s="160"/>
      <c r="B237" s="84"/>
      <c r="C237" s="84"/>
      <c r="D237" s="23" t="s">
        <v>318</v>
      </c>
      <c r="E237" s="84"/>
      <c r="F237" s="84" t="s">
        <v>47</v>
      </c>
      <c r="G237" s="85">
        <v>0</v>
      </c>
      <c r="H237" s="85">
        <f>SUM(I237:J237)</f>
        <v>0</v>
      </c>
      <c r="I237" s="85">
        <f>SUM(G237*107.4/100)</f>
        <v>0</v>
      </c>
      <c r="J237" s="85">
        <v>0</v>
      </c>
    </row>
    <row r="238" spans="1:10" x14ac:dyDescent="0.25">
      <c r="A238" s="160"/>
      <c r="B238" s="84"/>
      <c r="C238" s="84"/>
      <c r="D238" s="23" t="s">
        <v>318</v>
      </c>
      <c r="E238" s="84"/>
      <c r="F238" s="84" t="s">
        <v>48</v>
      </c>
      <c r="G238" s="85">
        <v>0</v>
      </c>
      <c r="H238" s="85">
        <f>SUM(I238:J238)</f>
        <v>0</v>
      </c>
      <c r="I238" s="85">
        <f>SUM(G238*107.4/100)</f>
        <v>0</v>
      </c>
      <c r="J238" s="85">
        <v>0</v>
      </c>
    </row>
    <row r="239" spans="1:10" x14ac:dyDescent="0.25">
      <c r="A239" s="160"/>
      <c r="B239" s="84"/>
      <c r="C239" s="84"/>
      <c r="D239" s="23" t="s">
        <v>318</v>
      </c>
      <c r="E239" s="84"/>
      <c r="F239" s="84" t="s">
        <v>50</v>
      </c>
      <c r="G239" s="85">
        <f>SUM(G240:G241)</f>
        <v>0</v>
      </c>
      <c r="H239" s="85">
        <f>SUM(H240:H241)</f>
        <v>0</v>
      </c>
      <c r="I239" s="85">
        <f>SUM(I240:I241)</f>
        <v>0</v>
      </c>
      <c r="J239" s="85">
        <f>SUM(J240:J241)</f>
        <v>0</v>
      </c>
    </row>
    <row r="240" spans="1:10" x14ac:dyDescent="0.25">
      <c r="A240" s="160"/>
      <c r="B240" s="84"/>
      <c r="C240" s="84"/>
      <c r="D240" s="23" t="s">
        <v>318</v>
      </c>
      <c r="E240" s="84"/>
      <c r="F240" s="84" t="s">
        <v>52</v>
      </c>
      <c r="G240" s="85">
        <v>0</v>
      </c>
      <c r="H240" s="85"/>
      <c r="I240" s="85"/>
      <c r="J240" s="85"/>
    </row>
    <row r="241" spans="1:10" x14ac:dyDescent="0.25">
      <c r="A241" s="160"/>
      <c r="B241" s="84"/>
      <c r="C241" s="84"/>
      <c r="D241" s="23" t="s">
        <v>318</v>
      </c>
      <c r="E241" s="84"/>
      <c r="F241" s="84" t="s">
        <v>98</v>
      </c>
      <c r="G241" s="85">
        <v>0</v>
      </c>
      <c r="H241" s="85"/>
      <c r="I241" s="85"/>
      <c r="J241" s="85"/>
    </row>
    <row r="242" spans="1:10" x14ac:dyDescent="0.25">
      <c r="A242" s="160"/>
      <c r="B242" s="84"/>
      <c r="C242" s="84"/>
      <c r="D242" s="23" t="s">
        <v>318</v>
      </c>
      <c r="E242" s="84"/>
      <c r="F242" s="84" t="s">
        <v>56</v>
      </c>
      <c r="G242" s="85">
        <v>0</v>
      </c>
      <c r="H242" s="85"/>
      <c r="I242" s="85"/>
      <c r="J242" s="85"/>
    </row>
    <row r="243" spans="1:10" x14ac:dyDescent="0.25">
      <c r="A243" s="160"/>
      <c r="B243" s="84"/>
      <c r="C243" s="84"/>
      <c r="D243" s="23" t="s">
        <v>318</v>
      </c>
      <c r="E243" s="84"/>
      <c r="F243" s="84" t="s">
        <v>99</v>
      </c>
      <c r="G243" s="85">
        <v>0</v>
      </c>
      <c r="H243" s="85"/>
      <c r="I243" s="85"/>
      <c r="J243" s="85"/>
    </row>
    <row r="244" spans="1:10" x14ac:dyDescent="0.25">
      <c r="A244" s="160"/>
      <c r="B244" s="84"/>
      <c r="C244" s="84"/>
      <c r="D244" s="23" t="s">
        <v>318</v>
      </c>
      <c r="E244" s="84"/>
      <c r="F244" s="84" t="s">
        <v>58</v>
      </c>
      <c r="G244" s="85">
        <f>SUM(G245:G249)</f>
        <v>0</v>
      </c>
      <c r="H244" s="85">
        <f>SUM(H245:H249)</f>
        <v>0</v>
      </c>
      <c r="I244" s="85">
        <f>SUM(I245:I249)</f>
        <v>0</v>
      </c>
      <c r="J244" s="85">
        <f>SUM(J245:J249)</f>
        <v>0</v>
      </c>
    </row>
    <row r="245" spans="1:10" x14ac:dyDescent="0.25">
      <c r="A245" s="160"/>
      <c r="B245" s="84"/>
      <c r="C245" s="84"/>
      <c r="D245" s="23" t="s">
        <v>318</v>
      </c>
      <c r="E245" s="84"/>
      <c r="F245" s="84" t="s">
        <v>100</v>
      </c>
      <c r="G245" s="85"/>
      <c r="H245" s="85">
        <f>SUM(I245:J245)</f>
        <v>0</v>
      </c>
      <c r="I245" s="85">
        <f>SUM(G245*90/100)</f>
        <v>0</v>
      </c>
      <c r="J245" s="85">
        <v>0</v>
      </c>
    </row>
    <row r="246" spans="1:10" x14ac:dyDescent="0.25">
      <c r="A246" s="160"/>
      <c r="B246" s="84"/>
      <c r="C246" s="84"/>
      <c r="D246" s="23" t="s">
        <v>318</v>
      </c>
      <c r="E246" s="84"/>
      <c r="F246" s="84" t="s">
        <v>101</v>
      </c>
      <c r="G246" s="85"/>
      <c r="H246" s="85">
        <f>SUM(I246:J246)</f>
        <v>0</v>
      </c>
      <c r="I246" s="85">
        <f>SUM(G246*90/100)</f>
        <v>0</v>
      </c>
      <c r="J246" s="85">
        <v>0</v>
      </c>
    </row>
    <row r="247" spans="1:10" x14ac:dyDescent="0.25">
      <c r="A247" s="160"/>
      <c r="B247" s="84"/>
      <c r="C247" s="84"/>
      <c r="D247" s="23" t="s">
        <v>318</v>
      </c>
      <c r="E247" s="84"/>
      <c r="F247" s="84" t="s">
        <v>102</v>
      </c>
      <c r="G247" s="85"/>
      <c r="H247" s="85">
        <f>SUM(I247:J247)</f>
        <v>0</v>
      </c>
      <c r="I247" s="85">
        <f>SUM(G247*90/100)</f>
        <v>0</v>
      </c>
      <c r="J247" s="85"/>
    </row>
    <row r="248" spans="1:10" x14ac:dyDescent="0.25">
      <c r="A248" s="160"/>
      <c r="B248" s="84"/>
      <c r="C248" s="84"/>
      <c r="D248" s="23" t="s">
        <v>318</v>
      </c>
      <c r="E248" s="84"/>
      <c r="F248" s="84" t="s">
        <v>60</v>
      </c>
      <c r="G248" s="85"/>
      <c r="H248" s="85">
        <f>SUM(I248:J248)</f>
        <v>0</v>
      </c>
      <c r="I248" s="85">
        <f>SUM(G248*90/100)</f>
        <v>0</v>
      </c>
      <c r="J248" s="85"/>
    </row>
    <row r="249" spans="1:10" x14ac:dyDescent="0.25">
      <c r="A249" s="160"/>
      <c r="B249" s="84"/>
      <c r="C249" s="84"/>
      <c r="D249" s="23" t="s">
        <v>318</v>
      </c>
      <c r="E249" s="84"/>
      <c r="F249" s="84" t="s">
        <v>61</v>
      </c>
      <c r="G249" s="85"/>
      <c r="H249" s="85">
        <f>SUM(I249:J249)</f>
        <v>0</v>
      </c>
      <c r="I249" s="85">
        <f>SUM(G249*107.4/100)</f>
        <v>0</v>
      </c>
      <c r="J249" s="85">
        <v>0</v>
      </c>
    </row>
    <row r="250" spans="1:10" x14ac:dyDescent="0.25">
      <c r="A250" s="217" t="s">
        <v>62</v>
      </c>
      <c r="B250" s="84" t="s">
        <v>81</v>
      </c>
      <c r="C250" s="84" t="s">
        <v>91</v>
      </c>
      <c r="D250" s="23" t="s">
        <v>318</v>
      </c>
      <c r="E250" s="23" t="s">
        <v>63</v>
      </c>
      <c r="F250" s="84"/>
      <c r="G250" s="85">
        <f>SUM(G251)</f>
        <v>0</v>
      </c>
      <c r="H250" s="85">
        <f t="shared" ref="H250:J251" si="27">SUM(H251)</f>
        <v>0</v>
      </c>
      <c r="I250" s="85">
        <f t="shared" si="27"/>
        <v>0</v>
      </c>
      <c r="J250" s="85">
        <f t="shared" si="27"/>
        <v>0</v>
      </c>
    </row>
    <row r="251" spans="1:10" x14ac:dyDescent="0.25">
      <c r="A251" s="217" t="s">
        <v>64</v>
      </c>
      <c r="B251" s="84" t="s">
        <v>81</v>
      </c>
      <c r="C251" s="84" t="s">
        <v>91</v>
      </c>
      <c r="D251" s="23" t="s">
        <v>318</v>
      </c>
      <c r="E251" s="23" t="s">
        <v>65</v>
      </c>
      <c r="F251" s="23"/>
      <c r="G251" s="85">
        <f>SUM(G252)</f>
        <v>0</v>
      </c>
      <c r="H251" s="85">
        <f t="shared" si="27"/>
        <v>0</v>
      </c>
      <c r="I251" s="85">
        <f t="shared" si="27"/>
        <v>0</v>
      </c>
      <c r="J251" s="85">
        <f t="shared" si="27"/>
        <v>0</v>
      </c>
    </row>
    <row r="252" spans="1:10" ht="23.25" x14ac:dyDescent="0.25">
      <c r="A252" s="217" t="s">
        <v>66</v>
      </c>
      <c r="B252" s="84" t="s">
        <v>81</v>
      </c>
      <c r="C252" s="84" t="s">
        <v>91</v>
      </c>
      <c r="D252" s="23" t="s">
        <v>318</v>
      </c>
      <c r="E252" s="23" t="s">
        <v>67</v>
      </c>
      <c r="F252" s="23" t="s">
        <v>68</v>
      </c>
      <c r="G252" s="85"/>
      <c r="H252" s="85">
        <f>SUM(I252:J252)</f>
        <v>0</v>
      </c>
      <c r="I252" s="85"/>
      <c r="J252" s="85">
        <v>0</v>
      </c>
    </row>
    <row r="253" spans="1:10" ht="23.25" x14ac:dyDescent="0.25">
      <c r="A253" s="149" t="s">
        <v>291</v>
      </c>
      <c r="B253" s="84" t="s">
        <v>81</v>
      </c>
      <c r="C253" s="84" t="s">
        <v>91</v>
      </c>
      <c r="D253" s="23" t="s">
        <v>292</v>
      </c>
      <c r="E253" s="23"/>
      <c r="F253" s="23"/>
      <c r="G253" s="85">
        <f>SUM(G254)</f>
        <v>0</v>
      </c>
      <c r="H253" s="85">
        <f t="shared" ref="H253:J256" si="28">SUM(H254)</f>
        <v>0</v>
      </c>
      <c r="I253" s="85">
        <f t="shared" si="28"/>
        <v>0</v>
      </c>
      <c r="J253" s="85">
        <f t="shared" si="28"/>
        <v>0</v>
      </c>
    </row>
    <row r="254" spans="1:10" ht="34.5" x14ac:dyDescent="0.25">
      <c r="A254" s="149" t="s">
        <v>293</v>
      </c>
      <c r="B254" s="84" t="s">
        <v>81</v>
      </c>
      <c r="C254" s="84" t="s">
        <v>91</v>
      </c>
      <c r="D254" s="23" t="s">
        <v>294</v>
      </c>
      <c r="E254" s="23"/>
      <c r="F254" s="23"/>
      <c r="G254" s="85">
        <f>SUM(G255)</f>
        <v>0</v>
      </c>
      <c r="H254" s="85">
        <f t="shared" si="28"/>
        <v>0</v>
      </c>
      <c r="I254" s="85">
        <f t="shared" si="28"/>
        <v>0</v>
      </c>
      <c r="J254" s="85">
        <f t="shared" si="28"/>
        <v>0</v>
      </c>
    </row>
    <row r="255" spans="1:10" ht="45.75" x14ac:dyDescent="0.25">
      <c r="A255" s="217" t="s">
        <v>28</v>
      </c>
      <c r="B255" s="84" t="s">
        <v>81</v>
      </c>
      <c r="C255" s="84" t="s">
        <v>91</v>
      </c>
      <c r="D255" s="23" t="s">
        <v>294</v>
      </c>
      <c r="E255" s="23" t="s">
        <v>29</v>
      </c>
      <c r="F255" s="23"/>
      <c r="G255" s="85">
        <f>SUM(G256)</f>
        <v>0</v>
      </c>
      <c r="H255" s="85">
        <f t="shared" si="28"/>
        <v>0</v>
      </c>
      <c r="I255" s="85">
        <f t="shared" si="28"/>
        <v>0</v>
      </c>
      <c r="J255" s="85">
        <f t="shared" si="28"/>
        <v>0</v>
      </c>
    </row>
    <row r="256" spans="1:10" ht="23.25" x14ac:dyDescent="0.25">
      <c r="A256" s="217" t="s">
        <v>30</v>
      </c>
      <c r="B256" s="84" t="s">
        <v>81</v>
      </c>
      <c r="C256" s="84" t="s">
        <v>91</v>
      </c>
      <c r="D256" s="23" t="s">
        <v>294</v>
      </c>
      <c r="E256" s="23" t="s">
        <v>31</v>
      </c>
      <c r="F256" s="23"/>
      <c r="G256" s="85">
        <f>SUM(G257)</f>
        <v>0</v>
      </c>
      <c r="H256" s="85">
        <f t="shared" si="28"/>
        <v>0</v>
      </c>
      <c r="I256" s="85">
        <f t="shared" si="28"/>
        <v>0</v>
      </c>
      <c r="J256" s="85">
        <f t="shared" si="28"/>
        <v>0</v>
      </c>
    </row>
    <row r="257" spans="1:10" x14ac:dyDescent="0.25">
      <c r="A257" s="217" t="s">
        <v>32</v>
      </c>
      <c r="B257" s="84" t="s">
        <v>81</v>
      </c>
      <c r="C257" s="84" t="s">
        <v>91</v>
      </c>
      <c r="D257" s="23" t="s">
        <v>294</v>
      </c>
      <c r="E257" s="23" t="s">
        <v>33</v>
      </c>
      <c r="F257" s="23"/>
      <c r="G257" s="85">
        <f>SUM(G258:G259)</f>
        <v>0</v>
      </c>
      <c r="H257" s="85">
        <f>SUM(H258:H259)</f>
        <v>0</v>
      </c>
      <c r="I257" s="85">
        <f>SUM(I258:I259)</f>
        <v>0</v>
      </c>
      <c r="J257" s="85">
        <f>SUM(J258:J259)</f>
        <v>0</v>
      </c>
    </row>
    <row r="258" spans="1:10" x14ac:dyDescent="0.25">
      <c r="A258" s="257" t="s">
        <v>32</v>
      </c>
      <c r="B258" s="421" t="s">
        <v>81</v>
      </c>
      <c r="C258" s="421" t="s">
        <v>91</v>
      </c>
      <c r="D258" s="260" t="s">
        <v>294</v>
      </c>
      <c r="E258" s="260" t="s">
        <v>33</v>
      </c>
      <c r="F258" s="23" t="s">
        <v>34</v>
      </c>
      <c r="G258" s="85"/>
      <c r="H258" s="85">
        <f>SUM(I258:J258)</f>
        <v>0</v>
      </c>
      <c r="I258" s="85">
        <v>0</v>
      </c>
      <c r="J258" s="85">
        <v>0</v>
      </c>
    </row>
    <row r="259" spans="1:10" x14ac:dyDescent="0.25">
      <c r="A259" s="266"/>
      <c r="B259" s="423"/>
      <c r="C259" s="423"/>
      <c r="D259" s="308"/>
      <c r="E259" s="308"/>
      <c r="F259" s="23" t="s">
        <v>35</v>
      </c>
      <c r="G259" s="85"/>
      <c r="H259" s="85">
        <f>SUM(I259:J259)</f>
        <v>0</v>
      </c>
      <c r="I259" s="85">
        <v>0</v>
      </c>
      <c r="J259" s="85">
        <v>0</v>
      </c>
    </row>
    <row r="260" spans="1:10" x14ac:dyDescent="0.25">
      <c r="A260" s="125" t="s">
        <v>105</v>
      </c>
      <c r="B260" s="24" t="s">
        <v>22</v>
      </c>
      <c r="C260" s="24" t="s">
        <v>19</v>
      </c>
      <c r="D260" s="24" t="s">
        <v>20</v>
      </c>
      <c r="E260" s="24"/>
      <c r="F260" s="24"/>
      <c r="G260" s="25">
        <f>SUM(G261+G267+G276+G287)</f>
        <v>1271600</v>
      </c>
      <c r="H260" s="25">
        <f>SUM(H261+H267+H276+H287)</f>
        <v>1119008</v>
      </c>
      <c r="I260" s="25">
        <f>SUM(I261+I267+I276+I287)</f>
        <v>1119008</v>
      </c>
      <c r="J260" s="25">
        <f>SUM(J261+J267+J276+J287)</f>
        <v>0</v>
      </c>
    </row>
    <row r="261" spans="1:10" x14ac:dyDescent="0.25">
      <c r="A261" s="82" t="s">
        <v>497</v>
      </c>
      <c r="B261" s="24" t="s">
        <v>22</v>
      </c>
      <c r="C261" s="24" t="s">
        <v>18</v>
      </c>
      <c r="D261" s="24" t="s">
        <v>20</v>
      </c>
      <c r="E261" s="24"/>
      <c r="F261" s="24"/>
      <c r="G261" s="25">
        <f t="shared" ref="G261:J265" si="29">SUM(G262)</f>
        <v>0</v>
      </c>
      <c r="H261" s="25">
        <f t="shared" si="29"/>
        <v>0</v>
      </c>
      <c r="I261" s="25">
        <f t="shared" si="29"/>
        <v>0</v>
      </c>
      <c r="J261" s="25">
        <f t="shared" si="29"/>
        <v>0</v>
      </c>
    </row>
    <row r="262" spans="1:10" ht="23.25" x14ac:dyDescent="0.25">
      <c r="A262" s="83" t="s">
        <v>204</v>
      </c>
      <c r="B262" s="84" t="s">
        <v>22</v>
      </c>
      <c r="C262" s="84" t="s">
        <v>18</v>
      </c>
      <c r="D262" s="84" t="s">
        <v>498</v>
      </c>
      <c r="E262" s="84"/>
      <c r="F262" s="84"/>
      <c r="G262" s="85">
        <f t="shared" si="29"/>
        <v>0</v>
      </c>
      <c r="H262" s="85">
        <f t="shared" si="29"/>
        <v>0</v>
      </c>
      <c r="I262" s="85">
        <f t="shared" si="29"/>
        <v>0</v>
      </c>
      <c r="J262" s="85">
        <f t="shared" si="29"/>
        <v>0</v>
      </c>
    </row>
    <row r="263" spans="1:10" ht="45.75" x14ac:dyDescent="0.25">
      <c r="A263" s="83" t="s">
        <v>499</v>
      </c>
      <c r="B263" s="84" t="s">
        <v>22</v>
      </c>
      <c r="C263" s="84" t="s">
        <v>18</v>
      </c>
      <c r="D263" s="84" t="s">
        <v>356</v>
      </c>
      <c r="E263" s="84"/>
      <c r="F263" s="84"/>
      <c r="G263" s="85">
        <f>SUM(G264)</f>
        <v>0</v>
      </c>
      <c r="H263" s="85">
        <f t="shared" si="29"/>
        <v>0</v>
      </c>
      <c r="I263" s="85">
        <f t="shared" si="29"/>
        <v>0</v>
      </c>
      <c r="J263" s="85">
        <f t="shared" si="29"/>
        <v>0</v>
      </c>
    </row>
    <row r="264" spans="1:10" ht="23.25" x14ac:dyDescent="0.25">
      <c r="A264" s="149" t="s">
        <v>38</v>
      </c>
      <c r="B264" s="84" t="s">
        <v>22</v>
      </c>
      <c r="C264" s="84" t="s">
        <v>18</v>
      </c>
      <c r="D264" s="84" t="s">
        <v>356</v>
      </c>
      <c r="E264" s="84" t="s">
        <v>88</v>
      </c>
      <c r="F264" s="84"/>
      <c r="G264" s="85">
        <f>SUM(G265)</f>
        <v>0</v>
      </c>
      <c r="H264" s="85">
        <f t="shared" si="29"/>
        <v>0</v>
      </c>
      <c r="I264" s="85">
        <f t="shared" si="29"/>
        <v>0</v>
      </c>
      <c r="J264" s="85">
        <f t="shared" si="29"/>
        <v>0</v>
      </c>
    </row>
    <row r="265" spans="1:10" ht="23.25" x14ac:dyDescent="0.25">
      <c r="A265" s="217" t="s">
        <v>39</v>
      </c>
      <c r="B265" s="84" t="s">
        <v>22</v>
      </c>
      <c r="C265" s="84" t="s">
        <v>18</v>
      </c>
      <c r="D265" s="84" t="s">
        <v>356</v>
      </c>
      <c r="E265" s="84" t="s">
        <v>89</v>
      </c>
      <c r="F265" s="84"/>
      <c r="G265" s="85">
        <f>SUM(G266)</f>
        <v>0</v>
      </c>
      <c r="H265" s="85">
        <f t="shared" si="29"/>
        <v>0</v>
      </c>
      <c r="I265" s="85">
        <f t="shared" si="29"/>
        <v>0</v>
      </c>
      <c r="J265" s="85">
        <f t="shared" si="29"/>
        <v>0</v>
      </c>
    </row>
    <row r="266" spans="1:10" ht="23.25" x14ac:dyDescent="0.25">
      <c r="A266" s="148" t="s">
        <v>42</v>
      </c>
      <c r="B266" s="84" t="s">
        <v>22</v>
      </c>
      <c r="C266" s="84" t="s">
        <v>18</v>
      </c>
      <c r="D266" s="84" t="s">
        <v>356</v>
      </c>
      <c r="E266" s="84" t="s">
        <v>43</v>
      </c>
      <c r="F266" s="84" t="s">
        <v>56</v>
      </c>
      <c r="G266" s="85">
        <v>0</v>
      </c>
      <c r="H266" s="85">
        <f>SUM(I266:J266)</f>
        <v>0</v>
      </c>
      <c r="I266" s="85">
        <v>0</v>
      </c>
      <c r="J266" s="85">
        <v>0</v>
      </c>
    </row>
    <row r="267" spans="1:10" x14ac:dyDescent="0.25">
      <c r="A267" s="126" t="s">
        <v>106</v>
      </c>
      <c r="B267" s="24" t="s">
        <v>22</v>
      </c>
      <c r="C267" s="24" t="s">
        <v>107</v>
      </c>
      <c r="D267" s="24" t="s">
        <v>20</v>
      </c>
      <c r="E267" s="24"/>
      <c r="F267" s="24"/>
      <c r="G267" s="25">
        <f>SUM(G268+G272)</f>
        <v>0</v>
      </c>
      <c r="H267" s="25"/>
      <c r="I267" s="25"/>
      <c r="J267" s="25"/>
    </row>
    <row r="268" spans="1:10" x14ac:dyDescent="0.25">
      <c r="A268" s="148" t="s">
        <v>108</v>
      </c>
      <c r="B268" s="84" t="s">
        <v>22</v>
      </c>
      <c r="C268" s="84" t="s">
        <v>107</v>
      </c>
      <c r="D268" s="84" t="s">
        <v>109</v>
      </c>
      <c r="E268" s="84"/>
      <c r="F268" s="84"/>
      <c r="G268" s="85">
        <f>SUM(G269)</f>
        <v>0</v>
      </c>
      <c r="H268" s="85"/>
      <c r="I268" s="85"/>
      <c r="J268" s="85"/>
    </row>
    <row r="269" spans="1:10" ht="23.25" x14ac:dyDescent="0.25">
      <c r="A269" s="148" t="s">
        <v>110</v>
      </c>
      <c r="B269" s="84" t="s">
        <v>22</v>
      </c>
      <c r="C269" s="84" t="s">
        <v>107</v>
      </c>
      <c r="D269" s="84" t="s">
        <v>263</v>
      </c>
      <c r="E269" s="84"/>
      <c r="F269" s="84"/>
      <c r="G269" s="85">
        <f>SUM(G270)</f>
        <v>0</v>
      </c>
      <c r="H269" s="85"/>
      <c r="I269" s="85"/>
      <c r="J269" s="85"/>
    </row>
    <row r="270" spans="1:10" x14ac:dyDescent="0.25">
      <c r="A270" s="148" t="s">
        <v>62</v>
      </c>
      <c r="B270" s="84" t="s">
        <v>22</v>
      </c>
      <c r="C270" s="84" t="s">
        <v>107</v>
      </c>
      <c r="D270" s="84" t="s">
        <v>263</v>
      </c>
      <c r="E270" s="84" t="s">
        <v>63</v>
      </c>
      <c r="F270" s="84"/>
      <c r="G270" s="85">
        <f>SUM(G271)</f>
        <v>0</v>
      </c>
      <c r="H270" s="85"/>
      <c r="I270" s="85"/>
      <c r="J270" s="85"/>
    </row>
    <row r="271" spans="1:10" ht="45.75" x14ac:dyDescent="0.25">
      <c r="A271" s="148" t="s">
        <v>112</v>
      </c>
      <c r="B271" s="84" t="s">
        <v>22</v>
      </c>
      <c r="C271" s="84" t="s">
        <v>107</v>
      </c>
      <c r="D271" s="84" t="s">
        <v>263</v>
      </c>
      <c r="E271" s="84" t="s">
        <v>113</v>
      </c>
      <c r="F271" s="84" t="s">
        <v>114</v>
      </c>
      <c r="G271" s="85">
        <v>0</v>
      </c>
      <c r="H271" s="85"/>
      <c r="I271" s="85"/>
      <c r="J271" s="85"/>
    </row>
    <row r="272" spans="1:10" x14ac:dyDescent="0.25">
      <c r="A272" s="148" t="s">
        <v>115</v>
      </c>
      <c r="B272" s="84" t="s">
        <v>22</v>
      </c>
      <c r="C272" s="84" t="s">
        <v>107</v>
      </c>
      <c r="D272" s="84" t="s">
        <v>116</v>
      </c>
      <c r="E272" s="84"/>
      <c r="F272" s="84"/>
      <c r="G272" s="85">
        <f>SUM(G273)</f>
        <v>0</v>
      </c>
      <c r="H272" s="85"/>
      <c r="I272" s="85"/>
      <c r="J272" s="85"/>
    </row>
    <row r="273" spans="1:10" ht="23.25" x14ac:dyDescent="0.25">
      <c r="A273" s="148" t="s">
        <v>117</v>
      </c>
      <c r="B273" s="84" t="s">
        <v>22</v>
      </c>
      <c r="C273" s="84" t="s">
        <v>107</v>
      </c>
      <c r="D273" s="84" t="s">
        <v>264</v>
      </c>
      <c r="E273" s="84"/>
      <c r="F273" s="84"/>
      <c r="G273" s="85">
        <f>SUM(G274)</f>
        <v>0</v>
      </c>
      <c r="H273" s="85"/>
      <c r="I273" s="85"/>
      <c r="J273" s="85"/>
    </row>
    <row r="274" spans="1:10" x14ac:dyDescent="0.25">
      <c r="A274" s="148" t="s">
        <v>62</v>
      </c>
      <c r="B274" s="84" t="s">
        <v>22</v>
      </c>
      <c r="C274" s="84" t="s">
        <v>107</v>
      </c>
      <c r="D274" s="84" t="s">
        <v>264</v>
      </c>
      <c r="E274" s="84" t="s">
        <v>63</v>
      </c>
      <c r="F274" s="84" t="s">
        <v>114</v>
      </c>
      <c r="G274" s="85">
        <f>SUM(G275)</f>
        <v>0</v>
      </c>
      <c r="H274" s="85"/>
      <c r="I274" s="85"/>
      <c r="J274" s="85"/>
    </row>
    <row r="275" spans="1:10" ht="45.75" x14ac:dyDescent="0.25">
      <c r="A275" s="148" t="s">
        <v>112</v>
      </c>
      <c r="B275" s="84" t="s">
        <v>22</v>
      </c>
      <c r="C275" s="84" t="s">
        <v>107</v>
      </c>
      <c r="D275" s="84" t="s">
        <v>264</v>
      </c>
      <c r="E275" s="84" t="s">
        <v>113</v>
      </c>
      <c r="F275" s="84" t="s">
        <v>114</v>
      </c>
      <c r="G275" s="85">
        <v>0</v>
      </c>
      <c r="H275" s="85"/>
      <c r="I275" s="85"/>
      <c r="J275" s="85"/>
    </row>
    <row r="276" spans="1:10" x14ac:dyDescent="0.25">
      <c r="A276" s="82" t="s">
        <v>119</v>
      </c>
      <c r="B276" s="24" t="s">
        <v>22</v>
      </c>
      <c r="C276" s="24" t="s">
        <v>83</v>
      </c>
      <c r="D276" s="24" t="s">
        <v>20</v>
      </c>
      <c r="E276" s="24"/>
      <c r="F276" s="24"/>
      <c r="G276" s="25">
        <f>SUM(G277)</f>
        <v>1271600</v>
      </c>
      <c r="H276" s="25">
        <f>SUM(H277)</f>
        <v>1119008</v>
      </c>
      <c r="I276" s="25">
        <f>SUM(I277)</f>
        <v>1119008</v>
      </c>
      <c r="J276" s="25">
        <f>SUM(J277)</f>
        <v>0</v>
      </c>
    </row>
    <row r="277" spans="1:10" x14ac:dyDescent="0.25">
      <c r="A277" s="83" t="s">
        <v>120</v>
      </c>
      <c r="B277" s="84" t="s">
        <v>22</v>
      </c>
      <c r="C277" s="84" t="s">
        <v>83</v>
      </c>
      <c r="D277" s="84" t="s">
        <v>121</v>
      </c>
      <c r="E277" s="84"/>
      <c r="F277" s="84"/>
      <c r="G277" s="85">
        <f t="shared" ref="G277:J280" si="30">SUM(G278)</f>
        <v>1271600</v>
      </c>
      <c r="H277" s="85">
        <f t="shared" si="30"/>
        <v>1119008</v>
      </c>
      <c r="I277" s="85">
        <f t="shared" si="30"/>
        <v>1119008</v>
      </c>
      <c r="J277" s="85">
        <f t="shared" si="30"/>
        <v>0</v>
      </c>
    </row>
    <row r="278" spans="1:10" x14ac:dyDescent="0.25">
      <c r="A278" s="83" t="s">
        <v>122</v>
      </c>
      <c r="B278" s="84" t="s">
        <v>22</v>
      </c>
      <c r="C278" s="84" t="s">
        <v>83</v>
      </c>
      <c r="D278" s="84" t="s">
        <v>123</v>
      </c>
      <c r="E278" s="84"/>
      <c r="F278" s="84"/>
      <c r="G278" s="85">
        <f t="shared" si="30"/>
        <v>1271600</v>
      </c>
      <c r="H278" s="85">
        <f t="shared" si="30"/>
        <v>1119008</v>
      </c>
      <c r="I278" s="85">
        <f t="shared" si="30"/>
        <v>1119008</v>
      </c>
      <c r="J278" s="85">
        <f t="shared" si="30"/>
        <v>0</v>
      </c>
    </row>
    <row r="279" spans="1:10" ht="45.75" x14ac:dyDescent="0.25">
      <c r="A279" s="83" t="s">
        <v>124</v>
      </c>
      <c r="B279" s="84" t="s">
        <v>22</v>
      </c>
      <c r="C279" s="84" t="s">
        <v>83</v>
      </c>
      <c r="D279" s="84" t="s">
        <v>125</v>
      </c>
      <c r="E279" s="84"/>
      <c r="F279" s="84"/>
      <c r="G279" s="85">
        <f>SUM(G280)</f>
        <v>1271600</v>
      </c>
      <c r="H279" s="85">
        <f t="shared" si="30"/>
        <v>1119008</v>
      </c>
      <c r="I279" s="85">
        <f t="shared" si="30"/>
        <v>1119008</v>
      </c>
      <c r="J279" s="85">
        <f t="shared" si="30"/>
        <v>0</v>
      </c>
    </row>
    <row r="280" spans="1:10" ht="23.25" x14ac:dyDescent="0.25">
      <c r="A280" s="149" t="s">
        <v>500</v>
      </c>
      <c r="B280" s="84" t="s">
        <v>22</v>
      </c>
      <c r="C280" s="84" t="s">
        <v>83</v>
      </c>
      <c r="D280" s="84" t="s">
        <v>125</v>
      </c>
      <c r="E280" s="84" t="s">
        <v>88</v>
      </c>
      <c r="F280" s="84"/>
      <c r="G280" s="85">
        <f>SUM(G281)</f>
        <v>1271600</v>
      </c>
      <c r="H280" s="85">
        <f t="shared" si="30"/>
        <v>1119008</v>
      </c>
      <c r="I280" s="85">
        <f t="shared" si="30"/>
        <v>1119008</v>
      </c>
      <c r="J280" s="85">
        <f t="shared" si="30"/>
        <v>0</v>
      </c>
    </row>
    <row r="281" spans="1:10" ht="23.25" x14ac:dyDescent="0.25">
      <c r="A281" s="217" t="s">
        <v>271</v>
      </c>
      <c r="B281" s="84" t="s">
        <v>22</v>
      </c>
      <c r="C281" s="84" t="s">
        <v>83</v>
      </c>
      <c r="D281" s="84" t="s">
        <v>125</v>
      </c>
      <c r="E281" s="84" t="s">
        <v>89</v>
      </c>
      <c r="F281" s="84"/>
      <c r="G281" s="85">
        <f>SUM(G282+G285)</f>
        <v>1271600</v>
      </c>
      <c r="H281" s="85">
        <f>SUM(H282+H285)</f>
        <v>1119008</v>
      </c>
      <c r="I281" s="85">
        <f>SUM(I282+I285)</f>
        <v>1119008</v>
      </c>
      <c r="J281" s="85">
        <f>SUM(J282+J285)</f>
        <v>0</v>
      </c>
    </row>
    <row r="282" spans="1:10" x14ac:dyDescent="0.25">
      <c r="A282" s="257" t="s">
        <v>150</v>
      </c>
      <c r="B282" s="421" t="s">
        <v>22</v>
      </c>
      <c r="C282" s="421" t="s">
        <v>83</v>
      </c>
      <c r="D282" s="421" t="s">
        <v>125</v>
      </c>
      <c r="E282" s="421" t="s">
        <v>151</v>
      </c>
      <c r="F282" s="84"/>
      <c r="G282" s="85">
        <f>SUM(G283:G284)</f>
        <v>0</v>
      </c>
      <c r="H282" s="85">
        <f>SUM(H283:H284)</f>
        <v>0</v>
      </c>
      <c r="I282" s="85">
        <f>SUM(I283:I284)</f>
        <v>0</v>
      </c>
      <c r="J282" s="85">
        <f>SUM(J283:J284)</f>
        <v>0</v>
      </c>
    </row>
    <row r="283" spans="1:10" x14ac:dyDescent="0.25">
      <c r="A283" s="265"/>
      <c r="B283" s="422"/>
      <c r="C283" s="422"/>
      <c r="D283" s="422"/>
      <c r="E283" s="422"/>
      <c r="F283" s="23" t="s">
        <v>126</v>
      </c>
      <c r="G283" s="85">
        <v>0</v>
      </c>
      <c r="H283" s="85"/>
      <c r="I283" s="85"/>
      <c r="J283" s="85"/>
    </row>
    <row r="284" spans="1:10" x14ac:dyDescent="0.25">
      <c r="A284" s="266"/>
      <c r="B284" s="423"/>
      <c r="C284" s="423"/>
      <c r="D284" s="423"/>
      <c r="E284" s="423"/>
      <c r="F284" s="23" t="s">
        <v>152</v>
      </c>
      <c r="G284" s="85">
        <v>0</v>
      </c>
      <c r="H284" s="85">
        <f>SUM(I284:J284)</f>
        <v>0</v>
      </c>
      <c r="I284" s="85">
        <f>SUM(G284)</f>
        <v>0</v>
      </c>
      <c r="J284" s="85">
        <v>0</v>
      </c>
    </row>
    <row r="285" spans="1:10" ht="23.25" x14ac:dyDescent="0.25">
      <c r="A285" s="148" t="s">
        <v>501</v>
      </c>
      <c r="B285" s="84" t="s">
        <v>22</v>
      </c>
      <c r="C285" s="84" t="s">
        <v>83</v>
      </c>
      <c r="D285" s="84" t="s">
        <v>125</v>
      </c>
      <c r="E285" s="84" t="s">
        <v>43</v>
      </c>
      <c r="F285" s="23" t="s">
        <v>126</v>
      </c>
      <c r="G285" s="85">
        <f>SUM(G286)</f>
        <v>1271600</v>
      </c>
      <c r="H285" s="85">
        <f>SUM(H286)</f>
        <v>1119008</v>
      </c>
      <c r="I285" s="85">
        <f>SUM(I286)</f>
        <v>1119008</v>
      </c>
      <c r="J285" s="85">
        <f>SUM(J286)</f>
        <v>0</v>
      </c>
    </row>
    <row r="286" spans="1:10" x14ac:dyDescent="0.25">
      <c r="A286" s="217" t="s">
        <v>128</v>
      </c>
      <c r="B286" s="23" t="s">
        <v>22</v>
      </c>
      <c r="C286" s="23" t="s">
        <v>83</v>
      </c>
      <c r="D286" s="23" t="s">
        <v>125</v>
      </c>
      <c r="E286" s="23" t="s">
        <v>43</v>
      </c>
      <c r="F286" s="23" t="s">
        <v>126</v>
      </c>
      <c r="G286" s="85">
        <v>1271600</v>
      </c>
      <c r="H286" s="85">
        <f>SUM(I286:J286)</f>
        <v>1119008</v>
      </c>
      <c r="I286" s="85">
        <f>SUM(G286*88/100)</f>
        <v>1119008</v>
      </c>
      <c r="J286" s="85">
        <v>0</v>
      </c>
    </row>
    <row r="287" spans="1:10" ht="23.25" x14ac:dyDescent="0.25">
      <c r="A287" s="82" t="s">
        <v>129</v>
      </c>
      <c r="B287" s="24" t="s">
        <v>22</v>
      </c>
      <c r="C287" s="24" t="s">
        <v>130</v>
      </c>
      <c r="D287" s="24" t="s">
        <v>20</v>
      </c>
      <c r="E287" s="24"/>
      <c r="F287" s="24"/>
      <c r="G287" s="25">
        <f>SUM(G288)</f>
        <v>0</v>
      </c>
      <c r="H287" s="25">
        <f t="shared" ref="H287:J291" si="31">SUM(H288)</f>
        <v>0</v>
      </c>
      <c r="I287" s="25">
        <f t="shared" si="31"/>
        <v>0</v>
      </c>
      <c r="J287" s="25">
        <f t="shared" si="31"/>
        <v>0</v>
      </c>
    </row>
    <row r="288" spans="1:10" ht="23.25" x14ac:dyDescent="0.25">
      <c r="A288" s="83" t="s">
        <v>131</v>
      </c>
      <c r="B288" s="84" t="s">
        <v>22</v>
      </c>
      <c r="C288" s="84" t="s">
        <v>130</v>
      </c>
      <c r="D288" s="84" t="s">
        <v>132</v>
      </c>
      <c r="E288" s="84"/>
      <c r="F288" s="84"/>
      <c r="G288" s="85">
        <f>SUM(G289)</f>
        <v>0</v>
      </c>
      <c r="H288" s="85">
        <f t="shared" si="31"/>
        <v>0</v>
      </c>
      <c r="I288" s="85">
        <f t="shared" si="31"/>
        <v>0</v>
      </c>
      <c r="J288" s="85">
        <f t="shared" si="31"/>
        <v>0</v>
      </c>
    </row>
    <row r="289" spans="1:10" ht="23.25" x14ac:dyDescent="0.25">
      <c r="A289" s="83" t="s">
        <v>133</v>
      </c>
      <c r="B289" s="84" t="s">
        <v>22</v>
      </c>
      <c r="C289" s="84" t="s">
        <v>130</v>
      </c>
      <c r="D289" s="84" t="s">
        <v>267</v>
      </c>
      <c r="E289" s="84"/>
      <c r="F289" s="84"/>
      <c r="G289" s="85">
        <f>SUM(G290)</f>
        <v>0</v>
      </c>
      <c r="H289" s="85">
        <f t="shared" si="31"/>
        <v>0</v>
      </c>
      <c r="I289" s="85">
        <f t="shared" si="31"/>
        <v>0</v>
      </c>
      <c r="J289" s="85">
        <f t="shared" si="31"/>
        <v>0</v>
      </c>
    </row>
    <row r="290" spans="1:10" ht="23.25" x14ac:dyDescent="0.25">
      <c r="A290" s="149" t="s">
        <v>38</v>
      </c>
      <c r="B290" s="84" t="s">
        <v>22</v>
      </c>
      <c r="C290" s="84" t="s">
        <v>130</v>
      </c>
      <c r="D290" s="84" t="s">
        <v>267</v>
      </c>
      <c r="E290" s="84" t="s">
        <v>88</v>
      </c>
      <c r="F290" s="84"/>
      <c r="G290" s="85">
        <f>SUM(G291)</f>
        <v>0</v>
      </c>
      <c r="H290" s="85">
        <f t="shared" si="31"/>
        <v>0</v>
      </c>
      <c r="I290" s="85">
        <f t="shared" si="31"/>
        <v>0</v>
      </c>
      <c r="J290" s="85">
        <f t="shared" si="31"/>
        <v>0</v>
      </c>
    </row>
    <row r="291" spans="1:10" ht="23.25" x14ac:dyDescent="0.25">
      <c r="A291" s="217" t="s">
        <v>39</v>
      </c>
      <c r="B291" s="84" t="s">
        <v>22</v>
      </c>
      <c r="C291" s="84" t="s">
        <v>130</v>
      </c>
      <c r="D291" s="84" t="s">
        <v>267</v>
      </c>
      <c r="E291" s="84" t="s">
        <v>89</v>
      </c>
      <c r="F291" s="84"/>
      <c r="G291" s="85">
        <f>SUM(G292)</f>
        <v>0</v>
      </c>
      <c r="H291" s="85">
        <f t="shared" si="31"/>
        <v>0</v>
      </c>
      <c r="I291" s="85">
        <f t="shared" si="31"/>
        <v>0</v>
      </c>
      <c r="J291" s="85">
        <f t="shared" si="31"/>
        <v>0</v>
      </c>
    </row>
    <row r="292" spans="1:10" ht="23.25" x14ac:dyDescent="0.25">
      <c r="A292" s="148" t="s">
        <v>42</v>
      </c>
      <c r="B292" s="84" t="s">
        <v>22</v>
      </c>
      <c r="C292" s="84" t="s">
        <v>130</v>
      </c>
      <c r="D292" s="84" t="s">
        <v>267</v>
      </c>
      <c r="E292" s="84" t="s">
        <v>43</v>
      </c>
      <c r="F292" s="84" t="s">
        <v>56</v>
      </c>
      <c r="G292" s="85">
        <v>0</v>
      </c>
      <c r="H292" s="85">
        <f>SUM(I292:J292)</f>
        <v>0</v>
      </c>
      <c r="I292" s="85"/>
      <c r="J292" s="85"/>
    </row>
    <row r="293" spans="1:10" x14ac:dyDescent="0.25">
      <c r="A293" s="82" t="s">
        <v>135</v>
      </c>
      <c r="B293" s="24" t="s">
        <v>136</v>
      </c>
      <c r="C293" s="24" t="s">
        <v>19</v>
      </c>
      <c r="D293" s="24" t="s">
        <v>20</v>
      </c>
      <c r="E293" s="24"/>
      <c r="F293" s="24"/>
      <c r="G293" s="25">
        <f>SUM(G294+G300+G307)</f>
        <v>347757</v>
      </c>
      <c r="H293" s="25">
        <f>SUM(H294+H300+H307)</f>
        <v>331226.16000000003</v>
      </c>
      <c r="I293" s="25">
        <f>SUM(I294+I300+I307)</f>
        <v>331226.16000000003</v>
      </c>
      <c r="J293" s="25">
        <f>SUM(J294+J300+J307)</f>
        <v>0</v>
      </c>
    </row>
    <row r="294" spans="1:10" x14ac:dyDescent="0.25">
      <c r="A294" s="82" t="s">
        <v>137</v>
      </c>
      <c r="B294" s="24" t="s">
        <v>136</v>
      </c>
      <c r="C294" s="24" t="s">
        <v>18</v>
      </c>
      <c r="D294" s="24" t="s">
        <v>20</v>
      </c>
      <c r="E294" s="24"/>
      <c r="F294" s="24"/>
      <c r="G294" s="25">
        <f>SUM(G295)</f>
        <v>0</v>
      </c>
      <c r="H294" s="25">
        <f t="shared" ref="H294:J298" si="32">SUM(H295)</f>
        <v>0</v>
      </c>
      <c r="I294" s="25">
        <f t="shared" si="32"/>
        <v>0</v>
      </c>
      <c r="J294" s="25">
        <f t="shared" si="32"/>
        <v>0</v>
      </c>
    </row>
    <row r="295" spans="1:10" ht="23.25" x14ac:dyDescent="0.25">
      <c r="A295" s="83" t="s">
        <v>138</v>
      </c>
      <c r="B295" s="84" t="s">
        <v>136</v>
      </c>
      <c r="C295" s="84" t="s">
        <v>18</v>
      </c>
      <c r="D295" s="84" t="s">
        <v>139</v>
      </c>
      <c r="E295" s="84"/>
      <c r="F295" s="84"/>
      <c r="G295" s="85">
        <f>SUM(G296)</f>
        <v>0</v>
      </c>
      <c r="H295" s="85">
        <f t="shared" si="32"/>
        <v>0</v>
      </c>
      <c r="I295" s="85">
        <f t="shared" si="32"/>
        <v>0</v>
      </c>
      <c r="J295" s="85">
        <f t="shared" si="32"/>
        <v>0</v>
      </c>
    </row>
    <row r="296" spans="1:10" ht="45.75" x14ac:dyDescent="0.25">
      <c r="A296" s="83" t="s">
        <v>140</v>
      </c>
      <c r="B296" s="84" t="s">
        <v>136</v>
      </c>
      <c r="C296" s="84" t="s">
        <v>18</v>
      </c>
      <c r="D296" s="84" t="s">
        <v>268</v>
      </c>
      <c r="E296" s="84"/>
      <c r="F296" s="84"/>
      <c r="G296" s="85">
        <f>SUM(G297)</f>
        <v>0</v>
      </c>
      <c r="H296" s="85">
        <f t="shared" si="32"/>
        <v>0</v>
      </c>
      <c r="I296" s="85">
        <f t="shared" si="32"/>
        <v>0</v>
      </c>
      <c r="J296" s="85">
        <f t="shared" si="32"/>
        <v>0</v>
      </c>
    </row>
    <row r="297" spans="1:10" ht="34.5" x14ac:dyDescent="0.25">
      <c r="A297" s="83" t="s">
        <v>142</v>
      </c>
      <c r="B297" s="84" t="s">
        <v>136</v>
      </c>
      <c r="C297" s="84" t="s">
        <v>18</v>
      </c>
      <c r="D297" s="84" t="s">
        <v>269</v>
      </c>
      <c r="E297" s="84"/>
      <c r="F297" s="84"/>
      <c r="G297" s="85">
        <f>SUM(G298)</f>
        <v>0</v>
      </c>
      <c r="H297" s="85">
        <f t="shared" si="32"/>
        <v>0</v>
      </c>
      <c r="I297" s="85">
        <f t="shared" si="32"/>
        <v>0</v>
      </c>
      <c r="J297" s="85">
        <f t="shared" si="32"/>
        <v>0</v>
      </c>
    </row>
    <row r="298" spans="1:10" x14ac:dyDescent="0.25">
      <c r="A298" s="148" t="s">
        <v>62</v>
      </c>
      <c r="B298" s="84" t="s">
        <v>136</v>
      </c>
      <c r="C298" s="84" t="s">
        <v>18</v>
      </c>
      <c r="D298" s="84" t="s">
        <v>269</v>
      </c>
      <c r="E298" s="84" t="s">
        <v>63</v>
      </c>
      <c r="F298" s="84"/>
      <c r="G298" s="85">
        <f>SUM(G299)</f>
        <v>0</v>
      </c>
      <c r="H298" s="85">
        <f t="shared" si="32"/>
        <v>0</v>
      </c>
      <c r="I298" s="85">
        <f t="shared" si="32"/>
        <v>0</v>
      </c>
      <c r="J298" s="85">
        <f t="shared" si="32"/>
        <v>0</v>
      </c>
    </row>
    <row r="299" spans="1:10" ht="45.75" x14ac:dyDescent="0.25">
      <c r="A299" s="148" t="s">
        <v>112</v>
      </c>
      <c r="B299" s="84" t="s">
        <v>136</v>
      </c>
      <c r="C299" s="84" t="s">
        <v>18</v>
      </c>
      <c r="D299" s="84" t="s">
        <v>269</v>
      </c>
      <c r="E299" s="84" t="s">
        <v>113</v>
      </c>
      <c r="F299" s="84" t="s">
        <v>143</v>
      </c>
      <c r="G299" s="85">
        <v>0</v>
      </c>
      <c r="H299" s="85">
        <f>SUM(I299:J299)</f>
        <v>0</v>
      </c>
      <c r="I299" s="85"/>
      <c r="J299" s="85"/>
    </row>
    <row r="300" spans="1:10" x14ac:dyDescent="0.25">
      <c r="A300" s="82" t="s">
        <v>144</v>
      </c>
      <c r="B300" s="24" t="s">
        <v>136</v>
      </c>
      <c r="C300" s="24" t="s">
        <v>145</v>
      </c>
      <c r="D300" s="24" t="s">
        <v>20</v>
      </c>
      <c r="E300" s="24"/>
      <c r="F300" s="24"/>
      <c r="G300" s="25">
        <f t="shared" ref="G300:J303" si="33">SUM(G301)</f>
        <v>0</v>
      </c>
      <c r="H300" s="25">
        <f t="shared" si="33"/>
        <v>0</v>
      </c>
      <c r="I300" s="25">
        <f t="shared" si="33"/>
        <v>0</v>
      </c>
      <c r="J300" s="25">
        <f t="shared" si="33"/>
        <v>0</v>
      </c>
    </row>
    <row r="301" spans="1:10" x14ac:dyDescent="0.25">
      <c r="A301" s="83" t="s">
        <v>146</v>
      </c>
      <c r="B301" s="84" t="s">
        <v>136</v>
      </c>
      <c r="C301" s="84" t="s">
        <v>145</v>
      </c>
      <c r="D301" s="84" t="s">
        <v>147</v>
      </c>
      <c r="E301" s="84"/>
      <c r="F301" s="84"/>
      <c r="G301" s="85">
        <f t="shared" si="33"/>
        <v>0</v>
      </c>
      <c r="H301" s="85">
        <f t="shared" si="33"/>
        <v>0</v>
      </c>
      <c r="I301" s="85">
        <f t="shared" si="33"/>
        <v>0</v>
      </c>
      <c r="J301" s="85">
        <f t="shared" si="33"/>
        <v>0</v>
      </c>
    </row>
    <row r="302" spans="1:10" ht="23.25" x14ac:dyDescent="0.25">
      <c r="A302" s="83" t="s">
        <v>148</v>
      </c>
      <c r="B302" s="84" t="s">
        <v>136</v>
      </c>
      <c r="C302" s="84" t="s">
        <v>145</v>
      </c>
      <c r="D302" s="84" t="s">
        <v>323</v>
      </c>
      <c r="E302" s="84"/>
      <c r="F302" s="84"/>
      <c r="G302" s="85">
        <f>SUM(G303)</f>
        <v>0</v>
      </c>
      <c r="H302" s="85">
        <f t="shared" si="33"/>
        <v>0</v>
      </c>
      <c r="I302" s="85">
        <f t="shared" si="33"/>
        <v>0</v>
      </c>
      <c r="J302" s="85">
        <f t="shared" si="33"/>
        <v>0</v>
      </c>
    </row>
    <row r="303" spans="1:10" ht="23.25" x14ac:dyDescent="0.25">
      <c r="A303" s="149" t="s">
        <v>38</v>
      </c>
      <c r="B303" s="84" t="s">
        <v>136</v>
      </c>
      <c r="C303" s="84" t="s">
        <v>145</v>
      </c>
      <c r="D303" s="84" t="s">
        <v>323</v>
      </c>
      <c r="E303" s="84" t="s">
        <v>88</v>
      </c>
      <c r="F303" s="84"/>
      <c r="G303" s="85">
        <f>SUM(G304)</f>
        <v>0</v>
      </c>
      <c r="H303" s="85">
        <f t="shared" si="33"/>
        <v>0</v>
      </c>
      <c r="I303" s="85">
        <f t="shared" si="33"/>
        <v>0</v>
      </c>
      <c r="J303" s="85">
        <f t="shared" si="33"/>
        <v>0</v>
      </c>
    </row>
    <row r="304" spans="1:10" ht="23.25" x14ac:dyDescent="0.25">
      <c r="A304" s="217" t="s">
        <v>39</v>
      </c>
      <c r="B304" s="84" t="s">
        <v>136</v>
      </c>
      <c r="C304" s="84" t="s">
        <v>145</v>
      </c>
      <c r="D304" s="84" t="s">
        <v>323</v>
      </c>
      <c r="E304" s="84" t="s">
        <v>89</v>
      </c>
      <c r="F304" s="84"/>
      <c r="G304" s="85">
        <f>SUM(G305:G306)</f>
        <v>0</v>
      </c>
      <c r="H304" s="85">
        <f>SUM(H305:H306)</f>
        <v>0</v>
      </c>
      <c r="I304" s="85">
        <f>SUM(I305:I306)</f>
        <v>0</v>
      </c>
      <c r="J304" s="85">
        <f>SUM(J305:J306)</f>
        <v>0</v>
      </c>
    </row>
    <row r="305" spans="1:10" ht="34.5" x14ac:dyDescent="0.25">
      <c r="A305" s="148" t="s">
        <v>150</v>
      </c>
      <c r="B305" s="84" t="s">
        <v>136</v>
      </c>
      <c r="C305" s="84" t="s">
        <v>145</v>
      </c>
      <c r="D305" s="84" t="s">
        <v>323</v>
      </c>
      <c r="E305" s="84" t="s">
        <v>151</v>
      </c>
      <c r="F305" s="84" t="s">
        <v>152</v>
      </c>
      <c r="G305" s="85">
        <v>0</v>
      </c>
      <c r="H305" s="85">
        <v>0</v>
      </c>
      <c r="I305" s="85">
        <v>0</v>
      </c>
      <c r="J305" s="85">
        <v>0</v>
      </c>
    </row>
    <row r="306" spans="1:10" ht="23.25" x14ac:dyDescent="0.25">
      <c r="A306" s="148" t="s">
        <v>42</v>
      </c>
      <c r="B306" s="84" t="s">
        <v>136</v>
      </c>
      <c r="C306" s="84" t="s">
        <v>145</v>
      </c>
      <c r="D306" s="84" t="s">
        <v>323</v>
      </c>
      <c r="E306" s="84" t="s">
        <v>43</v>
      </c>
      <c r="F306" s="84" t="s">
        <v>56</v>
      </c>
      <c r="G306" s="85"/>
      <c r="H306" s="85">
        <f>SUM(I306:J306)</f>
        <v>0</v>
      </c>
      <c r="I306" s="85">
        <f>SUM(G306)</f>
        <v>0</v>
      </c>
      <c r="J306" s="85">
        <v>0</v>
      </c>
    </row>
    <row r="307" spans="1:10" x14ac:dyDescent="0.25">
      <c r="A307" s="82" t="s">
        <v>153</v>
      </c>
      <c r="B307" s="24" t="s">
        <v>136</v>
      </c>
      <c r="C307" s="24" t="s">
        <v>81</v>
      </c>
      <c r="D307" s="24" t="s">
        <v>20</v>
      </c>
      <c r="E307" s="24"/>
      <c r="F307" s="24"/>
      <c r="G307" s="25">
        <f>SUM(G308)</f>
        <v>347757</v>
      </c>
      <c r="H307" s="25">
        <f>SUM(H308)</f>
        <v>331226.16000000003</v>
      </c>
      <c r="I307" s="25">
        <f>SUM(I308)</f>
        <v>331226.16000000003</v>
      </c>
      <c r="J307" s="25">
        <f>SUM(J308)</f>
        <v>0</v>
      </c>
    </row>
    <row r="308" spans="1:10" x14ac:dyDescent="0.25">
      <c r="A308" s="83" t="s">
        <v>153</v>
      </c>
      <c r="B308" s="84" t="s">
        <v>136</v>
      </c>
      <c r="C308" s="84" t="s">
        <v>81</v>
      </c>
      <c r="D308" s="84" t="s">
        <v>154</v>
      </c>
      <c r="E308" s="84"/>
      <c r="F308" s="84"/>
      <c r="G308" s="85">
        <f>SUM(G309+G316+G320+G324)</f>
        <v>347757</v>
      </c>
      <c r="H308" s="85">
        <f>SUM(H309+H316+H320+H324)</f>
        <v>331226.16000000003</v>
      </c>
      <c r="I308" s="85">
        <f>SUM(I309+I316+I320+I324)</f>
        <v>331226.16000000003</v>
      </c>
      <c r="J308" s="85">
        <f>SUM(J309+J316+J320+J324)</f>
        <v>0</v>
      </c>
    </row>
    <row r="309" spans="1:10" x14ac:dyDescent="0.25">
      <c r="A309" s="83" t="s">
        <v>155</v>
      </c>
      <c r="B309" s="84" t="s">
        <v>136</v>
      </c>
      <c r="C309" s="84" t="s">
        <v>81</v>
      </c>
      <c r="D309" s="84" t="s">
        <v>156</v>
      </c>
      <c r="E309" s="84"/>
      <c r="F309" s="84"/>
      <c r="G309" s="85">
        <f>SUM(G310)</f>
        <v>186827</v>
      </c>
      <c r="H309" s="85">
        <f t="shared" ref="H309:J310" si="34">SUM(H310)</f>
        <v>189607.76</v>
      </c>
      <c r="I309" s="85">
        <f t="shared" si="34"/>
        <v>189607.76</v>
      </c>
      <c r="J309" s="85">
        <f t="shared" si="34"/>
        <v>0</v>
      </c>
    </row>
    <row r="310" spans="1:10" ht="23.25" x14ac:dyDescent="0.25">
      <c r="A310" s="149" t="s">
        <v>228</v>
      </c>
      <c r="B310" s="84" t="s">
        <v>136</v>
      </c>
      <c r="C310" s="84" t="s">
        <v>81</v>
      </c>
      <c r="D310" s="84" t="s">
        <v>156</v>
      </c>
      <c r="E310" s="84" t="s">
        <v>88</v>
      </c>
      <c r="F310" s="84"/>
      <c r="G310" s="85">
        <f>SUM(G311)</f>
        <v>186827</v>
      </c>
      <c r="H310" s="85">
        <f t="shared" si="34"/>
        <v>189607.76</v>
      </c>
      <c r="I310" s="85">
        <f t="shared" si="34"/>
        <v>189607.76</v>
      </c>
      <c r="J310" s="85">
        <f t="shared" si="34"/>
        <v>0</v>
      </c>
    </row>
    <row r="311" spans="1:10" ht="23.25" x14ac:dyDescent="0.25">
      <c r="A311" s="217" t="s">
        <v>271</v>
      </c>
      <c r="B311" s="84" t="s">
        <v>136</v>
      </c>
      <c r="C311" s="84" t="s">
        <v>81</v>
      </c>
      <c r="D311" s="84" t="s">
        <v>156</v>
      </c>
      <c r="E311" s="84" t="s">
        <v>89</v>
      </c>
      <c r="F311" s="23"/>
      <c r="G311" s="85">
        <f>SUM(G312+G314)</f>
        <v>186827</v>
      </c>
      <c r="H311" s="85">
        <f>SUM(H312+H314)</f>
        <v>189607.76</v>
      </c>
      <c r="I311" s="85">
        <f>SUM(I312+I314)</f>
        <v>189607.76</v>
      </c>
      <c r="J311" s="85">
        <f>SUM(J312+J314)</f>
        <v>0</v>
      </c>
    </row>
    <row r="312" spans="1:10" ht="34.5" x14ac:dyDescent="0.25">
      <c r="A312" s="148" t="s">
        <v>150</v>
      </c>
      <c r="B312" s="84" t="s">
        <v>136</v>
      </c>
      <c r="C312" s="84" t="s">
        <v>81</v>
      </c>
      <c r="D312" s="84" t="s">
        <v>156</v>
      </c>
      <c r="E312" s="84" t="s">
        <v>43</v>
      </c>
      <c r="F312" s="128" t="s">
        <v>126</v>
      </c>
      <c r="G312" s="85">
        <f>SUM(G313)</f>
        <v>6827</v>
      </c>
      <c r="H312" s="85">
        <f>SUM(H313)</f>
        <v>6007.76</v>
      </c>
      <c r="I312" s="85">
        <f>SUM(I313)</f>
        <v>6007.76</v>
      </c>
      <c r="J312" s="85">
        <f>SUM(J313)</f>
        <v>0</v>
      </c>
    </row>
    <row r="313" spans="1:10" x14ac:dyDescent="0.25">
      <c r="A313" s="148" t="s">
        <v>157</v>
      </c>
      <c r="B313" s="84" t="s">
        <v>136</v>
      </c>
      <c r="C313" s="84" t="s">
        <v>81</v>
      </c>
      <c r="D313" s="84" t="s">
        <v>156</v>
      </c>
      <c r="E313" s="84" t="s">
        <v>43</v>
      </c>
      <c r="F313" s="128" t="s">
        <v>126</v>
      </c>
      <c r="G313" s="85">
        <v>6827</v>
      </c>
      <c r="H313" s="85">
        <f>SUM(I313:J313)</f>
        <v>6007.76</v>
      </c>
      <c r="I313" s="85">
        <f>SUM(G313*88/100)</f>
        <v>6007.76</v>
      </c>
      <c r="J313" s="85">
        <v>0</v>
      </c>
    </row>
    <row r="314" spans="1:10" ht="23.25" x14ac:dyDescent="0.25">
      <c r="A314" s="148" t="s">
        <v>502</v>
      </c>
      <c r="B314" s="84" t="s">
        <v>136</v>
      </c>
      <c r="C314" s="84" t="s">
        <v>81</v>
      </c>
      <c r="D314" s="84" t="s">
        <v>156</v>
      </c>
      <c r="E314" s="84" t="s">
        <v>43</v>
      </c>
      <c r="F314" s="128" t="s">
        <v>46</v>
      </c>
      <c r="G314" s="85">
        <f>SUM(G315)</f>
        <v>180000</v>
      </c>
      <c r="H314" s="85">
        <f>SUM(H315)</f>
        <v>183600</v>
      </c>
      <c r="I314" s="85">
        <f>SUM(I315)</f>
        <v>183600</v>
      </c>
      <c r="J314" s="85">
        <f>SUM(J315)</f>
        <v>0</v>
      </c>
    </row>
    <row r="315" spans="1:10" x14ac:dyDescent="0.25">
      <c r="A315" s="148" t="s">
        <v>158</v>
      </c>
      <c r="B315" s="84" t="s">
        <v>136</v>
      </c>
      <c r="C315" s="84" t="s">
        <v>81</v>
      </c>
      <c r="D315" s="84" t="s">
        <v>156</v>
      </c>
      <c r="E315" s="84" t="s">
        <v>43</v>
      </c>
      <c r="F315" s="128" t="s">
        <v>46</v>
      </c>
      <c r="G315" s="85">
        <v>180000</v>
      </c>
      <c r="H315" s="85">
        <f>SUM(I315:J315)</f>
        <v>183600</v>
      </c>
      <c r="I315" s="85">
        <f>SUM(G315*102/100)</f>
        <v>183600</v>
      </c>
      <c r="J315" s="85">
        <v>0</v>
      </c>
    </row>
    <row r="316" spans="1:10" x14ac:dyDescent="0.25">
      <c r="A316" s="83" t="s">
        <v>159</v>
      </c>
      <c r="B316" s="84" t="s">
        <v>136</v>
      </c>
      <c r="C316" s="84" t="s">
        <v>81</v>
      </c>
      <c r="D316" s="84" t="s">
        <v>160</v>
      </c>
      <c r="E316" s="84"/>
      <c r="F316" s="84"/>
      <c r="G316" s="85">
        <f>SUM(G317)</f>
        <v>7000</v>
      </c>
      <c r="H316" s="85">
        <f t="shared" ref="H316:J318" si="35">SUM(H317)</f>
        <v>6160</v>
      </c>
      <c r="I316" s="85">
        <f t="shared" si="35"/>
        <v>6160</v>
      </c>
      <c r="J316" s="85">
        <f t="shared" si="35"/>
        <v>0</v>
      </c>
    </row>
    <row r="317" spans="1:10" ht="23.25" x14ac:dyDescent="0.25">
      <c r="A317" s="149" t="s">
        <v>228</v>
      </c>
      <c r="B317" s="84" t="s">
        <v>136</v>
      </c>
      <c r="C317" s="84" t="s">
        <v>81</v>
      </c>
      <c r="D317" s="84" t="s">
        <v>160</v>
      </c>
      <c r="E317" s="23" t="s">
        <v>88</v>
      </c>
      <c r="F317" s="84"/>
      <c r="G317" s="85">
        <f>SUM(G318)</f>
        <v>7000</v>
      </c>
      <c r="H317" s="85">
        <f t="shared" si="35"/>
        <v>6160</v>
      </c>
      <c r="I317" s="85">
        <f t="shared" si="35"/>
        <v>6160</v>
      </c>
      <c r="J317" s="85">
        <f t="shared" si="35"/>
        <v>0</v>
      </c>
    </row>
    <row r="318" spans="1:10" ht="23.25" x14ac:dyDescent="0.25">
      <c r="A318" s="217" t="s">
        <v>271</v>
      </c>
      <c r="B318" s="84" t="s">
        <v>136</v>
      </c>
      <c r="C318" s="84" t="s">
        <v>81</v>
      </c>
      <c r="D318" s="84" t="s">
        <v>160</v>
      </c>
      <c r="E318" s="23" t="s">
        <v>89</v>
      </c>
      <c r="F318" s="84"/>
      <c r="G318" s="85">
        <f>SUM(G319)</f>
        <v>7000</v>
      </c>
      <c r="H318" s="85">
        <f t="shared" si="35"/>
        <v>6160</v>
      </c>
      <c r="I318" s="85">
        <f t="shared" si="35"/>
        <v>6160</v>
      </c>
      <c r="J318" s="85">
        <f t="shared" si="35"/>
        <v>0</v>
      </c>
    </row>
    <row r="319" spans="1:10" ht="23.25" x14ac:dyDescent="0.25">
      <c r="A319" s="148" t="s">
        <v>502</v>
      </c>
      <c r="B319" s="84" t="s">
        <v>136</v>
      </c>
      <c r="C319" s="84" t="s">
        <v>81</v>
      </c>
      <c r="D319" s="84" t="s">
        <v>160</v>
      </c>
      <c r="E319" s="23" t="s">
        <v>43</v>
      </c>
      <c r="F319" s="23" t="s">
        <v>126</v>
      </c>
      <c r="G319" s="85">
        <v>7000</v>
      </c>
      <c r="H319" s="85">
        <f>SUM(I319:J319)</f>
        <v>6160</v>
      </c>
      <c r="I319" s="85">
        <f>SUM(G319*88/100)</f>
        <v>6160</v>
      </c>
      <c r="J319" s="85">
        <v>0</v>
      </c>
    </row>
    <row r="320" spans="1:10" x14ac:dyDescent="0.25">
      <c r="A320" s="83" t="s">
        <v>161</v>
      </c>
      <c r="B320" s="84" t="s">
        <v>136</v>
      </c>
      <c r="C320" s="84" t="s">
        <v>81</v>
      </c>
      <c r="D320" s="84" t="s">
        <v>382</v>
      </c>
      <c r="E320" s="84"/>
      <c r="F320" s="84"/>
      <c r="G320" s="85">
        <f>SUM(G321)</f>
        <v>0</v>
      </c>
      <c r="H320" s="85">
        <f t="shared" ref="H320:J322" si="36">SUM(H321)</f>
        <v>0</v>
      </c>
      <c r="I320" s="85">
        <f t="shared" si="36"/>
        <v>0</v>
      </c>
      <c r="J320" s="85">
        <f t="shared" si="36"/>
        <v>0</v>
      </c>
    </row>
    <row r="321" spans="1:10" ht="23.25" x14ac:dyDescent="0.25">
      <c r="A321" s="149" t="s">
        <v>228</v>
      </c>
      <c r="B321" s="84" t="s">
        <v>136</v>
      </c>
      <c r="C321" s="84" t="s">
        <v>81</v>
      </c>
      <c r="D321" s="84" t="s">
        <v>382</v>
      </c>
      <c r="E321" s="23" t="s">
        <v>88</v>
      </c>
      <c r="F321" s="84"/>
      <c r="G321" s="85">
        <f>SUM(G322)</f>
        <v>0</v>
      </c>
      <c r="H321" s="85">
        <f t="shared" si="36"/>
        <v>0</v>
      </c>
      <c r="I321" s="85">
        <f t="shared" si="36"/>
        <v>0</v>
      </c>
      <c r="J321" s="85">
        <f t="shared" si="36"/>
        <v>0</v>
      </c>
    </row>
    <row r="322" spans="1:10" ht="23.25" x14ac:dyDescent="0.25">
      <c r="A322" s="217" t="s">
        <v>271</v>
      </c>
      <c r="B322" s="84" t="s">
        <v>136</v>
      </c>
      <c r="C322" s="84" t="s">
        <v>81</v>
      </c>
      <c r="D322" s="84" t="s">
        <v>382</v>
      </c>
      <c r="E322" s="23" t="s">
        <v>89</v>
      </c>
      <c r="F322" s="84"/>
      <c r="G322" s="85">
        <f>SUM(G323)</f>
        <v>0</v>
      </c>
      <c r="H322" s="85">
        <f t="shared" si="36"/>
        <v>0</v>
      </c>
      <c r="I322" s="85">
        <f t="shared" si="36"/>
        <v>0</v>
      </c>
      <c r="J322" s="85">
        <f t="shared" si="36"/>
        <v>0</v>
      </c>
    </row>
    <row r="323" spans="1:10" ht="23.25" x14ac:dyDescent="0.25">
      <c r="A323" s="148" t="s">
        <v>502</v>
      </c>
      <c r="B323" s="84" t="s">
        <v>136</v>
      </c>
      <c r="C323" s="84" t="s">
        <v>81</v>
      </c>
      <c r="D323" s="84" t="s">
        <v>382</v>
      </c>
      <c r="E323" s="23" t="s">
        <v>43</v>
      </c>
      <c r="F323" s="23" t="s">
        <v>126</v>
      </c>
      <c r="G323" s="85">
        <v>0</v>
      </c>
      <c r="H323" s="85">
        <f>SUM(I323:J323)</f>
        <v>0</v>
      </c>
      <c r="I323" s="85">
        <f>SUM(G323)</f>
        <v>0</v>
      </c>
      <c r="J323" s="85">
        <v>0</v>
      </c>
    </row>
    <row r="324" spans="1:10" ht="23.25" x14ac:dyDescent="0.25">
      <c r="A324" s="83" t="s">
        <v>163</v>
      </c>
      <c r="B324" s="84" t="s">
        <v>136</v>
      </c>
      <c r="C324" s="84" t="s">
        <v>81</v>
      </c>
      <c r="D324" s="84" t="s">
        <v>164</v>
      </c>
      <c r="E324" s="84"/>
      <c r="F324" s="84"/>
      <c r="G324" s="85">
        <f>SUM(G325)</f>
        <v>153930</v>
      </c>
      <c r="H324" s="85">
        <f t="shared" ref="H324:J325" si="37">SUM(H325)</f>
        <v>135458.4</v>
      </c>
      <c r="I324" s="85">
        <f t="shared" si="37"/>
        <v>135458.4</v>
      </c>
      <c r="J324" s="85">
        <f t="shared" si="37"/>
        <v>0</v>
      </c>
    </row>
    <row r="325" spans="1:10" ht="23.25" x14ac:dyDescent="0.25">
      <c r="A325" s="149" t="s">
        <v>228</v>
      </c>
      <c r="B325" s="84" t="s">
        <v>136</v>
      </c>
      <c r="C325" s="84" t="s">
        <v>81</v>
      </c>
      <c r="D325" s="84" t="s">
        <v>164</v>
      </c>
      <c r="E325" s="84" t="s">
        <v>88</v>
      </c>
      <c r="F325" s="84"/>
      <c r="G325" s="85">
        <f>SUM(G326)</f>
        <v>153930</v>
      </c>
      <c r="H325" s="85">
        <f t="shared" si="37"/>
        <v>135458.4</v>
      </c>
      <c r="I325" s="85">
        <f t="shared" si="37"/>
        <v>135458.4</v>
      </c>
      <c r="J325" s="85">
        <f t="shared" si="37"/>
        <v>0</v>
      </c>
    </row>
    <row r="326" spans="1:10" ht="23.25" x14ac:dyDescent="0.25">
      <c r="A326" s="217" t="s">
        <v>271</v>
      </c>
      <c r="B326" s="84" t="s">
        <v>136</v>
      </c>
      <c r="C326" s="84" t="s">
        <v>81</v>
      </c>
      <c r="D326" s="84" t="s">
        <v>164</v>
      </c>
      <c r="E326" s="84" t="s">
        <v>89</v>
      </c>
      <c r="F326" s="84"/>
      <c r="G326" s="85">
        <f>SUM(G327+G330)</f>
        <v>153930</v>
      </c>
      <c r="H326" s="85">
        <f>SUM(H327+H330)</f>
        <v>135458.4</v>
      </c>
      <c r="I326" s="85">
        <f>SUM(I327+I330)</f>
        <v>135458.4</v>
      </c>
      <c r="J326" s="85">
        <f>SUM(J327+J330)</f>
        <v>0</v>
      </c>
    </row>
    <row r="327" spans="1:10" ht="34.5" x14ac:dyDescent="0.25">
      <c r="A327" s="148" t="s">
        <v>150</v>
      </c>
      <c r="B327" s="84" t="s">
        <v>136</v>
      </c>
      <c r="C327" s="84" t="s">
        <v>81</v>
      </c>
      <c r="D327" s="84" t="s">
        <v>164</v>
      </c>
      <c r="E327" s="84" t="s">
        <v>43</v>
      </c>
      <c r="F327" s="84" t="s">
        <v>126</v>
      </c>
      <c r="G327" s="85">
        <f>SUM(G328:G329)</f>
        <v>5000</v>
      </c>
      <c r="H327" s="85">
        <f>SUM(H328:H329)</f>
        <v>4400</v>
      </c>
      <c r="I327" s="85">
        <f>SUM(I328:I329)</f>
        <v>4400</v>
      </c>
      <c r="J327" s="85">
        <f>SUM(J328:J329)</f>
        <v>0</v>
      </c>
    </row>
    <row r="328" spans="1:10" x14ac:dyDescent="0.25">
      <c r="A328" s="148" t="s">
        <v>166</v>
      </c>
      <c r="B328" s="84" t="s">
        <v>136</v>
      </c>
      <c r="C328" s="84" t="s">
        <v>81</v>
      </c>
      <c r="D328" s="84" t="s">
        <v>164</v>
      </c>
      <c r="E328" s="84" t="s">
        <v>43</v>
      </c>
      <c r="F328" s="84" t="s">
        <v>126</v>
      </c>
      <c r="G328" s="85">
        <v>0</v>
      </c>
      <c r="H328" s="85">
        <f t="shared" ref="H328:H333" si="38">SUM(I328:J328)</f>
        <v>0</v>
      </c>
      <c r="I328" s="85">
        <f>SUM(G328)</f>
        <v>0</v>
      </c>
      <c r="J328" s="85">
        <v>0</v>
      </c>
    </row>
    <row r="329" spans="1:10" x14ac:dyDescent="0.25">
      <c r="A329" s="148" t="s">
        <v>167</v>
      </c>
      <c r="B329" s="84" t="s">
        <v>136</v>
      </c>
      <c r="C329" s="84" t="s">
        <v>81</v>
      </c>
      <c r="D329" s="84" t="s">
        <v>164</v>
      </c>
      <c r="E329" s="84" t="s">
        <v>43</v>
      </c>
      <c r="F329" s="84" t="s">
        <v>126</v>
      </c>
      <c r="G329" s="85">
        <v>5000</v>
      </c>
      <c r="H329" s="85">
        <f t="shared" si="38"/>
        <v>4400</v>
      </c>
      <c r="I329" s="85">
        <f>SUM(G329*88/100)</f>
        <v>4400</v>
      </c>
      <c r="J329" s="85">
        <v>0</v>
      </c>
    </row>
    <row r="330" spans="1:10" ht="23.25" x14ac:dyDescent="0.25">
      <c r="A330" s="148" t="s">
        <v>502</v>
      </c>
      <c r="B330" s="84" t="s">
        <v>136</v>
      </c>
      <c r="C330" s="84" t="s">
        <v>81</v>
      </c>
      <c r="D330" s="84" t="s">
        <v>164</v>
      </c>
      <c r="E330" s="84" t="s">
        <v>43</v>
      </c>
      <c r="F330" s="84" t="s">
        <v>126</v>
      </c>
      <c r="G330" s="85">
        <f>SUM(G331:G334)</f>
        <v>148930</v>
      </c>
      <c r="H330" s="85">
        <f>SUM(H331:H334)</f>
        <v>131058.4</v>
      </c>
      <c r="I330" s="85">
        <f>SUM(G330*88/100)</f>
        <v>131058.4</v>
      </c>
      <c r="J330" s="85">
        <f>SUM(J331:J334)</f>
        <v>0</v>
      </c>
    </row>
    <row r="331" spans="1:10" x14ac:dyDescent="0.25">
      <c r="A331" s="83" t="s">
        <v>168</v>
      </c>
      <c r="B331" s="84" t="s">
        <v>136</v>
      </c>
      <c r="C331" s="84" t="s">
        <v>81</v>
      </c>
      <c r="D331" s="84" t="s">
        <v>164</v>
      </c>
      <c r="E331" s="84" t="s">
        <v>43</v>
      </c>
      <c r="F331" s="84" t="s">
        <v>126</v>
      </c>
      <c r="G331" s="85">
        <v>144000</v>
      </c>
      <c r="H331" s="85">
        <f t="shared" si="38"/>
        <v>126720</v>
      </c>
      <c r="I331" s="85">
        <f>SUM(G331*88/100)</f>
        <v>126720</v>
      </c>
      <c r="J331" s="85">
        <v>0</v>
      </c>
    </row>
    <row r="332" spans="1:10" x14ac:dyDescent="0.25">
      <c r="A332" s="83" t="s">
        <v>169</v>
      </c>
      <c r="B332" s="84" t="s">
        <v>136</v>
      </c>
      <c r="C332" s="84" t="s">
        <v>81</v>
      </c>
      <c r="D332" s="84" t="s">
        <v>164</v>
      </c>
      <c r="E332" s="84" t="s">
        <v>43</v>
      </c>
      <c r="F332" s="84" t="s">
        <v>126</v>
      </c>
      <c r="G332" s="85">
        <v>4930</v>
      </c>
      <c r="H332" s="85">
        <f t="shared" si="38"/>
        <v>4338.3999999999996</v>
      </c>
      <c r="I332" s="85">
        <f>SUM(G332*88/100)</f>
        <v>4338.3999999999996</v>
      </c>
      <c r="J332" s="85">
        <v>0</v>
      </c>
    </row>
    <row r="333" spans="1:10" x14ac:dyDescent="0.25">
      <c r="A333" s="83" t="s">
        <v>170</v>
      </c>
      <c r="B333" s="84"/>
      <c r="C333" s="84"/>
      <c r="D333" s="84"/>
      <c r="E333" s="84"/>
      <c r="F333" s="84"/>
      <c r="G333" s="85">
        <v>0</v>
      </c>
      <c r="H333" s="85">
        <f t="shared" si="38"/>
        <v>0</v>
      </c>
      <c r="I333" s="85">
        <f>SUM(G333*106.4/100)</f>
        <v>0</v>
      </c>
      <c r="J333" s="85">
        <v>0</v>
      </c>
    </row>
    <row r="334" spans="1:10" x14ac:dyDescent="0.25">
      <c r="A334" s="73"/>
      <c r="B334" s="74"/>
      <c r="C334" s="74"/>
      <c r="D334" s="74"/>
      <c r="E334" s="74"/>
      <c r="F334" s="74"/>
      <c r="G334" s="75"/>
      <c r="H334" s="72"/>
      <c r="I334" s="72"/>
      <c r="J334" s="72"/>
    </row>
    <row r="335" spans="1:10" x14ac:dyDescent="0.25">
      <c r="A335" s="82" t="s">
        <v>172</v>
      </c>
      <c r="B335" s="24" t="s">
        <v>107</v>
      </c>
      <c r="C335" s="24" t="s">
        <v>19</v>
      </c>
      <c r="D335" s="24" t="s">
        <v>20</v>
      </c>
      <c r="E335" s="24"/>
      <c r="F335" s="24"/>
      <c r="G335" s="25">
        <f>SUM(G336)</f>
        <v>1596333</v>
      </c>
      <c r="H335" s="25">
        <f>SUM(H336)</f>
        <v>1456933.2749999999</v>
      </c>
      <c r="I335" s="25">
        <f>SUM(I336)</f>
        <v>1456933.2749999999</v>
      </c>
      <c r="J335" s="25">
        <f>SUM(J336)</f>
        <v>0</v>
      </c>
    </row>
    <row r="336" spans="1:10" x14ac:dyDescent="0.25">
      <c r="A336" s="82" t="s">
        <v>173</v>
      </c>
      <c r="B336" s="24" t="s">
        <v>107</v>
      </c>
      <c r="C336" s="24" t="s">
        <v>18</v>
      </c>
      <c r="D336" s="24" t="s">
        <v>20</v>
      </c>
      <c r="E336" s="24"/>
      <c r="F336" s="24"/>
      <c r="G336" s="25">
        <f>SUM(G337+G660+G377)</f>
        <v>1596333</v>
      </c>
      <c r="H336" s="25">
        <f>SUM(H337+H660+H377)</f>
        <v>1456933.2749999999</v>
      </c>
      <c r="I336" s="25">
        <f>SUM(I337+I660+I377)</f>
        <v>1456933.2749999999</v>
      </c>
      <c r="J336" s="25">
        <f>SUM(J337+J660+J377)</f>
        <v>0</v>
      </c>
    </row>
    <row r="337" spans="1:10" ht="23.25" x14ac:dyDescent="0.25">
      <c r="A337" s="83" t="s">
        <v>174</v>
      </c>
      <c r="B337" s="84" t="s">
        <v>107</v>
      </c>
      <c r="C337" s="84" t="s">
        <v>18</v>
      </c>
      <c r="D337" s="84" t="s">
        <v>175</v>
      </c>
      <c r="E337" s="84"/>
      <c r="F337" s="84"/>
      <c r="G337" s="85">
        <f>SUM(G338)</f>
        <v>1596333</v>
      </c>
      <c r="H337" s="85">
        <f t="shared" ref="H337:J338" si="39">SUM(H338)</f>
        <v>1456933.2749999999</v>
      </c>
      <c r="I337" s="85">
        <f t="shared" si="39"/>
        <v>1456933.2749999999</v>
      </c>
      <c r="J337" s="85">
        <f t="shared" si="39"/>
        <v>0</v>
      </c>
    </row>
    <row r="338" spans="1:10" ht="23.25" x14ac:dyDescent="0.25">
      <c r="A338" s="83" t="s">
        <v>315</v>
      </c>
      <c r="B338" s="84" t="s">
        <v>107</v>
      </c>
      <c r="C338" s="84" t="s">
        <v>18</v>
      </c>
      <c r="D338" s="84" t="s">
        <v>176</v>
      </c>
      <c r="E338" s="84"/>
      <c r="F338" s="84"/>
      <c r="G338" s="85">
        <f>SUM(G339)</f>
        <v>1596333</v>
      </c>
      <c r="H338" s="85">
        <f t="shared" si="39"/>
        <v>1456933.2749999999</v>
      </c>
      <c r="I338" s="85">
        <f t="shared" si="39"/>
        <v>1456933.2749999999</v>
      </c>
      <c r="J338" s="85">
        <f t="shared" si="39"/>
        <v>0</v>
      </c>
    </row>
    <row r="339" spans="1:10" ht="34.5" x14ac:dyDescent="0.25">
      <c r="A339" s="83" t="s">
        <v>96</v>
      </c>
      <c r="B339" s="84" t="s">
        <v>107</v>
      </c>
      <c r="C339" s="84" t="s">
        <v>18</v>
      </c>
      <c r="D339" s="84" t="s">
        <v>176</v>
      </c>
      <c r="E339" s="84"/>
      <c r="F339" s="84"/>
      <c r="G339" s="85">
        <f>SUM(G340+G346+G373)</f>
        <v>1596333</v>
      </c>
      <c r="H339" s="85">
        <f>SUM(H340+H346+H373)</f>
        <v>1456933.2749999999</v>
      </c>
      <c r="I339" s="85">
        <f>SUM(I340+I346+I373)</f>
        <v>1456933.2749999999</v>
      </c>
      <c r="J339" s="85">
        <f>SUM(J340+J346+J373)</f>
        <v>0</v>
      </c>
    </row>
    <row r="340" spans="1:10" ht="68.25" x14ac:dyDescent="0.25">
      <c r="A340" s="80" t="s">
        <v>430</v>
      </c>
      <c r="B340" s="84" t="s">
        <v>107</v>
      </c>
      <c r="C340" s="84" t="s">
        <v>18</v>
      </c>
      <c r="D340" s="84" t="s">
        <v>176</v>
      </c>
      <c r="E340" s="84" t="s">
        <v>29</v>
      </c>
      <c r="F340" s="84"/>
      <c r="G340" s="85">
        <f>SUM(G341)</f>
        <v>1437593</v>
      </c>
      <c r="H340" s="85">
        <f>SUM(H341)</f>
        <v>1295443.875</v>
      </c>
      <c r="I340" s="85">
        <f>SUM(I341)</f>
        <v>1295443.875</v>
      </c>
      <c r="J340" s="85">
        <f>SUM(J341)</f>
        <v>0</v>
      </c>
    </row>
    <row r="341" spans="1:10" ht="23.25" x14ac:dyDescent="0.25">
      <c r="A341" s="83" t="s">
        <v>177</v>
      </c>
      <c r="B341" s="84" t="s">
        <v>107</v>
      </c>
      <c r="C341" s="84" t="s">
        <v>18</v>
      </c>
      <c r="D341" s="84" t="s">
        <v>176</v>
      </c>
      <c r="E341" s="84" t="s">
        <v>178</v>
      </c>
      <c r="F341" s="84"/>
      <c r="G341" s="85">
        <f>SUM(G342+G345)</f>
        <v>1437593</v>
      </c>
      <c r="H341" s="85">
        <f>SUM(H342+H345)</f>
        <v>1295443.875</v>
      </c>
      <c r="I341" s="85">
        <f>SUM(I342+I345)</f>
        <v>1295443.875</v>
      </c>
      <c r="J341" s="85">
        <f>SUM(J342+J345)</f>
        <v>0</v>
      </c>
    </row>
    <row r="342" spans="1:10" x14ac:dyDescent="0.25">
      <c r="A342" s="453" t="s">
        <v>32</v>
      </c>
      <c r="B342" s="421" t="s">
        <v>107</v>
      </c>
      <c r="C342" s="421" t="s">
        <v>18</v>
      </c>
      <c r="D342" s="421" t="s">
        <v>176</v>
      </c>
      <c r="E342" s="421" t="s">
        <v>179</v>
      </c>
      <c r="F342" s="84"/>
      <c r="G342" s="85">
        <f>SUM(G343:G344)</f>
        <v>1437593</v>
      </c>
      <c r="H342" s="85">
        <f>SUM(H343:H344)</f>
        <v>1295443.875</v>
      </c>
      <c r="I342" s="85">
        <f>SUM(I343:I344)</f>
        <v>1295443.875</v>
      </c>
      <c r="J342" s="85">
        <f>SUM(J343:J344)</f>
        <v>0</v>
      </c>
    </row>
    <row r="343" spans="1:10" x14ac:dyDescent="0.25">
      <c r="A343" s="454"/>
      <c r="B343" s="422"/>
      <c r="C343" s="422"/>
      <c r="D343" s="422"/>
      <c r="E343" s="422"/>
      <c r="F343" s="84" t="s">
        <v>34</v>
      </c>
      <c r="G343" s="85">
        <f t="shared" ref="G343:J345" si="40">SUM(G389+G435+G481+G527+G573+G619)</f>
        <v>1104175</v>
      </c>
      <c r="H343" s="85">
        <f t="shared" si="40"/>
        <v>1021361.875</v>
      </c>
      <c r="I343" s="85">
        <f t="shared" si="40"/>
        <v>1021361.875</v>
      </c>
      <c r="J343" s="85">
        <f t="shared" si="40"/>
        <v>0</v>
      </c>
    </row>
    <row r="344" spans="1:10" x14ac:dyDescent="0.25">
      <c r="A344" s="455"/>
      <c r="B344" s="423"/>
      <c r="C344" s="423"/>
      <c r="D344" s="423"/>
      <c r="E344" s="423"/>
      <c r="F344" s="84" t="s">
        <v>35</v>
      </c>
      <c r="G344" s="85">
        <f t="shared" si="40"/>
        <v>333418</v>
      </c>
      <c r="H344" s="85">
        <f t="shared" si="40"/>
        <v>274082</v>
      </c>
      <c r="I344" s="85">
        <f t="shared" si="40"/>
        <v>274082</v>
      </c>
      <c r="J344" s="85">
        <f t="shared" si="40"/>
        <v>0</v>
      </c>
    </row>
    <row r="345" spans="1:10" ht="23.25" x14ac:dyDescent="0.25">
      <c r="A345" s="138" t="s">
        <v>36</v>
      </c>
      <c r="B345" s="84" t="s">
        <v>107</v>
      </c>
      <c r="C345" s="84" t="s">
        <v>18</v>
      </c>
      <c r="D345" s="84" t="s">
        <v>176</v>
      </c>
      <c r="E345" s="23" t="s">
        <v>182</v>
      </c>
      <c r="F345" s="23" t="s">
        <v>183</v>
      </c>
      <c r="G345" s="85">
        <f t="shared" si="40"/>
        <v>0</v>
      </c>
      <c r="H345" s="85">
        <f t="shared" si="40"/>
        <v>0</v>
      </c>
      <c r="I345" s="85">
        <f t="shared" si="40"/>
        <v>0</v>
      </c>
      <c r="J345" s="85">
        <f t="shared" si="40"/>
        <v>0</v>
      </c>
    </row>
    <row r="346" spans="1:10" ht="23.25" x14ac:dyDescent="0.25">
      <c r="A346" s="138" t="s">
        <v>228</v>
      </c>
      <c r="B346" s="84" t="s">
        <v>107</v>
      </c>
      <c r="C346" s="84" t="s">
        <v>18</v>
      </c>
      <c r="D346" s="84" t="s">
        <v>176</v>
      </c>
      <c r="E346" s="23" t="s">
        <v>88</v>
      </c>
      <c r="F346" s="23"/>
      <c r="G346" s="85">
        <f>SUM(G347)</f>
        <v>155560</v>
      </c>
      <c r="H346" s="85">
        <f>SUM(H347)</f>
        <v>157398.39999999999</v>
      </c>
      <c r="I346" s="85">
        <f>SUM(I347)</f>
        <v>157398.39999999999</v>
      </c>
      <c r="J346" s="85">
        <f>SUM(J347)</f>
        <v>0</v>
      </c>
    </row>
    <row r="347" spans="1:10" ht="23.25" x14ac:dyDescent="0.25">
      <c r="A347" s="80" t="s">
        <v>271</v>
      </c>
      <c r="B347" s="84" t="s">
        <v>107</v>
      </c>
      <c r="C347" s="84" t="s">
        <v>18</v>
      </c>
      <c r="D347" s="84" t="s">
        <v>176</v>
      </c>
      <c r="E347" s="23" t="s">
        <v>89</v>
      </c>
      <c r="F347" s="23"/>
      <c r="G347" s="85">
        <f>SUM(G348+G349)</f>
        <v>155560</v>
      </c>
      <c r="H347" s="85">
        <f>SUM(H348+H349)</f>
        <v>157398.39999999999</v>
      </c>
      <c r="I347" s="85">
        <f>SUM(I348+I349)</f>
        <v>157398.39999999999</v>
      </c>
      <c r="J347" s="85">
        <f>SUM(J348+J349)</f>
        <v>0</v>
      </c>
    </row>
    <row r="348" spans="1:10" ht="34.5" x14ac:dyDescent="0.25">
      <c r="A348" s="139" t="s">
        <v>150</v>
      </c>
      <c r="B348" s="84" t="s">
        <v>107</v>
      </c>
      <c r="C348" s="84" t="s">
        <v>18</v>
      </c>
      <c r="D348" s="84" t="s">
        <v>176</v>
      </c>
      <c r="E348" s="23" t="s">
        <v>151</v>
      </c>
      <c r="F348" s="23" t="s">
        <v>41</v>
      </c>
      <c r="G348" s="85">
        <f>SUM(G394+G440+G486+G532+G578+G624)</f>
        <v>0</v>
      </c>
      <c r="H348" s="85">
        <f>SUM(H394+H440+H486+H532+H578+H624)</f>
        <v>0</v>
      </c>
      <c r="I348" s="85">
        <f>SUM(I394+I440+I486+I532+I578+I624)</f>
        <v>0</v>
      </c>
      <c r="J348" s="85">
        <f>SUM(J394+J440+J486+J532+J578+J624)</f>
        <v>0</v>
      </c>
    </row>
    <row r="349" spans="1:10" x14ac:dyDescent="0.25">
      <c r="A349" s="257" t="s">
        <v>502</v>
      </c>
      <c r="B349" s="421" t="s">
        <v>107</v>
      </c>
      <c r="C349" s="421" t="s">
        <v>18</v>
      </c>
      <c r="D349" s="421" t="s">
        <v>176</v>
      </c>
      <c r="E349" s="260" t="s">
        <v>43</v>
      </c>
      <c r="F349" s="81"/>
      <c r="G349" s="85">
        <f>SUM(G350+G351+G352+G356+G361+G363+G365+G362+G364)</f>
        <v>155560</v>
      </c>
      <c r="H349" s="85">
        <f>SUM(H350+H351+H352+H356+H361+H363+H365+H362+H364)</f>
        <v>157398.39999999999</v>
      </c>
      <c r="I349" s="85">
        <f>SUM(I350+I351+I352+I356+I361+I363+I365+I362+I364)</f>
        <v>157398.39999999999</v>
      </c>
      <c r="J349" s="85">
        <f>SUM(J350+J351+J352+J356+J361+J363+J365+J362+J364)</f>
        <v>0</v>
      </c>
    </row>
    <row r="350" spans="1:10" x14ac:dyDescent="0.25">
      <c r="A350" s="265"/>
      <c r="B350" s="422"/>
      <c r="C350" s="422"/>
      <c r="D350" s="422"/>
      <c r="E350" s="270"/>
      <c r="F350" s="159" t="s">
        <v>41</v>
      </c>
      <c r="G350" s="85">
        <f t="shared" ref="G350:J351" si="41">SUM(G396+G442+G488+G534+G580+G626)</f>
        <v>0</v>
      </c>
      <c r="H350" s="85">
        <f t="shared" si="41"/>
        <v>0</v>
      </c>
      <c r="I350" s="85">
        <f t="shared" si="41"/>
        <v>0</v>
      </c>
      <c r="J350" s="85">
        <f t="shared" si="41"/>
        <v>0</v>
      </c>
    </row>
    <row r="351" spans="1:10" x14ac:dyDescent="0.25">
      <c r="A351" s="265"/>
      <c r="B351" s="422"/>
      <c r="C351" s="422"/>
      <c r="D351" s="422"/>
      <c r="E351" s="270"/>
      <c r="F351" s="159" t="s">
        <v>186</v>
      </c>
      <c r="G351" s="85">
        <f t="shared" si="41"/>
        <v>0</v>
      </c>
      <c r="H351" s="85">
        <f t="shared" si="41"/>
        <v>0</v>
      </c>
      <c r="I351" s="85">
        <f t="shared" si="41"/>
        <v>0</v>
      </c>
      <c r="J351" s="85">
        <f t="shared" si="41"/>
        <v>0</v>
      </c>
    </row>
    <row r="352" spans="1:10" x14ac:dyDescent="0.25">
      <c r="A352" s="265"/>
      <c r="B352" s="422"/>
      <c r="C352" s="422"/>
      <c r="D352" s="422"/>
      <c r="E352" s="270"/>
      <c r="F352" s="159" t="s">
        <v>45</v>
      </c>
      <c r="G352" s="85">
        <f>SUM(G353:G355)</f>
        <v>12600</v>
      </c>
      <c r="H352" s="85">
        <f>SUM(H353:H355)</f>
        <v>12852</v>
      </c>
      <c r="I352" s="85">
        <f>SUM(I353:I355)</f>
        <v>12852</v>
      </c>
      <c r="J352" s="85">
        <f>SUM(J353:J355)</f>
        <v>0</v>
      </c>
    </row>
    <row r="353" spans="1:10" x14ac:dyDescent="0.25">
      <c r="A353" s="265"/>
      <c r="B353" s="422"/>
      <c r="C353" s="422"/>
      <c r="D353" s="422"/>
      <c r="E353" s="270"/>
      <c r="F353" s="159" t="s">
        <v>46</v>
      </c>
      <c r="G353" s="85">
        <f t="shared" ref="G353:J355" si="42">SUM(G399+G445+G491+G537+G583+G629)</f>
        <v>12200</v>
      </c>
      <c r="H353" s="85">
        <f t="shared" si="42"/>
        <v>12444</v>
      </c>
      <c r="I353" s="85">
        <f t="shared" si="42"/>
        <v>12444</v>
      </c>
      <c r="J353" s="85">
        <f t="shared" si="42"/>
        <v>0</v>
      </c>
    </row>
    <row r="354" spans="1:10" x14ac:dyDescent="0.25">
      <c r="A354" s="265"/>
      <c r="B354" s="422"/>
      <c r="C354" s="422"/>
      <c r="D354" s="422"/>
      <c r="E354" s="270"/>
      <c r="F354" s="159" t="s">
        <v>47</v>
      </c>
      <c r="G354" s="85">
        <f t="shared" si="42"/>
        <v>0</v>
      </c>
      <c r="H354" s="85">
        <f t="shared" si="42"/>
        <v>0</v>
      </c>
      <c r="I354" s="85">
        <f t="shared" si="42"/>
        <v>0</v>
      </c>
      <c r="J354" s="85">
        <f t="shared" si="42"/>
        <v>0</v>
      </c>
    </row>
    <row r="355" spans="1:10" x14ac:dyDescent="0.25">
      <c r="A355" s="265"/>
      <c r="B355" s="422"/>
      <c r="C355" s="422"/>
      <c r="D355" s="422"/>
      <c r="E355" s="270"/>
      <c r="F355" s="159" t="s">
        <v>48</v>
      </c>
      <c r="G355" s="85">
        <f t="shared" si="42"/>
        <v>400</v>
      </c>
      <c r="H355" s="85">
        <f t="shared" si="42"/>
        <v>408</v>
      </c>
      <c r="I355" s="85">
        <f t="shared" si="42"/>
        <v>408</v>
      </c>
      <c r="J355" s="85">
        <f t="shared" si="42"/>
        <v>0</v>
      </c>
    </row>
    <row r="356" spans="1:10" x14ac:dyDescent="0.25">
      <c r="A356" s="265"/>
      <c r="B356" s="422"/>
      <c r="C356" s="422"/>
      <c r="D356" s="422"/>
      <c r="E356" s="270"/>
      <c r="F356" s="159" t="s">
        <v>50</v>
      </c>
      <c r="G356" s="85">
        <f>SUM(G402+G448+G494)</f>
        <v>960</v>
      </c>
      <c r="H356" s="85">
        <f>SUM(H402+H448+H494)</f>
        <v>422.4</v>
      </c>
      <c r="I356" s="85">
        <f>SUM(I402+I448+I494)</f>
        <v>422.4</v>
      </c>
      <c r="J356" s="85">
        <f>SUM(J402+J448+J494)</f>
        <v>0</v>
      </c>
    </row>
    <row r="357" spans="1:10" x14ac:dyDescent="0.25">
      <c r="A357" s="265"/>
      <c r="B357" s="422"/>
      <c r="C357" s="422"/>
      <c r="D357" s="422"/>
      <c r="E357" s="270"/>
      <c r="F357" s="159" t="s">
        <v>51</v>
      </c>
      <c r="G357" s="85">
        <f t="shared" ref="G357:J364" si="43">SUM(G403+G449+G495+G541+G587+G633)</f>
        <v>960</v>
      </c>
      <c r="H357" s="85">
        <f t="shared" si="43"/>
        <v>422.4</v>
      </c>
      <c r="I357" s="85">
        <f t="shared" si="43"/>
        <v>422.4</v>
      </c>
      <c r="J357" s="85">
        <f t="shared" si="43"/>
        <v>0</v>
      </c>
    </row>
    <row r="358" spans="1:10" x14ac:dyDescent="0.25">
      <c r="A358" s="265"/>
      <c r="B358" s="422"/>
      <c r="C358" s="422"/>
      <c r="D358" s="422"/>
      <c r="E358" s="270"/>
      <c r="F358" s="159" t="s">
        <v>52</v>
      </c>
      <c r="G358" s="85">
        <f t="shared" si="43"/>
        <v>0</v>
      </c>
      <c r="H358" s="85">
        <f t="shared" si="43"/>
        <v>0</v>
      </c>
      <c r="I358" s="85">
        <f t="shared" si="43"/>
        <v>0</v>
      </c>
      <c r="J358" s="85">
        <f t="shared" si="43"/>
        <v>0</v>
      </c>
    </row>
    <row r="359" spans="1:10" ht="23.25" x14ac:dyDescent="0.25">
      <c r="A359" s="265"/>
      <c r="B359" s="422"/>
      <c r="C359" s="422"/>
      <c r="D359" s="422"/>
      <c r="E359" s="270"/>
      <c r="F359" s="81" t="s">
        <v>187</v>
      </c>
      <c r="G359" s="85">
        <f t="shared" si="43"/>
        <v>0</v>
      </c>
      <c r="H359" s="85">
        <f t="shared" si="43"/>
        <v>0</v>
      </c>
      <c r="I359" s="85">
        <f t="shared" si="43"/>
        <v>0</v>
      </c>
      <c r="J359" s="85">
        <f t="shared" si="43"/>
        <v>0</v>
      </c>
    </row>
    <row r="360" spans="1:10" x14ac:dyDescent="0.25">
      <c r="A360" s="265"/>
      <c r="B360" s="422"/>
      <c r="C360" s="422"/>
      <c r="D360" s="422"/>
      <c r="E360" s="270"/>
      <c r="F360" s="159" t="s">
        <v>98</v>
      </c>
      <c r="G360" s="85">
        <f t="shared" si="43"/>
        <v>0</v>
      </c>
      <c r="H360" s="85">
        <f t="shared" si="43"/>
        <v>0</v>
      </c>
      <c r="I360" s="85">
        <f t="shared" si="43"/>
        <v>0</v>
      </c>
      <c r="J360" s="85">
        <f t="shared" si="43"/>
        <v>0</v>
      </c>
    </row>
    <row r="361" spans="1:10" x14ac:dyDescent="0.25">
      <c r="A361" s="265"/>
      <c r="B361" s="422"/>
      <c r="C361" s="422"/>
      <c r="D361" s="422"/>
      <c r="E361" s="270"/>
      <c r="F361" s="159" t="s">
        <v>56</v>
      </c>
      <c r="G361" s="85">
        <f t="shared" si="43"/>
        <v>0</v>
      </c>
      <c r="H361" s="85">
        <f t="shared" si="43"/>
        <v>0</v>
      </c>
      <c r="I361" s="85">
        <f t="shared" si="43"/>
        <v>0</v>
      </c>
      <c r="J361" s="85">
        <f t="shared" si="43"/>
        <v>0</v>
      </c>
    </row>
    <row r="362" spans="1:10" ht="23.25" x14ac:dyDescent="0.25">
      <c r="A362" s="265"/>
      <c r="B362" s="422"/>
      <c r="C362" s="422"/>
      <c r="D362" s="422"/>
      <c r="E362" s="270"/>
      <c r="F362" s="81" t="s">
        <v>189</v>
      </c>
      <c r="G362" s="85">
        <f t="shared" si="43"/>
        <v>6800</v>
      </c>
      <c r="H362" s="85">
        <f t="shared" si="43"/>
        <v>6800</v>
      </c>
      <c r="I362" s="85">
        <f t="shared" si="43"/>
        <v>6800</v>
      </c>
      <c r="J362" s="85">
        <f t="shared" si="43"/>
        <v>0</v>
      </c>
    </row>
    <row r="363" spans="1:10" x14ac:dyDescent="0.25">
      <c r="A363" s="265"/>
      <c r="B363" s="422"/>
      <c r="C363" s="422"/>
      <c r="D363" s="422"/>
      <c r="E363" s="270"/>
      <c r="F363" s="159" t="s">
        <v>99</v>
      </c>
      <c r="G363" s="85">
        <f t="shared" si="43"/>
        <v>0</v>
      </c>
      <c r="H363" s="85">
        <f t="shared" si="43"/>
        <v>0</v>
      </c>
      <c r="I363" s="85">
        <f t="shared" si="43"/>
        <v>0</v>
      </c>
      <c r="J363" s="85">
        <f t="shared" si="43"/>
        <v>0</v>
      </c>
    </row>
    <row r="364" spans="1:10" ht="23.25" x14ac:dyDescent="0.25">
      <c r="A364" s="265"/>
      <c r="B364" s="422"/>
      <c r="C364" s="422"/>
      <c r="D364" s="422"/>
      <c r="E364" s="270"/>
      <c r="F364" s="81" t="s">
        <v>190</v>
      </c>
      <c r="G364" s="85">
        <f t="shared" si="43"/>
        <v>0</v>
      </c>
      <c r="H364" s="85">
        <f t="shared" si="43"/>
        <v>0</v>
      </c>
      <c r="I364" s="85">
        <f t="shared" si="43"/>
        <v>0</v>
      </c>
      <c r="J364" s="85">
        <f t="shared" si="43"/>
        <v>0</v>
      </c>
    </row>
    <row r="365" spans="1:10" x14ac:dyDescent="0.25">
      <c r="A365" s="265"/>
      <c r="B365" s="422"/>
      <c r="C365" s="422"/>
      <c r="D365" s="422"/>
      <c r="E365" s="270"/>
      <c r="F365" s="159" t="s">
        <v>58</v>
      </c>
      <c r="G365" s="85">
        <f>SUM(G366:G372)</f>
        <v>135200</v>
      </c>
      <c r="H365" s="85">
        <f>SUM(H366:H372)</f>
        <v>137324</v>
      </c>
      <c r="I365" s="85">
        <f>SUM(I366:I372)</f>
        <v>137324</v>
      </c>
      <c r="J365" s="85">
        <f>SUM(J366:J372)</f>
        <v>0</v>
      </c>
    </row>
    <row r="366" spans="1:10" x14ac:dyDescent="0.25">
      <c r="A366" s="265"/>
      <c r="B366" s="422"/>
      <c r="C366" s="422"/>
      <c r="D366" s="422"/>
      <c r="E366" s="270"/>
      <c r="F366" s="159" t="s">
        <v>101</v>
      </c>
      <c r="G366" s="85">
        <f t="shared" ref="G366:J372" si="44">SUM(G412+G458+G504+G550+G596+G642)</f>
        <v>1000</v>
      </c>
      <c r="H366" s="85">
        <f t="shared" si="44"/>
        <v>440</v>
      </c>
      <c r="I366" s="85">
        <f t="shared" si="44"/>
        <v>440</v>
      </c>
      <c r="J366" s="85">
        <f t="shared" si="44"/>
        <v>0</v>
      </c>
    </row>
    <row r="367" spans="1:10" ht="23.25" x14ac:dyDescent="0.25">
      <c r="A367" s="265"/>
      <c r="B367" s="422"/>
      <c r="C367" s="422"/>
      <c r="D367" s="422"/>
      <c r="E367" s="270"/>
      <c r="F367" s="81" t="s">
        <v>191</v>
      </c>
      <c r="G367" s="85">
        <f t="shared" si="44"/>
        <v>0</v>
      </c>
      <c r="H367" s="85">
        <f t="shared" si="44"/>
        <v>0</v>
      </c>
      <c r="I367" s="85">
        <f t="shared" si="44"/>
        <v>0</v>
      </c>
      <c r="J367" s="85">
        <f t="shared" si="44"/>
        <v>0</v>
      </c>
    </row>
    <row r="368" spans="1:10" x14ac:dyDescent="0.25">
      <c r="A368" s="265"/>
      <c r="B368" s="422"/>
      <c r="C368" s="422"/>
      <c r="D368" s="422"/>
      <c r="E368" s="270"/>
      <c r="F368" s="159" t="s">
        <v>102</v>
      </c>
      <c r="G368" s="85">
        <f t="shared" si="44"/>
        <v>0</v>
      </c>
      <c r="H368" s="85">
        <f t="shared" si="44"/>
        <v>0</v>
      </c>
      <c r="I368" s="85">
        <f t="shared" si="44"/>
        <v>0</v>
      </c>
      <c r="J368" s="85">
        <f t="shared" si="44"/>
        <v>0</v>
      </c>
    </row>
    <row r="369" spans="1:10" ht="23.25" x14ac:dyDescent="0.25">
      <c r="A369" s="265"/>
      <c r="B369" s="422"/>
      <c r="C369" s="422"/>
      <c r="D369" s="422"/>
      <c r="E369" s="270"/>
      <c r="F369" s="81" t="s">
        <v>192</v>
      </c>
      <c r="G369" s="85">
        <f t="shared" si="44"/>
        <v>0</v>
      </c>
      <c r="H369" s="85">
        <f t="shared" si="44"/>
        <v>0</v>
      </c>
      <c r="I369" s="85">
        <f t="shared" si="44"/>
        <v>0</v>
      </c>
      <c r="J369" s="85">
        <f t="shared" si="44"/>
        <v>0</v>
      </c>
    </row>
    <row r="370" spans="1:10" x14ac:dyDescent="0.25">
      <c r="A370" s="265"/>
      <c r="B370" s="422"/>
      <c r="C370" s="422"/>
      <c r="D370" s="422"/>
      <c r="E370" s="270"/>
      <c r="F370" s="159" t="s">
        <v>60</v>
      </c>
      <c r="G370" s="85">
        <f t="shared" si="44"/>
        <v>0</v>
      </c>
      <c r="H370" s="85">
        <f t="shared" si="44"/>
        <v>0</v>
      </c>
      <c r="I370" s="85">
        <f t="shared" si="44"/>
        <v>0</v>
      </c>
      <c r="J370" s="85">
        <f t="shared" si="44"/>
        <v>0</v>
      </c>
    </row>
    <row r="371" spans="1:10" x14ac:dyDescent="0.25">
      <c r="A371" s="265"/>
      <c r="B371" s="422"/>
      <c r="C371" s="422"/>
      <c r="D371" s="422"/>
      <c r="E371" s="270"/>
      <c r="F371" s="159" t="s">
        <v>61</v>
      </c>
      <c r="G371" s="85">
        <f t="shared" si="44"/>
        <v>134200</v>
      </c>
      <c r="H371" s="85">
        <f t="shared" si="44"/>
        <v>136884</v>
      </c>
      <c r="I371" s="85">
        <f t="shared" si="44"/>
        <v>136884</v>
      </c>
      <c r="J371" s="85">
        <f t="shared" si="44"/>
        <v>0</v>
      </c>
    </row>
    <row r="372" spans="1:10" x14ac:dyDescent="0.25">
      <c r="A372" s="266"/>
      <c r="B372" s="423"/>
      <c r="C372" s="423"/>
      <c r="D372" s="423"/>
      <c r="E372" s="308"/>
      <c r="F372" s="159" t="s">
        <v>193</v>
      </c>
      <c r="G372" s="85">
        <f t="shared" si="44"/>
        <v>0</v>
      </c>
      <c r="H372" s="85">
        <f t="shared" si="44"/>
        <v>0</v>
      </c>
      <c r="I372" s="85">
        <f t="shared" si="44"/>
        <v>0</v>
      </c>
      <c r="J372" s="85">
        <f t="shared" si="44"/>
        <v>0</v>
      </c>
    </row>
    <row r="373" spans="1:10" x14ac:dyDescent="0.25">
      <c r="A373" s="138" t="s">
        <v>62</v>
      </c>
      <c r="B373" s="84" t="s">
        <v>107</v>
      </c>
      <c r="C373" s="84" t="s">
        <v>18</v>
      </c>
      <c r="D373" s="84" t="s">
        <v>176</v>
      </c>
      <c r="E373" s="136">
        <v>800</v>
      </c>
      <c r="F373" s="84"/>
      <c r="G373" s="85">
        <f>SUM(G374)</f>
        <v>3180</v>
      </c>
      <c r="H373" s="85">
        <f>SUM(H374)</f>
        <v>4091</v>
      </c>
      <c r="I373" s="85">
        <f>SUM(I374)</f>
        <v>4091</v>
      </c>
      <c r="J373" s="85">
        <f>SUM(J374)</f>
        <v>0</v>
      </c>
    </row>
    <row r="374" spans="1:10" x14ac:dyDescent="0.25">
      <c r="A374" s="80" t="s">
        <v>64</v>
      </c>
      <c r="B374" s="84" t="s">
        <v>107</v>
      </c>
      <c r="C374" s="84" t="s">
        <v>18</v>
      </c>
      <c r="D374" s="84" t="s">
        <v>176</v>
      </c>
      <c r="E374" s="136">
        <v>850</v>
      </c>
      <c r="F374" s="84"/>
      <c r="G374" s="85">
        <f>SUM(G375:G376)</f>
        <v>3180</v>
      </c>
      <c r="H374" s="85">
        <f>SUM(H375:H376)</f>
        <v>4091</v>
      </c>
      <c r="I374" s="85">
        <f>SUM(I375:I376)</f>
        <v>4091</v>
      </c>
      <c r="J374" s="85">
        <f>SUM(J375:J376)</f>
        <v>0</v>
      </c>
    </row>
    <row r="375" spans="1:10" ht="23.25" x14ac:dyDescent="0.25">
      <c r="A375" s="83" t="s">
        <v>78</v>
      </c>
      <c r="B375" s="84" t="s">
        <v>107</v>
      </c>
      <c r="C375" s="84" t="s">
        <v>18</v>
      </c>
      <c r="D375" s="84" t="s">
        <v>176</v>
      </c>
      <c r="E375" s="136">
        <v>851</v>
      </c>
      <c r="F375" s="23" t="s">
        <v>68</v>
      </c>
      <c r="G375" s="85">
        <f t="shared" ref="G375:J376" si="45">SUM(G421+G467+G513+G559+G605+G651)</f>
        <v>0</v>
      </c>
      <c r="H375" s="85">
        <f t="shared" si="45"/>
        <v>0</v>
      </c>
      <c r="I375" s="85">
        <f t="shared" si="45"/>
        <v>0</v>
      </c>
      <c r="J375" s="85">
        <f t="shared" si="45"/>
        <v>0</v>
      </c>
    </row>
    <row r="376" spans="1:10" ht="23.25" x14ac:dyDescent="0.25">
      <c r="A376" s="80" t="s">
        <v>66</v>
      </c>
      <c r="B376" s="84" t="s">
        <v>107</v>
      </c>
      <c r="C376" s="84" t="s">
        <v>18</v>
      </c>
      <c r="D376" s="84" t="s">
        <v>176</v>
      </c>
      <c r="E376" s="136">
        <v>852</v>
      </c>
      <c r="F376" s="23" t="s">
        <v>68</v>
      </c>
      <c r="G376" s="85">
        <f t="shared" si="45"/>
        <v>3180</v>
      </c>
      <c r="H376" s="85">
        <f t="shared" si="45"/>
        <v>4091</v>
      </c>
      <c r="I376" s="85">
        <f t="shared" si="45"/>
        <v>4091</v>
      </c>
      <c r="J376" s="85">
        <f t="shared" si="45"/>
        <v>0</v>
      </c>
    </row>
    <row r="377" spans="1:10" ht="23.25" x14ac:dyDescent="0.25">
      <c r="A377" s="138" t="s">
        <v>291</v>
      </c>
      <c r="B377" s="84" t="s">
        <v>107</v>
      </c>
      <c r="C377" s="84" t="s">
        <v>18</v>
      </c>
      <c r="D377" s="84" t="s">
        <v>292</v>
      </c>
      <c r="E377" s="84"/>
      <c r="F377" s="84"/>
      <c r="G377" s="85">
        <f>SUM(G378)</f>
        <v>0</v>
      </c>
      <c r="H377" s="85">
        <f t="shared" ref="H377:J380" si="46">SUM(H378)</f>
        <v>0</v>
      </c>
      <c r="I377" s="85">
        <f t="shared" si="46"/>
        <v>0</v>
      </c>
      <c r="J377" s="85">
        <f t="shared" si="46"/>
        <v>0</v>
      </c>
    </row>
    <row r="378" spans="1:10" ht="34.5" x14ac:dyDescent="0.25">
      <c r="A378" s="138" t="s">
        <v>293</v>
      </c>
      <c r="B378" s="84" t="s">
        <v>107</v>
      </c>
      <c r="C378" s="84" t="s">
        <v>18</v>
      </c>
      <c r="D378" s="84" t="s">
        <v>294</v>
      </c>
      <c r="E378" s="84"/>
      <c r="F378" s="84"/>
      <c r="G378" s="85">
        <f>SUM(G379)</f>
        <v>0</v>
      </c>
      <c r="H378" s="85">
        <f t="shared" si="46"/>
        <v>0</v>
      </c>
      <c r="I378" s="85">
        <f t="shared" si="46"/>
        <v>0</v>
      </c>
      <c r="J378" s="85">
        <f t="shared" si="46"/>
        <v>0</v>
      </c>
    </row>
    <row r="379" spans="1:10" ht="45.75" x14ac:dyDescent="0.25">
      <c r="A379" s="80" t="s">
        <v>28</v>
      </c>
      <c r="B379" s="84" t="s">
        <v>107</v>
      </c>
      <c r="C379" s="84" t="s">
        <v>18</v>
      </c>
      <c r="D379" s="84" t="s">
        <v>294</v>
      </c>
      <c r="E379" s="84" t="s">
        <v>29</v>
      </c>
      <c r="F379" s="84"/>
      <c r="G379" s="85">
        <f>SUM(G380)</f>
        <v>0</v>
      </c>
      <c r="H379" s="85">
        <f t="shared" si="46"/>
        <v>0</v>
      </c>
      <c r="I379" s="85">
        <f t="shared" si="46"/>
        <v>0</v>
      </c>
      <c r="J379" s="85">
        <f t="shared" si="46"/>
        <v>0</v>
      </c>
    </row>
    <row r="380" spans="1:10" ht="23.25" x14ac:dyDescent="0.25">
      <c r="A380" s="83" t="s">
        <v>177</v>
      </c>
      <c r="B380" s="84" t="s">
        <v>107</v>
      </c>
      <c r="C380" s="84" t="s">
        <v>18</v>
      </c>
      <c r="D380" s="84" t="s">
        <v>294</v>
      </c>
      <c r="E380" s="23" t="s">
        <v>178</v>
      </c>
      <c r="F380" s="84"/>
      <c r="G380" s="85">
        <f>SUM(G381)</f>
        <v>0</v>
      </c>
      <c r="H380" s="85">
        <f t="shared" si="46"/>
        <v>0</v>
      </c>
      <c r="I380" s="85">
        <f t="shared" si="46"/>
        <v>0</v>
      </c>
      <c r="J380" s="85">
        <f t="shared" si="46"/>
        <v>0</v>
      </c>
    </row>
    <row r="381" spans="1:10" x14ac:dyDescent="0.25">
      <c r="A381" s="453" t="s">
        <v>32</v>
      </c>
      <c r="B381" s="421" t="s">
        <v>107</v>
      </c>
      <c r="C381" s="421" t="s">
        <v>18</v>
      </c>
      <c r="D381" s="421" t="s">
        <v>294</v>
      </c>
      <c r="E381" s="260" t="s">
        <v>179</v>
      </c>
      <c r="F381" s="84"/>
      <c r="G381" s="85">
        <f>SUM(G382:G383)</f>
        <v>0</v>
      </c>
      <c r="H381" s="85">
        <f>SUM(H382:H383)</f>
        <v>0</v>
      </c>
      <c r="I381" s="85">
        <f>SUM(I382:I383)</f>
        <v>0</v>
      </c>
      <c r="J381" s="85">
        <f>SUM(J382:J383)</f>
        <v>0</v>
      </c>
    </row>
    <row r="382" spans="1:10" x14ac:dyDescent="0.25">
      <c r="A382" s="454"/>
      <c r="B382" s="422"/>
      <c r="C382" s="422"/>
      <c r="D382" s="422"/>
      <c r="E382" s="270"/>
      <c r="F382" s="23" t="s">
        <v>34</v>
      </c>
      <c r="G382" s="85">
        <f>SUM(G428+G474+G520+G700+G566+G612+G708)</f>
        <v>0</v>
      </c>
      <c r="H382" s="85">
        <f t="shared" ref="H382:J383" si="47">SUM(H428+H474+H520+H700+H566+H612+H658)</f>
        <v>0</v>
      </c>
      <c r="I382" s="85">
        <f t="shared" si="47"/>
        <v>0</v>
      </c>
      <c r="J382" s="85">
        <f t="shared" si="47"/>
        <v>0</v>
      </c>
    </row>
    <row r="383" spans="1:10" x14ac:dyDescent="0.25">
      <c r="A383" s="455"/>
      <c r="B383" s="423"/>
      <c r="C383" s="423"/>
      <c r="D383" s="423"/>
      <c r="E383" s="308"/>
      <c r="F383" s="23" t="s">
        <v>35</v>
      </c>
      <c r="G383" s="85">
        <f>SUM(G429+G475+G521+G701+G567+G613+G709)</f>
        <v>0</v>
      </c>
      <c r="H383" s="85">
        <f t="shared" si="47"/>
        <v>0</v>
      </c>
      <c r="I383" s="85">
        <f t="shared" si="47"/>
        <v>0</v>
      </c>
      <c r="J383" s="85">
        <f t="shared" si="47"/>
        <v>0</v>
      </c>
    </row>
    <row r="384" spans="1:10" x14ac:dyDescent="0.25">
      <c r="A384" s="82" t="s">
        <v>503</v>
      </c>
      <c r="B384" s="84"/>
      <c r="C384" s="84"/>
      <c r="D384" s="84"/>
      <c r="E384" s="84"/>
      <c r="F384" s="84"/>
      <c r="G384" s="85">
        <f>SUM(G385+G423)</f>
        <v>639951</v>
      </c>
      <c r="H384" s="85">
        <f>SUM(H385+H423)</f>
        <v>598857.30000000005</v>
      </c>
      <c r="I384" s="85">
        <f>SUM(I385+I423)</f>
        <v>598857.30000000005</v>
      </c>
      <c r="J384" s="85">
        <f>SUM(J385+J423)</f>
        <v>0</v>
      </c>
    </row>
    <row r="385" spans="1:10" ht="34.5" x14ac:dyDescent="0.25">
      <c r="A385" s="83" t="s">
        <v>96</v>
      </c>
      <c r="B385" s="84" t="s">
        <v>107</v>
      </c>
      <c r="C385" s="84" t="s">
        <v>18</v>
      </c>
      <c r="D385" s="84" t="s">
        <v>176</v>
      </c>
      <c r="E385" s="84"/>
      <c r="F385" s="84"/>
      <c r="G385" s="85">
        <f>SUM(G386+G392+G419)</f>
        <v>639951</v>
      </c>
      <c r="H385" s="85">
        <f>SUM(H386+H392+H419)</f>
        <v>598857.30000000005</v>
      </c>
      <c r="I385" s="85">
        <f>SUM(I386+I392+I419)</f>
        <v>598857.30000000005</v>
      </c>
      <c r="J385" s="85">
        <f>SUM(J386+J392+J419)</f>
        <v>0</v>
      </c>
    </row>
    <row r="386" spans="1:10" ht="45.75" x14ac:dyDescent="0.25">
      <c r="A386" s="80" t="s">
        <v>28</v>
      </c>
      <c r="B386" s="84" t="s">
        <v>107</v>
      </c>
      <c r="C386" s="84" t="s">
        <v>18</v>
      </c>
      <c r="D386" s="84" t="s">
        <v>176</v>
      </c>
      <c r="E386" s="84" t="s">
        <v>29</v>
      </c>
      <c r="F386" s="84"/>
      <c r="G386" s="85">
        <f>SUM(G387)</f>
        <v>568381</v>
      </c>
      <c r="H386" s="85">
        <f>SUM(H387)</f>
        <v>526026.30000000005</v>
      </c>
      <c r="I386" s="85">
        <f>SUM(I387)</f>
        <v>526026.30000000005</v>
      </c>
      <c r="J386" s="85">
        <f>SUM(J387)</f>
        <v>0</v>
      </c>
    </row>
    <row r="387" spans="1:10" ht="23.25" x14ac:dyDescent="0.25">
      <c r="A387" s="83" t="s">
        <v>177</v>
      </c>
      <c r="B387" s="84" t="s">
        <v>107</v>
      </c>
      <c r="C387" s="84" t="s">
        <v>18</v>
      </c>
      <c r="D387" s="84" t="s">
        <v>176</v>
      </c>
      <c r="E387" s="84" t="s">
        <v>178</v>
      </c>
      <c r="F387" s="84"/>
      <c r="G387" s="85">
        <f>SUM(G388+G391)</f>
        <v>568381</v>
      </c>
      <c r="H387" s="85">
        <f>SUM(H388+H391)</f>
        <v>526026.30000000005</v>
      </c>
      <c r="I387" s="85">
        <f>SUM(I388+I391)</f>
        <v>526026.30000000005</v>
      </c>
      <c r="J387" s="85">
        <f>SUM(J388+J391)</f>
        <v>0</v>
      </c>
    </row>
    <row r="388" spans="1:10" x14ac:dyDescent="0.25">
      <c r="A388" s="453" t="s">
        <v>32</v>
      </c>
      <c r="B388" s="421" t="s">
        <v>107</v>
      </c>
      <c r="C388" s="421" t="s">
        <v>18</v>
      </c>
      <c r="D388" s="421" t="s">
        <v>176</v>
      </c>
      <c r="E388" s="421" t="s">
        <v>179</v>
      </c>
      <c r="F388" s="84"/>
      <c r="G388" s="85">
        <f>SUM(G389:G390)</f>
        <v>568381</v>
      </c>
      <c r="H388" s="85">
        <f>SUM(H389:H390)</f>
        <v>526026.30000000005</v>
      </c>
      <c r="I388" s="85">
        <f>SUM(I389:I390)</f>
        <v>526026.30000000005</v>
      </c>
      <c r="J388" s="85">
        <f>SUM(J389:J390)</f>
        <v>0</v>
      </c>
    </row>
    <row r="389" spans="1:10" x14ac:dyDescent="0.25">
      <c r="A389" s="454"/>
      <c r="B389" s="422"/>
      <c r="C389" s="422"/>
      <c r="D389" s="422"/>
      <c r="E389" s="422"/>
      <c r="F389" s="84" t="s">
        <v>34</v>
      </c>
      <c r="G389" s="85">
        <v>436556</v>
      </c>
      <c r="H389" s="85">
        <f>SUM(I389:J389)</f>
        <v>403814.3</v>
      </c>
      <c r="I389" s="22">
        <f>SUM(G389*92.5/100)</f>
        <v>403814.3</v>
      </c>
      <c r="J389" s="85">
        <v>0</v>
      </c>
    </row>
    <row r="390" spans="1:10" x14ac:dyDescent="0.25">
      <c r="A390" s="455"/>
      <c r="B390" s="423"/>
      <c r="C390" s="423"/>
      <c r="D390" s="423"/>
      <c r="E390" s="423"/>
      <c r="F390" s="84" t="s">
        <v>35</v>
      </c>
      <c r="G390" s="85">
        <v>131825</v>
      </c>
      <c r="H390" s="85">
        <f>SUM(I390:J390)</f>
        <v>122212</v>
      </c>
      <c r="I390" s="85">
        <v>122212</v>
      </c>
      <c r="J390" s="85">
        <v>0</v>
      </c>
    </row>
    <row r="391" spans="1:10" ht="23.25" x14ac:dyDescent="0.25">
      <c r="A391" s="138" t="s">
        <v>36</v>
      </c>
      <c r="B391" s="84" t="s">
        <v>107</v>
      </c>
      <c r="C391" s="84" t="s">
        <v>18</v>
      </c>
      <c r="D391" s="84" t="s">
        <v>176</v>
      </c>
      <c r="E391" s="23" t="s">
        <v>182</v>
      </c>
      <c r="F391" s="23" t="s">
        <v>183</v>
      </c>
      <c r="G391" s="85">
        <v>0</v>
      </c>
      <c r="H391" s="85"/>
      <c r="I391" s="85"/>
      <c r="J391" s="85"/>
    </row>
    <row r="392" spans="1:10" ht="23.25" x14ac:dyDescent="0.25">
      <c r="A392" s="138" t="s">
        <v>228</v>
      </c>
      <c r="B392" s="84" t="s">
        <v>107</v>
      </c>
      <c r="C392" s="84" t="s">
        <v>18</v>
      </c>
      <c r="D392" s="84" t="s">
        <v>176</v>
      </c>
      <c r="E392" s="23" t="s">
        <v>88</v>
      </c>
      <c r="F392" s="23"/>
      <c r="G392" s="85">
        <f>SUM(G393)</f>
        <v>69980</v>
      </c>
      <c r="H392" s="85">
        <f>SUM(H393)</f>
        <v>70754</v>
      </c>
      <c r="I392" s="85">
        <f>SUM(I393)</f>
        <v>70754</v>
      </c>
      <c r="J392" s="85">
        <f>SUM(J393)</f>
        <v>0</v>
      </c>
    </row>
    <row r="393" spans="1:10" ht="23.25" x14ac:dyDescent="0.25">
      <c r="A393" s="80" t="s">
        <v>271</v>
      </c>
      <c r="B393" s="84" t="s">
        <v>107</v>
      </c>
      <c r="C393" s="84" t="s">
        <v>18</v>
      </c>
      <c r="D393" s="84" t="s">
        <v>176</v>
      </c>
      <c r="E393" s="23" t="s">
        <v>89</v>
      </c>
      <c r="F393" s="23"/>
      <c r="G393" s="85">
        <f>SUM(G395+G394)</f>
        <v>69980</v>
      </c>
      <c r="H393" s="85">
        <f>SUM(H395+H394)</f>
        <v>70754</v>
      </c>
      <c r="I393" s="85">
        <f>SUM(I395+I394)</f>
        <v>70754</v>
      </c>
      <c r="J393" s="85">
        <f>SUM(J395+J394)</f>
        <v>0</v>
      </c>
    </row>
    <row r="394" spans="1:10" ht="34.5" x14ac:dyDescent="0.25">
      <c r="A394" s="139" t="s">
        <v>150</v>
      </c>
      <c r="B394" s="84" t="s">
        <v>107</v>
      </c>
      <c r="C394" s="84" t="s">
        <v>18</v>
      </c>
      <c r="D394" s="84" t="s">
        <v>176</v>
      </c>
      <c r="E394" s="23" t="s">
        <v>43</v>
      </c>
      <c r="F394" s="23" t="s">
        <v>41</v>
      </c>
      <c r="G394" s="85">
        <v>0</v>
      </c>
      <c r="H394" s="85">
        <f>SUM(I394:J394)</f>
        <v>0</v>
      </c>
      <c r="I394" s="85">
        <f>SUM(G394*90/100)</f>
        <v>0</v>
      </c>
      <c r="J394" s="85">
        <v>0</v>
      </c>
    </row>
    <row r="395" spans="1:10" x14ac:dyDescent="0.25">
      <c r="A395" s="257" t="s">
        <v>502</v>
      </c>
      <c r="B395" s="421" t="s">
        <v>107</v>
      </c>
      <c r="C395" s="421" t="s">
        <v>18</v>
      </c>
      <c r="D395" s="421" t="s">
        <v>176</v>
      </c>
      <c r="E395" s="260" t="s">
        <v>43</v>
      </c>
      <c r="F395" s="23"/>
      <c r="G395" s="85">
        <f>SUM(G396+G397+G398+G402+G407+G409+G411+G408)</f>
        <v>69980</v>
      </c>
      <c r="H395" s="85">
        <f>SUM(H396+H397+H398+H402+H407+H409+H411+H408)</f>
        <v>70754</v>
      </c>
      <c r="I395" s="85">
        <f>SUM(I396+I397+I398+I402+I407+I409+I411+I408)</f>
        <v>70754</v>
      </c>
      <c r="J395" s="85">
        <f>SUM(J396+J397+J398+J402+J407+J409+J411+J408)</f>
        <v>0</v>
      </c>
    </row>
    <row r="396" spans="1:10" x14ac:dyDescent="0.25">
      <c r="A396" s="265"/>
      <c r="B396" s="422"/>
      <c r="C396" s="422"/>
      <c r="D396" s="422"/>
      <c r="E396" s="270"/>
      <c r="F396" s="84" t="s">
        <v>41</v>
      </c>
      <c r="G396" s="85">
        <v>0</v>
      </c>
      <c r="H396" s="85">
        <f t="shared" ref="H396:H418" si="48">SUM(I396+J396)</f>
        <v>0</v>
      </c>
      <c r="I396" s="85"/>
      <c r="J396" s="85"/>
    </row>
    <row r="397" spans="1:10" x14ac:dyDescent="0.25">
      <c r="A397" s="265"/>
      <c r="B397" s="422"/>
      <c r="C397" s="422"/>
      <c r="D397" s="422"/>
      <c r="E397" s="270"/>
      <c r="F397" s="84" t="s">
        <v>186</v>
      </c>
      <c r="G397" s="85">
        <v>0</v>
      </c>
      <c r="H397" s="85">
        <f t="shared" si="48"/>
        <v>0</v>
      </c>
      <c r="I397" s="85">
        <f>SUM(G397*90/100)</f>
        <v>0</v>
      </c>
      <c r="J397" s="85">
        <v>0</v>
      </c>
    </row>
    <row r="398" spans="1:10" x14ac:dyDescent="0.25">
      <c r="A398" s="265"/>
      <c r="B398" s="422"/>
      <c r="C398" s="422"/>
      <c r="D398" s="422"/>
      <c r="E398" s="270"/>
      <c r="F398" s="84" t="s">
        <v>45</v>
      </c>
      <c r="G398" s="85">
        <f>SUM(G399:G401)</f>
        <v>4000</v>
      </c>
      <c r="H398" s="85">
        <f>SUM(H399:H401)</f>
        <v>4080</v>
      </c>
      <c r="I398" s="85">
        <f>SUM(I399:I401)</f>
        <v>4080</v>
      </c>
      <c r="J398" s="85">
        <f>SUM(J399:J401)</f>
        <v>0</v>
      </c>
    </row>
    <row r="399" spans="1:10" x14ac:dyDescent="0.25">
      <c r="A399" s="265"/>
      <c r="B399" s="422"/>
      <c r="C399" s="422"/>
      <c r="D399" s="422"/>
      <c r="E399" s="270"/>
      <c r="F399" s="84" t="s">
        <v>46</v>
      </c>
      <c r="G399" s="85">
        <v>3800</v>
      </c>
      <c r="H399" s="85">
        <f t="shared" si="48"/>
        <v>3876</v>
      </c>
      <c r="I399" s="85">
        <f>SUM(G399*102/100)</f>
        <v>3876</v>
      </c>
      <c r="J399" s="85">
        <v>0</v>
      </c>
    </row>
    <row r="400" spans="1:10" x14ac:dyDescent="0.25">
      <c r="A400" s="265"/>
      <c r="B400" s="422"/>
      <c r="C400" s="422"/>
      <c r="D400" s="422"/>
      <c r="E400" s="270"/>
      <c r="F400" s="84" t="s">
        <v>47</v>
      </c>
      <c r="G400" s="85">
        <v>0</v>
      </c>
      <c r="H400" s="85">
        <f t="shared" si="48"/>
        <v>0</v>
      </c>
      <c r="I400" s="85">
        <f>SUM(G400*106.2/100)</f>
        <v>0</v>
      </c>
      <c r="J400" s="85">
        <v>0</v>
      </c>
    </row>
    <row r="401" spans="1:10" x14ac:dyDescent="0.25">
      <c r="A401" s="265"/>
      <c r="B401" s="422"/>
      <c r="C401" s="422"/>
      <c r="D401" s="422"/>
      <c r="E401" s="270"/>
      <c r="F401" s="84" t="s">
        <v>48</v>
      </c>
      <c r="G401" s="85">
        <v>200</v>
      </c>
      <c r="H401" s="85">
        <f t="shared" si="48"/>
        <v>204</v>
      </c>
      <c r="I401" s="85">
        <f>SUM(G401*102/100)</f>
        <v>204</v>
      </c>
      <c r="J401" s="85">
        <v>0</v>
      </c>
    </row>
    <row r="402" spans="1:10" x14ac:dyDescent="0.25">
      <c r="A402" s="265"/>
      <c r="B402" s="422"/>
      <c r="C402" s="422"/>
      <c r="D402" s="422"/>
      <c r="E402" s="270"/>
      <c r="F402" s="84" t="s">
        <v>50</v>
      </c>
      <c r="G402" s="85">
        <f>SUM(G403:G406)</f>
        <v>480</v>
      </c>
      <c r="H402" s="85">
        <f>SUM(H403:H406)</f>
        <v>0</v>
      </c>
      <c r="I402" s="85">
        <f>SUM(I403:I406)</f>
        <v>0</v>
      </c>
      <c r="J402" s="85">
        <f>SUM(J403:J406)</f>
        <v>0</v>
      </c>
    </row>
    <row r="403" spans="1:10" x14ac:dyDescent="0.25">
      <c r="A403" s="265"/>
      <c r="B403" s="422"/>
      <c r="C403" s="422"/>
      <c r="D403" s="422"/>
      <c r="E403" s="270"/>
      <c r="F403" s="84" t="s">
        <v>51</v>
      </c>
      <c r="G403" s="85">
        <v>480</v>
      </c>
      <c r="H403" s="85">
        <f t="shared" si="48"/>
        <v>0</v>
      </c>
      <c r="I403" s="85"/>
      <c r="J403" s="85"/>
    </row>
    <row r="404" spans="1:10" x14ac:dyDescent="0.25">
      <c r="A404" s="265"/>
      <c r="B404" s="422"/>
      <c r="C404" s="422"/>
      <c r="D404" s="422"/>
      <c r="E404" s="270"/>
      <c r="F404" s="84" t="s">
        <v>52</v>
      </c>
      <c r="G404" s="85">
        <v>0</v>
      </c>
      <c r="H404" s="85">
        <f t="shared" si="48"/>
        <v>0</v>
      </c>
      <c r="I404" s="85">
        <f>SUM(G404*90/100)</f>
        <v>0</v>
      </c>
      <c r="J404" s="85">
        <v>0</v>
      </c>
    </row>
    <row r="405" spans="1:10" ht="23.25" x14ac:dyDescent="0.25">
      <c r="A405" s="265"/>
      <c r="B405" s="422"/>
      <c r="C405" s="422"/>
      <c r="D405" s="422"/>
      <c r="E405" s="270"/>
      <c r="F405" s="81" t="s">
        <v>187</v>
      </c>
      <c r="G405" s="85">
        <v>0</v>
      </c>
      <c r="H405" s="85">
        <f t="shared" si="48"/>
        <v>0</v>
      </c>
      <c r="I405" s="85">
        <f>SUM(G405)</f>
        <v>0</v>
      </c>
      <c r="J405" s="85">
        <v>0</v>
      </c>
    </row>
    <row r="406" spans="1:10" x14ac:dyDescent="0.25">
      <c r="A406" s="265"/>
      <c r="B406" s="422"/>
      <c r="C406" s="422"/>
      <c r="D406" s="422"/>
      <c r="E406" s="270"/>
      <c r="F406" s="84" t="s">
        <v>98</v>
      </c>
      <c r="G406" s="85">
        <v>0</v>
      </c>
      <c r="H406" s="85">
        <f t="shared" si="48"/>
        <v>0</v>
      </c>
      <c r="I406" s="85"/>
      <c r="J406" s="85"/>
    </row>
    <row r="407" spans="1:10" x14ac:dyDescent="0.25">
      <c r="A407" s="265"/>
      <c r="B407" s="422"/>
      <c r="C407" s="422"/>
      <c r="D407" s="422"/>
      <c r="E407" s="270"/>
      <c r="F407" s="84" t="s">
        <v>19</v>
      </c>
      <c r="G407" s="85">
        <v>0</v>
      </c>
      <c r="H407" s="85">
        <f t="shared" si="48"/>
        <v>0</v>
      </c>
      <c r="I407" s="85">
        <f>SUM(G407*90/100)</f>
        <v>0</v>
      </c>
      <c r="J407" s="85">
        <v>0</v>
      </c>
    </row>
    <row r="408" spans="1:10" ht="23.25" x14ac:dyDescent="0.25">
      <c r="A408" s="265"/>
      <c r="B408" s="422"/>
      <c r="C408" s="422"/>
      <c r="D408" s="422"/>
      <c r="E408" s="270"/>
      <c r="F408" s="159" t="s">
        <v>189</v>
      </c>
      <c r="G408" s="85">
        <v>3300</v>
      </c>
      <c r="H408" s="85">
        <f t="shared" si="48"/>
        <v>3300</v>
      </c>
      <c r="I408" s="85">
        <v>3300</v>
      </c>
      <c r="J408" s="85">
        <v>0</v>
      </c>
    </row>
    <row r="409" spans="1:10" x14ac:dyDescent="0.25">
      <c r="A409" s="265"/>
      <c r="B409" s="422"/>
      <c r="C409" s="422"/>
      <c r="D409" s="422"/>
      <c r="E409" s="270"/>
      <c r="F409" s="84" t="s">
        <v>99</v>
      </c>
      <c r="G409" s="85">
        <v>0</v>
      </c>
      <c r="H409" s="85">
        <f t="shared" si="48"/>
        <v>0</v>
      </c>
      <c r="I409" s="85"/>
      <c r="J409" s="85"/>
    </row>
    <row r="410" spans="1:10" ht="23.25" x14ac:dyDescent="0.25">
      <c r="A410" s="265"/>
      <c r="B410" s="422"/>
      <c r="C410" s="422"/>
      <c r="D410" s="422"/>
      <c r="E410" s="270"/>
      <c r="F410" s="158" t="s">
        <v>190</v>
      </c>
      <c r="G410" s="85"/>
      <c r="H410" s="85"/>
      <c r="I410" s="85"/>
      <c r="J410" s="85"/>
    </row>
    <row r="411" spans="1:10" x14ac:dyDescent="0.25">
      <c r="A411" s="265"/>
      <c r="B411" s="422"/>
      <c r="C411" s="422"/>
      <c r="D411" s="422"/>
      <c r="E411" s="270"/>
      <c r="F411" s="84" t="s">
        <v>58</v>
      </c>
      <c r="G411" s="85">
        <f>SUM(G412:G418)</f>
        <v>62200</v>
      </c>
      <c r="H411" s="85">
        <f>SUM(H412:H418)</f>
        <v>63374</v>
      </c>
      <c r="I411" s="85">
        <f>SUM(I412:I418)</f>
        <v>63374</v>
      </c>
      <c r="J411" s="85">
        <f>SUM(J412:J418)</f>
        <v>0</v>
      </c>
    </row>
    <row r="412" spans="1:10" x14ac:dyDescent="0.25">
      <c r="A412" s="265"/>
      <c r="B412" s="422"/>
      <c r="C412" s="422"/>
      <c r="D412" s="422"/>
      <c r="E412" s="270"/>
      <c r="F412" s="84" t="s">
        <v>101</v>
      </c>
      <c r="G412" s="85">
        <v>500</v>
      </c>
      <c r="H412" s="85">
        <f>SUM(I412+J412)</f>
        <v>440</v>
      </c>
      <c r="I412" s="85">
        <f>SUM(G412*88/100)</f>
        <v>440</v>
      </c>
      <c r="J412" s="85">
        <v>0</v>
      </c>
    </row>
    <row r="413" spans="1:10" ht="23.25" x14ac:dyDescent="0.25">
      <c r="A413" s="265"/>
      <c r="B413" s="422"/>
      <c r="C413" s="422"/>
      <c r="D413" s="422"/>
      <c r="E413" s="270"/>
      <c r="F413" s="81" t="s">
        <v>191</v>
      </c>
      <c r="G413" s="85"/>
      <c r="H413" s="85">
        <f t="shared" si="48"/>
        <v>0</v>
      </c>
      <c r="I413" s="85">
        <f>SUM(G413)</f>
        <v>0</v>
      </c>
      <c r="J413" s="85">
        <v>0</v>
      </c>
    </row>
    <row r="414" spans="1:10" x14ac:dyDescent="0.25">
      <c r="A414" s="265"/>
      <c r="B414" s="422"/>
      <c r="C414" s="422"/>
      <c r="D414" s="422"/>
      <c r="E414" s="270"/>
      <c r="F414" s="84" t="s">
        <v>102</v>
      </c>
      <c r="G414" s="85"/>
      <c r="H414" s="85">
        <f t="shared" si="48"/>
        <v>0</v>
      </c>
      <c r="I414" s="85"/>
      <c r="J414" s="85"/>
    </row>
    <row r="415" spans="1:10" ht="23.25" x14ac:dyDescent="0.25">
      <c r="A415" s="265"/>
      <c r="B415" s="422"/>
      <c r="C415" s="422"/>
      <c r="D415" s="422"/>
      <c r="E415" s="270"/>
      <c r="F415" s="81" t="s">
        <v>192</v>
      </c>
      <c r="G415" s="85">
        <v>0</v>
      </c>
      <c r="H415" s="85">
        <f>SUM(I415:J415)</f>
        <v>0</v>
      </c>
      <c r="I415" s="85">
        <v>0</v>
      </c>
      <c r="J415" s="85">
        <v>0</v>
      </c>
    </row>
    <row r="416" spans="1:10" x14ac:dyDescent="0.25">
      <c r="A416" s="265"/>
      <c r="B416" s="422"/>
      <c r="C416" s="422"/>
      <c r="D416" s="422"/>
      <c r="E416" s="270"/>
      <c r="F416" s="84" t="s">
        <v>60</v>
      </c>
      <c r="G416" s="85"/>
      <c r="H416" s="85">
        <f t="shared" si="48"/>
        <v>0</v>
      </c>
      <c r="I416" s="85">
        <f>SUM(G416*107.4/100)</f>
        <v>0</v>
      </c>
      <c r="J416" s="85">
        <v>0</v>
      </c>
    </row>
    <row r="417" spans="1:10" x14ac:dyDescent="0.25">
      <c r="A417" s="265"/>
      <c r="B417" s="422"/>
      <c r="C417" s="422"/>
      <c r="D417" s="422"/>
      <c r="E417" s="270"/>
      <c r="F417" s="84" t="s">
        <v>61</v>
      </c>
      <c r="G417" s="85">
        <v>61700</v>
      </c>
      <c r="H417" s="85">
        <f>SUM(I417+J417)</f>
        <v>62934</v>
      </c>
      <c r="I417" s="85">
        <f>SUM(G417*102/100)</f>
        <v>62934</v>
      </c>
      <c r="J417" s="85">
        <v>0</v>
      </c>
    </row>
    <row r="418" spans="1:10" x14ac:dyDescent="0.25">
      <c r="A418" s="266"/>
      <c r="B418" s="423"/>
      <c r="C418" s="423"/>
      <c r="D418" s="423"/>
      <c r="E418" s="308"/>
      <c r="F418" s="84" t="s">
        <v>193</v>
      </c>
      <c r="G418" s="85">
        <v>0</v>
      </c>
      <c r="H418" s="85">
        <f t="shared" si="48"/>
        <v>0</v>
      </c>
      <c r="I418" s="85">
        <f>SUM(G418*106.4/100)</f>
        <v>0</v>
      </c>
      <c r="J418" s="85">
        <v>0</v>
      </c>
    </row>
    <row r="419" spans="1:10" x14ac:dyDescent="0.25">
      <c r="A419" s="138" t="s">
        <v>62</v>
      </c>
      <c r="B419" s="84" t="s">
        <v>107</v>
      </c>
      <c r="C419" s="84" t="s">
        <v>18</v>
      </c>
      <c r="D419" s="84" t="s">
        <v>176</v>
      </c>
      <c r="E419" s="136">
        <v>800</v>
      </c>
      <c r="F419" s="84"/>
      <c r="G419" s="85">
        <f>SUM(G420)</f>
        <v>1590</v>
      </c>
      <c r="H419" s="85">
        <f>SUM(H420)</f>
        <v>2077</v>
      </c>
      <c r="I419" s="85">
        <f>SUM(I420)</f>
        <v>2077</v>
      </c>
      <c r="J419" s="85">
        <f>SUM(J420)</f>
        <v>0</v>
      </c>
    </row>
    <row r="420" spans="1:10" x14ac:dyDescent="0.25">
      <c r="A420" s="80" t="s">
        <v>64</v>
      </c>
      <c r="B420" s="84" t="s">
        <v>107</v>
      </c>
      <c r="C420" s="84" t="s">
        <v>18</v>
      </c>
      <c r="D420" s="84" t="s">
        <v>176</v>
      </c>
      <c r="E420" s="136">
        <v>850</v>
      </c>
      <c r="F420" s="84"/>
      <c r="G420" s="85">
        <f>SUM(G421:G422)</f>
        <v>1590</v>
      </c>
      <c r="H420" s="85">
        <f>SUM(H421:H422)</f>
        <v>2077</v>
      </c>
      <c r="I420" s="85">
        <f>SUM(I421:I422)</f>
        <v>2077</v>
      </c>
      <c r="J420" s="85">
        <f>SUM(J421:J422)</f>
        <v>0</v>
      </c>
    </row>
    <row r="421" spans="1:10" ht="23.25" x14ac:dyDescent="0.25">
      <c r="A421" s="83" t="s">
        <v>78</v>
      </c>
      <c r="B421" s="84" t="s">
        <v>107</v>
      </c>
      <c r="C421" s="84" t="s">
        <v>18</v>
      </c>
      <c r="D421" s="84" t="s">
        <v>176</v>
      </c>
      <c r="E421" s="136">
        <v>851</v>
      </c>
      <c r="F421" s="23" t="s">
        <v>68</v>
      </c>
      <c r="G421" s="85">
        <v>0</v>
      </c>
      <c r="H421" s="85">
        <v>0</v>
      </c>
      <c r="I421" s="85">
        <v>0</v>
      </c>
      <c r="J421" s="85">
        <v>0</v>
      </c>
    </row>
    <row r="422" spans="1:10" ht="23.25" x14ac:dyDescent="0.25">
      <c r="A422" s="80" t="s">
        <v>66</v>
      </c>
      <c r="B422" s="84" t="s">
        <v>107</v>
      </c>
      <c r="C422" s="84" t="s">
        <v>18</v>
      </c>
      <c r="D422" s="84" t="s">
        <v>176</v>
      </c>
      <c r="E422" s="136">
        <v>852</v>
      </c>
      <c r="F422" s="23" t="s">
        <v>68</v>
      </c>
      <c r="G422" s="85">
        <v>1590</v>
      </c>
      <c r="H422" s="85">
        <f>SUM(I422:J422)</f>
        <v>2077</v>
      </c>
      <c r="I422" s="85">
        <v>2077</v>
      </c>
      <c r="J422" s="85">
        <v>0</v>
      </c>
    </row>
    <row r="423" spans="1:10" ht="23.25" x14ac:dyDescent="0.25">
      <c r="A423" s="138" t="s">
        <v>291</v>
      </c>
      <c r="B423" s="84" t="s">
        <v>107</v>
      </c>
      <c r="C423" s="84" t="s">
        <v>18</v>
      </c>
      <c r="D423" s="84" t="s">
        <v>292</v>
      </c>
      <c r="E423" s="84"/>
      <c r="F423" s="84"/>
      <c r="G423" s="85">
        <f>SUM(G424)</f>
        <v>0</v>
      </c>
      <c r="H423" s="85">
        <f t="shared" ref="H423:J426" si="49">SUM(H424)</f>
        <v>0</v>
      </c>
      <c r="I423" s="85">
        <f t="shared" si="49"/>
        <v>0</v>
      </c>
      <c r="J423" s="85">
        <f t="shared" si="49"/>
        <v>0</v>
      </c>
    </row>
    <row r="424" spans="1:10" ht="34.5" x14ac:dyDescent="0.25">
      <c r="A424" s="138" t="s">
        <v>293</v>
      </c>
      <c r="B424" s="84" t="s">
        <v>107</v>
      </c>
      <c r="C424" s="84" t="s">
        <v>18</v>
      </c>
      <c r="D424" s="84" t="s">
        <v>294</v>
      </c>
      <c r="E424" s="84"/>
      <c r="F424" s="84"/>
      <c r="G424" s="85">
        <f>SUM(G425)</f>
        <v>0</v>
      </c>
      <c r="H424" s="85">
        <f t="shared" si="49"/>
        <v>0</v>
      </c>
      <c r="I424" s="85">
        <f t="shared" si="49"/>
        <v>0</v>
      </c>
      <c r="J424" s="85">
        <f t="shared" si="49"/>
        <v>0</v>
      </c>
    </row>
    <row r="425" spans="1:10" ht="45.75" x14ac:dyDescent="0.25">
      <c r="A425" s="80" t="s">
        <v>28</v>
      </c>
      <c r="B425" s="84" t="s">
        <v>107</v>
      </c>
      <c r="C425" s="84" t="s">
        <v>18</v>
      </c>
      <c r="D425" s="84" t="s">
        <v>294</v>
      </c>
      <c r="E425" s="84" t="s">
        <v>29</v>
      </c>
      <c r="F425" s="84"/>
      <c r="G425" s="85">
        <f>SUM(G426)</f>
        <v>0</v>
      </c>
      <c r="H425" s="85">
        <f t="shared" si="49"/>
        <v>0</v>
      </c>
      <c r="I425" s="85">
        <f t="shared" si="49"/>
        <v>0</v>
      </c>
      <c r="J425" s="85">
        <f t="shared" si="49"/>
        <v>0</v>
      </c>
    </row>
    <row r="426" spans="1:10" ht="23.25" x14ac:dyDescent="0.25">
      <c r="A426" s="83" t="s">
        <v>177</v>
      </c>
      <c r="B426" s="84" t="s">
        <v>107</v>
      </c>
      <c r="C426" s="84" t="s">
        <v>18</v>
      </c>
      <c r="D426" s="84" t="s">
        <v>294</v>
      </c>
      <c r="E426" s="23" t="s">
        <v>178</v>
      </c>
      <c r="F426" s="84"/>
      <c r="G426" s="85">
        <f>SUM(G427)</f>
        <v>0</v>
      </c>
      <c r="H426" s="85">
        <f t="shared" si="49"/>
        <v>0</v>
      </c>
      <c r="I426" s="85">
        <f t="shared" si="49"/>
        <v>0</v>
      </c>
      <c r="J426" s="85">
        <f t="shared" si="49"/>
        <v>0</v>
      </c>
    </row>
    <row r="427" spans="1:10" x14ac:dyDescent="0.25">
      <c r="A427" s="453" t="s">
        <v>32</v>
      </c>
      <c r="B427" s="421" t="s">
        <v>107</v>
      </c>
      <c r="C427" s="421" t="s">
        <v>18</v>
      </c>
      <c r="D427" s="421" t="s">
        <v>294</v>
      </c>
      <c r="E427" s="260" t="s">
        <v>179</v>
      </c>
      <c r="F427" s="84"/>
      <c r="G427" s="85">
        <f>SUM(G428:G429)</f>
        <v>0</v>
      </c>
      <c r="H427" s="85">
        <f>SUM(H428:H429)</f>
        <v>0</v>
      </c>
      <c r="I427" s="85">
        <f>SUM(I428:I429)</f>
        <v>0</v>
      </c>
      <c r="J427" s="85">
        <f>SUM(J428:J429)</f>
        <v>0</v>
      </c>
    </row>
    <row r="428" spans="1:10" x14ac:dyDescent="0.25">
      <c r="A428" s="454"/>
      <c r="B428" s="422"/>
      <c r="C428" s="422"/>
      <c r="D428" s="422"/>
      <c r="E428" s="270"/>
      <c r="F428" s="23" t="s">
        <v>34</v>
      </c>
      <c r="G428" s="85">
        <v>0</v>
      </c>
      <c r="H428" s="85">
        <f>SUM(I428:J428)</f>
        <v>0</v>
      </c>
      <c r="I428" s="85">
        <v>0</v>
      </c>
      <c r="J428" s="85">
        <v>0</v>
      </c>
    </row>
    <row r="429" spans="1:10" x14ac:dyDescent="0.25">
      <c r="A429" s="455"/>
      <c r="B429" s="423"/>
      <c r="C429" s="423"/>
      <c r="D429" s="423"/>
      <c r="E429" s="308"/>
      <c r="F429" s="23" t="s">
        <v>35</v>
      </c>
      <c r="G429" s="85">
        <v>0</v>
      </c>
      <c r="H429" s="85">
        <f>SUM(I429:J429)</f>
        <v>0</v>
      </c>
      <c r="I429" s="85">
        <v>0</v>
      </c>
      <c r="J429" s="85">
        <v>0</v>
      </c>
    </row>
    <row r="430" spans="1:10" x14ac:dyDescent="0.25">
      <c r="A430" s="82" t="s">
        <v>504</v>
      </c>
      <c r="B430" s="84"/>
      <c r="C430" s="84"/>
      <c r="D430" s="84"/>
      <c r="E430" s="84"/>
      <c r="F430" s="84"/>
      <c r="G430" s="85">
        <f>SUM(G431+G469)</f>
        <v>956382</v>
      </c>
      <c r="H430" s="85">
        <f>SUM(H431+H469)</f>
        <v>858075.97499999998</v>
      </c>
      <c r="I430" s="85">
        <f>SUM(I431+I469)</f>
        <v>858075.97499999998</v>
      </c>
      <c r="J430" s="85">
        <f>SUM(J431+J469)</f>
        <v>0</v>
      </c>
    </row>
    <row r="431" spans="1:10" ht="34.5" x14ac:dyDescent="0.25">
      <c r="A431" s="83" t="s">
        <v>96</v>
      </c>
      <c r="B431" s="84" t="s">
        <v>107</v>
      </c>
      <c r="C431" s="84" t="s">
        <v>18</v>
      </c>
      <c r="D431" s="84" t="s">
        <v>332</v>
      </c>
      <c r="E431" s="84"/>
      <c r="F431" s="84"/>
      <c r="G431" s="85">
        <f>SUM(G432+G438+G465)</f>
        <v>956382</v>
      </c>
      <c r="H431" s="85">
        <f>SUM(H432+H438+H465)</f>
        <v>858075.97499999998</v>
      </c>
      <c r="I431" s="85">
        <f>SUM(I432+I438+I465)</f>
        <v>858075.97499999998</v>
      </c>
      <c r="J431" s="85">
        <f>SUM(J432+J438+J465)</f>
        <v>0</v>
      </c>
    </row>
    <row r="432" spans="1:10" ht="45.75" x14ac:dyDescent="0.25">
      <c r="A432" s="80" t="s">
        <v>28</v>
      </c>
      <c r="B432" s="84" t="s">
        <v>107</v>
      </c>
      <c r="C432" s="84" t="s">
        <v>18</v>
      </c>
      <c r="D432" s="84" t="s">
        <v>332</v>
      </c>
      <c r="E432" s="84" t="s">
        <v>29</v>
      </c>
      <c r="F432" s="84"/>
      <c r="G432" s="85">
        <f>SUM(G433)</f>
        <v>869212</v>
      </c>
      <c r="H432" s="85">
        <f>SUM(H433)</f>
        <v>769417.57499999995</v>
      </c>
      <c r="I432" s="85">
        <f>SUM(I433)</f>
        <v>769417.57499999995</v>
      </c>
      <c r="J432" s="85">
        <f>SUM(J433)</f>
        <v>0</v>
      </c>
    </row>
    <row r="433" spans="1:10" ht="23.25" x14ac:dyDescent="0.25">
      <c r="A433" s="83" t="s">
        <v>177</v>
      </c>
      <c r="B433" s="84" t="s">
        <v>107</v>
      </c>
      <c r="C433" s="84" t="s">
        <v>18</v>
      </c>
      <c r="D433" s="84" t="s">
        <v>332</v>
      </c>
      <c r="E433" s="84" t="s">
        <v>178</v>
      </c>
      <c r="F433" s="84"/>
      <c r="G433" s="85">
        <f>SUM(G434+G437)</f>
        <v>869212</v>
      </c>
      <c r="H433" s="85">
        <f>SUM(H434+H437)</f>
        <v>769417.57499999995</v>
      </c>
      <c r="I433" s="85">
        <f>SUM(I434+I437)</f>
        <v>769417.57499999995</v>
      </c>
      <c r="J433" s="85">
        <f>SUM(J434+J437)</f>
        <v>0</v>
      </c>
    </row>
    <row r="434" spans="1:10" x14ac:dyDescent="0.25">
      <c r="A434" s="453" t="s">
        <v>32</v>
      </c>
      <c r="B434" s="421" t="s">
        <v>107</v>
      </c>
      <c r="C434" s="421" t="s">
        <v>18</v>
      </c>
      <c r="D434" s="421" t="s">
        <v>332</v>
      </c>
      <c r="E434" s="421" t="s">
        <v>179</v>
      </c>
      <c r="F434" s="84"/>
      <c r="G434" s="85">
        <f>SUM(G435:G436)</f>
        <v>869212</v>
      </c>
      <c r="H434" s="85">
        <f>SUM(H435:H436)</f>
        <v>769417.57499999995</v>
      </c>
      <c r="I434" s="85">
        <f>SUM(I435:I436)</f>
        <v>769417.57499999995</v>
      </c>
      <c r="J434" s="85">
        <f>SUM(J435:J436)</f>
        <v>0</v>
      </c>
    </row>
    <row r="435" spans="1:10" x14ac:dyDescent="0.25">
      <c r="A435" s="454"/>
      <c r="B435" s="422"/>
      <c r="C435" s="422"/>
      <c r="D435" s="422"/>
      <c r="E435" s="422"/>
      <c r="F435" s="84" t="s">
        <v>34</v>
      </c>
      <c r="G435" s="85">
        <v>667619</v>
      </c>
      <c r="H435" s="85">
        <f>SUM(I435:J435)</f>
        <v>617547.57499999995</v>
      </c>
      <c r="I435" s="22">
        <f>SUM(G435*92.5/100)</f>
        <v>617547.57499999995</v>
      </c>
      <c r="J435" s="85">
        <v>0</v>
      </c>
    </row>
    <row r="436" spans="1:10" x14ac:dyDescent="0.25">
      <c r="A436" s="455"/>
      <c r="B436" s="423"/>
      <c r="C436" s="423"/>
      <c r="D436" s="423"/>
      <c r="E436" s="423"/>
      <c r="F436" s="84" t="s">
        <v>35</v>
      </c>
      <c r="G436" s="85">
        <v>201593</v>
      </c>
      <c r="H436" s="85">
        <f>SUM(I436:J436)</f>
        <v>151870</v>
      </c>
      <c r="I436" s="85">
        <v>151870</v>
      </c>
      <c r="J436" s="85">
        <v>0</v>
      </c>
    </row>
    <row r="437" spans="1:10" ht="23.25" x14ac:dyDescent="0.25">
      <c r="A437" s="138" t="s">
        <v>36</v>
      </c>
      <c r="B437" s="84" t="s">
        <v>107</v>
      </c>
      <c r="C437" s="84" t="s">
        <v>18</v>
      </c>
      <c r="D437" s="84" t="s">
        <v>332</v>
      </c>
      <c r="E437" s="23" t="s">
        <v>182</v>
      </c>
      <c r="F437" s="23" t="s">
        <v>183</v>
      </c>
      <c r="G437" s="85">
        <v>0</v>
      </c>
      <c r="H437" s="85">
        <f>SUM(I437:J437)</f>
        <v>0</v>
      </c>
      <c r="I437" s="85"/>
      <c r="J437" s="85"/>
    </row>
    <row r="438" spans="1:10" ht="23.25" x14ac:dyDescent="0.25">
      <c r="A438" s="138" t="s">
        <v>228</v>
      </c>
      <c r="B438" s="84" t="s">
        <v>107</v>
      </c>
      <c r="C438" s="84" t="s">
        <v>18</v>
      </c>
      <c r="D438" s="84" t="s">
        <v>332</v>
      </c>
      <c r="E438" s="23" t="s">
        <v>88</v>
      </c>
      <c r="F438" s="23"/>
      <c r="G438" s="85">
        <f>SUM(G439)</f>
        <v>85580</v>
      </c>
      <c r="H438" s="85">
        <f>SUM(H439)</f>
        <v>86644.4</v>
      </c>
      <c r="I438" s="85">
        <f>SUM(I439)</f>
        <v>86644.4</v>
      </c>
      <c r="J438" s="85">
        <f>SUM(J439)</f>
        <v>0</v>
      </c>
    </row>
    <row r="439" spans="1:10" ht="23.25" x14ac:dyDescent="0.25">
      <c r="A439" s="80" t="s">
        <v>271</v>
      </c>
      <c r="B439" s="84" t="s">
        <v>107</v>
      </c>
      <c r="C439" s="84" t="s">
        <v>18</v>
      </c>
      <c r="D439" s="84" t="s">
        <v>332</v>
      </c>
      <c r="E439" s="23" t="s">
        <v>89</v>
      </c>
      <c r="F439" s="23"/>
      <c r="G439" s="85">
        <f>SUM(G441)</f>
        <v>85580</v>
      </c>
      <c r="H439" s="85">
        <f>SUM(H441)</f>
        <v>86644.4</v>
      </c>
      <c r="I439" s="85">
        <f>SUM(I441)</f>
        <v>86644.4</v>
      </c>
      <c r="J439" s="85">
        <f>SUM(J441)</f>
        <v>0</v>
      </c>
    </row>
    <row r="440" spans="1:10" ht="34.5" x14ac:dyDescent="0.25">
      <c r="A440" s="139" t="s">
        <v>150</v>
      </c>
      <c r="B440" s="84" t="s">
        <v>107</v>
      </c>
      <c r="C440" s="84" t="s">
        <v>18</v>
      </c>
      <c r="D440" s="84" t="s">
        <v>332</v>
      </c>
      <c r="E440" s="23" t="s">
        <v>151</v>
      </c>
      <c r="F440" s="23" t="s">
        <v>41</v>
      </c>
      <c r="G440" s="85"/>
      <c r="H440" s="85"/>
      <c r="I440" s="85"/>
      <c r="J440" s="85"/>
    </row>
    <row r="441" spans="1:10" x14ac:dyDescent="0.25">
      <c r="A441" s="257" t="s">
        <v>502</v>
      </c>
      <c r="B441" s="421" t="s">
        <v>107</v>
      </c>
      <c r="C441" s="421" t="s">
        <v>18</v>
      </c>
      <c r="D441" s="421" t="s">
        <v>332</v>
      </c>
      <c r="E441" s="260" t="s">
        <v>43</v>
      </c>
      <c r="F441" s="23"/>
      <c r="G441" s="85">
        <f>SUM(G442+G443+G444+G448+G453+G455+G457+G454+G456)</f>
        <v>85580</v>
      </c>
      <c r="H441" s="85">
        <f>SUM(H442+H443+H444+H448+H453+H455+H457+H454+H456)</f>
        <v>86644.4</v>
      </c>
      <c r="I441" s="85">
        <f>SUM(I442+I443+I444+I448+I453+I455+I457+I454+I456)</f>
        <v>86644.4</v>
      </c>
      <c r="J441" s="85">
        <f>SUM(J442+J443+J444+J448+J453+J455+J457+J454+J456)</f>
        <v>0</v>
      </c>
    </row>
    <row r="442" spans="1:10" x14ac:dyDescent="0.25">
      <c r="A442" s="265"/>
      <c r="B442" s="422"/>
      <c r="C442" s="422"/>
      <c r="D442" s="422"/>
      <c r="E442" s="270"/>
      <c r="F442" s="84" t="s">
        <v>41</v>
      </c>
      <c r="G442" s="85">
        <v>0</v>
      </c>
      <c r="H442" s="85">
        <f>SUM(I442:J442)</f>
        <v>0</v>
      </c>
      <c r="I442" s="85"/>
      <c r="J442" s="85"/>
    </row>
    <row r="443" spans="1:10" x14ac:dyDescent="0.25">
      <c r="A443" s="265"/>
      <c r="B443" s="422"/>
      <c r="C443" s="422"/>
      <c r="D443" s="422"/>
      <c r="E443" s="270"/>
      <c r="F443" s="84" t="s">
        <v>186</v>
      </c>
      <c r="G443" s="85">
        <v>0</v>
      </c>
      <c r="H443" s="85">
        <f t="shared" ref="H443:H464" si="50">SUM(I443:J443)</f>
        <v>0</v>
      </c>
      <c r="I443" s="85">
        <f>SUM(G443*90/100)</f>
        <v>0</v>
      </c>
      <c r="J443" s="85">
        <v>0</v>
      </c>
    </row>
    <row r="444" spans="1:10" x14ac:dyDescent="0.25">
      <c r="A444" s="265"/>
      <c r="B444" s="422"/>
      <c r="C444" s="422"/>
      <c r="D444" s="422"/>
      <c r="E444" s="270"/>
      <c r="F444" s="84" t="s">
        <v>45</v>
      </c>
      <c r="G444" s="85">
        <f>SUM(G445:G447)</f>
        <v>8600</v>
      </c>
      <c r="H444" s="85">
        <f>SUM(H445:H447)</f>
        <v>8772</v>
      </c>
      <c r="I444" s="85">
        <f>SUM(I445:I447)</f>
        <v>8772</v>
      </c>
      <c r="J444" s="85">
        <f>SUM(J445:J447)</f>
        <v>0</v>
      </c>
    </row>
    <row r="445" spans="1:10" x14ac:dyDescent="0.25">
      <c r="A445" s="265"/>
      <c r="B445" s="422"/>
      <c r="C445" s="422"/>
      <c r="D445" s="422"/>
      <c r="E445" s="270"/>
      <c r="F445" s="84" t="s">
        <v>46</v>
      </c>
      <c r="G445" s="85">
        <v>8400</v>
      </c>
      <c r="H445" s="85">
        <f t="shared" si="50"/>
        <v>8568</v>
      </c>
      <c r="I445" s="85">
        <f>SUM(G445*102/100)</f>
        <v>8568</v>
      </c>
      <c r="J445" s="85">
        <v>0</v>
      </c>
    </row>
    <row r="446" spans="1:10" x14ac:dyDescent="0.25">
      <c r="A446" s="265"/>
      <c r="B446" s="422"/>
      <c r="C446" s="422"/>
      <c r="D446" s="422"/>
      <c r="E446" s="270"/>
      <c r="F446" s="84" t="s">
        <v>47</v>
      </c>
      <c r="G446" s="85">
        <v>0</v>
      </c>
      <c r="H446" s="85">
        <f t="shared" si="50"/>
        <v>0</v>
      </c>
      <c r="I446" s="85"/>
      <c r="J446" s="85"/>
    </row>
    <row r="447" spans="1:10" x14ac:dyDescent="0.25">
      <c r="A447" s="265"/>
      <c r="B447" s="422"/>
      <c r="C447" s="422"/>
      <c r="D447" s="422"/>
      <c r="E447" s="270"/>
      <c r="F447" s="84" t="s">
        <v>48</v>
      </c>
      <c r="G447" s="85">
        <v>200</v>
      </c>
      <c r="H447" s="85">
        <f t="shared" si="50"/>
        <v>204</v>
      </c>
      <c r="I447" s="85">
        <f>SUM(G447*102/100)</f>
        <v>204</v>
      </c>
      <c r="J447" s="85">
        <v>0</v>
      </c>
    </row>
    <row r="448" spans="1:10" x14ac:dyDescent="0.25">
      <c r="A448" s="265"/>
      <c r="B448" s="422"/>
      <c r="C448" s="422"/>
      <c r="D448" s="422"/>
      <c r="E448" s="270"/>
      <c r="F448" s="84" t="s">
        <v>50</v>
      </c>
      <c r="G448" s="85">
        <f>SUM(G449:G452)</f>
        <v>480</v>
      </c>
      <c r="H448" s="85">
        <f>SUM(H449:H452)</f>
        <v>422.4</v>
      </c>
      <c r="I448" s="85">
        <f>SUM(I449:I452)</f>
        <v>422.4</v>
      </c>
      <c r="J448" s="85">
        <f>SUM(J449:J452)</f>
        <v>0</v>
      </c>
    </row>
    <row r="449" spans="1:10" x14ac:dyDescent="0.25">
      <c r="A449" s="265"/>
      <c r="B449" s="422"/>
      <c r="C449" s="422"/>
      <c r="D449" s="422"/>
      <c r="E449" s="270"/>
      <c r="F449" s="84" t="s">
        <v>51</v>
      </c>
      <c r="G449" s="85">
        <v>480</v>
      </c>
      <c r="H449" s="85">
        <f t="shared" si="50"/>
        <v>422.4</v>
      </c>
      <c r="I449" s="85">
        <f>SUM(G449*88/100)</f>
        <v>422.4</v>
      </c>
      <c r="J449" s="85"/>
    </row>
    <row r="450" spans="1:10" x14ac:dyDescent="0.25">
      <c r="A450" s="265"/>
      <c r="B450" s="422"/>
      <c r="C450" s="422"/>
      <c r="D450" s="422"/>
      <c r="E450" s="270"/>
      <c r="F450" s="23" t="s">
        <v>52</v>
      </c>
      <c r="G450" s="85">
        <v>0</v>
      </c>
      <c r="H450" s="85">
        <f t="shared" si="50"/>
        <v>0</v>
      </c>
      <c r="I450" s="85"/>
      <c r="J450" s="85"/>
    </row>
    <row r="451" spans="1:10" ht="23.25" x14ac:dyDescent="0.25">
      <c r="A451" s="265"/>
      <c r="B451" s="422"/>
      <c r="C451" s="422"/>
      <c r="D451" s="422"/>
      <c r="E451" s="270"/>
      <c r="F451" s="81" t="s">
        <v>187</v>
      </c>
      <c r="G451" s="85">
        <v>0</v>
      </c>
      <c r="H451" s="85">
        <f t="shared" si="50"/>
        <v>0</v>
      </c>
      <c r="I451" s="85"/>
      <c r="J451" s="85"/>
    </row>
    <row r="452" spans="1:10" x14ac:dyDescent="0.25">
      <c r="A452" s="265"/>
      <c r="B452" s="422"/>
      <c r="C452" s="422"/>
      <c r="D452" s="422"/>
      <c r="E452" s="270"/>
      <c r="F452" s="84" t="s">
        <v>98</v>
      </c>
      <c r="G452" s="85">
        <v>0</v>
      </c>
      <c r="H452" s="85">
        <f t="shared" si="50"/>
        <v>0</v>
      </c>
      <c r="I452" s="85"/>
      <c r="J452" s="85"/>
    </row>
    <row r="453" spans="1:10" x14ac:dyDescent="0.25">
      <c r="A453" s="265"/>
      <c r="B453" s="422"/>
      <c r="C453" s="422"/>
      <c r="D453" s="422"/>
      <c r="E453" s="270"/>
      <c r="F453" s="84" t="s">
        <v>56</v>
      </c>
      <c r="G453" s="85"/>
      <c r="H453" s="85">
        <f t="shared" si="50"/>
        <v>0</v>
      </c>
      <c r="I453" s="85">
        <f>SUM(G453*90/100)</f>
        <v>0</v>
      </c>
      <c r="J453" s="85">
        <v>0</v>
      </c>
    </row>
    <row r="454" spans="1:10" ht="23.25" x14ac:dyDescent="0.25">
      <c r="A454" s="265"/>
      <c r="B454" s="422"/>
      <c r="C454" s="422"/>
      <c r="D454" s="422"/>
      <c r="E454" s="270"/>
      <c r="F454" s="81" t="s">
        <v>189</v>
      </c>
      <c r="G454" s="85">
        <v>3500</v>
      </c>
      <c r="H454" s="85">
        <f t="shared" si="50"/>
        <v>3500</v>
      </c>
      <c r="I454" s="85">
        <v>3500</v>
      </c>
      <c r="J454" s="85">
        <v>0</v>
      </c>
    </row>
    <row r="455" spans="1:10" x14ac:dyDescent="0.25">
      <c r="A455" s="265"/>
      <c r="B455" s="422"/>
      <c r="C455" s="422"/>
      <c r="D455" s="422"/>
      <c r="E455" s="270"/>
      <c r="F455" s="84" t="s">
        <v>99</v>
      </c>
      <c r="G455" s="85">
        <v>0</v>
      </c>
      <c r="H455" s="85">
        <f t="shared" si="50"/>
        <v>0</v>
      </c>
      <c r="I455" s="85"/>
      <c r="J455" s="85"/>
    </row>
    <row r="456" spans="1:10" ht="34.5" x14ac:dyDescent="0.25">
      <c r="A456" s="265"/>
      <c r="B456" s="422"/>
      <c r="C456" s="422"/>
      <c r="D456" s="422"/>
      <c r="E456" s="270"/>
      <c r="F456" s="81" t="s">
        <v>283</v>
      </c>
      <c r="G456" s="85"/>
      <c r="H456" s="85">
        <f t="shared" si="50"/>
        <v>0</v>
      </c>
      <c r="I456" s="85">
        <v>0</v>
      </c>
      <c r="J456" s="85">
        <v>0</v>
      </c>
    </row>
    <row r="457" spans="1:10" x14ac:dyDescent="0.25">
      <c r="A457" s="265"/>
      <c r="B457" s="422"/>
      <c r="C457" s="422"/>
      <c r="D457" s="422"/>
      <c r="E457" s="270"/>
      <c r="F457" s="84" t="s">
        <v>58</v>
      </c>
      <c r="G457" s="85">
        <f>SUM(G458:G464)</f>
        <v>73000</v>
      </c>
      <c r="H457" s="85">
        <f>SUM(H458:H464)</f>
        <v>73950</v>
      </c>
      <c r="I457" s="85">
        <f>SUM(I458:I464)</f>
        <v>73950</v>
      </c>
      <c r="J457" s="85">
        <f>SUM(J458:J464)</f>
        <v>0</v>
      </c>
    </row>
    <row r="458" spans="1:10" x14ac:dyDescent="0.25">
      <c r="A458" s="265"/>
      <c r="B458" s="422"/>
      <c r="C458" s="422"/>
      <c r="D458" s="422"/>
      <c r="E458" s="270"/>
      <c r="F458" s="84" t="s">
        <v>101</v>
      </c>
      <c r="G458" s="85">
        <v>500</v>
      </c>
      <c r="H458" s="85">
        <f t="shared" si="50"/>
        <v>0</v>
      </c>
      <c r="I458" s="85">
        <f>SUM(G42*88/100)</f>
        <v>0</v>
      </c>
      <c r="J458" s="85">
        <v>0</v>
      </c>
    </row>
    <row r="459" spans="1:10" ht="23.25" x14ac:dyDescent="0.25">
      <c r="A459" s="265"/>
      <c r="B459" s="422"/>
      <c r="C459" s="422"/>
      <c r="D459" s="422"/>
      <c r="E459" s="270"/>
      <c r="F459" s="81" t="s">
        <v>191</v>
      </c>
      <c r="G459" s="85"/>
      <c r="H459" s="85">
        <f t="shared" si="50"/>
        <v>0</v>
      </c>
      <c r="I459" s="85">
        <f>SUM(G459)</f>
        <v>0</v>
      </c>
      <c r="J459" s="85">
        <v>0</v>
      </c>
    </row>
    <row r="460" spans="1:10" x14ac:dyDescent="0.25">
      <c r="A460" s="265"/>
      <c r="B460" s="422"/>
      <c r="C460" s="422"/>
      <c r="D460" s="422"/>
      <c r="E460" s="270"/>
      <c r="F460" s="84" t="s">
        <v>102</v>
      </c>
      <c r="G460" s="85">
        <v>0</v>
      </c>
      <c r="H460" s="85">
        <f t="shared" si="50"/>
        <v>0</v>
      </c>
      <c r="I460" s="85"/>
      <c r="J460" s="85"/>
    </row>
    <row r="461" spans="1:10" ht="23.25" x14ac:dyDescent="0.25">
      <c r="A461" s="265"/>
      <c r="B461" s="422"/>
      <c r="C461" s="422"/>
      <c r="D461" s="422"/>
      <c r="E461" s="270"/>
      <c r="F461" s="81" t="s">
        <v>192</v>
      </c>
      <c r="G461" s="85"/>
      <c r="H461" s="85">
        <f t="shared" si="50"/>
        <v>0</v>
      </c>
      <c r="I461" s="85">
        <f>SUM(G461)</f>
        <v>0</v>
      </c>
      <c r="J461" s="85">
        <v>0</v>
      </c>
    </row>
    <row r="462" spans="1:10" x14ac:dyDescent="0.25">
      <c r="A462" s="265"/>
      <c r="B462" s="422"/>
      <c r="C462" s="422"/>
      <c r="D462" s="422"/>
      <c r="E462" s="270"/>
      <c r="F462" s="84" t="s">
        <v>60</v>
      </c>
      <c r="G462" s="85">
        <v>0</v>
      </c>
      <c r="H462" s="85">
        <f t="shared" si="50"/>
        <v>0</v>
      </c>
      <c r="I462" s="85">
        <f>SUM(G462*107.4/100)</f>
        <v>0</v>
      </c>
      <c r="J462" s="85">
        <v>0</v>
      </c>
    </row>
    <row r="463" spans="1:10" x14ac:dyDescent="0.25">
      <c r="A463" s="265"/>
      <c r="B463" s="422"/>
      <c r="C463" s="422"/>
      <c r="D463" s="422"/>
      <c r="E463" s="270"/>
      <c r="F463" s="84" t="s">
        <v>61</v>
      </c>
      <c r="G463" s="85">
        <v>72500</v>
      </c>
      <c r="H463" s="85">
        <f t="shared" si="50"/>
        <v>73950</v>
      </c>
      <c r="I463" s="85">
        <f>SUM(G463*102/100)</f>
        <v>73950</v>
      </c>
      <c r="J463" s="85">
        <v>0</v>
      </c>
    </row>
    <row r="464" spans="1:10" x14ac:dyDescent="0.25">
      <c r="A464" s="266"/>
      <c r="B464" s="423"/>
      <c r="C464" s="423"/>
      <c r="D464" s="423"/>
      <c r="E464" s="308"/>
      <c r="F464" s="84" t="s">
        <v>193</v>
      </c>
      <c r="G464" s="85">
        <v>0</v>
      </c>
      <c r="H464" s="85">
        <f t="shared" si="50"/>
        <v>0</v>
      </c>
      <c r="I464" s="85">
        <f>SUM(G464*107.4/100)</f>
        <v>0</v>
      </c>
      <c r="J464" s="85">
        <v>0</v>
      </c>
    </row>
    <row r="465" spans="1:10" x14ac:dyDescent="0.25">
      <c r="A465" s="138" t="s">
        <v>62</v>
      </c>
      <c r="B465" s="84" t="s">
        <v>107</v>
      </c>
      <c r="C465" s="84" t="s">
        <v>18</v>
      </c>
      <c r="D465" s="84" t="s">
        <v>332</v>
      </c>
      <c r="E465" s="136">
        <v>800</v>
      </c>
      <c r="F465" s="84"/>
      <c r="G465" s="85">
        <f>SUM(G466)</f>
        <v>1590</v>
      </c>
      <c r="H465" s="85">
        <f>SUM(H466)</f>
        <v>2014</v>
      </c>
      <c r="I465" s="85">
        <f>SUM(I466)</f>
        <v>2014</v>
      </c>
      <c r="J465" s="85">
        <f>SUM(J466)</f>
        <v>0</v>
      </c>
    </row>
    <row r="466" spans="1:10" x14ac:dyDescent="0.25">
      <c r="A466" s="80" t="s">
        <v>64</v>
      </c>
      <c r="B466" s="84" t="s">
        <v>107</v>
      </c>
      <c r="C466" s="84" t="s">
        <v>18</v>
      </c>
      <c r="D466" s="84" t="s">
        <v>332</v>
      </c>
      <c r="E466" s="136">
        <v>850</v>
      </c>
      <c r="F466" s="84"/>
      <c r="G466" s="85">
        <f>SUM(G467:G468)</f>
        <v>1590</v>
      </c>
      <c r="H466" s="85">
        <f>SUM(H467:H468)</f>
        <v>2014</v>
      </c>
      <c r="I466" s="85">
        <f>SUM(I467:I468)</f>
        <v>2014</v>
      </c>
      <c r="J466" s="85">
        <f>SUM(J467:J468)</f>
        <v>0</v>
      </c>
    </row>
    <row r="467" spans="1:10" ht="23.25" x14ac:dyDescent="0.25">
      <c r="A467" s="83" t="s">
        <v>78</v>
      </c>
      <c r="B467" s="84" t="s">
        <v>107</v>
      </c>
      <c r="C467" s="84" t="s">
        <v>18</v>
      </c>
      <c r="D467" s="84" t="s">
        <v>332</v>
      </c>
      <c r="E467" s="136">
        <v>851</v>
      </c>
      <c r="F467" s="23" t="s">
        <v>68</v>
      </c>
      <c r="G467" s="85">
        <v>0</v>
      </c>
      <c r="H467" s="85"/>
      <c r="I467" s="85"/>
      <c r="J467" s="85"/>
    </row>
    <row r="468" spans="1:10" ht="23.25" x14ac:dyDescent="0.25">
      <c r="A468" s="80" t="s">
        <v>66</v>
      </c>
      <c r="B468" s="84" t="s">
        <v>107</v>
      </c>
      <c r="C468" s="84" t="s">
        <v>18</v>
      </c>
      <c r="D468" s="84" t="s">
        <v>332</v>
      </c>
      <c r="E468" s="136">
        <v>852</v>
      </c>
      <c r="F468" s="23" t="s">
        <v>68</v>
      </c>
      <c r="G468" s="85">
        <v>1590</v>
      </c>
      <c r="H468" s="85">
        <f>SUM(I468:J468)</f>
        <v>2014</v>
      </c>
      <c r="I468" s="85">
        <v>2014</v>
      </c>
      <c r="J468" s="85">
        <v>0</v>
      </c>
    </row>
    <row r="469" spans="1:10" ht="23.25" x14ac:dyDescent="0.25">
      <c r="A469" s="138" t="s">
        <v>291</v>
      </c>
      <c r="B469" s="84" t="s">
        <v>107</v>
      </c>
      <c r="C469" s="84" t="s">
        <v>18</v>
      </c>
      <c r="D469" s="84" t="s">
        <v>292</v>
      </c>
      <c r="E469" s="84"/>
      <c r="F469" s="84"/>
      <c r="G469" s="85">
        <f>SUM(G470)</f>
        <v>0</v>
      </c>
      <c r="H469" s="85">
        <f t="shared" ref="H469:J472" si="51">SUM(H470)</f>
        <v>0</v>
      </c>
      <c r="I469" s="85">
        <f t="shared" si="51"/>
        <v>0</v>
      </c>
      <c r="J469" s="85">
        <f t="shared" si="51"/>
        <v>0</v>
      </c>
    </row>
    <row r="470" spans="1:10" ht="34.5" x14ac:dyDescent="0.25">
      <c r="A470" s="138" t="s">
        <v>293</v>
      </c>
      <c r="B470" s="84" t="s">
        <v>107</v>
      </c>
      <c r="C470" s="84" t="s">
        <v>18</v>
      </c>
      <c r="D470" s="84" t="s">
        <v>294</v>
      </c>
      <c r="E470" s="84"/>
      <c r="F470" s="84"/>
      <c r="G470" s="85">
        <f>SUM(G471)</f>
        <v>0</v>
      </c>
      <c r="H470" s="85">
        <f t="shared" si="51"/>
        <v>0</v>
      </c>
      <c r="I470" s="85">
        <f t="shared" si="51"/>
        <v>0</v>
      </c>
      <c r="J470" s="85">
        <f t="shared" si="51"/>
        <v>0</v>
      </c>
    </row>
    <row r="471" spans="1:10" ht="45.75" x14ac:dyDescent="0.25">
      <c r="A471" s="80" t="s">
        <v>28</v>
      </c>
      <c r="B471" s="84" t="s">
        <v>107</v>
      </c>
      <c r="C471" s="84" t="s">
        <v>18</v>
      </c>
      <c r="D471" s="84" t="s">
        <v>294</v>
      </c>
      <c r="E471" s="84" t="s">
        <v>29</v>
      </c>
      <c r="F471" s="84"/>
      <c r="G471" s="85">
        <f>SUM(G472)</f>
        <v>0</v>
      </c>
      <c r="H471" s="85">
        <f t="shared" si="51"/>
        <v>0</v>
      </c>
      <c r="I471" s="85">
        <f t="shared" si="51"/>
        <v>0</v>
      </c>
      <c r="J471" s="85">
        <f t="shared" si="51"/>
        <v>0</v>
      </c>
    </row>
    <row r="472" spans="1:10" ht="23.25" x14ac:dyDescent="0.25">
      <c r="A472" s="83" t="s">
        <v>177</v>
      </c>
      <c r="B472" s="84" t="s">
        <v>107</v>
      </c>
      <c r="C472" s="84" t="s">
        <v>18</v>
      </c>
      <c r="D472" s="84" t="s">
        <v>294</v>
      </c>
      <c r="E472" s="23" t="s">
        <v>178</v>
      </c>
      <c r="F472" s="84"/>
      <c r="G472" s="85">
        <f>SUM(G473)</f>
        <v>0</v>
      </c>
      <c r="H472" s="85">
        <f t="shared" si="51"/>
        <v>0</v>
      </c>
      <c r="I472" s="85">
        <f t="shared" si="51"/>
        <v>0</v>
      </c>
      <c r="J472" s="85">
        <f t="shared" si="51"/>
        <v>0</v>
      </c>
    </row>
    <row r="473" spans="1:10" x14ac:dyDescent="0.25">
      <c r="A473" s="453" t="s">
        <v>32</v>
      </c>
      <c r="B473" s="421" t="s">
        <v>107</v>
      </c>
      <c r="C473" s="421" t="s">
        <v>18</v>
      </c>
      <c r="D473" s="421" t="s">
        <v>294</v>
      </c>
      <c r="E473" s="260" t="s">
        <v>179</v>
      </c>
      <c r="F473" s="84"/>
      <c r="G473" s="85">
        <f>SUM(G474:G475)</f>
        <v>0</v>
      </c>
      <c r="H473" s="85">
        <f>SUM(H474:H475)</f>
        <v>0</v>
      </c>
      <c r="I473" s="85">
        <f>SUM(I474:I475)</f>
        <v>0</v>
      </c>
      <c r="J473" s="85">
        <f>SUM(J474:J475)</f>
        <v>0</v>
      </c>
    </row>
    <row r="474" spans="1:10" x14ac:dyDescent="0.25">
      <c r="A474" s="454"/>
      <c r="B474" s="422"/>
      <c r="C474" s="422"/>
      <c r="D474" s="422"/>
      <c r="E474" s="270"/>
      <c r="F474" s="23" t="s">
        <v>34</v>
      </c>
      <c r="G474" s="85">
        <v>0</v>
      </c>
      <c r="H474" s="85">
        <f>SUM(I474:J474)</f>
        <v>0</v>
      </c>
      <c r="I474" s="85">
        <v>0</v>
      </c>
      <c r="J474" s="85">
        <v>0</v>
      </c>
    </row>
    <row r="475" spans="1:10" x14ac:dyDescent="0.25">
      <c r="A475" s="455"/>
      <c r="B475" s="423"/>
      <c r="C475" s="423"/>
      <c r="D475" s="423"/>
      <c r="E475" s="308"/>
      <c r="F475" s="23" t="s">
        <v>35</v>
      </c>
      <c r="G475" s="85">
        <v>0</v>
      </c>
      <c r="H475" s="85">
        <f>SUM(I475:J475)</f>
        <v>0</v>
      </c>
      <c r="I475" s="85">
        <v>0</v>
      </c>
      <c r="J475" s="85">
        <v>0</v>
      </c>
    </row>
    <row r="476" spans="1:10" x14ac:dyDescent="0.25">
      <c r="A476" s="80" t="s">
        <v>505</v>
      </c>
      <c r="B476" s="84"/>
      <c r="C476" s="84"/>
      <c r="D476" s="84"/>
      <c r="E476" s="84"/>
      <c r="F476" s="84"/>
      <c r="G476" s="85">
        <f>SUM(G477+G515)</f>
        <v>0</v>
      </c>
      <c r="H476" s="85">
        <f>SUM(H477+H515)</f>
        <v>0</v>
      </c>
      <c r="I476" s="85">
        <f>SUM(I477+I515)</f>
        <v>0</v>
      </c>
      <c r="J476" s="85">
        <f>SUM(J477+J515)</f>
        <v>0</v>
      </c>
    </row>
    <row r="477" spans="1:10" ht="34.5" x14ac:dyDescent="0.25">
      <c r="A477" s="83" t="s">
        <v>96</v>
      </c>
      <c r="B477" s="84" t="s">
        <v>107</v>
      </c>
      <c r="C477" s="84" t="s">
        <v>18</v>
      </c>
      <c r="D477" s="84" t="s">
        <v>332</v>
      </c>
      <c r="E477" s="84"/>
      <c r="F477" s="84"/>
      <c r="G477" s="85">
        <f>SUM(G478+G484+G511)</f>
        <v>0</v>
      </c>
      <c r="H477" s="85">
        <f>SUM(H478+H484+H511)</f>
        <v>0</v>
      </c>
      <c r="I477" s="85">
        <f>SUM(I478+I484+I511)</f>
        <v>0</v>
      </c>
      <c r="J477" s="85">
        <f>SUM(J478+J484+J511)</f>
        <v>0</v>
      </c>
    </row>
    <row r="478" spans="1:10" ht="45.75" x14ac:dyDescent="0.25">
      <c r="A478" s="80" t="s">
        <v>28</v>
      </c>
      <c r="B478" s="84" t="s">
        <v>107</v>
      </c>
      <c r="C478" s="84" t="s">
        <v>18</v>
      </c>
      <c r="D478" s="84" t="s">
        <v>332</v>
      </c>
      <c r="E478" s="84" t="s">
        <v>29</v>
      </c>
      <c r="F478" s="84"/>
      <c r="G478" s="85">
        <f>SUM(G479)</f>
        <v>0</v>
      </c>
      <c r="H478" s="85">
        <f>SUM(H479)</f>
        <v>0</v>
      </c>
      <c r="I478" s="85">
        <f>SUM(I479)</f>
        <v>0</v>
      </c>
      <c r="J478" s="85">
        <f>SUM(J479)</f>
        <v>0</v>
      </c>
    </row>
    <row r="479" spans="1:10" ht="23.25" x14ac:dyDescent="0.25">
      <c r="A479" s="83" t="s">
        <v>177</v>
      </c>
      <c r="B479" s="84" t="s">
        <v>107</v>
      </c>
      <c r="C479" s="84" t="s">
        <v>18</v>
      </c>
      <c r="D479" s="84" t="s">
        <v>332</v>
      </c>
      <c r="E479" s="84" t="s">
        <v>178</v>
      </c>
      <c r="F479" s="84"/>
      <c r="G479" s="85">
        <f>SUM(G480+G483)</f>
        <v>0</v>
      </c>
      <c r="H479" s="85">
        <f>SUM(H480+H483)</f>
        <v>0</v>
      </c>
      <c r="I479" s="85">
        <f>SUM(I480+I483)</f>
        <v>0</v>
      </c>
      <c r="J479" s="85">
        <f>SUM(J480+J483)</f>
        <v>0</v>
      </c>
    </row>
    <row r="480" spans="1:10" x14ac:dyDescent="0.25">
      <c r="A480" s="453" t="s">
        <v>32</v>
      </c>
      <c r="B480" s="421" t="s">
        <v>107</v>
      </c>
      <c r="C480" s="421" t="s">
        <v>18</v>
      </c>
      <c r="D480" s="421" t="s">
        <v>332</v>
      </c>
      <c r="E480" s="421" t="s">
        <v>179</v>
      </c>
      <c r="F480" s="84"/>
      <c r="G480" s="85">
        <f>SUM(G481:G482)</f>
        <v>0</v>
      </c>
      <c r="H480" s="85">
        <f>SUM(H481:H482)</f>
        <v>0</v>
      </c>
      <c r="I480" s="85">
        <f>SUM(I481:I482)</f>
        <v>0</v>
      </c>
      <c r="J480" s="85">
        <f>SUM(J481:J482)</f>
        <v>0</v>
      </c>
    </row>
    <row r="481" spans="1:10" x14ac:dyDescent="0.25">
      <c r="A481" s="454"/>
      <c r="B481" s="422"/>
      <c r="C481" s="422"/>
      <c r="D481" s="422"/>
      <c r="E481" s="422"/>
      <c r="F481" s="84" t="s">
        <v>34</v>
      </c>
      <c r="G481" s="85"/>
      <c r="H481" s="85">
        <f>SUM(I481:J481)</f>
        <v>0</v>
      </c>
      <c r="I481" s="85">
        <f>SUM(G481+G520)</f>
        <v>0</v>
      </c>
      <c r="J481" s="85">
        <v>0</v>
      </c>
    </row>
    <row r="482" spans="1:10" x14ac:dyDescent="0.25">
      <c r="A482" s="455"/>
      <c r="B482" s="423"/>
      <c r="C482" s="423"/>
      <c r="D482" s="423"/>
      <c r="E482" s="423"/>
      <c r="F482" s="84" t="s">
        <v>35</v>
      </c>
      <c r="G482" s="85"/>
      <c r="H482" s="85">
        <f>SUM(I482:J482)</f>
        <v>0</v>
      </c>
      <c r="I482" s="85">
        <f>SUM(G482+G521)</f>
        <v>0</v>
      </c>
      <c r="J482" s="85">
        <v>0</v>
      </c>
    </row>
    <row r="483" spans="1:10" ht="23.25" x14ac:dyDescent="0.25">
      <c r="A483" s="138" t="s">
        <v>36</v>
      </c>
      <c r="B483" s="84" t="s">
        <v>107</v>
      </c>
      <c r="C483" s="84" t="s">
        <v>18</v>
      </c>
      <c r="D483" s="84" t="s">
        <v>332</v>
      </c>
      <c r="E483" s="23" t="s">
        <v>182</v>
      </c>
      <c r="F483" s="23" t="s">
        <v>183</v>
      </c>
      <c r="G483" s="85">
        <v>0</v>
      </c>
      <c r="H483" s="85">
        <f>SUM(I483:J483)</f>
        <v>0</v>
      </c>
      <c r="I483" s="85"/>
      <c r="J483" s="85"/>
    </row>
    <row r="484" spans="1:10" ht="23.25" x14ac:dyDescent="0.25">
      <c r="A484" s="138" t="s">
        <v>38</v>
      </c>
      <c r="B484" s="84" t="s">
        <v>107</v>
      </c>
      <c r="C484" s="84" t="s">
        <v>18</v>
      </c>
      <c r="D484" s="84" t="s">
        <v>332</v>
      </c>
      <c r="E484" s="23" t="s">
        <v>88</v>
      </c>
      <c r="F484" s="23"/>
      <c r="G484" s="85">
        <f>SUM(G485)</f>
        <v>0</v>
      </c>
      <c r="H484" s="85">
        <f>SUM(H485)</f>
        <v>0</v>
      </c>
      <c r="I484" s="85">
        <f>SUM(I485)</f>
        <v>0</v>
      </c>
      <c r="J484" s="85">
        <f>SUM(J485)</f>
        <v>0</v>
      </c>
    </row>
    <row r="485" spans="1:10" ht="23.25" x14ac:dyDescent="0.25">
      <c r="A485" s="80" t="s">
        <v>39</v>
      </c>
      <c r="B485" s="84" t="s">
        <v>107</v>
      </c>
      <c r="C485" s="84" t="s">
        <v>18</v>
      </c>
      <c r="D485" s="84" t="s">
        <v>332</v>
      </c>
      <c r="E485" s="23" t="s">
        <v>89</v>
      </c>
      <c r="F485" s="23"/>
      <c r="G485" s="85">
        <f>SUM(G487+G486)</f>
        <v>0</v>
      </c>
      <c r="H485" s="85">
        <f>SUM(H487+H486)</f>
        <v>0</v>
      </c>
      <c r="I485" s="85">
        <f>SUM(I487+I486)</f>
        <v>0</v>
      </c>
      <c r="J485" s="85">
        <f>SUM(J487+J486)</f>
        <v>0</v>
      </c>
    </row>
    <row r="486" spans="1:10" ht="34.5" x14ac:dyDescent="0.25">
      <c r="A486" s="139" t="s">
        <v>150</v>
      </c>
      <c r="B486" s="84" t="s">
        <v>107</v>
      </c>
      <c r="C486" s="84" t="s">
        <v>18</v>
      </c>
      <c r="D486" s="84" t="s">
        <v>332</v>
      </c>
      <c r="E486" s="23" t="s">
        <v>151</v>
      </c>
      <c r="F486" s="23" t="s">
        <v>41</v>
      </c>
      <c r="G486" s="85"/>
      <c r="H486" s="85">
        <f>SUM(I486:J486)</f>
        <v>0</v>
      </c>
      <c r="I486" s="85">
        <f>SUM(G486*90/100)</f>
        <v>0</v>
      </c>
      <c r="J486" s="85">
        <v>0</v>
      </c>
    </row>
    <row r="487" spans="1:10" x14ac:dyDescent="0.25">
      <c r="A487" s="257" t="s">
        <v>42</v>
      </c>
      <c r="B487" s="421" t="s">
        <v>107</v>
      </c>
      <c r="C487" s="421" t="s">
        <v>18</v>
      </c>
      <c r="D487" s="421" t="s">
        <v>332</v>
      </c>
      <c r="E487" s="260" t="s">
        <v>43</v>
      </c>
      <c r="F487" s="23"/>
      <c r="G487" s="85">
        <f>SUM(G488+G489+G490+G494+G499+G501+G503+G500+G502)</f>
        <v>0</v>
      </c>
      <c r="H487" s="85">
        <f>SUM(H488+H489+H490+H494+H499+H501+H503+H500+H502)</f>
        <v>0</v>
      </c>
      <c r="I487" s="85">
        <f>SUM(I488+I489+I490+I494+I499+I501+I503+I500+I502)</f>
        <v>0</v>
      </c>
      <c r="J487" s="85">
        <f>SUM(J488+J489+J490+J494+J499+J501+J503+J500+J502)</f>
        <v>0</v>
      </c>
    </row>
    <row r="488" spans="1:10" x14ac:dyDescent="0.25">
      <c r="A488" s="265"/>
      <c r="B488" s="422"/>
      <c r="C488" s="422"/>
      <c r="D488" s="422"/>
      <c r="E488" s="270"/>
      <c r="F488" s="84" t="s">
        <v>41</v>
      </c>
      <c r="G488" s="85">
        <v>0</v>
      </c>
      <c r="H488" s="85">
        <f>SUM(I488:J488)</f>
        <v>0</v>
      </c>
      <c r="I488" s="85"/>
      <c r="J488" s="85"/>
    </row>
    <row r="489" spans="1:10" x14ac:dyDescent="0.25">
      <c r="A489" s="265"/>
      <c r="B489" s="422"/>
      <c r="C489" s="422"/>
      <c r="D489" s="422"/>
      <c r="E489" s="270"/>
      <c r="F489" s="84" t="s">
        <v>186</v>
      </c>
      <c r="G489" s="85">
        <v>0</v>
      </c>
      <c r="H489" s="85">
        <f t="shared" ref="H489:H510" si="52">SUM(I489:J489)</f>
        <v>0</v>
      </c>
      <c r="I489" s="85"/>
      <c r="J489" s="85"/>
    </row>
    <row r="490" spans="1:10" x14ac:dyDescent="0.25">
      <c r="A490" s="265"/>
      <c r="B490" s="422"/>
      <c r="C490" s="422"/>
      <c r="D490" s="422"/>
      <c r="E490" s="270"/>
      <c r="F490" s="84" t="s">
        <v>45</v>
      </c>
      <c r="G490" s="85">
        <f>SUM(G491:G493)</f>
        <v>0</v>
      </c>
      <c r="H490" s="85">
        <f>SUM(H491:H493)</f>
        <v>0</v>
      </c>
      <c r="I490" s="85">
        <f>SUM(I491:I493)</f>
        <v>0</v>
      </c>
      <c r="J490" s="85">
        <f>SUM(J491:J493)</f>
        <v>0</v>
      </c>
    </row>
    <row r="491" spans="1:10" x14ac:dyDescent="0.25">
      <c r="A491" s="265"/>
      <c r="B491" s="422"/>
      <c r="C491" s="422"/>
      <c r="D491" s="422"/>
      <c r="E491" s="270"/>
      <c r="F491" s="84" t="s">
        <v>46</v>
      </c>
      <c r="G491" s="85"/>
      <c r="H491" s="85">
        <f t="shared" si="52"/>
        <v>0</v>
      </c>
      <c r="I491" s="85">
        <f>SUM(G491*107.4/100)</f>
        <v>0</v>
      </c>
      <c r="J491" s="85">
        <v>0</v>
      </c>
    </row>
    <row r="492" spans="1:10" x14ac:dyDescent="0.25">
      <c r="A492" s="265"/>
      <c r="B492" s="422"/>
      <c r="C492" s="422"/>
      <c r="D492" s="422"/>
      <c r="E492" s="270"/>
      <c r="F492" s="84" t="s">
        <v>47</v>
      </c>
      <c r="G492" s="85">
        <v>0</v>
      </c>
      <c r="H492" s="85">
        <f t="shared" si="52"/>
        <v>0</v>
      </c>
      <c r="I492" s="85">
        <f>SUM(G492*107.4/100)</f>
        <v>0</v>
      </c>
      <c r="J492" s="85">
        <v>0</v>
      </c>
    </row>
    <row r="493" spans="1:10" x14ac:dyDescent="0.25">
      <c r="A493" s="265"/>
      <c r="B493" s="422"/>
      <c r="C493" s="422"/>
      <c r="D493" s="422"/>
      <c r="E493" s="270"/>
      <c r="F493" s="84" t="s">
        <v>48</v>
      </c>
      <c r="G493" s="85"/>
      <c r="H493" s="85">
        <f t="shared" si="52"/>
        <v>0</v>
      </c>
      <c r="I493" s="85">
        <f>SUM(G493*107.4/100)</f>
        <v>0</v>
      </c>
      <c r="J493" s="85">
        <v>0</v>
      </c>
    </row>
    <row r="494" spans="1:10" x14ac:dyDescent="0.25">
      <c r="A494" s="265"/>
      <c r="B494" s="422"/>
      <c r="C494" s="422"/>
      <c r="D494" s="422"/>
      <c r="E494" s="270"/>
      <c r="F494" s="84" t="s">
        <v>50</v>
      </c>
      <c r="G494" s="85">
        <f>SUM(G495:G498)</f>
        <v>0</v>
      </c>
      <c r="H494" s="85">
        <f>SUM(H495:H498)</f>
        <v>0</v>
      </c>
      <c r="I494" s="85">
        <f>SUM(I495:I498)</f>
        <v>0</v>
      </c>
      <c r="J494" s="85">
        <f>SUM(J495:J498)</f>
        <v>0</v>
      </c>
    </row>
    <row r="495" spans="1:10" x14ac:dyDescent="0.25">
      <c r="A495" s="265"/>
      <c r="B495" s="422"/>
      <c r="C495" s="422"/>
      <c r="D495" s="422"/>
      <c r="E495" s="270"/>
      <c r="F495" s="84" t="s">
        <v>51</v>
      </c>
      <c r="G495" s="85">
        <v>0</v>
      </c>
      <c r="H495" s="85">
        <f t="shared" si="52"/>
        <v>0</v>
      </c>
      <c r="I495" s="85"/>
      <c r="J495" s="85"/>
    </row>
    <row r="496" spans="1:10" x14ac:dyDescent="0.25">
      <c r="A496" s="265"/>
      <c r="B496" s="422"/>
      <c r="C496" s="422"/>
      <c r="D496" s="422"/>
      <c r="E496" s="270"/>
      <c r="F496" s="84" t="s">
        <v>52</v>
      </c>
      <c r="G496" s="85">
        <v>0</v>
      </c>
      <c r="H496" s="85">
        <f t="shared" si="52"/>
        <v>0</v>
      </c>
      <c r="I496" s="85">
        <f>SUM(G496*90/100)</f>
        <v>0</v>
      </c>
      <c r="J496" s="85">
        <v>0</v>
      </c>
    </row>
    <row r="497" spans="1:10" ht="23.25" x14ac:dyDescent="0.25">
      <c r="A497" s="265"/>
      <c r="B497" s="422"/>
      <c r="C497" s="422"/>
      <c r="D497" s="422"/>
      <c r="E497" s="270"/>
      <c r="F497" s="159" t="s">
        <v>187</v>
      </c>
      <c r="G497" s="85"/>
      <c r="H497" s="85">
        <f t="shared" si="52"/>
        <v>0</v>
      </c>
      <c r="I497" s="85">
        <v>0</v>
      </c>
      <c r="J497" s="85">
        <v>0</v>
      </c>
    </row>
    <row r="498" spans="1:10" x14ac:dyDescent="0.25">
      <c r="A498" s="265"/>
      <c r="B498" s="422"/>
      <c r="C498" s="422"/>
      <c r="D498" s="422"/>
      <c r="E498" s="270"/>
      <c r="F498" s="84" t="s">
        <v>98</v>
      </c>
      <c r="G498" s="85">
        <v>0</v>
      </c>
      <c r="H498" s="85">
        <f t="shared" si="52"/>
        <v>0</v>
      </c>
      <c r="I498" s="85"/>
      <c r="J498" s="85"/>
    </row>
    <row r="499" spans="1:10" x14ac:dyDescent="0.25">
      <c r="A499" s="265"/>
      <c r="B499" s="422"/>
      <c r="C499" s="422"/>
      <c r="D499" s="422"/>
      <c r="E499" s="270"/>
      <c r="F499" s="84" t="s">
        <v>56</v>
      </c>
      <c r="G499" s="85"/>
      <c r="H499" s="85">
        <f t="shared" si="52"/>
        <v>0</v>
      </c>
      <c r="I499" s="85">
        <f>SUM(G499*90/100)</f>
        <v>0</v>
      </c>
      <c r="J499" s="85">
        <v>0</v>
      </c>
    </row>
    <row r="500" spans="1:10" ht="23.25" x14ac:dyDescent="0.25">
      <c r="A500" s="265"/>
      <c r="B500" s="422"/>
      <c r="C500" s="422"/>
      <c r="D500" s="422"/>
      <c r="E500" s="270"/>
      <c r="F500" s="81" t="s">
        <v>189</v>
      </c>
      <c r="G500" s="85"/>
      <c r="H500" s="85">
        <f t="shared" si="52"/>
        <v>0</v>
      </c>
      <c r="I500" s="85">
        <f>SUM(G500)</f>
        <v>0</v>
      </c>
      <c r="J500" s="85">
        <v>0</v>
      </c>
    </row>
    <row r="501" spans="1:10" x14ac:dyDescent="0.25">
      <c r="A501" s="265"/>
      <c r="B501" s="422"/>
      <c r="C501" s="422"/>
      <c r="D501" s="422"/>
      <c r="E501" s="270"/>
      <c r="F501" s="84" t="s">
        <v>99</v>
      </c>
      <c r="G501" s="85">
        <v>0</v>
      </c>
      <c r="H501" s="85">
        <f t="shared" si="52"/>
        <v>0</v>
      </c>
      <c r="I501" s="85"/>
      <c r="J501" s="85"/>
    </row>
    <row r="502" spans="1:10" ht="23.25" x14ac:dyDescent="0.25">
      <c r="A502" s="265"/>
      <c r="B502" s="422"/>
      <c r="C502" s="422"/>
      <c r="D502" s="422"/>
      <c r="E502" s="270"/>
      <c r="F502" s="81" t="s">
        <v>190</v>
      </c>
      <c r="G502" s="85">
        <v>0</v>
      </c>
      <c r="H502" s="85">
        <f t="shared" si="52"/>
        <v>0</v>
      </c>
      <c r="I502" s="85">
        <v>0</v>
      </c>
      <c r="J502" s="85">
        <v>0</v>
      </c>
    </row>
    <row r="503" spans="1:10" x14ac:dyDescent="0.25">
      <c r="A503" s="265"/>
      <c r="B503" s="422"/>
      <c r="C503" s="422"/>
      <c r="D503" s="422"/>
      <c r="E503" s="270"/>
      <c r="F503" s="84" t="s">
        <v>58</v>
      </c>
      <c r="G503" s="85">
        <f>SUM(G504:G510)</f>
        <v>0</v>
      </c>
      <c r="H503" s="85">
        <f>SUM(H504:H510)</f>
        <v>0</v>
      </c>
      <c r="I503" s="85">
        <f>SUM(I504:I510)</f>
        <v>0</v>
      </c>
      <c r="J503" s="85">
        <f>SUM(J504:J510)</f>
        <v>0</v>
      </c>
    </row>
    <row r="504" spans="1:10" x14ac:dyDescent="0.25">
      <c r="A504" s="265"/>
      <c r="B504" s="422"/>
      <c r="C504" s="422"/>
      <c r="D504" s="422"/>
      <c r="E504" s="270"/>
      <c r="F504" s="84" t="s">
        <v>101</v>
      </c>
      <c r="G504" s="85"/>
      <c r="H504" s="85">
        <f t="shared" si="52"/>
        <v>0</v>
      </c>
      <c r="I504" s="85">
        <f>SUM(G504*90/100)</f>
        <v>0</v>
      </c>
      <c r="J504" s="85">
        <v>0</v>
      </c>
    </row>
    <row r="505" spans="1:10" ht="23.25" x14ac:dyDescent="0.25">
      <c r="A505" s="265"/>
      <c r="B505" s="422"/>
      <c r="C505" s="422"/>
      <c r="D505" s="422"/>
      <c r="E505" s="270"/>
      <c r="F505" s="81" t="s">
        <v>191</v>
      </c>
      <c r="G505" s="85"/>
      <c r="H505" s="85">
        <f t="shared" si="52"/>
        <v>0</v>
      </c>
      <c r="I505" s="85">
        <f>SUM(G505)</f>
        <v>0</v>
      </c>
      <c r="J505" s="85">
        <v>0</v>
      </c>
    </row>
    <row r="506" spans="1:10" x14ac:dyDescent="0.25">
      <c r="A506" s="265"/>
      <c r="B506" s="422"/>
      <c r="C506" s="422"/>
      <c r="D506" s="422"/>
      <c r="E506" s="270"/>
      <c r="F506" s="84" t="s">
        <v>102</v>
      </c>
      <c r="G506" s="85">
        <v>0</v>
      </c>
      <c r="H506" s="85">
        <f t="shared" si="52"/>
        <v>0</v>
      </c>
      <c r="I506" s="85"/>
      <c r="J506" s="85"/>
    </row>
    <row r="507" spans="1:10" ht="23.25" x14ac:dyDescent="0.25">
      <c r="A507" s="265"/>
      <c r="B507" s="422"/>
      <c r="C507" s="422"/>
      <c r="D507" s="422"/>
      <c r="E507" s="270"/>
      <c r="F507" s="81" t="s">
        <v>192</v>
      </c>
      <c r="G507" s="85"/>
      <c r="H507" s="85">
        <f t="shared" si="52"/>
        <v>0</v>
      </c>
      <c r="I507" s="85">
        <v>0</v>
      </c>
      <c r="J507" s="85">
        <v>0</v>
      </c>
    </row>
    <row r="508" spans="1:10" x14ac:dyDescent="0.25">
      <c r="A508" s="265"/>
      <c r="B508" s="422"/>
      <c r="C508" s="422"/>
      <c r="D508" s="422"/>
      <c r="E508" s="270"/>
      <c r="F508" s="84" t="s">
        <v>60</v>
      </c>
      <c r="G508" s="85">
        <v>0</v>
      </c>
      <c r="H508" s="85">
        <f t="shared" si="52"/>
        <v>0</v>
      </c>
      <c r="I508" s="85">
        <f>SUM(G508*107.4/100)</f>
        <v>0</v>
      </c>
      <c r="J508" s="85">
        <v>0</v>
      </c>
    </row>
    <row r="509" spans="1:10" x14ac:dyDescent="0.25">
      <c r="A509" s="265"/>
      <c r="B509" s="422"/>
      <c r="C509" s="422"/>
      <c r="D509" s="422"/>
      <c r="E509" s="270"/>
      <c r="F509" s="84" t="s">
        <v>61</v>
      </c>
      <c r="G509" s="85"/>
      <c r="H509" s="85">
        <f t="shared" si="52"/>
        <v>0</v>
      </c>
      <c r="I509" s="85">
        <f>SUM(G509*107.4/100)</f>
        <v>0</v>
      </c>
      <c r="J509" s="85">
        <v>0</v>
      </c>
    </row>
    <row r="510" spans="1:10" x14ac:dyDescent="0.25">
      <c r="A510" s="266"/>
      <c r="B510" s="423"/>
      <c r="C510" s="423"/>
      <c r="D510" s="423"/>
      <c r="E510" s="308"/>
      <c r="F510" s="84" t="s">
        <v>193</v>
      </c>
      <c r="G510" s="85"/>
      <c r="H510" s="85">
        <f t="shared" si="52"/>
        <v>0</v>
      </c>
      <c r="I510" s="85">
        <f>SUM(G510*107.4/100)</f>
        <v>0</v>
      </c>
      <c r="J510" s="85">
        <v>0</v>
      </c>
    </row>
    <row r="511" spans="1:10" x14ac:dyDescent="0.25">
      <c r="A511" s="138" t="s">
        <v>62</v>
      </c>
      <c r="B511" s="84" t="s">
        <v>107</v>
      </c>
      <c r="C511" s="84" t="s">
        <v>18</v>
      </c>
      <c r="D511" s="84" t="s">
        <v>332</v>
      </c>
      <c r="E511" s="136">
        <v>800</v>
      </c>
      <c r="F511" s="84"/>
      <c r="G511" s="85">
        <f>SUM(G512)</f>
        <v>0</v>
      </c>
      <c r="H511" s="85">
        <f>SUM(H512)</f>
        <v>0</v>
      </c>
      <c r="I511" s="85">
        <f>SUM(I512)</f>
        <v>0</v>
      </c>
      <c r="J511" s="85">
        <f>SUM(J512)</f>
        <v>0</v>
      </c>
    </row>
    <row r="512" spans="1:10" x14ac:dyDescent="0.25">
      <c r="A512" s="80" t="s">
        <v>64</v>
      </c>
      <c r="B512" s="84" t="s">
        <v>107</v>
      </c>
      <c r="C512" s="84" t="s">
        <v>18</v>
      </c>
      <c r="D512" s="84" t="s">
        <v>332</v>
      </c>
      <c r="E512" s="136">
        <v>850</v>
      </c>
      <c r="F512" s="84"/>
      <c r="G512" s="85">
        <f>SUM(G513:G514)</f>
        <v>0</v>
      </c>
      <c r="H512" s="85">
        <f>SUM(H513:H514)</f>
        <v>0</v>
      </c>
      <c r="I512" s="85">
        <f>SUM(I513:I514)</f>
        <v>0</v>
      </c>
      <c r="J512" s="85">
        <f>SUM(J513:J514)</f>
        <v>0</v>
      </c>
    </row>
    <row r="513" spans="1:10" ht="23.25" x14ac:dyDescent="0.25">
      <c r="A513" s="83" t="s">
        <v>78</v>
      </c>
      <c r="B513" s="84" t="s">
        <v>107</v>
      </c>
      <c r="C513" s="84" t="s">
        <v>18</v>
      </c>
      <c r="D513" s="84" t="s">
        <v>332</v>
      </c>
      <c r="E513" s="136">
        <v>851</v>
      </c>
      <c r="F513" s="23" t="s">
        <v>68</v>
      </c>
      <c r="G513" s="85">
        <v>0</v>
      </c>
      <c r="H513" s="85"/>
      <c r="I513" s="85"/>
      <c r="J513" s="85"/>
    </row>
    <row r="514" spans="1:10" ht="23.25" x14ac:dyDescent="0.25">
      <c r="A514" s="80" t="s">
        <v>66</v>
      </c>
      <c r="B514" s="84" t="s">
        <v>107</v>
      </c>
      <c r="C514" s="84" t="s">
        <v>18</v>
      </c>
      <c r="D514" s="84" t="s">
        <v>332</v>
      </c>
      <c r="E514" s="136">
        <v>852</v>
      </c>
      <c r="F514" s="23" t="s">
        <v>68</v>
      </c>
      <c r="G514" s="85"/>
      <c r="H514" s="85">
        <f>SUM(I514:J514)</f>
        <v>0</v>
      </c>
      <c r="I514" s="85">
        <f>SUM(G514)</f>
        <v>0</v>
      </c>
      <c r="J514" s="85">
        <v>0</v>
      </c>
    </row>
    <row r="515" spans="1:10" ht="23.25" x14ac:dyDescent="0.25">
      <c r="A515" s="138" t="s">
        <v>291</v>
      </c>
      <c r="B515" s="84" t="s">
        <v>107</v>
      </c>
      <c r="C515" s="84" t="s">
        <v>18</v>
      </c>
      <c r="D515" s="84" t="s">
        <v>292</v>
      </c>
      <c r="E515" s="84"/>
      <c r="F515" s="84"/>
      <c r="G515" s="85">
        <f>SUM(G516)</f>
        <v>0</v>
      </c>
      <c r="H515" s="85">
        <f t="shared" ref="H515:J518" si="53">SUM(H516)</f>
        <v>0</v>
      </c>
      <c r="I515" s="85">
        <f t="shared" si="53"/>
        <v>0</v>
      </c>
      <c r="J515" s="85">
        <f t="shared" si="53"/>
        <v>0</v>
      </c>
    </row>
    <row r="516" spans="1:10" ht="34.5" x14ac:dyDescent="0.25">
      <c r="A516" s="138" t="s">
        <v>293</v>
      </c>
      <c r="B516" s="84" t="s">
        <v>107</v>
      </c>
      <c r="C516" s="84" t="s">
        <v>18</v>
      </c>
      <c r="D516" s="84" t="s">
        <v>294</v>
      </c>
      <c r="E516" s="84"/>
      <c r="F516" s="84"/>
      <c r="G516" s="85">
        <f>SUM(G517)</f>
        <v>0</v>
      </c>
      <c r="H516" s="85">
        <f t="shared" si="53"/>
        <v>0</v>
      </c>
      <c r="I516" s="85">
        <f t="shared" si="53"/>
        <v>0</v>
      </c>
      <c r="J516" s="85">
        <f t="shared" si="53"/>
        <v>0</v>
      </c>
    </row>
    <row r="517" spans="1:10" ht="45.75" x14ac:dyDescent="0.25">
      <c r="A517" s="80" t="s">
        <v>28</v>
      </c>
      <c r="B517" s="84" t="s">
        <v>107</v>
      </c>
      <c r="C517" s="84" t="s">
        <v>18</v>
      </c>
      <c r="D517" s="84" t="s">
        <v>294</v>
      </c>
      <c r="E517" s="84" t="s">
        <v>29</v>
      </c>
      <c r="F517" s="84"/>
      <c r="G517" s="85">
        <f>SUM(G518)</f>
        <v>0</v>
      </c>
      <c r="H517" s="85">
        <f t="shared" si="53"/>
        <v>0</v>
      </c>
      <c r="I517" s="85">
        <f t="shared" si="53"/>
        <v>0</v>
      </c>
      <c r="J517" s="85">
        <f t="shared" si="53"/>
        <v>0</v>
      </c>
    </row>
    <row r="518" spans="1:10" ht="23.25" x14ac:dyDescent="0.25">
      <c r="A518" s="83" t="s">
        <v>177</v>
      </c>
      <c r="B518" s="84" t="s">
        <v>107</v>
      </c>
      <c r="C518" s="84" t="s">
        <v>18</v>
      </c>
      <c r="D518" s="84" t="s">
        <v>294</v>
      </c>
      <c r="E518" s="23" t="s">
        <v>178</v>
      </c>
      <c r="F518" s="84"/>
      <c r="G518" s="85">
        <f>SUM(G519)</f>
        <v>0</v>
      </c>
      <c r="H518" s="85">
        <f t="shared" si="53"/>
        <v>0</v>
      </c>
      <c r="I518" s="85">
        <f t="shared" si="53"/>
        <v>0</v>
      </c>
      <c r="J518" s="85">
        <f t="shared" si="53"/>
        <v>0</v>
      </c>
    </row>
    <row r="519" spans="1:10" x14ac:dyDescent="0.25">
      <c r="A519" s="453" t="s">
        <v>32</v>
      </c>
      <c r="B519" s="421" t="s">
        <v>107</v>
      </c>
      <c r="C519" s="421" t="s">
        <v>18</v>
      </c>
      <c r="D519" s="421" t="s">
        <v>294</v>
      </c>
      <c r="E519" s="260" t="s">
        <v>179</v>
      </c>
      <c r="F519" s="84"/>
      <c r="G519" s="85">
        <f>SUM(G520:G521)</f>
        <v>0</v>
      </c>
      <c r="H519" s="85">
        <f>SUM(H520:H521)</f>
        <v>0</v>
      </c>
      <c r="I519" s="85">
        <f>SUM(I520:I521)</f>
        <v>0</v>
      </c>
      <c r="J519" s="85">
        <f>SUM(J520:J521)</f>
        <v>0</v>
      </c>
    </row>
    <row r="520" spans="1:10" x14ac:dyDescent="0.25">
      <c r="A520" s="454"/>
      <c r="B520" s="422"/>
      <c r="C520" s="422"/>
      <c r="D520" s="422"/>
      <c r="E520" s="270"/>
      <c r="F520" s="23" t="s">
        <v>34</v>
      </c>
      <c r="G520" s="85"/>
      <c r="H520" s="85">
        <f>SUM(I520:J520)</f>
        <v>0</v>
      </c>
      <c r="I520" s="85">
        <v>0</v>
      </c>
      <c r="J520" s="85">
        <v>0</v>
      </c>
    </row>
    <row r="521" spans="1:10" x14ac:dyDescent="0.25">
      <c r="A521" s="455"/>
      <c r="B521" s="423"/>
      <c r="C521" s="423"/>
      <c r="D521" s="423"/>
      <c r="E521" s="308"/>
      <c r="F521" s="23" t="s">
        <v>35</v>
      </c>
      <c r="G521" s="85"/>
      <c r="H521" s="85">
        <f>SUM(I521:J521)</f>
        <v>0</v>
      </c>
      <c r="I521" s="85">
        <v>0</v>
      </c>
      <c r="J521" s="85">
        <v>0</v>
      </c>
    </row>
    <row r="522" spans="1:10" x14ac:dyDescent="0.25">
      <c r="A522" s="80" t="s">
        <v>350</v>
      </c>
      <c r="B522" s="84"/>
      <c r="C522" s="84"/>
      <c r="D522" s="84"/>
      <c r="E522" s="84"/>
      <c r="F522" s="84"/>
      <c r="G522" s="85">
        <f>SUM(G523+G561)</f>
        <v>0</v>
      </c>
      <c r="H522" s="85">
        <f>SUM(H523+H561)</f>
        <v>0</v>
      </c>
      <c r="I522" s="85">
        <f>SUM(I523+I561)</f>
        <v>0</v>
      </c>
      <c r="J522" s="85">
        <f>SUM(J523+J561)</f>
        <v>0</v>
      </c>
    </row>
    <row r="523" spans="1:10" ht="34.5" x14ac:dyDescent="0.25">
      <c r="A523" s="83" t="s">
        <v>96</v>
      </c>
      <c r="B523" s="84" t="s">
        <v>107</v>
      </c>
      <c r="C523" s="84" t="s">
        <v>18</v>
      </c>
      <c r="D523" s="84" t="s">
        <v>332</v>
      </c>
      <c r="E523" s="84"/>
      <c r="F523" s="84"/>
      <c r="G523" s="85">
        <f>SUM(G524+G530+G557)</f>
        <v>0</v>
      </c>
      <c r="H523" s="85">
        <f>SUM(H524+H530+H557)</f>
        <v>0</v>
      </c>
      <c r="I523" s="85">
        <f>SUM(I524+I530+I557)</f>
        <v>0</v>
      </c>
      <c r="J523" s="85">
        <f>SUM(J524+J530+J557)</f>
        <v>0</v>
      </c>
    </row>
    <row r="524" spans="1:10" ht="45.75" x14ac:dyDescent="0.25">
      <c r="A524" s="80" t="s">
        <v>28</v>
      </c>
      <c r="B524" s="84" t="s">
        <v>107</v>
      </c>
      <c r="C524" s="84" t="s">
        <v>18</v>
      </c>
      <c r="D524" s="84" t="s">
        <v>332</v>
      </c>
      <c r="E524" s="84" t="s">
        <v>29</v>
      </c>
      <c r="F524" s="84"/>
      <c r="G524" s="85">
        <f>SUM(G525)</f>
        <v>0</v>
      </c>
      <c r="H524" s="85">
        <f>SUM(H525)</f>
        <v>0</v>
      </c>
      <c r="I524" s="85">
        <f>SUM(I525)</f>
        <v>0</v>
      </c>
      <c r="J524" s="85">
        <f>SUM(J525)</f>
        <v>0</v>
      </c>
    </row>
    <row r="525" spans="1:10" ht="23.25" x14ac:dyDescent="0.25">
      <c r="A525" s="83" t="s">
        <v>177</v>
      </c>
      <c r="B525" s="84" t="s">
        <v>107</v>
      </c>
      <c r="C525" s="84" t="s">
        <v>18</v>
      </c>
      <c r="D525" s="84" t="s">
        <v>332</v>
      </c>
      <c r="E525" s="84" t="s">
        <v>178</v>
      </c>
      <c r="F525" s="84"/>
      <c r="G525" s="85">
        <f>SUM(G526+G529)</f>
        <v>0</v>
      </c>
      <c r="H525" s="85">
        <f>SUM(H526+H529)</f>
        <v>0</v>
      </c>
      <c r="I525" s="85">
        <f>SUM(I526+I529)</f>
        <v>0</v>
      </c>
      <c r="J525" s="85">
        <f>SUM(J526+J529)</f>
        <v>0</v>
      </c>
    </row>
    <row r="526" spans="1:10" x14ac:dyDescent="0.25">
      <c r="A526" s="453" t="s">
        <v>32</v>
      </c>
      <c r="B526" s="421" t="s">
        <v>107</v>
      </c>
      <c r="C526" s="421" t="s">
        <v>18</v>
      </c>
      <c r="D526" s="421" t="s">
        <v>332</v>
      </c>
      <c r="E526" s="421" t="s">
        <v>179</v>
      </c>
      <c r="F526" s="84"/>
      <c r="G526" s="85">
        <f>SUM(G527:G528)</f>
        <v>0</v>
      </c>
      <c r="H526" s="85">
        <f>SUM(H527:H528)</f>
        <v>0</v>
      </c>
      <c r="I526" s="85">
        <f>SUM(I527:I528)</f>
        <v>0</v>
      </c>
      <c r="J526" s="85">
        <f>SUM(J527:J528)</f>
        <v>0</v>
      </c>
    </row>
    <row r="527" spans="1:10" x14ac:dyDescent="0.25">
      <c r="A527" s="454"/>
      <c r="B527" s="422"/>
      <c r="C527" s="422"/>
      <c r="D527" s="422"/>
      <c r="E527" s="422"/>
      <c r="F527" s="84" t="s">
        <v>34</v>
      </c>
      <c r="G527" s="85"/>
      <c r="H527" s="85">
        <f>SUM(I527:J527)</f>
        <v>0</v>
      </c>
      <c r="I527" s="85">
        <f>SUM(G527+G566)</f>
        <v>0</v>
      </c>
      <c r="J527" s="85">
        <v>0</v>
      </c>
    </row>
    <row r="528" spans="1:10" x14ac:dyDescent="0.25">
      <c r="A528" s="455"/>
      <c r="B528" s="423"/>
      <c r="C528" s="423"/>
      <c r="D528" s="423"/>
      <c r="E528" s="423"/>
      <c r="F528" s="84" t="s">
        <v>35</v>
      </c>
      <c r="G528" s="85"/>
      <c r="H528" s="85">
        <f>SUM(I528:J528)</f>
        <v>0</v>
      </c>
      <c r="I528" s="85">
        <f>SUM(G528+G567)</f>
        <v>0</v>
      </c>
      <c r="J528" s="85">
        <v>0</v>
      </c>
    </row>
    <row r="529" spans="1:10" ht="23.25" x14ac:dyDescent="0.25">
      <c r="A529" s="138" t="s">
        <v>36</v>
      </c>
      <c r="B529" s="84" t="s">
        <v>107</v>
      </c>
      <c r="C529" s="84" t="s">
        <v>18</v>
      </c>
      <c r="D529" s="84" t="s">
        <v>332</v>
      </c>
      <c r="E529" s="23" t="s">
        <v>182</v>
      </c>
      <c r="F529" s="23" t="s">
        <v>183</v>
      </c>
      <c r="G529" s="85">
        <v>0</v>
      </c>
      <c r="H529" s="85">
        <f>SUM(I529:J529)</f>
        <v>0</v>
      </c>
      <c r="I529" s="85"/>
      <c r="J529" s="85"/>
    </row>
    <row r="530" spans="1:10" ht="23.25" x14ac:dyDescent="0.25">
      <c r="A530" s="138" t="s">
        <v>38</v>
      </c>
      <c r="B530" s="84" t="s">
        <v>107</v>
      </c>
      <c r="C530" s="84" t="s">
        <v>18</v>
      </c>
      <c r="D530" s="84" t="s">
        <v>332</v>
      </c>
      <c r="E530" s="23" t="s">
        <v>88</v>
      </c>
      <c r="F530" s="23"/>
      <c r="G530" s="85">
        <f>SUM(G531)</f>
        <v>0</v>
      </c>
      <c r="H530" s="85">
        <f>SUM(H531)</f>
        <v>0</v>
      </c>
      <c r="I530" s="85">
        <f>SUM(I531)</f>
        <v>0</v>
      </c>
      <c r="J530" s="85">
        <f>SUM(J531)</f>
        <v>0</v>
      </c>
    </row>
    <row r="531" spans="1:10" ht="23.25" x14ac:dyDescent="0.25">
      <c r="A531" s="80" t="s">
        <v>39</v>
      </c>
      <c r="B531" s="84" t="s">
        <v>107</v>
      </c>
      <c r="C531" s="84" t="s">
        <v>18</v>
      </c>
      <c r="D531" s="84" t="s">
        <v>332</v>
      </c>
      <c r="E531" s="23" t="s">
        <v>89</v>
      </c>
      <c r="F531" s="23"/>
      <c r="G531" s="85">
        <f>SUM(G533+G532)</f>
        <v>0</v>
      </c>
      <c r="H531" s="85">
        <f>SUM(H533+H532)</f>
        <v>0</v>
      </c>
      <c r="I531" s="85">
        <f>SUM(I533+I532)</f>
        <v>0</v>
      </c>
      <c r="J531" s="85">
        <f>SUM(J533+J532)</f>
        <v>0</v>
      </c>
    </row>
    <row r="532" spans="1:10" ht="34.5" x14ac:dyDescent="0.25">
      <c r="A532" s="139" t="s">
        <v>150</v>
      </c>
      <c r="B532" s="84" t="s">
        <v>107</v>
      </c>
      <c r="C532" s="84" t="s">
        <v>18</v>
      </c>
      <c r="D532" s="84" t="s">
        <v>332</v>
      </c>
      <c r="E532" s="23" t="s">
        <v>151</v>
      </c>
      <c r="F532" s="23" t="s">
        <v>41</v>
      </c>
      <c r="G532" s="85"/>
      <c r="H532" s="85">
        <f>SUM(I532:J532)</f>
        <v>0</v>
      </c>
      <c r="I532" s="85">
        <f>SUM(G532*90/100)</f>
        <v>0</v>
      </c>
      <c r="J532" s="85">
        <v>0</v>
      </c>
    </row>
    <row r="533" spans="1:10" x14ac:dyDescent="0.25">
      <c r="A533" s="257" t="s">
        <v>42</v>
      </c>
      <c r="B533" s="421" t="s">
        <v>107</v>
      </c>
      <c r="C533" s="421" t="s">
        <v>18</v>
      </c>
      <c r="D533" s="421" t="s">
        <v>332</v>
      </c>
      <c r="E533" s="260" t="s">
        <v>43</v>
      </c>
      <c r="F533" s="23"/>
      <c r="G533" s="85">
        <f>SUM(G534+G535+G536+G540+G545+G547+G549+G546+G548)</f>
        <v>0</v>
      </c>
      <c r="H533" s="85">
        <f>SUM(H534+H535+H536+H540+H545+H547+H549+H546+H548)</f>
        <v>0</v>
      </c>
      <c r="I533" s="85">
        <f>SUM(I534+I535+I536+I540+I545+I547+I549+I546+I548)</f>
        <v>0</v>
      </c>
      <c r="J533" s="85">
        <f>SUM(J534+J535+J536+J540+J545+J547+J549+J546+J548)</f>
        <v>0</v>
      </c>
    </row>
    <row r="534" spans="1:10" x14ac:dyDescent="0.25">
      <c r="A534" s="265"/>
      <c r="B534" s="422"/>
      <c r="C534" s="422"/>
      <c r="D534" s="422"/>
      <c r="E534" s="270"/>
      <c r="F534" s="84" t="s">
        <v>41</v>
      </c>
      <c r="G534" s="85">
        <v>0</v>
      </c>
      <c r="H534" s="85">
        <f>SUM(I534:J534)</f>
        <v>0</v>
      </c>
      <c r="I534" s="85"/>
      <c r="J534" s="85"/>
    </row>
    <row r="535" spans="1:10" x14ac:dyDescent="0.25">
      <c r="A535" s="265"/>
      <c r="B535" s="422"/>
      <c r="C535" s="422"/>
      <c r="D535" s="422"/>
      <c r="E535" s="270"/>
      <c r="F535" s="84" t="s">
        <v>186</v>
      </c>
      <c r="G535" s="85"/>
      <c r="H535" s="85">
        <f>SUM(I535:J535)</f>
        <v>0</v>
      </c>
      <c r="I535" s="85">
        <f>SUM(G535*90/100)</f>
        <v>0</v>
      </c>
      <c r="J535" s="85">
        <v>0</v>
      </c>
    </row>
    <row r="536" spans="1:10" x14ac:dyDescent="0.25">
      <c r="A536" s="265"/>
      <c r="B536" s="422"/>
      <c r="C536" s="422"/>
      <c r="D536" s="422"/>
      <c r="E536" s="270"/>
      <c r="F536" s="84" t="s">
        <v>45</v>
      </c>
      <c r="G536" s="85">
        <f>SUM(G537:G539)</f>
        <v>0</v>
      </c>
      <c r="H536" s="85">
        <f>SUM(H537:H539)</f>
        <v>0</v>
      </c>
      <c r="I536" s="85">
        <f>SUM(I537:I539)</f>
        <v>0</v>
      </c>
      <c r="J536" s="85">
        <f>SUM(J537:J539)</f>
        <v>0</v>
      </c>
    </row>
    <row r="537" spans="1:10" x14ac:dyDescent="0.25">
      <c r="A537" s="265"/>
      <c r="B537" s="422"/>
      <c r="C537" s="422"/>
      <c r="D537" s="422"/>
      <c r="E537" s="270"/>
      <c r="F537" s="84" t="s">
        <v>46</v>
      </c>
      <c r="G537" s="85"/>
      <c r="H537" s="85">
        <f>SUM(I537:J537)</f>
        <v>0</v>
      </c>
      <c r="I537" s="85">
        <f>SUM(G537*107.4/100)</f>
        <v>0</v>
      </c>
      <c r="J537" s="85">
        <v>0</v>
      </c>
    </row>
    <row r="538" spans="1:10" x14ac:dyDescent="0.25">
      <c r="A538" s="265"/>
      <c r="B538" s="422"/>
      <c r="C538" s="422"/>
      <c r="D538" s="422"/>
      <c r="E538" s="270"/>
      <c r="F538" s="84" t="s">
        <v>47</v>
      </c>
      <c r="G538" s="85"/>
      <c r="H538" s="85">
        <f>SUM(I538:J538)</f>
        <v>0</v>
      </c>
      <c r="I538" s="85">
        <f>SUM(G538*107.4/100)</f>
        <v>0</v>
      </c>
      <c r="J538" s="85">
        <v>0</v>
      </c>
    </row>
    <row r="539" spans="1:10" x14ac:dyDescent="0.25">
      <c r="A539" s="265"/>
      <c r="B539" s="422"/>
      <c r="C539" s="422"/>
      <c r="D539" s="422"/>
      <c r="E539" s="270"/>
      <c r="F539" s="84" t="s">
        <v>48</v>
      </c>
      <c r="G539" s="85"/>
      <c r="H539" s="85">
        <f>SUM(I539:J539)</f>
        <v>0</v>
      </c>
      <c r="I539" s="85">
        <f>SUM(G539*107.4/100)</f>
        <v>0</v>
      </c>
      <c r="J539" s="85">
        <v>0</v>
      </c>
    </row>
    <row r="540" spans="1:10" x14ac:dyDescent="0.25">
      <c r="A540" s="265"/>
      <c r="B540" s="422"/>
      <c r="C540" s="422"/>
      <c r="D540" s="422"/>
      <c r="E540" s="270"/>
      <c r="F540" s="84" t="s">
        <v>50</v>
      </c>
      <c r="G540" s="85">
        <f>SUM(G541:G544)</f>
        <v>0</v>
      </c>
      <c r="H540" s="85">
        <f>SUM(H541:H544)</f>
        <v>0</v>
      </c>
      <c r="I540" s="85">
        <f>SUM(I541:I544)</f>
        <v>0</v>
      </c>
      <c r="J540" s="85">
        <f>SUM(J541:J544)</f>
        <v>0</v>
      </c>
    </row>
    <row r="541" spans="1:10" x14ac:dyDescent="0.25">
      <c r="A541" s="265"/>
      <c r="B541" s="422"/>
      <c r="C541" s="422"/>
      <c r="D541" s="422"/>
      <c r="E541" s="270"/>
      <c r="F541" s="84" t="s">
        <v>51</v>
      </c>
      <c r="G541" s="85">
        <v>0</v>
      </c>
      <c r="H541" s="85">
        <f t="shared" ref="H541:H548" si="54">SUM(I541:J541)</f>
        <v>0</v>
      </c>
      <c r="I541" s="85"/>
      <c r="J541" s="85"/>
    </row>
    <row r="542" spans="1:10" x14ac:dyDescent="0.25">
      <c r="A542" s="265"/>
      <c r="B542" s="422"/>
      <c r="C542" s="422"/>
      <c r="D542" s="422"/>
      <c r="E542" s="270"/>
      <c r="F542" s="84" t="s">
        <v>52</v>
      </c>
      <c r="G542" s="85">
        <v>0</v>
      </c>
      <c r="H542" s="85">
        <f t="shared" si="54"/>
        <v>0</v>
      </c>
      <c r="I542" s="85"/>
      <c r="J542" s="85"/>
    </row>
    <row r="543" spans="1:10" ht="23.25" x14ac:dyDescent="0.25">
      <c r="A543" s="265"/>
      <c r="B543" s="422"/>
      <c r="C543" s="422"/>
      <c r="D543" s="422"/>
      <c r="E543" s="270"/>
      <c r="F543" s="159" t="s">
        <v>187</v>
      </c>
      <c r="G543" s="85"/>
      <c r="H543" s="85">
        <f t="shared" si="54"/>
        <v>0</v>
      </c>
      <c r="I543" s="85">
        <v>0</v>
      </c>
      <c r="J543" s="85">
        <v>0</v>
      </c>
    </row>
    <row r="544" spans="1:10" x14ac:dyDescent="0.25">
      <c r="A544" s="265"/>
      <c r="B544" s="422"/>
      <c r="C544" s="422"/>
      <c r="D544" s="422"/>
      <c r="E544" s="270"/>
      <c r="F544" s="84" t="s">
        <v>98</v>
      </c>
      <c r="G544" s="85">
        <v>0</v>
      </c>
      <c r="H544" s="85">
        <f t="shared" si="54"/>
        <v>0</v>
      </c>
      <c r="I544" s="85"/>
      <c r="J544" s="85"/>
    </row>
    <row r="545" spans="1:10" x14ac:dyDescent="0.25">
      <c r="A545" s="265"/>
      <c r="B545" s="422"/>
      <c r="C545" s="422"/>
      <c r="D545" s="422"/>
      <c r="E545" s="270"/>
      <c r="F545" s="84" t="s">
        <v>56</v>
      </c>
      <c r="G545" s="85"/>
      <c r="H545" s="85">
        <f t="shared" si="54"/>
        <v>0</v>
      </c>
      <c r="I545" s="85">
        <f>SUM(G545*90/100)</f>
        <v>0</v>
      </c>
      <c r="J545" s="85">
        <v>0</v>
      </c>
    </row>
    <row r="546" spans="1:10" ht="23.25" x14ac:dyDescent="0.25">
      <c r="A546" s="265"/>
      <c r="B546" s="422"/>
      <c r="C546" s="422"/>
      <c r="D546" s="422"/>
      <c r="E546" s="270"/>
      <c r="F546" s="81" t="s">
        <v>189</v>
      </c>
      <c r="G546" s="85"/>
      <c r="H546" s="85">
        <f t="shared" si="54"/>
        <v>0</v>
      </c>
      <c r="I546" s="85">
        <f>SUM(G546)</f>
        <v>0</v>
      </c>
      <c r="J546" s="85">
        <v>0</v>
      </c>
    </row>
    <row r="547" spans="1:10" x14ac:dyDescent="0.25">
      <c r="A547" s="265"/>
      <c r="B547" s="422"/>
      <c r="C547" s="422"/>
      <c r="D547" s="422"/>
      <c r="E547" s="270"/>
      <c r="F547" s="84" t="s">
        <v>99</v>
      </c>
      <c r="G547" s="85"/>
      <c r="H547" s="85">
        <f t="shared" si="54"/>
        <v>0</v>
      </c>
      <c r="I547" s="85">
        <f>SUM(G547*90/100)</f>
        <v>0</v>
      </c>
      <c r="J547" s="85">
        <v>0</v>
      </c>
    </row>
    <row r="548" spans="1:10" ht="23.25" x14ac:dyDescent="0.25">
      <c r="A548" s="265"/>
      <c r="B548" s="422"/>
      <c r="C548" s="422"/>
      <c r="D548" s="422"/>
      <c r="E548" s="270"/>
      <c r="F548" s="81" t="s">
        <v>190</v>
      </c>
      <c r="G548" s="85">
        <v>0</v>
      </c>
      <c r="H548" s="85">
        <f t="shared" si="54"/>
        <v>0</v>
      </c>
      <c r="I548" s="85">
        <v>0</v>
      </c>
      <c r="J548" s="85">
        <v>0</v>
      </c>
    </row>
    <row r="549" spans="1:10" x14ac:dyDescent="0.25">
      <c r="A549" s="265"/>
      <c r="B549" s="422"/>
      <c r="C549" s="422"/>
      <c r="D549" s="422"/>
      <c r="E549" s="270"/>
      <c r="F549" s="84" t="s">
        <v>58</v>
      </c>
      <c r="G549" s="85">
        <f>SUM(G550:G556)</f>
        <v>0</v>
      </c>
      <c r="H549" s="85">
        <f>SUM(H550:H556)</f>
        <v>0</v>
      </c>
      <c r="I549" s="85">
        <f>SUM(I550:I556)</f>
        <v>0</v>
      </c>
      <c r="J549" s="85">
        <f>SUM(J550:J556)</f>
        <v>0</v>
      </c>
    </row>
    <row r="550" spans="1:10" x14ac:dyDescent="0.25">
      <c r="A550" s="265"/>
      <c r="B550" s="422"/>
      <c r="C550" s="422"/>
      <c r="D550" s="422"/>
      <c r="E550" s="270"/>
      <c r="F550" s="84" t="s">
        <v>101</v>
      </c>
      <c r="G550" s="85"/>
      <c r="H550" s="85">
        <f t="shared" ref="H550:H556" si="55">SUM(I550:J550)</f>
        <v>0</v>
      </c>
      <c r="I550" s="85">
        <f>SUM(G550*90/100)</f>
        <v>0</v>
      </c>
      <c r="J550" s="85">
        <v>0</v>
      </c>
    </row>
    <row r="551" spans="1:10" ht="23.25" x14ac:dyDescent="0.25">
      <c r="A551" s="265"/>
      <c r="B551" s="422"/>
      <c r="C551" s="422"/>
      <c r="D551" s="422"/>
      <c r="E551" s="270"/>
      <c r="F551" s="81" t="s">
        <v>191</v>
      </c>
      <c r="G551" s="85"/>
      <c r="H551" s="85">
        <f t="shared" si="55"/>
        <v>0</v>
      </c>
      <c r="I551" s="85">
        <f>SUM(G551)</f>
        <v>0</v>
      </c>
      <c r="J551" s="85">
        <v>0</v>
      </c>
    </row>
    <row r="552" spans="1:10" x14ac:dyDescent="0.25">
      <c r="A552" s="265"/>
      <c r="B552" s="422"/>
      <c r="C552" s="422"/>
      <c r="D552" s="422"/>
      <c r="E552" s="270"/>
      <c r="F552" s="84" t="s">
        <v>102</v>
      </c>
      <c r="G552" s="85">
        <v>0</v>
      </c>
      <c r="H552" s="85">
        <f t="shared" si="55"/>
        <v>0</v>
      </c>
      <c r="I552" s="85"/>
      <c r="J552" s="85"/>
    </row>
    <row r="553" spans="1:10" ht="23.25" x14ac:dyDescent="0.25">
      <c r="A553" s="265"/>
      <c r="B553" s="422"/>
      <c r="C553" s="422"/>
      <c r="D553" s="422"/>
      <c r="E553" s="270"/>
      <c r="F553" s="81" t="s">
        <v>192</v>
      </c>
      <c r="G553" s="85"/>
      <c r="H553" s="85">
        <f t="shared" si="55"/>
        <v>0</v>
      </c>
      <c r="I553" s="85">
        <v>0</v>
      </c>
      <c r="J553" s="85">
        <v>0</v>
      </c>
    </row>
    <row r="554" spans="1:10" x14ac:dyDescent="0.25">
      <c r="A554" s="265"/>
      <c r="B554" s="422"/>
      <c r="C554" s="422"/>
      <c r="D554" s="422"/>
      <c r="E554" s="270"/>
      <c r="F554" s="84" t="s">
        <v>60</v>
      </c>
      <c r="G554" s="85"/>
      <c r="H554" s="85">
        <f t="shared" si="55"/>
        <v>0</v>
      </c>
      <c r="I554" s="85">
        <f>SUM(G554*107.4/100)</f>
        <v>0</v>
      </c>
      <c r="J554" s="85">
        <v>0</v>
      </c>
    </row>
    <row r="555" spans="1:10" x14ac:dyDescent="0.25">
      <c r="A555" s="265"/>
      <c r="B555" s="422"/>
      <c r="C555" s="422"/>
      <c r="D555" s="422"/>
      <c r="E555" s="270"/>
      <c r="F555" s="84" t="s">
        <v>61</v>
      </c>
      <c r="G555" s="85"/>
      <c r="H555" s="85">
        <f t="shared" si="55"/>
        <v>0</v>
      </c>
      <c r="I555" s="85">
        <f>SUM(G555*107.4/100)</f>
        <v>0</v>
      </c>
      <c r="J555" s="85">
        <v>0</v>
      </c>
    </row>
    <row r="556" spans="1:10" x14ac:dyDescent="0.25">
      <c r="A556" s="266"/>
      <c r="B556" s="423"/>
      <c r="C556" s="423"/>
      <c r="D556" s="423"/>
      <c r="E556" s="308"/>
      <c r="F556" s="84" t="s">
        <v>193</v>
      </c>
      <c r="G556" s="85">
        <v>0</v>
      </c>
      <c r="H556" s="85">
        <f t="shared" si="55"/>
        <v>0</v>
      </c>
      <c r="I556" s="85">
        <f>SUM(G556*107.4/100)</f>
        <v>0</v>
      </c>
      <c r="J556" s="85">
        <v>0</v>
      </c>
    </row>
    <row r="557" spans="1:10" x14ac:dyDescent="0.25">
      <c r="A557" s="138" t="s">
        <v>62</v>
      </c>
      <c r="B557" s="84" t="s">
        <v>107</v>
      </c>
      <c r="C557" s="84" t="s">
        <v>18</v>
      </c>
      <c r="D557" s="84" t="s">
        <v>332</v>
      </c>
      <c r="E557" s="136">
        <v>800</v>
      </c>
      <c r="F557" s="84"/>
      <c r="G557" s="85">
        <f>SUM(G558)</f>
        <v>0</v>
      </c>
      <c r="H557" s="85">
        <f>SUM(H558)</f>
        <v>0</v>
      </c>
      <c r="I557" s="85">
        <f>SUM(I558)</f>
        <v>0</v>
      </c>
      <c r="J557" s="85">
        <f>SUM(J558)</f>
        <v>0</v>
      </c>
    </row>
    <row r="558" spans="1:10" x14ac:dyDescent="0.25">
      <c r="A558" s="80" t="s">
        <v>64</v>
      </c>
      <c r="B558" s="84" t="s">
        <v>107</v>
      </c>
      <c r="C558" s="84" t="s">
        <v>18</v>
      </c>
      <c r="D558" s="84" t="s">
        <v>332</v>
      </c>
      <c r="E558" s="136">
        <v>850</v>
      </c>
      <c r="F558" s="84"/>
      <c r="G558" s="85">
        <f>SUM(G559:G560)</f>
        <v>0</v>
      </c>
      <c r="H558" s="85">
        <f>SUM(H559:H560)</f>
        <v>0</v>
      </c>
      <c r="I558" s="85">
        <f>SUM(I559:I560)</f>
        <v>0</v>
      </c>
      <c r="J558" s="85">
        <f>SUM(J559:J560)</f>
        <v>0</v>
      </c>
    </row>
    <row r="559" spans="1:10" ht="23.25" x14ac:dyDescent="0.25">
      <c r="A559" s="83" t="s">
        <v>78</v>
      </c>
      <c r="B559" s="84" t="s">
        <v>107</v>
      </c>
      <c r="C559" s="84" t="s">
        <v>18</v>
      </c>
      <c r="D559" s="84" t="s">
        <v>332</v>
      </c>
      <c r="E559" s="136">
        <v>851</v>
      </c>
      <c r="F559" s="23" t="s">
        <v>68</v>
      </c>
      <c r="G559" s="85">
        <v>0</v>
      </c>
      <c r="H559" s="85"/>
      <c r="I559" s="85"/>
      <c r="J559" s="85"/>
    </row>
    <row r="560" spans="1:10" ht="23.25" x14ac:dyDescent="0.25">
      <c r="A560" s="80" t="s">
        <v>66</v>
      </c>
      <c r="B560" s="84" t="s">
        <v>107</v>
      </c>
      <c r="C560" s="84" t="s">
        <v>18</v>
      </c>
      <c r="D560" s="84" t="s">
        <v>332</v>
      </c>
      <c r="E560" s="136">
        <v>852</v>
      </c>
      <c r="F560" s="23" t="s">
        <v>68</v>
      </c>
      <c r="G560" s="85"/>
      <c r="H560" s="85">
        <f>SUM(I560:J560)</f>
        <v>0</v>
      </c>
      <c r="I560" s="85"/>
      <c r="J560" s="85">
        <v>0</v>
      </c>
    </row>
    <row r="561" spans="1:10" ht="23.25" x14ac:dyDescent="0.25">
      <c r="A561" s="138" t="s">
        <v>291</v>
      </c>
      <c r="B561" s="84" t="s">
        <v>107</v>
      </c>
      <c r="C561" s="84" t="s">
        <v>18</v>
      </c>
      <c r="D561" s="84" t="s">
        <v>292</v>
      </c>
      <c r="E561" s="84"/>
      <c r="F561" s="84"/>
      <c r="G561" s="85">
        <f>SUM(G562)</f>
        <v>0</v>
      </c>
      <c r="H561" s="85">
        <f t="shared" ref="H561:J564" si="56">SUM(H562)</f>
        <v>0</v>
      </c>
      <c r="I561" s="85">
        <f t="shared" si="56"/>
        <v>0</v>
      </c>
      <c r="J561" s="85">
        <f t="shared" si="56"/>
        <v>0</v>
      </c>
    </row>
    <row r="562" spans="1:10" ht="34.5" x14ac:dyDescent="0.25">
      <c r="A562" s="138" t="s">
        <v>293</v>
      </c>
      <c r="B562" s="84" t="s">
        <v>107</v>
      </c>
      <c r="C562" s="84" t="s">
        <v>18</v>
      </c>
      <c r="D562" s="84" t="s">
        <v>294</v>
      </c>
      <c r="E562" s="84"/>
      <c r="F562" s="84"/>
      <c r="G562" s="85">
        <f>SUM(G563)</f>
        <v>0</v>
      </c>
      <c r="H562" s="85">
        <f t="shared" si="56"/>
        <v>0</v>
      </c>
      <c r="I562" s="85">
        <f t="shared" si="56"/>
        <v>0</v>
      </c>
      <c r="J562" s="85">
        <f t="shared" si="56"/>
        <v>0</v>
      </c>
    </row>
    <row r="563" spans="1:10" ht="45.75" x14ac:dyDescent="0.25">
      <c r="A563" s="80" t="s">
        <v>28</v>
      </c>
      <c r="B563" s="84" t="s">
        <v>107</v>
      </c>
      <c r="C563" s="84" t="s">
        <v>18</v>
      </c>
      <c r="D563" s="84" t="s">
        <v>294</v>
      </c>
      <c r="E563" s="84" t="s">
        <v>29</v>
      </c>
      <c r="F563" s="84"/>
      <c r="G563" s="85">
        <f>SUM(G564)</f>
        <v>0</v>
      </c>
      <c r="H563" s="85">
        <f t="shared" si="56"/>
        <v>0</v>
      </c>
      <c r="I563" s="85">
        <f t="shared" si="56"/>
        <v>0</v>
      </c>
      <c r="J563" s="85">
        <f t="shared" si="56"/>
        <v>0</v>
      </c>
    </row>
    <row r="564" spans="1:10" ht="23.25" x14ac:dyDescent="0.25">
      <c r="A564" s="83" t="s">
        <v>177</v>
      </c>
      <c r="B564" s="84" t="s">
        <v>107</v>
      </c>
      <c r="C564" s="84" t="s">
        <v>18</v>
      </c>
      <c r="D564" s="84" t="s">
        <v>294</v>
      </c>
      <c r="E564" s="23" t="s">
        <v>178</v>
      </c>
      <c r="F564" s="84"/>
      <c r="G564" s="85">
        <f>SUM(G565)</f>
        <v>0</v>
      </c>
      <c r="H564" s="85">
        <f t="shared" si="56"/>
        <v>0</v>
      </c>
      <c r="I564" s="85">
        <f t="shared" si="56"/>
        <v>0</v>
      </c>
      <c r="J564" s="85">
        <f t="shared" si="56"/>
        <v>0</v>
      </c>
    </row>
    <row r="565" spans="1:10" x14ac:dyDescent="0.25">
      <c r="A565" s="453" t="s">
        <v>32</v>
      </c>
      <c r="B565" s="421" t="s">
        <v>107</v>
      </c>
      <c r="C565" s="421" t="s">
        <v>18</v>
      </c>
      <c r="D565" s="421" t="s">
        <v>294</v>
      </c>
      <c r="E565" s="260" t="s">
        <v>179</v>
      </c>
      <c r="F565" s="84"/>
      <c r="G565" s="85">
        <f>SUM(G566:G567)</f>
        <v>0</v>
      </c>
      <c r="H565" s="85">
        <f>SUM(H566:H567)</f>
        <v>0</v>
      </c>
      <c r="I565" s="85">
        <f>SUM(I566:I567)</f>
        <v>0</v>
      </c>
      <c r="J565" s="85">
        <f>SUM(J566:J567)</f>
        <v>0</v>
      </c>
    </row>
    <row r="566" spans="1:10" x14ac:dyDescent="0.25">
      <c r="A566" s="454"/>
      <c r="B566" s="422"/>
      <c r="C566" s="422"/>
      <c r="D566" s="422"/>
      <c r="E566" s="270"/>
      <c r="F566" s="23" t="s">
        <v>34</v>
      </c>
      <c r="G566" s="85"/>
      <c r="H566" s="85">
        <f>SUM(I566:J566)</f>
        <v>0</v>
      </c>
      <c r="I566" s="85">
        <v>0</v>
      </c>
      <c r="J566" s="85">
        <v>0</v>
      </c>
    </row>
    <row r="567" spans="1:10" x14ac:dyDescent="0.25">
      <c r="A567" s="455"/>
      <c r="B567" s="423"/>
      <c r="C567" s="423"/>
      <c r="D567" s="423"/>
      <c r="E567" s="308"/>
      <c r="F567" s="23" t="s">
        <v>35</v>
      </c>
      <c r="G567" s="85"/>
      <c r="H567" s="85">
        <f>SUM(I567:J567)</f>
        <v>0</v>
      </c>
      <c r="I567" s="85">
        <v>0</v>
      </c>
      <c r="J567" s="85">
        <v>0</v>
      </c>
    </row>
    <row r="568" spans="1:10" x14ac:dyDescent="0.25">
      <c r="A568" s="80" t="s">
        <v>350</v>
      </c>
      <c r="B568" s="84"/>
      <c r="C568" s="84"/>
      <c r="D568" s="84"/>
      <c r="E568" s="84"/>
      <c r="F568" s="84"/>
      <c r="G568" s="85">
        <f>SUM(G569+G607)</f>
        <v>0</v>
      </c>
      <c r="H568" s="85">
        <f>SUM(H569+H607)</f>
        <v>0</v>
      </c>
      <c r="I568" s="85">
        <f>SUM(I569+I607)</f>
        <v>0</v>
      </c>
      <c r="J568" s="85">
        <f>SUM(J569+J607)</f>
        <v>0</v>
      </c>
    </row>
    <row r="569" spans="1:10" ht="34.5" x14ac:dyDescent="0.25">
      <c r="A569" s="83" t="s">
        <v>96</v>
      </c>
      <c r="B569" s="84" t="s">
        <v>107</v>
      </c>
      <c r="C569" s="84" t="s">
        <v>18</v>
      </c>
      <c r="D569" s="84" t="s">
        <v>332</v>
      </c>
      <c r="E569" s="84"/>
      <c r="F569" s="84"/>
      <c r="G569" s="85">
        <f>SUM(G570+G576+G603)</f>
        <v>0</v>
      </c>
      <c r="H569" s="85">
        <f>SUM(H570+H576+H603)</f>
        <v>0</v>
      </c>
      <c r="I569" s="85">
        <f>SUM(I570+I576+I603)</f>
        <v>0</v>
      </c>
      <c r="J569" s="85">
        <f>SUM(J570+J576+J603)</f>
        <v>0</v>
      </c>
    </row>
    <row r="570" spans="1:10" ht="45.75" x14ac:dyDescent="0.25">
      <c r="A570" s="80" t="s">
        <v>28</v>
      </c>
      <c r="B570" s="84" t="s">
        <v>107</v>
      </c>
      <c r="C570" s="84" t="s">
        <v>18</v>
      </c>
      <c r="D570" s="84" t="s">
        <v>332</v>
      </c>
      <c r="E570" s="84" t="s">
        <v>29</v>
      </c>
      <c r="F570" s="84"/>
      <c r="G570" s="85">
        <f>SUM(G571)</f>
        <v>0</v>
      </c>
      <c r="H570" s="85">
        <f>SUM(H571)</f>
        <v>0</v>
      </c>
      <c r="I570" s="85">
        <f>SUM(I571)</f>
        <v>0</v>
      </c>
      <c r="J570" s="85">
        <f>SUM(J571)</f>
        <v>0</v>
      </c>
    </row>
    <row r="571" spans="1:10" ht="23.25" x14ac:dyDescent="0.25">
      <c r="A571" s="83" t="s">
        <v>177</v>
      </c>
      <c r="B571" s="84" t="s">
        <v>107</v>
      </c>
      <c r="C571" s="84" t="s">
        <v>18</v>
      </c>
      <c r="D571" s="84" t="s">
        <v>332</v>
      </c>
      <c r="E571" s="84" t="s">
        <v>178</v>
      </c>
      <c r="F571" s="84"/>
      <c r="G571" s="85">
        <f>SUM(G572+G575)</f>
        <v>0</v>
      </c>
      <c r="H571" s="85">
        <f>SUM(H572+H575)</f>
        <v>0</v>
      </c>
      <c r="I571" s="85">
        <f>SUM(I572+I575)</f>
        <v>0</v>
      </c>
      <c r="J571" s="85">
        <f>SUM(J572+J575)</f>
        <v>0</v>
      </c>
    </row>
    <row r="572" spans="1:10" x14ac:dyDescent="0.25">
      <c r="A572" s="453" t="s">
        <v>32</v>
      </c>
      <c r="B572" s="421" t="s">
        <v>107</v>
      </c>
      <c r="C572" s="421" t="s">
        <v>18</v>
      </c>
      <c r="D572" s="421" t="s">
        <v>332</v>
      </c>
      <c r="E572" s="421" t="s">
        <v>179</v>
      </c>
      <c r="F572" s="84"/>
      <c r="G572" s="85">
        <f>SUM(G573:G574)</f>
        <v>0</v>
      </c>
      <c r="H572" s="85">
        <f>SUM(H573:H574)</f>
        <v>0</v>
      </c>
      <c r="I572" s="85">
        <f>SUM(I573:I574)</f>
        <v>0</v>
      </c>
      <c r="J572" s="85">
        <f>SUM(J573:J574)</f>
        <v>0</v>
      </c>
    </row>
    <row r="573" spans="1:10" x14ac:dyDescent="0.25">
      <c r="A573" s="454"/>
      <c r="B573" s="422"/>
      <c r="C573" s="422"/>
      <c r="D573" s="422"/>
      <c r="E573" s="422"/>
      <c r="F573" s="84" t="s">
        <v>34</v>
      </c>
      <c r="G573" s="85"/>
      <c r="H573" s="85">
        <f>SUM(I573:J573)</f>
        <v>0</v>
      </c>
      <c r="I573" s="85">
        <f>SUM(G573+G612)</f>
        <v>0</v>
      </c>
      <c r="J573" s="85">
        <v>0</v>
      </c>
    </row>
    <row r="574" spans="1:10" x14ac:dyDescent="0.25">
      <c r="A574" s="455"/>
      <c r="B574" s="423"/>
      <c r="C574" s="423"/>
      <c r="D574" s="423"/>
      <c r="E574" s="423"/>
      <c r="F574" s="84" t="s">
        <v>35</v>
      </c>
      <c r="G574" s="85"/>
      <c r="H574" s="85">
        <f>SUM(I574:J574)</f>
        <v>0</v>
      </c>
      <c r="I574" s="85">
        <f>SUM(G574+G613)</f>
        <v>0</v>
      </c>
      <c r="J574" s="85">
        <v>0</v>
      </c>
    </row>
    <row r="575" spans="1:10" ht="23.25" x14ac:dyDescent="0.25">
      <c r="A575" s="138" t="s">
        <v>36</v>
      </c>
      <c r="B575" s="84" t="s">
        <v>107</v>
      </c>
      <c r="C575" s="84" t="s">
        <v>18</v>
      </c>
      <c r="D575" s="84" t="s">
        <v>332</v>
      </c>
      <c r="E575" s="23" t="s">
        <v>182</v>
      </c>
      <c r="F575" s="23" t="s">
        <v>183</v>
      </c>
      <c r="G575" s="85">
        <v>0</v>
      </c>
      <c r="H575" s="85">
        <f>SUM(I575:J575)</f>
        <v>0</v>
      </c>
      <c r="I575" s="85"/>
      <c r="J575" s="85"/>
    </row>
    <row r="576" spans="1:10" ht="23.25" x14ac:dyDescent="0.25">
      <c r="A576" s="138" t="s">
        <v>38</v>
      </c>
      <c r="B576" s="84" t="s">
        <v>107</v>
      </c>
      <c r="C576" s="84" t="s">
        <v>18</v>
      </c>
      <c r="D576" s="84" t="s">
        <v>332</v>
      </c>
      <c r="E576" s="23" t="s">
        <v>88</v>
      </c>
      <c r="F576" s="23"/>
      <c r="G576" s="85">
        <f>SUM(G577)</f>
        <v>0</v>
      </c>
      <c r="H576" s="85">
        <f>SUM(H577)</f>
        <v>0</v>
      </c>
      <c r="I576" s="85">
        <f>SUM(I577)</f>
        <v>0</v>
      </c>
      <c r="J576" s="85">
        <f>SUM(J577)</f>
        <v>0</v>
      </c>
    </row>
    <row r="577" spans="1:10" ht="23.25" x14ac:dyDescent="0.25">
      <c r="A577" s="80" t="s">
        <v>39</v>
      </c>
      <c r="B577" s="84" t="s">
        <v>107</v>
      </c>
      <c r="C577" s="84" t="s">
        <v>18</v>
      </c>
      <c r="D577" s="84" t="s">
        <v>332</v>
      </c>
      <c r="E577" s="23" t="s">
        <v>89</v>
      </c>
      <c r="F577" s="23"/>
      <c r="G577" s="85">
        <f>SUM(G579+G578)</f>
        <v>0</v>
      </c>
      <c r="H577" s="85">
        <f>SUM(H579+H578)</f>
        <v>0</v>
      </c>
      <c r="I577" s="85">
        <f>SUM(I579+I578)</f>
        <v>0</v>
      </c>
      <c r="J577" s="85">
        <f>SUM(J579+J578)</f>
        <v>0</v>
      </c>
    </row>
    <row r="578" spans="1:10" ht="34.5" x14ac:dyDescent="0.25">
      <c r="A578" s="139" t="s">
        <v>150</v>
      </c>
      <c r="B578" s="84" t="s">
        <v>107</v>
      </c>
      <c r="C578" s="84" t="s">
        <v>18</v>
      </c>
      <c r="D578" s="84" t="s">
        <v>332</v>
      </c>
      <c r="E578" s="23" t="s">
        <v>151</v>
      </c>
      <c r="F578" s="23" t="s">
        <v>41</v>
      </c>
      <c r="G578" s="85">
        <v>0</v>
      </c>
      <c r="H578" s="85"/>
      <c r="I578" s="85"/>
      <c r="J578" s="85"/>
    </row>
    <row r="579" spans="1:10" x14ac:dyDescent="0.25">
      <c r="A579" s="257" t="s">
        <v>42</v>
      </c>
      <c r="B579" s="421" t="s">
        <v>107</v>
      </c>
      <c r="C579" s="421" t="s">
        <v>18</v>
      </c>
      <c r="D579" s="421" t="s">
        <v>332</v>
      </c>
      <c r="E579" s="260" t="s">
        <v>43</v>
      </c>
      <c r="F579" s="23"/>
      <c r="G579" s="85">
        <f>SUM(G580+G581+G582+G586+G591+G593+G595+G592+G594)</f>
        <v>0</v>
      </c>
      <c r="H579" s="85">
        <f>SUM(H580+H581+H582+H586+H591+H593+H595+H592+H594)</f>
        <v>0</v>
      </c>
      <c r="I579" s="85">
        <f>SUM(I580+I581+I582+I586+I591+I593+I595+I592+I594)</f>
        <v>0</v>
      </c>
      <c r="J579" s="85">
        <f>SUM(J580+J581+J582+J586+J591+J593+J595+J592+J594)</f>
        <v>0</v>
      </c>
    </row>
    <row r="580" spans="1:10" x14ac:dyDescent="0.25">
      <c r="A580" s="265"/>
      <c r="B580" s="422"/>
      <c r="C580" s="422"/>
      <c r="D580" s="422"/>
      <c r="E580" s="270"/>
      <c r="F580" s="84" t="s">
        <v>41</v>
      </c>
      <c r="G580" s="85">
        <v>0</v>
      </c>
      <c r="H580" s="85">
        <f>SUM(I580:J580)</f>
        <v>0</v>
      </c>
      <c r="I580" s="85"/>
      <c r="J580" s="85"/>
    </row>
    <row r="581" spans="1:10" x14ac:dyDescent="0.25">
      <c r="A581" s="265"/>
      <c r="B581" s="422"/>
      <c r="C581" s="422"/>
      <c r="D581" s="422"/>
      <c r="E581" s="270"/>
      <c r="F581" s="84" t="s">
        <v>186</v>
      </c>
      <c r="G581" s="85"/>
      <c r="H581" s="85">
        <f>SUM(I581:J581)</f>
        <v>0</v>
      </c>
      <c r="I581" s="85">
        <f>SUM(G581*90/100)</f>
        <v>0</v>
      </c>
      <c r="J581" s="85">
        <v>0</v>
      </c>
    </row>
    <row r="582" spans="1:10" x14ac:dyDescent="0.25">
      <c r="A582" s="265"/>
      <c r="B582" s="422"/>
      <c r="C582" s="422"/>
      <c r="D582" s="422"/>
      <c r="E582" s="270"/>
      <c r="F582" s="84" t="s">
        <v>45</v>
      </c>
      <c r="G582" s="85">
        <f>SUM(G583:G585)</f>
        <v>0</v>
      </c>
      <c r="H582" s="85">
        <f>SUM(H583:H585)</f>
        <v>0</v>
      </c>
      <c r="I582" s="85">
        <f>SUM(I583:I585)</f>
        <v>0</v>
      </c>
      <c r="J582" s="85">
        <f>SUM(J583:J585)</f>
        <v>0</v>
      </c>
    </row>
    <row r="583" spans="1:10" x14ac:dyDescent="0.25">
      <c r="A583" s="265"/>
      <c r="B583" s="422"/>
      <c r="C583" s="422"/>
      <c r="D583" s="422"/>
      <c r="E583" s="270"/>
      <c r="F583" s="84" t="s">
        <v>46</v>
      </c>
      <c r="G583" s="85"/>
      <c r="H583" s="85">
        <f>SUM(I583:J583)</f>
        <v>0</v>
      </c>
      <c r="I583" s="85">
        <f>SUM(G583*107.4/100)</f>
        <v>0</v>
      </c>
      <c r="J583" s="85">
        <v>0</v>
      </c>
    </row>
    <row r="584" spans="1:10" x14ac:dyDescent="0.25">
      <c r="A584" s="265"/>
      <c r="B584" s="422"/>
      <c r="C584" s="422"/>
      <c r="D584" s="422"/>
      <c r="E584" s="270"/>
      <c r="F584" s="84" t="s">
        <v>47</v>
      </c>
      <c r="G584" s="85"/>
      <c r="H584" s="85">
        <f>SUM(I584:J584)</f>
        <v>0</v>
      </c>
      <c r="I584" s="85">
        <f>SUM(G584*107.4/100)</f>
        <v>0</v>
      </c>
      <c r="J584" s="85">
        <v>0</v>
      </c>
    </row>
    <row r="585" spans="1:10" x14ac:dyDescent="0.25">
      <c r="A585" s="265"/>
      <c r="B585" s="422"/>
      <c r="C585" s="422"/>
      <c r="D585" s="422"/>
      <c r="E585" s="270"/>
      <c r="F585" s="84" t="s">
        <v>48</v>
      </c>
      <c r="G585" s="85"/>
      <c r="H585" s="85">
        <f>SUM(I585:J585)</f>
        <v>0</v>
      </c>
      <c r="I585" s="85">
        <f>SUM(G585*107.4/100)</f>
        <v>0</v>
      </c>
      <c r="J585" s="85">
        <v>0</v>
      </c>
    </row>
    <row r="586" spans="1:10" x14ac:dyDescent="0.25">
      <c r="A586" s="265"/>
      <c r="B586" s="422"/>
      <c r="C586" s="422"/>
      <c r="D586" s="422"/>
      <c r="E586" s="270"/>
      <c r="F586" s="84" t="s">
        <v>50</v>
      </c>
      <c r="G586" s="85">
        <f>SUM(G587:G590)</f>
        <v>0</v>
      </c>
      <c r="H586" s="85">
        <f>SUM(H587:H590)</f>
        <v>0</v>
      </c>
      <c r="I586" s="85">
        <f>SUM(I587:I590)</f>
        <v>0</v>
      </c>
      <c r="J586" s="85">
        <f>SUM(J587:J590)</f>
        <v>0</v>
      </c>
    </row>
    <row r="587" spans="1:10" x14ac:dyDescent="0.25">
      <c r="A587" s="265"/>
      <c r="B587" s="422"/>
      <c r="C587" s="422"/>
      <c r="D587" s="422"/>
      <c r="E587" s="270"/>
      <c r="F587" s="84" t="s">
        <v>51</v>
      </c>
      <c r="G587" s="85">
        <v>0</v>
      </c>
      <c r="H587" s="85">
        <f t="shared" ref="H587:H594" si="57">SUM(I587:J587)</f>
        <v>0</v>
      </c>
      <c r="I587" s="85"/>
      <c r="J587" s="85"/>
    </row>
    <row r="588" spans="1:10" x14ac:dyDescent="0.25">
      <c r="A588" s="265"/>
      <c r="B588" s="422"/>
      <c r="C588" s="422"/>
      <c r="D588" s="422"/>
      <c r="E588" s="270"/>
      <c r="F588" s="84" t="s">
        <v>52</v>
      </c>
      <c r="G588" s="85">
        <v>0</v>
      </c>
      <c r="H588" s="85">
        <f t="shared" si="57"/>
        <v>0</v>
      </c>
      <c r="I588" s="85"/>
      <c r="J588" s="85"/>
    </row>
    <row r="589" spans="1:10" ht="23.25" x14ac:dyDescent="0.25">
      <c r="A589" s="265"/>
      <c r="B589" s="422"/>
      <c r="C589" s="422"/>
      <c r="D589" s="422"/>
      <c r="E589" s="270"/>
      <c r="F589" s="159" t="s">
        <v>187</v>
      </c>
      <c r="G589" s="85"/>
      <c r="H589" s="85">
        <f t="shared" si="57"/>
        <v>0</v>
      </c>
      <c r="I589" s="85">
        <v>0</v>
      </c>
      <c r="J589" s="85">
        <v>0</v>
      </c>
    </row>
    <row r="590" spans="1:10" x14ac:dyDescent="0.25">
      <c r="A590" s="265"/>
      <c r="B590" s="422"/>
      <c r="C590" s="422"/>
      <c r="D590" s="422"/>
      <c r="E590" s="270"/>
      <c r="F590" s="84" t="s">
        <v>98</v>
      </c>
      <c r="G590" s="85">
        <v>0</v>
      </c>
      <c r="H590" s="85">
        <f t="shared" si="57"/>
        <v>0</v>
      </c>
      <c r="I590" s="85"/>
      <c r="J590" s="85"/>
    </row>
    <row r="591" spans="1:10" x14ac:dyDescent="0.25">
      <c r="A591" s="265"/>
      <c r="B591" s="422"/>
      <c r="C591" s="422"/>
      <c r="D591" s="422"/>
      <c r="E591" s="270"/>
      <c r="F591" s="84" t="s">
        <v>56</v>
      </c>
      <c r="G591" s="85"/>
      <c r="H591" s="85">
        <f t="shared" si="57"/>
        <v>0</v>
      </c>
      <c r="I591" s="85">
        <f>SUM(G591*90/100)</f>
        <v>0</v>
      </c>
      <c r="J591" s="85">
        <v>0</v>
      </c>
    </row>
    <row r="592" spans="1:10" ht="23.25" x14ac:dyDescent="0.25">
      <c r="A592" s="265"/>
      <c r="B592" s="422"/>
      <c r="C592" s="422"/>
      <c r="D592" s="422"/>
      <c r="E592" s="270"/>
      <c r="F592" s="81" t="s">
        <v>189</v>
      </c>
      <c r="G592" s="85"/>
      <c r="H592" s="85">
        <f t="shared" si="57"/>
        <v>0</v>
      </c>
      <c r="I592" s="85"/>
      <c r="J592" s="85">
        <v>0</v>
      </c>
    </row>
    <row r="593" spans="1:10" x14ac:dyDescent="0.25">
      <c r="A593" s="265"/>
      <c r="B593" s="422"/>
      <c r="C593" s="422"/>
      <c r="D593" s="422"/>
      <c r="E593" s="270"/>
      <c r="F593" s="84" t="s">
        <v>99</v>
      </c>
      <c r="G593" s="85"/>
      <c r="H593" s="85">
        <f t="shared" si="57"/>
        <v>0</v>
      </c>
      <c r="I593" s="85">
        <f>SUM(G593*90/100)</f>
        <v>0</v>
      </c>
      <c r="J593" s="85">
        <v>0</v>
      </c>
    </row>
    <row r="594" spans="1:10" ht="23.25" x14ac:dyDescent="0.25">
      <c r="A594" s="265"/>
      <c r="B594" s="422"/>
      <c r="C594" s="422"/>
      <c r="D594" s="422"/>
      <c r="E594" s="270"/>
      <c r="F594" s="81" t="s">
        <v>190</v>
      </c>
      <c r="G594" s="85">
        <v>0</v>
      </c>
      <c r="H594" s="85">
        <f t="shared" si="57"/>
        <v>0</v>
      </c>
      <c r="I594" s="85">
        <v>0</v>
      </c>
      <c r="J594" s="85">
        <v>0</v>
      </c>
    </row>
    <row r="595" spans="1:10" x14ac:dyDescent="0.25">
      <c r="A595" s="265"/>
      <c r="B595" s="422"/>
      <c r="C595" s="422"/>
      <c r="D595" s="422"/>
      <c r="E595" s="270"/>
      <c r="F595" s="84" t="s">
        <v>58</v>
      </c>
      <c r="G595" s="85">
        <f>SUM(G596:G602)</f>
        <v>0</v>
      </c>
      <c r="H595" s="85">
        <f>SUM(H596:H602)</f>
        <v>0</v>
      </c>
      <c r="I595" s="85">
        <f>SUM(I596:I602)</f>
        <v>0</v>
      </c>
      <c r="J595" s="85">
        <f>SUM(J596:J602)</f>
        <v>0</v>
      </c>
    </row>
    <row r="596" spans="1:10" x14ac:dyDescent="0.25">
      <c r="A596" s="265"/>
      <c r="B596" s="422"/>
      <c r="C596" s="422"/>
      <c r="D596" s="422"/>
      <c r="E596" s="270"/>
      <c r="F596" s="84" t="s">
        <v>101</v>
      </c>
      <c r="G596" s="85"/>
      <c r="H596" s="85">
        <f t="shared" ref="H596:H602" si="58">SUM(I596:J596)</f>
        <v>0</v>
      </c>
      <c r="I596" s="85">
        <f>SUM(G596*90/100)</f>
        <v>0</v>
      </c>
      <c r="J596" s="85">
        <v>0</v>
      </c>
    </row>
    <row r="597" spans="1:10" ht="23.25" x14ac:dyDescent="0.25">
      <c r="A597" s="265"/>
      <c r="B597" s="422"/>
      <c r="C597" s="422"/>
      <c r="D597" s="422"/>
      <c r="E597" s="270"/>
      <c r="F597" s="81" t="s">
        <v>191</v>
      </c>
      <c r="G597" s="85"/>
      <c r="H597" s="85">
        <f t="shared" si="58"/>
        <v>0</v>
      </c>
      <c r="I597" s="85">
        <v>0</v>
      </c>
      <c r="J597" s="85">
        <v>0</v>
      </c>
    </row>
    <row r="598" spans="1:10" x14ac:dyDescent="0.25">
      <c r="A598" s="265"/>
      <c r="B598" s="422"/>
      <c r="C598" s="422"/>
      <c r="D598" s="422"/>
      <c r="E598" s="270"/>
      <c r="F598" s="84" t="s">
        <v>102</v>
      </c>
      <c r="G598" s="85">
        <v>0</v>
      </c>
      <c r="H598" s="85">
        <f t="shared" si="58"/>
        <v>0</v>
      </c>
      <c r="I598" s="85"/>
      <c r="J598" s="85"/>
    </row>
    <row r="599" spans="1:10" ht="23.25" x14ac:dyDescent="0.25">
      <c r="A599" s="265"/>
      <c r="B599" s="422"/>
      <c r="C599" s="422"/>
      <c r="D599" s="422"/>
      <c r="E599" s="270"/>
      <c r="F599" s="81" t="s">
        <v>192</v>
      </c>
      <c r="G599" s="85"/>
      <c r="H599" s="85">
        <f t="shared" si="58"/>
        <v>0</v>
      </c>
      <c r="I599" s="85">
        <v>0</v>
      </c>
      <c r="J599" s="85">
        <v>0</v>
      </c>
    </row>
    <row r="600" spans="1:10" x14ac:dyDescent="0.25">
      <c r="A600" s="265"/>
      <c r="B600" s="422"/>
      <c r="C600" s="422"/>
      <c r="D600" s="422"/>
      <c r="E600" s="270"/>
      <c r="F600" s="84" t="s">
        <v>60</v>
      </c>
      <c r="G600" s="85"/>
      <c r="H600" s="85">
        <f t="shared" si="58"/>
        <v>0</v>
      </c>
      <c r="I600" s="85">
        <f>SUM(G600*107.4/100)</f>
        <v>0</v>
      </c>
      <c r="J600" s="85">
        <v>0</v>
      </c>
    </row>
    <row r="601" spans="1:10" x14ac:dyDescent="0.25">
      <c r="A601" s="265"/>
      <c r="B601" s="422"/>
      <c r="C601" s="422"/>
      <c r="D601" s="422"/>
      <c r="E601" s="270"/>
      <c r="F601" s="84" t="s">
        <v>61</v>
      </c>
      <c r="G601" s="85"/>
      <c r="H601" s="85">
        <f t="shared" si="58"/>
        <v>0</v>
      </c>
      <c r="I601" s="85">
        <f>SUM(G601*107.4/100)</f>
        <v>0</v>
      </c>
      <c r="J601" s="85">
        <v>0</v>
      </c>
    </row>
    <row r="602" spans="1:10" x14ac:dyDescent="0.25">
      <c r="A602" s="266"/>
      <c r="B602" s="423"/>
      <c r="C602" s="423"/>
      <c r="D602" s="423"/>
      <c r="E602" s="308"/>
      <c r="F602" s="84" t="s">
        <v>193</v>
      </c>
      <c r="G602" s="85">
        <v>0</v>
      </c>
      <c r="H602" s="85">
        <f t="shared" si="58"/>
        <v>0</v>
      </c>
      <c r="I602" s="85">
        <f>SUM(G602*107.4/100)</f>
        <v>0</v>
      </c>
      <c r="J602" s="85">
        <v>0</v>
      </c>
    </row>
    <row r="603" spans="1:10" x14ac:dyDescent="0.25">
      <c r="A603" s="138" t="s">
        <v>62</v>
      </c>
      <c r="B603" s="84" t="s">
        <v>107</v>
      </c>
      <c r="C603" s="84" t="s">
        <v>18</v>
      </c>
      <c r="D603" s="84" t="s">
        <v>332</v>
      </c>
      <c r="E603" s="136">
        <v>800</v>
      </c>
      <c r="F603" s="84"/>
      <c r="G603" s="85">
        <f>SUM(G604)</f>
        <v>0</v>
      </c>
      <c r="H603" s="85">
        <f>SUM(H604)</f>
        <v>0</v>
      </c>
      <c r="I603" s="85">
        <f>SUM(I604)</f>
        <v>0</v>
      </c>
      <c r="J603" s="85">
        <f>SUM(J604)</f>
        <v>0</v>
      </c>
    </row>
    <row r="604" spans="1:10" x14ac:dyDescent="0.25">
      <c r="A604" s="80" t="s">
        <v>64</v>
      </c>
      <c r="B604" s="84" t="s">
        <v>107</v>
      </c>
      <c r="C604" s="84" t="s">
        <v>18</v>
      </c>
      <c r="D604" s="84" t="s">
        <v>332</v>
      </c>
      <c r="E604" s="136">
        <v>850</v>
      </c>
      <c r="F604" s="84"/>
      <c r="G604" s="85">
        <f>SUM(G605:G606)</f>
        <v>0</v>
      </c>
      <c r="H604" s="85">
        <f>SUM(H605:H606)</f>
        <v>0</v>
      </c>
      <c r="I604" s="85">
        <f>SUM(I605:I606)</f>
        <v>0</v>
      </c>
      <c r="J604" s="85">
        <f>SUM(J605:J606)</f>
        <v>0</v>
      </c>
    </row>
    <row r="605" spans="1:10" ht="23.25" x14ac:dyDescent="0.25">
      <c r="A605" s="83" t="s">
        <v>78</v>
      </c>
      <c r="B605" s="84" t="s">
        <v>107</v>
      </c>
      <c r="C605" s="84" t="s">
        <v>18</v>
      </c>
      <c r="D605" s="84" t="s">
        <v>332</v>
      </c>
      <c r="E605" s="136">
        <v>851</v>
      </c>
      <c r="F605" s="23" t="s">
        <v>68</v>
      </c>
      <c r="G605" s="85">
        <v>0</v>
      </c>
      <c r="H605" s="85"/>
      <c r="I605" s="85"/>
      <c r="J605" s="85"/>
    </row>
    <row r="606" spans="1:10" ht="23.25" x14ac:dyDescent="0.25">
      <c r="A606" s="80" t="s">
        <v>66</v>
      </c>
      <c r="B606" s="84" t="s">
        <v>107</v>
      </c>
      <c r="C606" s="84" t="s">
        <v>18</v>
      </c>
      <c r="D606" s="84" t="s">
        <v>332</v>
      </c>
      <c r="E606" s="136">
        <v>852</v>
      </c>
      <c r="F606" s="23" t="s">
        <v>68</v>
      </c>
      <c r="G606" s="85"/>
      <c r="H606" s="85">
        <f>SUM(I606:J606)</f>
        <v>0</v>
      </c>
      <c r="I606" s="85">
        <f>SUM(G606)</f>
        <v>0</v>
      </c>
      <c r="J606" s="85">
        <v>0</v>
      </c>
    </row>
    <row r="607" spans="1:10" ht="23.25" x14ac:dyDescent="0.25">
      <c r="A607" s="138" t="s">
        <v>291</v>
      </c>
      <c r="B607" s="84" t="s">
        <v>107</v>
      </c>
      <c r="C607" s="84" t="s">
        <v>18</v>
      </c>
      <c r="D607" s="84" t="s">
        <v>292</v>
      </c>
      <c r="E607" s="84"/>
      <c r="F607" s="84"/>
      <c r="G607" s="85">
        <f>SUM(G608)</f>
        <v>0</v>
      </c>
      <c r="H607" s="85">
        <f t="shared" ref="H607:J610" si="59">SUM(H608)</f>
        <v>0</v>
      </c>
      <c r="I607" s="85">
        <f t="shared" si="59"/>
        <v>0</v>
      </c>
      <c r="J607" s="85">
        <f t="shared" si="59"/>
        <v>0</v>
      </c>
    </row>
    <row r="608" spans="1:10" ht="34.5" x14ac:dyDescent="0.25">
      <c r="A608" s="138" t="s">
        <v>293</v>
      </c>
      <c r="B608" s="84" t="s">
        <v>107</v>
      </c>
      <c r="C608" s="84" t="s">
        <v>18</v>
      </c>
      <c r="D608" s="84" t="s">
        <v>294</v>
      </c>
      <c r="E608" s="84"/>
      <c r="F608" s="84"/>
      <c r="G608" s="85">
        <f>SUM(G609)</f>
        <v>0</v>
      </c>
      <c r="H608" s="85">
        <f t="shared" si="59"/>
        <v>0</v>
      </c>
      <c r="I608" s="85">
        <f t="shared" si="59"/>
        <v>0</v>
      </c>
      <c r="J608" s="85">
        <f t="shared" si="59"/>
        <v>0</v>
      </c>
    </row>
    <row r="609" spans="1:10" ht="45.75" x14ac:dyDescent="0.25">
      <c r="A609" s="80" t="s">
        <v>28</v>
      </c>
      <c r="B609" s="84" t="s">
        <v>107</v>
      </c>
      <c r="C609" s="84" t="s">
        <v>18</v>
      </c>
      <c r="D609" s="84" t="s">
        <v>294</v>
      </c>
      <c r="E609" s="84" t="s">
        <v>29</v>
      </c>
      <c r="F609" s="84"/>
      <c r="G609" s="85">
        <f>SUM(G610)</f>
        <v>0</v>
      </c>
      <c r="H609" s="85">
        <f t="shared" si="59"/>
        <v>0</v>
      </c>
      <c r="I609" s="85">
        <f t="shared" si="59"/>
        <v>0</v>
      </c>
      <c r="J609" s="85">
        <f t="shared" si="59"/>
        <v>0</v>
      </c>
    </row>
    <row r="610" spans="1:10" ht="23.25" x14ac:dyDescent="0.25">
      <c r="A610" s="83" t="s">
        <v>177</v>
      </c>
      <c r="B610" s="84" t="s">
        <v>107</v>
      </c>
      <c r="C610" s="84" t="s">
        <v>18</v>
      </c>
      <c r="D610" s="84" t="s">
        <v>294</v>
      </c>
      <c r="E610" s="23" t="s">
        <v>178</v>
      </c>
      <c r="F610" s="84"/>
      <c r="G610" s="85">
        <f>SUM(G611)</f>
        <v>0</v>
      </c>
      <c r="H610" s="85">
        <f t="shared" si="59"/>
        <v>0</v>
      </c>
      <c r="I610" s="85">
        <f t="shared" si="59"/>
        <v>0</v>
      </c>
      <c r="J610" s="85">
        <f t="shared" si="59"/>
        <v>0</v>
      </c>
    </row>
    <row r="611" spans="1:10" x14ac:dyDescent="0.25">
      <c r="A611" s="453" t="s">
        <v>32</v>
      </c>
      <c r="B611" s="421" t="s">
        <v>107</v>
      </c>
      <c r="C611" s="421" t="s">
        <v>18</v>
      </c>
      <c r="D611" s="421" t="s">
        <v>294</v>
      </c>
      <c r="E611" s="260" t="s">
        <v>179</v>
      </c>
      <c r="F611" s="84"/>
      <c r="G611" s="85">
        <f>SUM(G612:G613)</f>
        <v>0</v>
      </c>
      <c r="H611" s="85">
        <f>SUM(H612:H613)</f>
        <v>0</v>
      </c>
      <c r="I611" s="85">
        <f>SUM(I612:I613)</f>
        <v>0</v>
      </c>
      <c r="J611" s="85">
        <f>SUM(J612:J613)</f>
        <v>0</v>
      </c>
    </row>
    <row r="612" spans="1:10" x14ac:dyDescent="0.25">
      <c r="A612" s="454"/>
      <c r="B612" s="422"/>
      <c r="C612" s="422"/>
      <c r="D612" s="422"/>
      <c r="E612" s="270"/>
      <c r="F612" s="23" t="s">
        <v>34</v>
      </c>
      <c r="G612" s="85"/>
      <c r="H612" s="85">
        <f>SUM(I612:J612)</f>
        <v>0</v>
      </c>
      <c r="I612" s="85">
        <v>0</v>
      </c>
      <c r="J612" s="85">
        <v>0</v>
      </c>
    </row>
    <row r="613" spans="1:10" x14ac:dyDescent="0.25">
      <c r="A613" s="455"/>
      <c r="B613" s="423"/>
      <c r="C613" s="423"/>
      <c r="D613" s="423"/>
      <c r="E613" s="308"/>
      <c r="F613" s="23" t="s">
        <v>35</v>
      </c>
      <c r="G613" s="85"/>
      <c r="H613" s="85">
        <f>SUM(I613:J613)</f>
        <v>0</v>
      </c>
      <c r="I613" s="85">
        <v>0</v>
      </c>
      <c r="J613" s="85">
        <v>0</v>
      </c>
    </row>
    <row r="614" spans="1:10" x14ac:dyDescent="0.25">
      <c r="A614" s="80" t="s">
        <v>350</v>
      </c>
      <c r="B614" s="84"/>
      <c r="C614" s="84"/>
      <c r="D614" s="84"/>
      <c r="E614" s="84"/>
      <c r="F614" s="84"/>
      <c r="G614" s="85">
        <f>SUM(G615+G653)</f>
        <v>0</v>
      </c>
      <c r="H614" s="85">
        <f>SUM(H615+H653)</f>
        <v>0</v>
      </c>
      <c r="I614" s="85">
        <f>SUM(I615+I653)</f>
        <v>0</v>
      </c>
      <c r="J614" s="85">
        <f>SUM(J615+J653)</f>
        <v>0</v>
      </c>
    </row>
    <row r="615" spans="1:10" ht="34.5" x14ac:dyDescent="0.25">
      <c r="A615" s="83" t="s">
        <v>96</v>
      </c>
      <c r="B615" s="84" t="s">
        <v>107</v>
      </c>
      <c r="C615" s="84" t="s">
        <v>18</v>
      </c>
      <c r="D615" s="84" t="s">
        <v>332</v>
      </c>
      <c r="E615" s="84"/>
      <c r="F615" s="84"/>
      <c r="G615" s="85">
        <f>SUM(G616+G622+G649)</f>
        <v>0</v>
      </c>
      <c r="H615" s="85">
        <f>SUM(H616+H622+H649)</f>
        <v>0</v>
      </c>
      <c r="I615" s="85">
        <f>SUM(I616+I622+I649)</f>
        <v>0</v>
      </c>
      <c r="J615" s="85">
        <f>SUM(J616+J622+J649)</f>
        <v>0</v>
      </c>
    </row>
    <row r="616" spans="1:10" ht="45.75" x14ac:dyDescent="0.25">
      <c r="A616" s="80" t="s">
        <v>28</v>
      </c>
      <c r="B616" s="84" t="s">
        <v>107</v>
      </c>
      <c r="C616" s="84" t="s">
        <v>18</v>
      </c>
      <c r="D616" s="84" t="s">
        <v>332</v>
      </c>
      <c r="E616" s="84" t="s">
        <v>29</v>
      </c>
      <c r="F616" s="84"/>
      <c r="G616" s="85">
        <f>SUM(G617)</f>
        <v>0</v>
      </c>
      <c r="H616" s="85">
        <f>SUM(H617)</f>
        <v>0</v>
      </c>
      <c r="I616" s="85">
        <f>SUM(I617)</f>
        <v>0</v>
      </c>
      <c r="J616" s="85">
        <f>SUM(J617)</f>
        <v>0</v>
      </c>
    </row>
    <row r="617" spans="1:10" ht="23.25" x14ac:dyDescent="0.25">
      <c r="A617" s="83" t="s">
        <v>177</v>
      </c>
      <c r="B617" s="84" t="s">
        <v>107</v>
      </c>
      <c r="C617" s="84" t="s">
        <v>18</v>
      </c>
      <c r="D617" s="84" t="s">
        <v>332</v>
      </c>
      <c r="E617" s="84" t="s">
        <v>178</v>
      </c>
      <c r="F617" s="84"/>
      <c r="G617" s="85">
        <f>SUM(G618+G621)</f>
        <v>0</v>
      </c>
      <c r="H617" s="85">
        <f>SUM(H618+H621)</f>
        <v>0</v>
      </c>
      <c r="I617" s="85">
        <f>SUM(I618+I621)</f>
        <v>0</v>
      </c>
      <c r="J617" s="85">
        <f>SUM(J618+J621)</f>
        <v>0</v>
      </c>
    </row>
    <row r="618" spans="1:10" x14ac:dyDescent="0.25">
      <c r="A618" s="453" t="s">
        <v>32</v>
      </c>
      <c r="B618" s="421" t="s">
        <v>107</v>
      </c>
      <c r="C618" s="421" t="s">
        <v>18</v>
      </c>
      <c r="D618" s="421" t="s">
        <v>332</v>
      </c>
      <c r="E618" s="421" t="s">
        <v>179</v>
      </c>
      <c r="F618" s="84"/>
      <c r="G618" s="85">
        <f>SUM(G619:G620)</f>
        <v>0</v>
      </c>
      <c r="H618" s="85">
        <f>SUM(H619:H620)</f>
        <v>0</v>
      </c>
      <c r="I618" s="85">
        <f>SUM(I619:I620)</f>
        <v>0</v>
      </c>
      <c r="J618" s="85">
        <f>SUM(J619:J620)</f>
        <v>0</v>
      </c>
    </row>
    <row r="619" spans="1:10" x14ac:dyDescent="0.25">
      <c r="A619" s="454"/>
      <c r="B619" s="422"/>
      <c r="C619" s="422"/>
      <c r="D619" s="422"/>
      <c r="E619" s="422"/>
      <c r="F619" s="84" t="s">
        <v>34</v>
      </c>
      <c r="G619" s="85"/>
      <c r="H619" s="85">
        <f>SUM(I619:J619)</f>
        <v>0</v>
      </c>
      <c r="I619" s="85">
        <f>SUM(G619+G658)</f>
        <v>0</v>
      </c>
      <c r="J619" s="85">
        <v>0</v>
      </c>
    </row>
    <row r="620" spans="1:10" x14ac:dyDescent="0.25">
      <c r="A620" s="455"/>
      <c r="B620" s="423"/>
      <c r="C620" s="423"/>
      <c r="D620" s="423"/>
      <c r="E620" s="423"/>
      <c r="F620" s="84" t="s">
        <v>35</v>
      </c>
      <c r="G620" s="85"/>
      <c r="H620" s="85">
        <f>SUM(I620:J620)</f>
        <v>0</v>
      </c>
      <c r="I620" s="85">
        <f>SUM(G620+G659)</f>
        <v>0</v>
      </c>
      <c r="J620" s="85">
        <v>0</v>
      </c>
    </row>
    <row r="621" spans="1:10" ht="23.25" x14ac:dyDescent="0.25">
      <c r="A621" s="138" t="s">
        <v>36</v>
      </c>
      <c r="B621" s="84" t="s">
        <v>107</v>
      </c>
      <c r="C621" s="84" t="s">
        <v>18</v>
      </c>
      <c r="D621" s="84" t="s">
        <v>332</v>
      </c>
      <c r="E621" s="23" t="s">
        <v>182</v>
      </c>
      <c r="F621" s="23" t="s">
        <v>183</v>
      </c>
      <c r="G621" s="85">
        <v>0</v>
      </c>
      <c r="H621" s="85">
        <f>SUM(I621:J621)</f>
        <v>0</v>
      </c>
      <c r="I621" s="85"/>
      <c r="J621" s="85"/>
    </row>
    <row r="622" spans="1:10" ht="23.25" x14ac:dyDescent="0.25">
      <c r="A622" s="138" t="s">
        <v>38</v>
      </c>
      <c r="B622" s="84" t="s">
        <v>107</v>
      </c>
      <c r="C622" s="84" t="s">
        <v>18</v>
      </c>
      <c r="D622" s="84" t="s">
        <v>332</v>
      </c>
      <c r="E622" s="23" t="s">
        <v>88</v>
      </c>
      <c r="F622" s="23"/>
      <c r="G622" s="85">
        <f>SUM(G623)</f>
        <v>0</v>
      </c>
      <c r="H622" s="85">
        <f>SUM(H623)</f>
        <v>0</v>
      </c>
      <c r="I622" s="85">
        <f>SUM(I623)</f>
        <v>0</v>
      </c>
      <c r="J622" s="85">
        <f>SUM(J623)</f>
        <v>0</v>
      </c>
    </row>
    <row r="623" spans="1:10" ht="23.25" x14ac:dyDescent="0.25">
      <c r="A623" s="80" t="s">
        <v>39</v>
      </c>
      <c r="B623" s="84" t="s">
        <v>107</v>
      </c>
      <c r="C623" s="84" t="s">
        <v>18</v>
      </c>
      <c r="D623" s="84" t="s">
        <v>332</v>
      </c>
      <c r="E623" s="23" t="s">
        <v>89</v>
      </c>
      <c r="F623" s="23"/>
      <c r="G623" s="85">
        <f>SUM(G625+G624)</f>
        <v>0</v>
      </c>
      <c r="H623" s="85">
        <f>SUM(H625+H624)</f>
        <v>0</v>
      </c>
      <c r="I623" s="85">
        <f>SUM(I625+I624)</f>
        <v>0</v>
      </c>
      <c r="J623" s="85">
        <f>SUM(J625+J624)</f>
        <v>0</v>
      </c>
    </row>
    <row r="624" spans="1:10" ht="34.5" x14ac:dyDescent="0.25">
      <c r="A624" s="139" t="s">
        <v>150</v>
      </c>
      <c r="B624" s="84" t="s">
        <v>107</v>
      </c>
      <c r="C624" s="84" t="s">
        <v>18</v>
      </c>
      <c r="D624" s="84" t="s">
        <v>332</v>
      </c>
      <c r="E624" s="23" t="s">
        <v>151</v>
      </c>
      <c r="F624" s="23" t="s">
        <v>41</v>
      </c>
      <c r="G624" s="85">
        <v>0</v>
      </c>
      <c r="H624" s="85"/>
      <c r="I624" s="85"/>
      <c r="J624" s="85"/>
    </row>
    <row r="625" spans="1:10" x14ac:dyDescent="0.25">
      <c r="A625" s="257" t="s">
        <v>42</v>
      </c>
      <c r="B625" s="421" t="s">
        <v>107</v>
      </c>
      <c r="C625" s="421" t="s">
        <v>18</v>
      </c>
      <c r="D625" s="421" t="s">
        <v>332</v>
      </c>
      <c r="E625" s="260" t="s">
        <v>43</v>
      </c>
      <c r="F625" s="23"/>
      <c r="G625" s="85">
        <f>SUM(G626+G627+G628+G632+G637+G639+G641+G638+G640)</f>
        <v>0</v>
      </c>
      <c r="H625" s="85">
        <f>SUM(H626+H627+H628+H632+H637+H639+H641+H638+H640)</f>
        <v>0</v>
      </c>
      <c r="I625" s="85">
        <f>SUM(I626+I627+I628+I632+I637+I639+I641+I638+I640)</f>
        <v>0</v>
      </c>
      <c r="J625" s="85">
        <f>SUM(J626+J627+J628+J632+J637+J639+J641+J638+J640)</f>
        <v>0</v>
      </c>
    </row>
    <row r="626" spans="1:10" x14ac:dyDescent="0.25">
      <c r="A626" s="265"/>
      <c r="B626" s="422"/>
      <c r="C626" s="422"/>
      <c r="D626" s="422"/>
      <c r="E626" s="270"/>
      <c r="F626" s="84" t="s">
        <v>41</v>
      </c>
      <c r="G626" s="85">
        <v>0</v>
      </c>
      <c r="H626" s="85">
        <f>SUM(I626:J626)</f>
        <v>0</v>
      </c>
      <c r="I626" s="85"/>
      <c r="J626" s="85"/>
    </row>
    <row r="627" spans="1:10" x14ac:dyDescent="0.25">
      <c r="A627" s="265"/>
      <c r="B627" s="422"/>
      <c r="C627" s="422"/>
      <c r="D627" s="422"/>
      <c r="E627" s="270"/>
      <c r="F627" s="84" t="s">
        <v>186</v>
      </c>
      <c r="G627" s="85">
        <v>0</v>
      </c>
      <c r="H627" s="85">
        <f>SUM(I627:J627)</f>
        <v>0</v>
      </c>
      <c r="I627" s="85"/>
      <c r="J627" s="85"/>
    </row>
    <row r="628" spans="1:10" x14ac:dyDescent="0.25">
      <c r="A628" s="265"/>
      <c r="B628" s="422"/>
      <c r="C628" s="422"/>
      <c r="D628" s="422"/>
      <c r="E628" s="270"/>
      <c r="F628" s="84" t="s">
        <v>45</v>
      </c>
      <c r="G628" s="85">
        <f>SUM(G629:G631)</f>
        <v>0</v>
      </c>
      <c r="H628" s="85">
        <f>SUM(H629:H631)</f>
        <v>0</v>
      </c>
      <c r="I628" s="85">
        <f>SUM(I629:I631)</f>
        <v>0</v>
      </c>
      <c r="J628" s="85">
        <f>SUM(J629:J631)</f>
        <v>0</v>
      </c>
    </row>
    <row r="629" spans="1:10" x14ac:dyDescent="0.25">
      <c r="A629" s="265"/>
      <c r="B629" s="422"/>
      <c r="C629" s="422"/>
      <c r="D629" s="422"/>
      <c r="E629" s="270"/>
      <c r="F629" s="84" t="s">
        <v>46</v>
      </c>
      <c r="G629" s="85">
        <v>0</v>
      </c>
      <c r="H629" s="85">
        <f>SUM(I629:J629)</f>
        <v>0</v>
      </c>
      <c r="I629" s="85">
        <f>SUM(G629*107.4/100)</f>
        <v>0</v>
      </c>
      <c r="J629" s="85">
        <v>0</v>
      </c>
    </row>
    <row r="630" spans="1:10" x14ac:dyDescent="0.25">
      <c r="A630" s="265"/>
      <c r="B630" s="422"/>
      <c r="C630" s="422"/>
      <c r="D630" s="422"/>
      <c r="E630" s="270"/>
      <c r="F630" s="84" t="s">
        <v>47</v>
      </c>
      <c r="G630" s="85"/>
      <c r="H630" s="85">
        <f>SUM(I630:J630)</f>
        <v>0</v>
      </c>
      <c r="I630" s="85">
        <f>SUM(G630*107.4/100)</f>
        <v>0</v>
      </c>
      <c r="J630" s="85">
        <v>0</v>
      </c>
    </row>
    <row r="631" spans="1:10" x14ac:dyDescent="0.25">
      <c r="A631" s="265"/>
      <c r="B631" s="422"/>
      <c r="C631" s="422"/>
      <c r="D631" s="422"/>
      <c r="E631" s="270"/>
      <c r="F631" s="84" t="s">
        <v>48</v>
      </c>
      <c r="G631" s="85">
        <v>0</v>
      </c>
      <c r="H631" s="85">
        <f>SUM(I631:J631)</f>
        <v>0</v>
      </c>
      <c r="I631" s="85">
        <f>SUM(G631*107.4/100)</f>
        <v>0</v>
      </c>
      <c r="J631" s="85">
        <v>0</v>
      </c>
    </row>
    <row r="632" spans="1:10" x14ac:dyDescent="0.25">
      <c r="A632" s="265"/>
      <c r="B632" s="422"/>
      <c r="C632" s="422"/>
      <c r="D632" s="422"/>
      <c r="E632" s="270"/>
      <c r="F632" s="84" t="s">
        <v>50</v>
      </c>
      <c r="G632" s="85">
        <f>SUM(G633:G636)</f>
        <v>0</v>
      </c>
      <c r="H632" s="85">
        <f>SUM(H633:H636)</f>
        <v>0</v>
      </c>
      <c r="I632" s="85">
        <f>SUM(I633:I636)</f>
        <v>0</v>
      </c>
      <c r="J632" s="85">
        <f>SUM(J633:J636)</f>
        <v>0</v>
      </c>
    </row>
    <row r="633" spans="1:10" x14ac:dyDescent="0.25">
      <c r="A633" s="265"/>
      <c r="B633" s="422"/>
      <c r="C633" s="422"/>
      <c r="D633" s="422"/>
      <c r="E633" s="270"/>
      <c r="F633" s="84" t="s">
        <v>51</v>
      </c>
      <c r="G633" s="85">
        <v>0</v>
      </c>
      <c r="H633" s="85">
        <f t="shared" ref="H633:H640" si="60">SUM(I633:J633)</f>
        <v>0</v>
      </c>
      <c r="I633" s="85"/>
      <c r="J633" s="85"/>
    </row>
    <row r="634" spans="1:10" x14ac:dyDescent="0.25">
      <c r="A634" s="265"/>
      <c r="B634" s="422"/>
      <c r="C634" s="422"/>
      <c r="D634" s="422"/>
      <c r="E634" s="270"/>
      <c r="F634" s="84" t="s">
        <v>52</v>
      </c>
      <c r="G634" s="85">
        <v>0</v>
      </c>
      <c r="H634" s="85">
        <f t="shared" si="60"/>
        <v>0</v>
      </c>
      <c r="I634" s="85"/>
      <c r="J634" s="85"/>
    </row>
    <row r="635" spans="1:10" ht="23.25" x14ac:dyDescent="0.25">
      <c r="A635" s="265"/>
      <c r="B635" s="422"/>
      <c r="C635" s="422"/>
      <c r="D635" s="422"/>
      <c r="E635" s="270"/>
      <c r="F635" s="159" t="s">
        <v>187</v>
      </c>
      <c r="G635" s="85"/>
      <c r="H635" s="85">
        <f t="shared" si="60"/>
        <v>0</v>
      </c>
      <c r="I635" s="85">
        <v>0</v>
      </c>
      <c r="J635" s="85">
        <v>0</v>
      </c>
    </row>
    <row r="636" spans="1:10" x14ac:dyDescent="0.25">
      <c r="A636" s="265"/>
      <c r="B636" s="422"/>
      <c r="C636" s="422"/>
      <c r="D636" s="422"/>
      <c r="E636" s="270"/>
      <c r="F636" s="84" t="s">
        <v>98</v>
      </c>
      <c r="G636" s="85">
        <v>0</v>
      </c>
      <c r="H636" s="85">
        <f t="shared" si="60"/>
        <v>0</v>
      </c>
      <c r="I636" s="85"/>
      <c r="J636" s="85"/>
    </row>
    <row r="637" spans="1:10" x14ac:dyDescent="0.25">
      <c r="A637" s="265"/>
      <c r="B637" s="422"/>
      <c r="C637" s="422"/>
      <c r="D637" s="422"/>
      <c r="E637" s="270"/>
      <c r="F637" s="84" t="s">
        <v>56</v>
      </c>
      <c r="G637" s="85">
        <v>0</v>
      </c>
      <c r="H637" s="85">
        <f t="shared" si="60"/>
        <v>0</v>
      </c>
      <c r="I637" s="85">
        <f>SUM(G637*90/100)</f>
        <v>0</v>
      </c>
      <c r="J637" s="85">
        <v>0</v>
      </c>
    </row>
    <row r="638" spans="1:10" ht="23.25" x14ac:dyDescent="0.25">
      <c r="A638" s="265"/>
      <c r="B638" s="422"/>
      <c r="C638" s="422"/>
      <c r="D638" s="422"/>
      <c r="E638" s="270"/>
      <c r="F638" s="81" t="s">
        <v>189</v>
      </c>
      <c r="G638" s="85"/>
      <c r="H638" s="85">
        <f t="shared" si="60"/>
        <v>0</v>
      </c>
      <c r="I638" s="85">
        <f>SUM(G638)</f>
        <v>0</v>
      </c>
      <c r="J638" s="85">
        <v>0</v>
      </c>
    </row>
    <row r="639" spans="1:10" x14ac:dyDescent="0.25">
      <c r="A639" s="265"/>
      <c r="B639" s="422"/>
      <c r="C639" s="422"/>
      <c r="D639" s="422"/>
      <c r="E639" s="270"/>
      <c r="F639" s="84" t="s">
        <v>99</v>
      </c>
      <c r="G639" s="85"/>
      <c r="H639" s="85">
        <f t="shared" si="60"/>
        <v>0</v>
      </c>
      <c r="I639" s="85">
        <f>SUM(G639*90/100)</f>
        <v>0</v>
      </c>
      <c r="J639" s="85">
        <v>0</v>
      </c>
    </row>
    <row r="640" spans="1:10" ht="23.25" x14ac:dyDescent="0.25">
      <c r="A640" s="265"/>
      <c r="B640" s="422"/>
      <c r="C640" s="422"/>
      <c r="D640" s="422"/>
      <c r="E640" s="270"/>
      <c r="F640" s="81" t="s">
        <v>190</v>
      </c>
      <c r="G640" s="85">
        <v>0</v>
      </c>
      <c r="H640" s="85">
        <f t="shared" si="60"/>
        <v>0</v>
      </c>
      <c r="I640" s="85">
        <v>0</v>
      </c>
      <c r="J640" s="85">
        <v>0</v>
      </c>
    </row>
    <row r="641" spans="1:10" x14ac:dyDescent="0.25">
      <c r="A641" s="265"/>
      <c r="B641" s="422"/>
      <c r="C641" s="422"/>
      <c r="D641" s="422"/>
      <c r="E641" s="270"/>
      <c r="F641" s="84" t="s">
        <v>58</v>
      </c>
      <c r="G641" s="85">
        <f>SUM(G642:G648)</f>
        <v>0</v>
      </c>
      <c r="H641" s="85">
        <f>SUM(H642:H648)</f>
        <v>0</v>
      </c>
      <c r="I641" s="85">
        <f>SUM(I642:I648)</f>
        <v>0</v>
      </c>
      <c r="J641" s="85">
        <f>SUM(J642:J648)</f>
        <v>0</v>
      </c>
    </row>
    <row r="642" spans="1:10" x14ac:dyDescent="0.25">
      <c r="A642" s="265"/>
      <c r="B642" s="422"/>
      <c r="C642" s="422"/>
      <c r="D642" s="422"/>
      <c r="E642" s="270"/>
      <c r="F642" s="84" t="s">
        <v>101</v>
      </c>
      <c r="G642" s="85">
        <v>0</v>
      </c>
      <c r="H642" s="85">
        <f t="shared" ref="H642:H648" si="61">SUM(I642:J642)</f>
        <v>0</v>
      </c>
      <c r="I642" s="85">
        <f>SUM(G642*90/100)</f>
        <v>0</v>
      </c>
      <c r="J642" s="85">
        <v>0</v>
      </c>
    </row>
    <row r="643" spans="1:10" ht="23.25" x14ac:dyDescent="0.25">
      <c r="A643" s="265"/>
      <c r="B643" s="422"/>
      <c r="C643" s="422"/>
      <c r="D643" s="422"/>
      <c r="E643" s="270"/>
      <c r="F643" s="81" t="s">
        <v>191</v>
      </c>
      <c r="G643" s="85"/>
      <c r="H643" s="85">
        <f t="shared" si="61"/>
        <v>0</v>
      </c>
      <c r="I643" s="85">
        <f>SUM(G643)</f>
        <v>0</v>
      </c>
      <c r="J643" s="85">
        <v>0</v>
      </c>
    </row>
    <row r="644" spans="1:10" x14ac:dyDescent="0.25">
      <c r="A644" s="265"/>
      <c r="B644" s="422"/>
      <c r="C644" s="422"/>
      <c r="D644" s="422"/>
      <c r="E644" s="270"/>
      <c r="F644" s="84" t="s">
        <v>102</v>
      </c>
      <c r="G644" s="85">
        <v>0</v>
      </c>
      <c r="H644" s="85">
        <f t="shared" si="61"/>
        <v>0</v>
      </c>
      <c r="I644" s="85"/>
      <c r="J644" s="85"/>
    </row>
    <row r="645" spans="1:10" ht="23.25" x14ac:dyDescent="0.25">
      <c r="A645" s="265"/>
      <c r="B645" s="422"/>
      <c r="C645" s="422"/>
      <c r="D645" s="422"/>
      <c r="E645" s="270"/>
      <c r="F645" s="81" t="s">
        <v>192</v>
      </c>
      <c r="G645" s="85"/>
      <c r="H645" s="85">
        <f t="shared" si="61"/>
        <v>0</v>
      </c>
      <c r="I645" s="85">
        <v>0</v>
      </c>
      <c r="J645" s="85">
        <v>0</v>
      </c>
    </row>
    <row r="646" spans="1:10" x14ac:dyDescent="0.25">
      <c r="A646" s="265"/>
      <c r="B646" s="422"/>
      <c r="C646" s="422"/>
      <c r="D646" s="422"/>
      <c r="E646" s="270"/>
      <c r="F646" s="84" t="s">
        <v>60</v>
      </c>
      <c r="G646" s="85"/>
      <c r="H646" s="85">
        <f t="shared" si="61"/>
        <v>0</v>
      </c>
      <c r="I646" s="85">
        <f>SUM(G646*107.4/100)</f>
        <v>0</v>
      </c>
      <c r="J646" s="85">
        <v>0</v>
      </c>
    </row>
    <row r="647" spans="1:10" x14ac:dyDescent="0.25">
      <c r="A647" s="265"/>
      <c r="B647" s="422"/>
      <c r="C647" s="422"/>
      <c r="D647" s="422"/>
      <c r="E647" s="270"/>
      <c r="F647" s="84" t="s">
        <v>61</v>
      </c>
      <c r="G647" s="85"/>
      <c r="H647" s="85">
        <f t="shared" si="61"/>
        <v>0</v>
      </c>
      <c r="I647" s="85">
        <f>SUM(G647*107.4/100)</f>
        <v>0</v>
      </c>
      <c r="J647" s="85">
        <v>0</v>
      </c>
    </row>
    <row r="648" spans="1:10" x14ac:dyDescent="0.25">
      <c r="A648" s="266"/>
      <c r="B648" s="423"/>
      <c r="C648" s="423"/>
      <c r="D648" s="423"/>
      <c r="E648" s="308"/>
      <c r="F648" s="84" t="s">
        <v>193</v>
      </c>
      <c r="G648" s="85">
        <v>0</v>
      </c>
      <c r="H648" s="85">
        <f t="shared" si="61"/>
        <v>0</v>
      </c>
      <c r="I648" s="85">
        <f>SUM(G648*107.4/100)</f>
        <v>0</v>
      </c>
      <c r="J648" s="85">
        <v>0</v>
      </c>
    </row>
    <row r="649" spans="1:10" x14ac:dyDescent="0.25">
      <c r="A649" s="138" t="s">
        <v>62</v>
      </c>
      <c r="B649" s="84" t="s">
        <v>107</v>
      </c>
      <c r="C649" s="84" t="s">
        <v>18</v>
      </c>
      <c r="D649" s="84" t="s">
        <v>332</v>
      </c>
      <c r="E649" s="136">
        <v>800</v>
      </c>
      <c r="F649" s="84"/>
      <c r="G649" s="85">
        <f>SUM(G650)</f>
        <v>0</v>
      </c>
      <c r="H649" s="85">
        <f>SUM(H650)</f>
        <v>0</v>
      </c>
      <c r="I649" s="85">
        <f>SUM(I650)</f>
        <v>0</v>
      </c>
      <c r="J649" s="85">
        <f>SUM(J650)</f>
        <v>0</v>
      </c>
    </row>
    <row r="650" spans="1:10" x14ac:dyDescent="0.25">
      <c r="A650" s="80" t="s">
        <v>64</v>
      </c>
      <c r="B650" s="84" t="s">
        <v>107</v>
      </c>
      <c r="C650" s="84" t="s">
        <v>18</v>
      </c>
      <c r="D650" s="84" t="s">
        <v>332</v>
      </c>
      <c r="E650" s="136">
        <v>850</v>
      </c>
      <c r="F650" s="84"/>
      <c r="G650" s="85">
        <f>SUM(G651:G652)</f>
        <v>0</v>
      </c>
      <c r="H650" s="85">
        <f>SUM(H651:H652)</f>
        <v>0</v>
      </c>
      <c r="I650" s="85">
        <f>SUM(I651:I652)</f>
        <v>0</v>
      </c>
      <c r="J650" s="85">
        <f>SUM(J651:J652)</f>
        <v>0</v>
      </c>
    </row>
    <row r="651" spans="1:10" ht="23.25" x14ac:dyDescent="0.25">
      <c r="A651" s="83" t="s">
        <v>78</v>
      </c>
      <c r="B651" s="84" t="s">
        <v>107</v>
      </c>
      <c r="C651" s="84" t="s">
        <v>18</v>
      </c>
      <c r="D651" s="84" t="s">
        <v>332</v>
      </c>
      <c r="E651" s="136">
        <v>851</v>
      </c>
      <c r="F651" s="23" t="s">
        <v>68</v>
      </c>
      <c r="G651" s="85">
        <v>0</v>
      </c>
      <c r="H651" s="85"/>
      <c r="I651" s="85"/>
      <c r="J651" s="85"/>
    </row>
    <row r="652" spans="1:10" ht="23.25" x14ac:dyDescent="0.25">
      <c r="A652" s="80" t="s">
        <v>66</v>
      </c>
      <c r="B652" s="84" t="s">
        <v>107</v>
      </c>
      <c r="C652" s="84" t="s">
        <v>18</v>
      </c>
      <c r="D652" s="84" t="s">
        <v>332</v>
      </c>
      <c r="E652" s="136">
        <v>852</v>
      </c>
      <c r="F652" s="23" t="s">
        <v>68</v>
      </c>
      <c r="G652" s="85">
        <v>0</v>
      </c>
      <c r="H652" s="85">
        <f>SUM(I652:J652)</f>
        <v>0</v>
      </c>
      <c r="I652" s="85">
        <f>SUM(G652)</f>
        <v>0</v>
      </c>
      <c r="J652" s="85">
        <v>0</v>
      </c>
    </row>
    <row r="653" spans="1:10" ht="23.25" x14ac:dyDescent="0.25">
      <c r="A653" s="138" t="s">
        <v>291</v>
      </c>
      <c r="B653" s="84" t="s">
        <v>107</v>
      </c>
      <c r="C653" s="84" t="s">
        <v>18</v>
      </c>
      <c r="D653" s="84" t="s">
        <v>292</v>
      </c>
      <c r="E653" s="84"/>
      <c r="F653" s="84"/>
      <c r="G653" s="85">
        <f>SUM(G654)</f>
        <v>0</v>
      </c>
      <c r="H653" s="85">
        <f t="shared" ref="H653:J656" si="62">SUM(H654)</f>
        <v>0</v>
      </c>
      <c r="I653" s="85">
        <f t="shared" si="62"/>
        <v>0</v>
      </c>
      <c r="J653" s="85">
        <f t="shared" si="62"/>
        <v>0</v>
      </c>
    </row>
    <row r="654" spans="1:10" ht="34.5" x14ac:dyDescent="0.25">
      <c r="A654" s="138" t="s">
        <v>293</v>
      </c>
      <c r="B654" s="84" t="s">
        <v>107</v>
      </c>
      <c r="C654" s="84" t="s">
        <v>18</v>
      </c>
      <c r="D654" s="84" t="s">
        <v>294</v>
      </c>
      <c r="E654" s="84"/>
      <c r="F654" s="84"/>
      <c r="G654" s="85">
        <f>SUM(G655)</f>
        <v>0</v>
      </c>
      <c r="H654" s="85">
        <f t="shared" si="62"/>
        <v>0</v>
      </c>
      <c r="I654" s="85">
        <f t="shared" si="62"/>
        <v>0</v>
      </c>
      <c r="J654" s="85">
        <f t="shared" si="62"/>
        <v>0</v>
      </c>
    </row>
    <row r="655" spans="1:10" ht="45.75" x14ac:dyDescent="0.25">
      <c r="A655" s="80" t="s">
        <v>28</v>
      </c>
      <c r="B655" s="84" t="s">
        <v>107</v>
      </c>
      <c r="C655" s="84" t="s">
        <v>18</v>
      </c>
      <c r="D655" s="84" t="s">
        <v>294</v>
      </c>
      <c r="E655" s="84" t="s">
        <v>29</v>
      </c>
      <c r="F655" s="84"/>
      <c r="G655" s="85">
        <f>SUM(G656)</f>
        <v>0</v>
      </c>
      <c r="H655" s="85">
        <f t="shared" si="62"/>
        <v>0</v>
      </c>
      <c r="I655" s="85">
        <f t="shared" si="62"/>
        <v>0</v>
      </c>
      <c r="J655" s="85">
        <f t="shared" si="62"/>
        <v>0</v>
      </c>
    </row>
    <row r="656" spans="1:10" ht="23.25" x14ac:dyDescent="0.25">
      <c r="A656" s="83" t="s">
        <v>177</v>
      </c>
      <c r="B656" s="84" t="s">
        <v>107</v>
      </c>
      <c r="C656" s="84" t="s">
        <v>18</v>
      </c>
      <c r="D656" s="84" t="s">
        <v>294</v>
      </c>
      <c r="E656" s="23" t="s">
        <v>178</v>
      </c>
      <c r="F656" s="84"/>
      <c r="G656" s="85">
        <f>SUM(G657)</f>
        <v>0</v>
      </c>
      <c r="H656" s="85">
        <f t="shared" si="62"/>
        <v>0</v>
      </c>
      <c r="I656" s="85">
        <f t="shared" si="62"/>
        <v>0</v>
      </c>
      <c r="J656" s="85">
        <f t="shared" si="62"/>
        <v>0</v>
      </c>
    </row>
    <row r="657" spans="1:10" x14ac:dyDescent="0.25">
      <c r="A657" s="453" t="s">
        <v>32</v>
      </c>
      <c r="B657" s="421" t="s">
        <v>107</v>
      </c>
      <c r="C657" s="421" t="s">
        <v>18</v>
      </c>
      <c r="D657" s="421" t="s">
        <v>294</v>
      </c>
      <c r="E657" s="260" t="s">
        <v>179</v>
      </c>
      <c r="F657" s="84"/>
      <c r="G657" s="85">
        <f>SUM(G658:G659)</f>
        <v>0</v>
      </c>
      <c r="H657" s="85">
        <f>SUM(H658:H659)</f>
        <v>0</v>
      </c>
      <c r="I657" s="85">
        <f>SUM(I658:I659)</f>
        <v>0</v>
      </c>
      <c r="J657" s="85">
        <f>SUM(J658:J659)</f>
        <v>0</v>
      </c>
    </row>
    <row r="658" spans="1:10" x14ac:dyDescent="0.25">
      <c r="A658" s="454"/>
      <c r="B658" s="422"/>
      <c r="C658" s="422"/>
      <c r="D658" s="422"/>
      <c r="E658" s="270"/>
      <c r="F658" s="23" t="s">
        <v>34</v>
      </c>
      <c r="G658" s="85"/>
      <c r="H658" s="85">
        <f>SUM(I658:J658)</f>
        <v>0</v>
      </c>
      <c r="I658" s="85">
        <v>0</v>
      </c>
      <c r="J658" s="85">
        <v>0</v>
      </c>
    </row>
    <row r="659" spans="1:10" x14ac:dyDescent="0.25">
      <c r="A659" s="455"/>
      <c r="B659" s="423"/>
      <c r="C659" s="423"/>
      <c r="D659" s="423"/>
      <c r="E659" s="308"/>
      <c r="F659" s="23" t="s">
        <v>35</v>
      </c>
      <c r="G659" s="85"/>
      <c r="H659" s="85">
        <f>SUM(I659:J659)</f>
        <v>0</v>
      </c>
      <c r="I659" s="85">
        <v>0</v>
      </c>
      <c r="J659" s="85">
        <v>0</v>
      </c>
    </row>
    <row r="660" spans="1:10" x14ac:dyDescent="0.25">
      <c r="A660" s="83" t="s">
        <v>285</v>
      </c>
      <c r="B660" s="84" t="s">
        <v>107</v>
      </c>
      <c r="C660" s="84" t="s">
        <v>18</v>
      </c>
      <c r="D660" s="84" t="s">
        <v>286</v>
      </c>
      <c r="E660" s="84"/>
      <c r="F660" s="84"/>
      <c r="G660" s="85">
        <f t="shared" ref="G660:J661" si="63">SUM(G661)</f>
        <v>0</v>
      </c>
      <c r="H660" s="85">
        <f t="shared" si="63"/>
        <v>0</v>
      </c>
      <c r="I660" s="85">
        <f t="shared" si="63"/>
        <v>0</v>
      </c>
      <c r="J660" s="85">
        <f t="shared" si="63"/>
        <v>0</v>
      </c>
    </row>
    <row r="661" spans="1:10" ht="23.25" x14ac:dyDescent="0.25">
      <c r="A661" s="83" t="s">
        <v>94</v>
      </c>
      <c r="B661" s="84" t="s">
        <v>107</v>
      </c>
      <c r="C661" s="84" t="s">
        <v>18</v>
      </c>
      <c r="D661" s="84" t="s">
        <v>333</v>
      </c>
      <c r="E661" s="84"/>
      <c r="F661" s="84"/>
      <c r="G661" s="85">
        <f>SUM(G662)</f>
        <v>0</v>
      </c>
      <c r="H661" s="85">
        <f t="shared" si="63"/>
        <v>0</v>
      </c>
      <c r="I661" s="85">
        <f t="shared" si="63"/>
        <v>0</v>
      </c>
      <c r="J661" s="85">
        <f t="shared" si="63"/>
        <v>0</v>
      </c>
    </row>
    <row r="662" spans="1:10" ht="34.5" x14ac:dyDescent="0.25">
      <c r="A662" s="83" t="s">
        <v>96</v>
      </c>
      <c r="B662" s="84" t="s">
        <v>107</v>
      </c>
      <c r="C662" s="84" t="s">
        <v>18</v>
      </c>
      <c r="D662" s="23" t="s">
        <v>334</v>
      </c>
      <c r="E662" s="84"/>
      <c r="F662" s="84"/>
      <c r="G662" s="85">
        <f>SUM(G663+G670+G699)</f>
        <v>0</v>
      </c>
      <c r="H662" s="85">
        <f>SUM(H663+H670+H699)</f>
        <v>0</v>
      </c>
      <c r="I662" s="85">
        <f>SUM(I663+I670+I699)</f>
        <v>0</v>
      </c>
      <c r="J662" s="85">
        <f>SUM(J663+J670+J699)</f>
        <v>0</v>
      </c>
    </row>
    <row r="663" spans="1:10" ht="45.75" x14ac:dyDescent="0.25">
      <c r="A663" s="80" t="s">
        <v>28</v>
      </c>
      <c r="B663" s="84" t="s">
        <v>107</v>
      </c>
      <c r="C663" s="84" t="s">
        <v>18</v>
      </c>
      <c r="D663" s="23" t="s">
        <v>334</v>
      </c>
      <c r="E663" s="84" t="s">
        <v>29</v>
      </c>
      <c r="F663" s="84"/>
      <c r="G663" s="85">
        <f>SUM(G664)</f>
        <v>0</v>
      </c>
      <c r="H663" s="85">
        <f>SUM(H664)</f>
        <v>0</v>
      </c>
      <c r="I663" s="85">
        <f>SUM(I664)</f>
        <v>0</v>
      </c>
      <c r="J663" s="85">
        <f>SUM(J664)</f>
        <v>0</v>
      </c>
    </row>
    <row r="664" spans="1:10" ht="23.25" x14ac:dyDescent="0.25">
      <c r="A664" s="83" t="s">
        <v>177</v>
      </c>
      <c r="B664" s="84" t="s">
        <v>107</v>
      </c>
      <c r="C664" s="84" t="s">
        <v>18</v>
      </c>
      <c r="D664" s="23" t="s">
        <v>334</v>
      </c>
      <c r="E664" s="84" t="s">
        <v>178</v>
      </c>
      <c r="F664" s="84"/>
      <c r="G664" s="85">
        <f>SUM(G665+G668+G669)</f>
        <v>0</v>
      </c>
      <c r="H664" s="85">
        <f>SUM(H665+H668+H669)</f>
        <v>0</v>
      </c>
      <c r="I664" s="85">
        <f>SUM(I665+I668+I669)</f>
        <v>0</v>
      </c>
      <c r="J664" s="85">
        <f>SUM(J665+J668+J669)</f>
        <v>0</v>
      </c>
    </row>
    <row r="665" spans="1:10" x14ac:dyDescent="0.25">
      <c r="A665" s="453" t="s">
        <v>32</v>
      </c>
      <c r="B665" s="421" t="s">
        <v>107</v>
      </c>
      <c r="C665" s="421" t="s">
        <v>18</v>
      </c>
      <c r="D665" s="421" t="s">
        <v>334</v>
      </c>
      <c r="E665" s="421" t="s">
        <v>179</v>
      </c>
      <c r="F665" s="84"/>
      <c r="G665" s="85">
        <f>SUM(G666:G667)</f>
        <v>0</v>
      </c>
      <c r="H665" s="85">
        <f>SUM(H666:H667)</f>
        <v>0</v>
      </c>
      <c r="I665" s="85">
        <f>SUM(I666:I667)</f>
        <v>0</v>
      </c>
      <c r="J665" s="85">
        <f>SUM(J666:J667)</f>
        <v>0</v>
      </c>
    </row>
    <row r="666" spans="1:10" x14ac:dyDescent="0.25">
      <c r="A666" s="454"/>
      <c r="B666" s="422"/>
      <c r="C666" s="422"/>
      <c r="D666" s="422"/>
      <c r="E666" s="422"/>
      <c r="F666" s="84" t="s">
        <v>34</v>
      </c>
      <c r="G666" s="85"/>
      <c r="H666" s="85">
        <f>SUM(I666:J666)</f>
        <v>0</v>
      </c>
      <c r="I666" s="85">
        <f>SUM(G666+G708)</f>
        <v>0</v>
      </c>
      <c r="J666" s="85">
        <v>0</v>
      </c>
    </row>
    <row r="667" spans="1:10" x14ac:dyDescent="0.25">
      <c r="A667" s="455"/>
      <c r="B667" s="423"/>
      <c r="C667" s="423"/>
      <c r="D667" s="423"/>
      <c r="E667" s="423"/>
      <c r="F667" s="84" t="s">
        <v>35</v>
      </c>
      <c r="G667" s="85"/>
      <c r="H667" s="85">
        <f>SUM(I667:J667)</f>
        <v>0</v>
      </c>
      <c r="I667" s="85">
        <f>SUM(G667+G709)</f>
        <v>0</v>
      </c>
      <c r="J667" s="85">
        <v>0</v>
      </c>
    </row>
    <row r="668" spans="1:10" ht="23.25" x14ac:dyDescent="0.25">
      <c r="A668" s="138" t="s">
        <v>36</v>
      </c>
      <c r="B668" s="84" t="s">
        <v>107</v>
      </c>
      <c r="C668" s="84" t="s">
        <v>18</v>
      </c>
      <c r="D668" s="23" t="s">
        <v>334</v>
      </c>
      <c r="E668" s="23" t="s">
        <v>182</v>
      </c>
      <c r="F668" s="23" t="s">
        <v>287</v>
      </c>
      <c r="G668" s="85">
        <v>0</v>
      </c>
      <c r="H668" s="85">
        <f>SUM(I668:J668)</f>
        <v>0</v>
      </c>
      <c r="I668" s="85">
        <f>SUM(G668*90/100)</f>
        <v>0</v>
      </c>
      <c r="J668" s="85">
        <v>0</v>
      </c>
    </row>
    <row r="669" spans="1:10" ht="23.25" x14ac:dyDescent="0.25">
      <c r="A669" s="138" t="s">
        <v>36</v>
      </c>
      <c r="B669" s="84" t="s">
        <v>107</v>
      </c>
      <c r="C669" s="84" t="s">
        <v>18</v>
      </c>
      <c r="D669" s="23" t="s">
        <v>334</v>
      </c>
      <c r="E669" s="23" t="s">
        <v>182</v>
      </c>
      <c r="F669" s="81" t="s">
        <v>351</v>
      </c>
      <c r="G669" s="85"/>
      <c r="H669" s="85">
        <f>SUM(I669:J669)</f>
        <v>0</v>
      </c>
      <c r="I669" s="85"/>
      <c r="J669" s="85">
        <v>0</v>
      </c>
    </row>
    <row r="670" spans="1:10" ht="23.25" x14ac:dyDescent="0.25">
      <c r="A670" s="138" t="s">
        <v>38</v>
      </c>
      <c r="B670" s="84" t="s">
        <v>107</v>
      </c>
      <c r="C670" s="84" t="s">
        <v>18</v>
      </c>
      <c r="D670" s="23" t="s">
        <v>334</v>
      </c>
      <c r="E670" s="23" t="s">
        <v>88</v>
      </c>
      <c r="F670" s="23"/>
      <c r="G670" s="85">
        <f>SUM(G671)</f>
        <v>0</v>
      </c>
      <c r="H670" s="85">
        <f>SUM(H671)</f>
        <v>0</v>
      </c>
      <c r="I670" s="85">
        <f>SUM(I671)</f>
        <v>0</v>
      </c>
      <c r="J670" s="85">
        <f>SUM(J671)</f>
        <v>0</v>
      </c>
    </row>
    <row r="671" spans="1:10" ht="23.25" x14ac:dyDescent="0.25">
      <c r="A671" s="80" t="s">
        <v>39</v>
      </c>
      <c r="B671" s="84" t="s">
        <v>107</v>
      </c>
      <c r="C671" s="84" t="s">
        <v>18</v>
      </c>
      <c r="D671" s="23" t="s">
        <v>334</v>
      </c>
      <c r="E671" s="23" t="s">
        <v>89</v>
      </c>
      <c r="F671" s="23"/>
      <c r="G671" s="85">
        <f>SUM(G672+G674+G673)</f>
        <v>0</v>
      </c>
      <c r="H671" s="85">
        <f>SUM(H672+H674+H673)</f>
        <v>0</v>
      </c>
      <c r="I671" s="85">
        <f>SUM(I672+I674+I673)</f>
        <v>0</v>
      </c>
      <c r="J671" s="85">
        <f>SUM(J672+J674+J673)</f>
        <v>0</v>
      </c>
    </row>
    <row r="672" spans="1:10" ht="34.5" x14ac:dyDescent="0.25">
      <c r="A672" s="139" t="s">
        <v>150</v>
      </c>
      <c r="B672" s="84" t="s">
        <v>107</v>
      </c>
      <c r="C672" s="84" t="s">
        <v>18</v>
      </c>
      <c r="D672" s="84" t="s">
        <v>334</v>
      </c>
      <c r="E672" s="23" t="s">
        <v>151</v>
      </c>
      <c r="F672" s="23" t="s">
        <v>41</v>
      </c>
      <c r="G672" s="85"/>
      <c r="H672" s="85">
        <f>SUM(I672:J672)</f>
        <v>0</v>
      </c>
      <c r="I672" s="85">
        <f>SUM(G672*90/100)</f>
        <v>0</v>
      </c>
      <c r="J672" s="85">
        <v>0</v>
      </c>
    </row>
    <row r="673" spans="1:10" ht="34.5" x14ac:dyDescent="0.25">
      <c r="A673" s="139" t="s">
        <v>150</v>
      </c>
      <c r="B673" s="84" t="s">
        <v>107</v>
      </c>
      <c r="C673" s="84" t="s">
        <v>18</v>
      </c>
      <c r="D673" s="84" t="s">
        <v>334</v>
      </c>
      <c r="E673" s="23" t="s">
        <v>151</v>
      </c>
      <c r="F673" s="81" t="s">
        <v>352</v>
      </c>
      <c r="G673" s="85"/>
      <c r="H673" s="85">
        <f>SUM(I673:J673)</f>
        <v>0</v>
      </c>
      <c r="I673" s="85">
        <v>0</v>
      </c>
      <c r="J673" s="85">
        <v>0</v>
      </c>
    </row>
    <row r="674" spans="1:10" x14ac:dyDescent="0.25">
      <c r="A674" s="257" t="s">
        <v>42</v>
      </c>
      <c r="B674" s="421" t="s">
        <v>107</v>
      </c>
      <c r="C674" s="421" t="s">
        <v>18</v>
      </c>
      <c r="D674" s="260" t="s">
        <v>334</v>
      </c>
      <c r="E674" s="260" t="s">
        <v>43</v>
      </c>
      <c r="F674" s="23"/>
      <c r="G674" s="85">
        <f>SUM(G675+G676+G678+G681+G682+G685+G690+G692+G677+G691)</f>
        <v>0</v>
      </c>
      <c r="H674" s="85">
        <f>SUM(H675+H676+H678+H681+H682+H685+H690+H692+H677+H691)</f>
        <v>0</v>
      </c>
      <c r="I674" s="85">
        <f>SUM(I675+I676+I678+I681+I682+I685+I690+I692+I677+I691)</f>
        <v>0</v>
      </c>
      <c r="J674" s="85">
        <f>SUM(J675+J676+J678+J681+J682+J685+J690+J692+J677+J691)</f>
        <v>0</v>
      </c>
    </row>
    <row r="675" spans="1:10" x14ac:dyDescent="0.25">
      <c r="A675" s="265"/>
      <c r="B675" s="422"/>
      <c r="C675" s="422"/>
      <c r="D675" s="270"/>
      <c r="E675" s="270"/>
      <c r="F675" s="84" t="s">
        <v>41</v>
      </c>
      <c r="G675" s="85">
        <v>0</v>
      </c>
      <c r="H675" s="85"/>
      <c r="I675" s="85"/>
      <c r="J675" s="85"/>
    </row>
    <row r="676" spans="1:10" x14ac:dyDescent="0.25">
      <c r="A676" s="265"/>
      <c r="B676" s="422"/>
      <c r="C676" s="422"/>
      <c r="D676" s="270"/>
      <c r="E676" s="270"/>
      <c r="F676" s="84" t="s">
        <v>186</v>
      </c>
      <c r="G676" s="85">
        <v>0</v>
      </c>
      <c r="H676" s="85"/>
      <c r="I676" s="85"/>
      <c r="J676" s="85"/>
    </row>
    <row r="677" spans="1:10" ht="23.25" x14ac:dyDescent="0.25">
      <c r="A677" s="265"/>
      <c r="B677" s="422"/>
      <c r="C677" s="422"/>
      <c r="D677" s="270"/>
      <c r="E677" s="270"/>
      <c r="F677" s="81" t="s">
        <v>353</v>
      </c>
      <c r="G677" s="85">
        <v>0</v>
      </c>
      <c r="H677" s="85">
        <f>SUM(I677:J677)</f>
        <v>0</v>
      </c>
      <c r="I677" s="85">
        <v>0</v>
      </c>
      <c r="J677" s="85">
        <v>0</v>
      </c>
    </row>
    <row r="678" spans="1:10" x14ac:dyDescent="0.25">
      <c r="A678" s="265"/>
      <c r="B678" s="422"/>
      <c r="C678" s="422"/>
      <c r="D678" s="270"/>
      <c r="E678" s="270"/>
      <c r="F678" s="84" t="s">
        <v>45</v>
      </c>
      <c r="G678" s="85">
        <f>SUM(G679:G680)</f>
        <v>0</v>
      </c>
      <c r="H678" s="85">
        <f>SUM(H679:H680)</f>
        <v>0</v>
      </c>
      <c r="I678" s="85">
        <f>SUM(I679:I680)</f>
        <v>0</v>
      </c>
      <c r="J678" s="85">
        <f>SUM(J679:J680)</f>
        <v>0</v>
      </c>
    </row>
    <row r="679" spans="1:10" x14ac:dyDescent="0.25">
      <c r="A679" s="265"/>
      <c r="B679" s="422"/>
      <c r="C679" s="422"/>
      <c r="D679" s="270"/>
      <c r="E679" s="270"/>
      <c r="F679" s="84" t="s">
        <v>46</v>
      </c>
      <c r="G679" s="85"/>
      <c r="H679" s="85">
        <f>SUM(I679:J679)</f>
        <v>0</v>
      </c>
      <c r="I679" s="85">
        <f>SUM(G679*107.4/100)</f>
        <v>0</v>
      </c>
      <c r="J679" s="85">
        <v>0</v>
      </c>
    </row>
    <row r="680" spans="1:10" x14ac:dyDescent="0.25">
      <c r="A680" s="265"/>
      <c r="B680" s="422"/>
      <c r="C680" s="422"/>
      <c r="D680" s="270"/>
      <c r="E680" s="270"/>
      <c r="F680" s="84" t="s">
        <v>48</v>
      </c>
      <c r="G680" s="85"/>
      <c r="H680" s="85">
        <f>SUM(I680:J680)</f>
        <v>0</v>
      </c>
      <c r="I680" s="85">
        <f>SUM(G680*107.4/100)</f>
        <v>0</v>
      </c>
      <c r="J680" s="85">
        <v>0</v>
      </c>
    </row>
    <row r="681" spans="1:10" x14ac:dyDescent="0.25">
      <c r="A681" s="265"/>
      <c r="B681" s="422"/>
      <c r="C681" s="422"/>
      <c r="D681" s="270"/>
      <c r="E681" s="270"/>
      <c r="F681" s="23" t="s">
        <v>289</v>
      </c>
      <c r="G681" s="85"/>
      <c r="H681" s="85"/>
      <c r="I681" s="85"/>
      <c r="J681" s="85"/>
    </row>
    <row r="682" spans="1:10" x14ac:dyDescent="0.25">
      <c r="A682" s="265"/>
      <c r="B682" s="422"/>
      <c r="C682" s="422"/>
      <c r="D682" s="270"/>
      <c r="E682" s="270"/>
      <c r="F682" s="84" t="s">
        <v>50</v>
      </c>
      <c r="G682" s="85">
        <f>SUM(G683:G684)</f>
        <v>0</v>
      </c>
      <c r="H682" s="85">
        <f>SUM(H683:H684)</f>
        <v>0</v>
      </c>
      <c r="I682" s="85">
        <f>SUM(I683:I684)</f>
        <v>0</v>
      </c>
      <c r="J682" s="85">
        <f>SUM(J683:J684)</f>
        <v>0</v>
      </c>
    </row>
    <row r="683" spans="1:10" x14ac:dyDescent="0.25">
      <c r="A683" s="265"/>
      <c r="B683" s="422"/>
      <c r="C683" s="422"/>
      <c r="D683" s="270"/>
      <c r="E683" s="270"/>
      <c r="F683" s="84" t="s">
        <v>52</v>
      </c>
      <c r="G683" s="85">
        <v>0</v>
      </c>
      <c r="H683" s="85"/>
      <c r="I683" s="85"/>
      <c r="J683" s="85"/>
    </row>
    <row r="684" spans="1:10" ht="23.25" x14ac:dyDescent="0.25">
      <c r="A684" s="265"/>
      <c r="B684" s="422"/>
      <c r="C684" s="422"/>
      <c r="D684" s="270"/>
      <c r="E684" s="270"/>
      <c r="F684" s="81" t="s">
        <v>354</v>
      </c>
      <c r="G684" s="85"/>
      <c r="H684" s="85">
        <f>SUM(I684:J684)</f>
        <v>0</v>
      </c>
      <c r="I684" s="85"/>
      <c r="J684" s="85">
        <v>0</v>
      </c>
    </row>
    <row r="685" spans="1:10" x14ac:dyDescent="0.25">
      <c r="A685" s="265"/>
      <c r="B685" s="422"/>
      <c r="C685" s="422"/>
      <c r="D685" s="270"/>
      <c r="E685" s="270"/>
      <c r="F685" s="23" t="s">
        <v>54</v>
      </c>
      <c r="G685" s="85">
        <f>SUM(G686:G689)</f>
        <v>0</v>
      </c>
      <c r="H685" s="85">
        <f>SUM(H686:H689)</f>
        <v>0</v>
      </c>
      <c r="I685" s="85">
        <f>SUM(I686:I689)</f>
        <v>0</v>
      </c>
      <c r="J685" s="85">
        <f>SUM(J686:J689)</f>
        <v>0</v>
      </c>
    </row>
    <row r="686" spans="1:10" x14ac:dyDescent="0.25">
      <c r="A686" s="265"/>
      <c r="B686" s="422"/>
      <c r="C686" s="422"/>
      <c r="D686" s="270"/>
      <c r="E686" s="270"/>
      <c r="F686" s="23" t="s">
        <v>290</v>
      </c>
      <c r="G686" s="85">
        <v>0</v>
      </c>
      <c r="H686" s="85">
        <f t="shared" ref="H686:H691" si="64">SUM(I686:J686)</f>
        <v>0</v>
      </c>
      <c r="I686" s="85"/>
      <c r="J686" s="85"/>
    </row>
    <row r="687" spans="1:10" ht="23.25" x14ac:dyDescent="0.25">
      <c r="A687" s="265"/>
      <c r="B687" s="422"/>
      <c r="C687" s="422"/>
      <c r="D687" s="270"/>
      <c r="E687" s="270"/>
      <c r="F687" s="81" t="s">
        <v>355</v>
      </c>
      <c r="G687" s="85"/>
      <c r="H687" s="85">
        <f t="shared" si="64"/>
        <v>0</v>
      </c>
      <c r="I687" s="85"/>
      <c r="J687" s="85"/>
    </row>
    <row r="688" spans="1:10" x14ac:dyDescent="0.25">
      <c r="A688" s="265"/>
      <c r="B688" s="422"/>
      <c r="C688" s="422"/>
      <c r="D688" s="270"/>
      <c r="E688" s="270"/>
      <c r="F688" s="84" t="s">
        <v>56</v>
      </c>
      <c r="G688" s="85">
        <v>0</v>
      </c>
      <c r="H688" s="85">
        <f t="shared" si="64"/>
        <v>0</v>
      </c>
      <c r="I688" s="85"/>
      <c r="J688" s="85"/>
    </row>
    <row r="689" spans="1:10" ht="23.25" x14ac:dyDescent="0.25">
      <c r="A689" s="265"/>
      <c r="B689" s="422"/>
      <c r="C689" s="422"/>
      <c r="D689" s="270"/>
      <c r="E689" s="270"/>
      <c r="F689" s="81" t="s">
        <v>189</v>
      </c>
      <c r="G689" s="85"/>
      <c r="H689" s="85">
        <f t="shared" si="64"/>
        <v>0</v>
      </c>
      <c r="I689" s="85"/>
      <c r="J689" s="85">
        <v>0</v>
      </c>
    </row>
    <row r="690" spans="1:10" x14ac:dyDescent="0.25">
      <c r="A690" s="265"/>
      <c r="B690" s="422"/>
      <c r="C690" s="422"/>
      <c r="D690" s="270"/>
      <c r="E690" s="270"/>
      <c r="F690" s="84" t="s">
        <v>99</v>
      </c>
      <c r="G690" s="85">
        <v>0</v>
      </c>
      <c r="H690" s="85">
        <f t="shared" si="64"/>
        <v>0</v>
      </c>
      <c r="I690" s="85"/>
      <c r="J690" s="85"/>
    </row>
    <row r="691" spans="1:10" ht="23.25" x14ac:dyDescent="0.25">
      <c r="A691" s="265"/>
      <c r="B691" s="422"/>
      <c r="C691" s="422"/>
      <c r="D691" s="270"/>
      <c r="E691" s="270"/>
      <c r="F691" s="81" t="s">
        <v>190</v>
      </c>
      <c r="G691" s="85"/>
      <c r="H691" s="85">
        <f t="shared" si="64"/>
        <v>0</v>
      </c>
      <c r="I691" s="85"/>
      <c r="J691" s="85">
        <v>0</v>
      </c>
    </row>
    <row r="692" spans="1:10" x14ac:dyDescent="0.25">
      <c r="A692" s="265"/>
      <c r="B692" s="422"/>
      <c r="C692" s="422"/>
      <c r="D692" s="270"/>
      <c r="E692" s="270"/>
      <c r="F692" s="84" t="s">
        <v>58</v>
      </c>
      <c r="G692" s="85">
        <f>SUM(G693:G698)</f>
        <v>0</v>
      </c>
      <c r="H692" s="85">
        <f>SUM(H693:H698)</f>
        <v>0</v>
      </c>
      <c r="I692" s="85">
        <f>SUM(I693:I698)</f>
        <v>0</v>
      </c>
      <c r="J692" s="85">
        <f>SUM(J693:J698)</f>
        <v>0</v>
      </c>
    </row>
    <row r="693" spans="1:10" x14ac:dyDescent="0.25">
      <c r="A693" s="265"/>
      <c r="B693" s="422"/>
      <c r="C693" s="422"/>
      <c r="D693" s="270"/>
      <c r="E693" s="270"/>
      <c r="F693" s="84" t="s">
        <v>101</v>
      </c>
      <c r="G693" s="85">
        <v>0</v>
      </c>
      <c r="H693" s="123"/>
      <c r="I693" s="85"/>
      <c r="J693" s="85"/>
    </row>
    <row r="694" spans="1:10" ht="23.25" x14ac:dyDescent="0.25">
      <c r="A694" s="265"/>
      <c r="B694" s="422"/>
      <c r="C694" s="422"/>
      <c r="D694" s="270"/>
      <c r="E694" s="270"/>
      <c r="F694" s="81" t="s">
        <v>191</v>
      </c>
      <c r="G694" s="85"/>
      <c r="H694" s="85">
        <f>SUM(I694:J694)</f>
        <v>0</v>
      </c>
      <c r="I694" s="85"/>
      <c r="J694" s="85">
        <v>0</v>
      </c>
    </row>
    <row r="695" spans="1:10" x14ac:dyDescent="0.25">
      <c r="A695" s="265"/>
      <c r="B695" s="422"/>
      <c r="C695" s="422"/>
      <c r="D695" s="270"/>
      <c r="E695" s="270"/>
      <c r="F695" s="84" t="s">
        <v>102</v>
      </c>
      <c r="G695" s="85"/>
      <c r="H695" s="85">
        <f>SUM(I695:J695)</f>
        <v>0</v>
      </c>
      <c r="I695" s="85"/>
      <c r="J695" s="85"/>
    </row>
    <row r="696" spans="1:10" x14ac:dyDescent="0.25">
      <c r="A696" s="265"/>
      <c r="B696" s="422"/>
      <c r="C696" s="422"/>
      <c r="D696" s="270"/>
      <c r="E696" s="270"/>
      <c r="F696" s="84" t="s">
        <v>60</v>
      </c>
      <c r="G696" s="85"/>
      <c r="H696" s="85">
        <f>SUM(I696:J696)</f>
        <v>0</v>
      </c>
      <c r="I696" s="85">
        <f>SUM(G696*107.4/100)</f>
        <v>0</v>
      </c>
      <c r="J696" s="85">
        <v>0</v>
      </c>
    </row>
    <row r="697" spans="1:10" x14ac:dyDescent="0.25">
      <c r="A697" s="265"/>
      <c r="B697" s="422"/>
      <c r="C697" s="422"/>
      <c r="D697" s="270"/>
      <c r="E697" s="270"/>
      <c r="F697" s="84" t="s">
        <v>61</v>
      </c>
      <c r="G697" s="85"/>
      <c r="H697" s="85">
        <f>SUM(I697:J697)</f>
        <v>0</v>
      </c>
      <c r="I697" s="85">
        <f>SUM(G697*107.4/100)</f>
        <v>0</v>
      </c>
      <c r="J697" s="85">
        <v>0</v>
      </c>
    </row>
    <row r="698" spans="1:10" x14ac:dyDescent="0.25">
      <c r="A698" s="266"/>
      <c r="B698" s="423"/>
      <c r="C698" s="423"/>
      <c r="D698" s="308"/>
      <c r="E698" s="308"/>
      <c r="F698" s="84" t="s">
        <v>193</v>
      </c>
      <c r="G698" s="85"/>
      <c r="H698" s="85"/>
      <c r="I698" s="85"/>
      <c r="J698" s="85"/>
    </row>
    <row r="699" spans="1:10" x14ac:dyDescent="0.25">
      <c r="A699" s="138" t="s">
        <v>62</v>
      </c>
      <c r="B699" s="84" t="s">
        <v>107</v>
      </c>
      <c r="C699" s="84" t="s">
        <v>18</v>
      </c>
      <c r="D699" s="23" t="s">
        <v>334</v>
      </c>
      <c r="E699" s="136">
        <v>800</v>
      </c>
      <c r="F699" s="84"/>
      <c r="G699" s="85">
        <f>SUM(G700)</f>
        <v>0</v>
      </c>
      <c r="H699" s="85">
        <f>SUM(H700)</f>
        <v>0</v>
      </c>
      <c r="I699" s="85">
        <f>SUM(I700)</f>
        <v>0</v>
      </c>
      <c r="J699" s="85">
        <f>SUM(J700)</f>
        <v>0</v>
      </c>
    </row>
    <row r="700" spans="1:10" x14ac:dyDescent="0.25">
      <c r="A700" s="80" t="s">
        <v>64</v>
      </c>
      <c r="B700" s="84" t="s">
        <v>107</v>
      </c>
      <c r="C700" s="84" t="s">
        <v>18</v>
      </c>
      <c r="D700" s="23" t="s">
        <v>334</v>
      </c>
      <c r="E700" s="136">
        <v>850</v>
      </c>
      <c r="F700" s="84"/>
      <c r="G700" s="85">
        <f>SUM(G701:G702)</f>
        <v>0</v>
      </c>
      <c r="H700" s="85">
        <f>SUM(H701:H702)</f>
        <v>0</v>
      </c>
      <c r="I700" s="85">
        <f>SUM(I701:I702)</f>
        <v>0</v>
      </c>
      <c r="J700" s="85">
        <f>SUM(J701:J702)</f>
        <v>0</v>
      </c>
    </row>
    <row r="701" spans="1:10" ht="23.25" x14ac:dyDescent="0.25">
      <c r="A701" s="83" t="s">
        <v>78</v>
      </c>
      <c r="B701" s="84" t="s">
        <v>107</v>
      </c>
      <c r="C701" s="84" t="s">
        <v>18</v>
      </c>
      <c r="D701" s="23" t="s">
        <v>334</v>
      </c>
      <c r="E701" s="136">
        <v>851</v>
      </c>
      <c r="F701" s="23" t="s">
        <v>68</v>
      </c>
      <c r="G701" s="85"/>
      <c r="H701" s="85">
        <f>SUM(I701:J701)</f>
        <v>0</v>
      </c>
      <c r="I701" s="85">
        <f>SUM(G701*107.4/100)</f>
        <v>0</v>
      </c>
      <c r="J701" s="85">
        <v>0</v>
      </c>
    </row>
    <row r="702" spans="1:10" ht="23.25" x14ac:dyDescent="0.25">
      <c r="A702" s="80" t="s">
        <v>66</v>
      </c>
      <c r="B702" s="84" t="s">
        <v>107</v>
      </c>
      <c r="C702" s="84" t="s">
        <v>18</v>
      </c>
      <c r="D702" s="23" t="s">
        <v>334</v>
      </c>
      <c r="E702" s="136">
        <v>852</v>
      </c>
      <c r="F702" s="23" t="s">
        <v>68</v>
      </c>
      <c r="G702" s="85"/>
      <c r="H702" s="85">
        <f>SUM(I702:J702)</f>
        <v>0</v>
      </c>
      <c r="I702" s="85">
        <f>SUM(G702*107.4/100)</f>
        <v>0</v>
      </c>
      <c r="J702" s="85">
        <v>0</v>
      </c>
    </row>
    <row r="703" spans="1:10" ht="23.25" x14ac:dyDescent="0.25">
      <c r="A703" s="138" t="s">
        <v>291</v>
      </c>
      <c r="B703" s="84" t="s">
        <v>107</v>
      </c>
      <c r="C703" s="84" t="s">
        <v>18</v>
      </c>
      <c r="D703" s="84" t="s">
        <v>292</v>
      </c>
      <c r="E703" s="84"/>
      <c r="F703" s="84"/>
      <c r="G703" s="85">
        <f>SUM(G704)</f>
        <v>0</v>
      </c>
      <c r="H703" s="85">
        <f t="shared" ref="H703:J706" si="65">SUM(H704)</f>
        <v>0</v>
      </c>
      <c r="I703" s="85">
        <f t="shared" si="65"/>
        <v>0</v>
      </c>
      <c r="J703" s="85">
        <f t="shared" si="65"/>
        <v>0</v>
      </c>
    </row>
    <row r="704" spans="1:10" ht="34.5" x14ac:dyDescent="0.25">
      <c r="A704" s="138" t="s">
        <v>293</v>
      </c>
      <c r="B704" s="84" t="s">
        <v>107</v>
      </c>
      <c r="C704" s="84" t="s">
        <v>18</v>
      </c>
      <c r="D704" s="84" t="s">
        <v>294</v>
      </c>
      <c r="E704" s="84"/>
      <c r="F704" s="84"/>
      <c r="G704" s="85">
        <f>SUM(G705)</f>
        <v>0</v>
      </c>
      <c r="H704" s="85">
        <f t="shared" si="65"/>
        <v>0</v>
      </c>
      <c r="I704" s="85">
        <f t="shared" si="65"/>
        <v>0</v>
      </c>
      <c r="J704" s="85">
        <f t="shared" si="65"/>
        <v>0</v>
      </c>
    </row>
    <row r="705" spans="1:10" ht="45.75" x14ac:dyDescent="0.25">
      <c r="A705" s="80" t="s">
        <v>28</v>
      </c>
      <c r="B705" s="84" t="s">
        <v>107</v>
      </c>
      <c r="C705" s="84" t="s">
        <v>18</v>
      </c>
      <c r="D705" s="84" t="s">
        <v>294</v>
      </c>
      <c r="E705" s="84" t="s">
        <v>29</v>
      </c>
      <c r="F705" s="84"/>
      <c r="G705" s="85">
        <f>SUM(G706)</f>
        <v>0</v>
      </c>
      <c r="H705" s="85">
        <f t="shared" si="65"/>
        <v>0</v>
      </c>
      <c r="I705" s="85">
        <f t="shared" si="65"/>
        <v>0</v>
      </c>
      <c r="J705" s="85">
        <f t="shared" si="65"/>
        <v>0</v>
      </c>
    </row>
    <row r="706" spans="1:10" ht="23.25" x14ac:dyDescent="0.25">
      <c r="A706" s="83" t="s">
        <v>177</v>
      </c>
      <c r="B706" s="84" t="s">
        <v>107</v>
      </c>
      <c r="C706" s="84" t="s">
        <v>18</v>
      </c>
      <c r="D706" s="84" t="s">
        <v>294</v>
      </c>
      <c r="E706" s="23" t="s">
        <v>178</v>
      </c>
      <c r="F706" s="84"/>
      <c r="G706" s="85">
        <f>SUM(G707)</f>
        <v>0</v>
      </c>
      <c r="H706" s="85">
        <f t="shared" si="65"/>
        <v>0</v>
      </c>
      <c r="I706" s="85">
        <f t="shared" si="65"/>
        <v>0</v>
      </c>
      <c r="J706" s="85">
        <f t="shared" si="65"/>
        <v>0</v>
      </c>
    </row>
    <row r="707" spans="1:10" x14ac:dyDescent="0.25">
      <c r="A707" s="453" t="s">
        <v>32</v>
      </c>
      <c r="B707" s="421" t="s">
        <v>107</v>
      </c>
      <c r="C707" s="421" t="s">
        <v>18</v>
      </c>
      <c r="D707" s="421" t="s">
        <v>294</v>
      </c>
      <c r="E707" s="260" t="s">
        <v>179</v>
      </c>
      <c r="F707" s="84"/>
      <c r="G707" s="85">
        <f>SUM(G708:G709)</f>
        <v>0</v>
      </c>
      <c r="H707" s="85">
        <f>SUM(H708:H709)</f>
        <v>0</v>
      </c>
      <c r="I707" s="85">
        <f>SUM(I708:I709)</f>
        <v>0</v>
      </c>
      <c r="J707" s="85">
        <f>SUM(J708:J709)</f>
        <v>0</v>
      </c>
    </row>
    <row r="708" spans="1:10" x14ac:dyDescent="0.25">
      <c r="A708" s="454"/>
      <c r="B708" s="422"/>
      <c r="C708" s="422"/>
      <c r="D708" s="422"/>
      <c r="E708" s="270"/>
      <c r="F708" s="23" t="s">
        <v>34</v>
      </c>
      <c r="G708" s="85"/>
      <c r="H708" s="85">
        <f>SUM(I708:J708)</f>
        <v>0</v>
      </c>
      <c r="I708" s="85"/>
      <c r="J708" s="85"/>
    </row>
    <row r="709" spans="1:10" x14ac:dyDescent="0.25">
      <c r="A709" s="455"/>
      <c r="B709" s="423"/>
      <c r="C709" s="423"/>
      <c r="D709" s="423"/>
      <c r="E709" s="308"/>
      <c r="F709" s="23" t="s">
        <v>35</v>
      </c>
      <c r="G709" s="85"/>
      <c r="H709" s="85">
        <f>SUM(I709:J709)</f>
        <v>0</v>
      </c>
      <c r="I709" s="85"/>
      <c r="J709" s="85"/>
    </row>
    <row r="710" spans="1:10" x14ac:dyDescent="0.25">
      <c r="A710" s="82" t="s">
        <v>197</v>
      </c>
      <c r="B710" s="24" t="s">
        <v>91</v>
      </c>
      <c r="C710" s="24" t="s">
        <v>81</v>
      </c>
      <c r="D710" s="24" t="s">
        <v>20</v>
      </c>
      <c r="E710" s="24"/>
      <c r="F710" s="24"/>
      <c r="G710" s="25">
        <f>SUM(G711)</f>
        <v>0</v>
      </c>
      <c r="H710" s="25">
        <f t="shared" ref="H710:J714" si="66">SUM(H711)</f>
        <v>0</v>
      </c>
      <c r="I710" s="25">
        <f t="shared" si="66"/>
        <v>0</v>
      </c>
      <c r="J710" s="25">
        <f t="shared" si="66"/>
        <v>0</v>
      </c>
    </row>
    <row r="711" spans="1:10" ht="23.25" x14ac:dyDescent="0.25">
      <c r="A711" s="83" t="s">
        <v>198</v>
      </c>
      <c r="B711" s="84" t="s">
        <v>91</v>
      </c>
      <c r="C711" s="84" t="s">
        <v>81</v>
      </c>
      <c r="D711" s="84" t="s">
        <v>199</v>
      </c>
      <c r="E711" s="84"/>
      <c r="F711" s="84"/>
      <c r="G711" s="85">
        <f>SUM(G712)</f>
        <v>0</v>
      </c>
      <c r="H711" s="85">
        <f t="shared" si="66"/>
        <v>0</v>
      </c>
      <c r="I711" s="85">
        <f t="shared" si="66"/>
        <v>0</v>
      </c>
      <c r="J711" s="85">
        <f t="shared" si="66"/>
        <v>0</v>
      </c>
    </row>
    <row r="712" spans="1:10" x14ac:dyDescent="0.25">
      <c r="A712" s="83" t="s">
        <v>200</v>
      </c>
      <c r="B712" s="84" t="s">
        <v>91</v>
      </c>
      <c r="C712" s="84" t="s">
        <v>81</v>
      </c>
      <c r="D712" s="84" t="s">
        <v>295</v>
      </c>
      <c r="E712" s="84"/>
      <c r="F712" s="84"/>
      <c r="G712" s="85">
        <f>SUM(G713)</f>
        <v>0</v>
      </c>
      <c r="H712" s="85">
        <f t="shared" si="66"/>
        <v>0</v>
      </c>
      <c r="I712" s="85">
        <f t="shared" si="66"/>
        <v>0</v>
      </c>
      <c r="J712" s="85">
        <f t="shared" si="66"/>
        <v>0</v>
      </c>
    </row>
    <row r="713" spans="1:10" ht="23.25" x14ac:dyDescent="0.25">
      <c r="A713" s="138" t="s">
        <v>228</v>
      </c>
      <c r="B713" s="84" t="s">
        <v>91</v>
      </c>
      <c r="C713" s="84" t="s">
        <v>81</v>
      </c>
      <c r="D713" s="84" t="s">
        <v>295</v>
      </c>
      <c r="E713" s="84" t="s">
        <v>88</v>
      </c>
      <c r="F713" s="84"/>
      <c r="G713" s="85">
        <f>SUM(G714)</f>
        <v>0</v>
      </c>
      <c r="H713" s="85">
        <f t="shared" si="66"/>
        <v>0</v>
      </c>
      <c r="I713" s="85">
        <f t="shared" si="66"/>
        <v>0</v>
      </c>
      <c r="J713" s="85">
        <f t="shared" si="66"/>
        <v>0</v>
      </c>
    </row>
    <row r="714" spans="1:10" ht="23.25" x14ac:dyDescent="0.25">
      <c r="A714" s="80" t="s">
        <v>271</v>
      </c>
      <c r="B714" s="84" t="s">
        <v>91</v>
      </c>
      <c r="C714" s="84" t="s">
        <v>81</v>
      </c>
      <c r="D714" s="84" t="s">
        <v>295</v>
      </c>
      <c r="E714" s="84" t="s">
        <v>89</v>
      </c>
      <c r="F714" s="84"/>
      <c r="G714" s="85">
        <f>SUM(G715)</f>
        <v>0</v>
      </c>
      <c r="H714" s="85">
        <f t="shared" si="66"/>
        <v>0</v>
      </c>
      <c r="I714" s="85">
        <f t="shared" si="66"/>
        <v>0</v>
      </c>
      <c r="J714" s="85">
        <f t="shared" si="66"/>
        <v>0</v>
      </c>
    </row>
    <row r="715" spans="1:10" ht="23.25" x14ac:dyDescent="0.25">
      <c r="A715" s="139" t="s">
        <v>502</v>
      </c>
      <c r="B715" s="84" t="s">
        <v>91</v>
      </c>
      <c r="C715" s="84" t="s">
        <v>81</v>
      </c>
      <c r="D715" s="84" t="s">
        <v>295</v>
      </c>
      <c r="E715" s="84" t="s">
        <v>43</v>
      </c>
      <c r="F715" s="84" t="s">
        <v>56</v>
      </c>
      <c r="G715" s="85">
        <v>0</v>
      </c>
      <c r="H715" s="85">
        <f>SUM(I715:J715)</f>
        <v>0</v>
      </c>
      <c r="I715" s="85"/>
      <c r="J715" s="85"/>
    </row>
    <row r="716" spans="1:10" x14ac:dyDescent="0.25">
      <c r="A716" s="125" t="s">
        <v>196</v>
      </c>
      <c r="B716" s="24" t="s">
        <v>91</v>
      </c>
      <c r="C716" s="24" t="s">
        <v>19</v>
      </c>
      <c r="D716" s="24" t="s">
        <v>20</v>
      </c>
      <c r="E716" s="24"/>
      <c r="F716" s="24"/>
      <c r="G716" s="25">
        <f t="shared" ref="G716:J720" si="67">SUM(G717)</f>
        <v>15533</v>
      </c>
      <c r="H716" s="25">
        <f t="shared" si="67"/>
        <v>15533</v>
      </c>
      <c r="I716" s="25">
        <f t="shared" si="67"/>
        <v>15533</v>
      </c>
      <c r="J716" s="25">
        <f t="shared" si="67"/>
        <v>0</v>
      </c>
    </row>
    <row r="717" spans="1:10" ht="23.25" x14ac:dyDescent="0.25">
      <c r="A717" s="82" t="s">
        <v>202</v>
      </c>
      <c r="B717" s="24" t="s">
        <v>91</v>
      </c>
      <c r="C717" s="24" t="s">
        <v>203</v>
      </c>
      <c r="D717" s="24" t="s">
        <v>20</v>
      </c>
      <c r="E717" s="24"/>
      <c r="F717" s="24"/>
      <c r="G717" s="25">
        <f t="shared" si="67"/>
        <v>15533</v>
      </c>
      <c r="H717" s="25">
        <f t="shared" si="67"/>
        <v>15533</v>
      </c>
      <c r="I717" s="25">
        <f t="shared" si="67"/>
        <v>15533</v>
      </c>
      <c r="J717" s="25">
        <f t="shared" si="67"/>
        <v>0</v>
      </c>
    </row>
    <row r="718" spans="1:10" x14ac:dyDescent="0.25">
      <c r="A718" s="83" t="s">
        <v>200</v>
      </c>
      <c r="B718" s="84" t="s">
        <v>91</v>
      </c>
      <c r="C718" s="84" t="s">
        <v>203</v>
      </c>
      <c r="D718" s="84" t="s">
        <v>201</v>
      </c>
      <c r="E718" s="84"/>
      <c r="F718" s="84"/>
      <c r="G718" s="85">
        <f t="shared" si="67"/>
        <v>15533</v>
      </c>
      <c r="H718" s="85">
        <f t="shared" si="67"/>
        <v>15533</v>
      </c>
      <c r="I718" s="85">
        <f t="shared" si="67"/>
        <v>15533</v>
      </c>
      <c r="J718" s="85">
        <f t="shared" si="67"/>
        <v>0</v>
      </c>
    </row>
    <row r="719" spans="1:10" ht="45.75" x14ac:dyDescent="0.25">
      <c r="A719" s="83" t="s">
        <v>499</v>
      </c>
      <c r="B719" s="84" t="s">
        <v>91</v>
      </c>
      <c r="C719" s="84" t="s">
        <v>203</v>
      </c>
      <c r="D719" s="84" t="s">
        <v>201</v>
      </c>
      <c r="E719" s="84"/>
      <c r="F719" s="84"/>
      <c r="G719" s="85">
        <f>SUM(G720)</f>
        <v>15533</v>
      </c>
      <c r="H719" s="85">
        <f t="shared" si="67"/>
        <v>15533</v>
      </c>
      <c r="I719" s="85">
        <f t="shared" si="67"/>
        <v>15533</v>
      </c>
      <c r="J719" s="85">
        <f t="shared" si="67"/>
        <v>0</v>
      </c>
    </row>
    <row r="720" spans="1:10" ht="23.25" x14ac:dyDescent="0.25">
      <c r="A720" s="138" t="s">
        <v>228</v>
      </c>
      <c r="B720" s="84" t="s">
        <v>91</v>
      </c>
      <c r="C720" s="84" t="s">
        <v>203</v>
      </c>
      <c r="D720" s="84" t="s">
        <v>201</v>
      </c>
      <c r="E720" s="84" t="s">
        <v>88</v>
      </c>
      <c r="F720" s="84"/>
      <c r="G720" s="85">
        <f>SUM(G721)</f>
        <v>15533</v>
      </c>
      <c r="H720" s="85">
        <f t="shared" si="67"/>
        <v>15533</v>
      </c>
      <c r="I720" s="85">
        <f t="shared" si="67"/>
        <v>15533</v>
      </c>
      <c r="J720" s="85">
        <f t="shared" si="67"/>
        <v>0</v>
      </c>
    </row>
    <row r="721" spans="1:10" ht="23.25" x14ac:dyDescent="0.25">
      <c r="A721" s="80" t="s">
        <v>271</v>
      </c>
      <c r="B721" s="84" t="s">
        <v>91</v>
      </c>
      <c r="C721" s="84" t="s">
        <v>203</v>
      </c>
      <c r="D721" s="84" t="s">
        <v>201</v>
      </c>
      <c r="E721" s="84" t="s">
        <v>89</v>
      </c>
      <c r="F721" s="84" t="s">
        <v>56</v>
      </c>
      <c r="G721" s="85">
        <v>15533</v>
      </c>
      <c r="H721" s="85">
        <f>SUM(I721:J721)</f>
        <v>15533</v>
      </c>
      <c r="I721" s="85">
        <v>15533</v>
      </c>
      <c r="J721" s="85">
        <v>0</v>
      </c>
    </row>
    <row r="722" spans="1:10" x14ac:dyDescent="0.25">
      <c r="A722" s="139" t="s">
        <v>15</v>
      </c>
      <c r="B722" s="84"/>
      <c r="C722" s="84"/>
      <c r="D722" s="84"/>
      <c r="E722" s="160"/>
      <c r="F722" s="160"/>
      <c r="G722" s="161">
        <f>SUM(G8+G70+G92+G260+G293+G335+G716)</f>
        <v>5905014</v>
      </c>
      <c r="H722" s="161">
        <f>SUM(H8+H70+H92+H260+H293+H335+H716)</f>
        <v>5384234.6828000005</v>
      </c>
      <c r="I722" s="161">
        <f>SUM(I8+I70+I92+I260+I293+I335+I716)</f>
        <v>5384234.6828000005</v>
      </c>
      <c r="J722" s="161">
        <f>SUM(J8+J70+J92+J260+J293+J335+J716)</f>
        <v>0</v>
      </c>
    </row>
    <row r="723" spans="1:10" x14ac:dyDescent="0.25">
      <c r="A723" s="123"/>
      <c r="B723" s="123"/>
      <c r="C723" s="123"/>
      <c r="D723" s="123"/>
      <c r="E723" s="123"/>
      <c r="F723" s="123"/>
      <c r="G723" s="123"/>
      <c r="H723" s="123">
        <v>5384234</v>
      </c>
      <c r="I723" s="123">
        <v>5384234</v>
      </c>
      <c r="J723" s="123"/>
    </row>
  </sheetData>
  <mergeCells count="211">
    <mergeCell ref="A707:A709"/>
    <mergeCell ref="B707:B709"/>
    <mergeCell ref="C707:C709"/>
    <mergeCell ref="D707:D709"/>
    <mergeCell ref="E707:E709"/>
    <mergeCell ref="A665:A667"/>
    <mergeCell ref="B665:B667"/>
    <mergeCell ref="C665:C667"/>
    <mergeCell ref="D665:D667"/>
    <mergeCell ref="E665:E667"/>
    <mergeCell ref="A674:A698"/>
    <mergeCell ref="B674:B698"/>
    <mergeCell ref="C674:C698"/>
    <mergeCell ref="D674:D698"/>
    <mergeCell ref="E674:E698"/>
    <mergeCell ref="A625:A648"/>
    <mergeCell ref="B625:B648"/>
    <mergeCell ref="C625:C648"/>
    <mergeCell ref="D625:D648"/>
    <mergeCell ref="E625:E648"/>
    <mergeCell ref="A657:A659"/>
    <mergeCell ref="B657:B659"/>
    <mergeCell ref="C657:C659"/>
    <mergeCell ref="D657:D659"/>
    <mergeCell ref="E657:E659"/>
    <mergeCell ref="A611:A613"/>
    <mergeCell ref="B611:B613"/>
    <mergeCell ref="C611:C613"/>
    <mergeCell ref="D611:D613"/>
    <mergeCell ref="E611:E613"/>
    <mergeCell ref="A618:A620"/>
    <mergeCell ref="B618:B620"/>
    <mergeCell ref="C618:C620"/>
    <mergeCell ref="D618:D620"/>
    <mergeCell ref="E618:E620"/>
    <mergeCell ref="A572:A574"/>
    <mergeCell ref="B572:B574"/>
    <mergeCell ref="C572:C574"/>
    <mergeCell ref="D572:D574"/>
    <mergeCell ref="E572:E574"/>
    <mergeCell ref="A579:A602"/>
    <mergeCell ref="B579:B602"/>
    <mergeCell ref="C579:C602"/>
    <mergeCell ref="D579:D602"/>
    <mergeCell ref="E579:E602"/>
    <mergeCell ref="A533:A556"/>
    <mergeCell ref="B533:B556"/>
    <mergeCell ref="C533:C556"/>
    <mergeCell ref="D533:D556"/>
    <mergeCell ref="E533:E556"/>
    <mergeCell ref="A565:A567"/>
    <mergeCell ref="B565:B567"/>
    <mergeCell ref="C565:C567"/>
    <mergeCell ref="D565:D567"/>
    <mergeCell ref="E565:E567"/>
    <mergeCell ref="A519:A521"/>
    <mergeCell ref="B519:B521"/>
    <mergeCell ref="C519:C521"/>
    <mergeCell ref="D519:D521"/>
    <mergeCell ref="E519:E521"/>
    <mergeCell ref="A526:A528"/>
    <mergeCell ref="B526:B528"/>
    <mergeCell ref="C526:C528"/>
    <mergeCell ref="D526:D528"/>
    <mergeCell ref="E526:E528"/>
    <mergeCell ref="A480:A482"/>
    <mergeCell ref="B480:B482"/>
    <mergeCell ref="C480:C482"/>
    <mergeCell ref="D480:D482"/>
    <mergeCell ref="E480:E482"/>
    <mergeCell ref="A487:A510"/>
    <mergeCell ref="B487:B510"/>
    <mergeCell ref="C487:C510"/>
    <mergeCell ref="D487:D510"/>
    <mergeCell ref="E487:E510"/>
    <mergeCell ref="A441:A464"/>
    <mergeCell ref="B441:B464"/>
    <mergeCell ref="C441:C464"/>
    <mergeCell ref="D441:D464"/>
    <mergeCell ref="E441:E464"/>
    <mergeCell ref="A473:A475"/>
    <mergeCell ref="B473:B475"/>
    <mergeCell ref="C473:C475"/>
    <mergeCell ref="D473:D475"/>
    <mergeCell ref="E473:E475"/>
    <mergeCell ref="A427:A429"/>
    <mergeCell ref="B427:B429"/>
    <mergeCell ref="C427:C429"/>
    <mergeCell ref="D427:D429"/>
    <mergeCell ref="E427:E429"/>
    <mergeCell ref="A434:A436"/>
    <mergeCell ref="B434:B436"/>
    <mergeCell ref="C434:C436"/>
    <mergeCell ref="D434:D436"/>
    <mergeCell ref="E434:E436"/>
    <mergeCell ref="A388:A390"/>
    <mergeCell ref="B388:B390"/>
    <mergeCell ref="C388:C390"/>
    <mergeCell ref="D388:D390"/>
    <mergeCell ref="E388:E390"/>
    <mergeCell ref="A395:A418"/>
    <mergeCell ref="B395:B418"/>
    <mergeCell ref="C395:C418"/>
    <mergeCell ref="D395:D418"/>
    <mergeCell ref="E395:E418"/>
    <mergeCell ref="A349:A372"/>
    <mergeCell ref="B349:B372"/>
    <mergeCell ref="C349:C372"/>
    <mergeCell ref="D349:D372"/>
    <mergeCell ref="E349:E372"/>
    <mergeCell ref="A381:A383"/>
    <mergeCell ref="B381:B383"/>
    <mergeCell ref="C381:C383"/>
    <mergeCell ref="D381:D383"/>
    <mergeCell ref="E381:E383"/>
    <mergeCell ref="A282:A284"/>
    <mergeCell ref="B282:B284"/>
    <mergeCell ref="C282:C284"/>
    <mergeCell ref="D282:D284"/>
    <mergeCell ref="E282:E284"/>
    <mergeCell ref="A342:A344"/>
    <mergeCell ref="B342:B344"/>
    <mergeCell ref="C342:C344"/>
    <mergeCell ref="D342:D344"/>
    <mergeCell ref="E342:E344"/>
    <mergeCell ref="A227:A229"/>
    <mergeCell ref="B227:B229"/>
    <mergeCell ref="C227:C229"/>
    <mergeCell ref="E227:E229"/>
    <mergeCell ref="A258:A259"/>
    <mergeCell ref="B258:B259"/>
    <mergeCell ref="C258:C259"/>
    <mergeCell ref="D258:D259"/>
    <mergeCell ref="E258:E259"/>
    <mergeCell ref="A190:A192"/>
    <mergeCell ref="B190:B192"/>
    <mergeCell ref="C190:C192"/>
    <mergeCell ref="E190:E192"/>
    <mergeCell ref="A221:A222"/>
    <mergeCell ref="B221:B222"/>
    <mergeCell ref="C221:C222"/>
    <mergeCell ref="D221:D222"/>
    <mergeCell ref="E221:E222"/>
    <mergeCell ref="A153:A155"/>
    <mergeCell ref="B153:B155"/>
    <mergeCell ref="C153:C155"/>
    <mergeCell ref="E153:E155"/>
    <mergeCell ref="A184:A185"/>
    <mergeCell ref="B184:B185"/>
    <mergeCell ref="C184:C185"/>
    <mergeCell ref="D184:D185"/>
    <mergeCell ref="E184:E185"/>
    <mergeCell ref="A116:A118"/>
    <mergeCell ref="B116:B118"/>
    <mergeCell ref="C116:C118"/>
    <mergeCell ref="E116:E118"/>
    <mergeCell ref="A147:A148"/>
    <mergeCell ref="B147:B148"/>
    <mergeCell ref="C147:C148"/>
    <mergeCell ref="D147:D148"/>
    <mergeCell ref="E147:E148"/>
    <mergeCell ref="A99:A100"/>
    <mergeCell ref="B99:B100"/>
    <mergeCell ref="C99:C100"/>
    <mergeCell ref="D99:D100"/>
    <mergeCell ref="E99:E100"/>
    <mergeCell ref="A104:A107"/>
    <mergeCell ref="B104:B107"/>
    <mergeCell ref="C104:C107"/>
    <mergeCell ref="D104:D107"/>
    <mergeCell ref="E104:E107"/>
    <mergeCell ref="A82:A83"/>
    <mergeCell ref="B82:E83"/>
    <mergeCell ref="A85:A91"/>
    <mergeCell ref="B85:B91"/>
    <mergeCell ref="C85:C91"/>
    <mergeCell ref="D85:D91"/>
    <mergeCell ref="E85:E91"/>
    <mergeCell ref="A61:A62"/>
    <mergeCell ref="B61:B62"/>
    <mergeCell ref="C61:C62"/>
    <mergeCell ref="D61:D62"/>
    <mergeCell ref="E61:E62"/>
    <mergeCell ref="A77:A78"/>
    <mergeCell ref="B77:B78"/>
    <mergeCell ref="C77:C78"/>
    <mergeCell ref="D77:D78"/>
    <mergeCell ref="E77:E78"/>
    <mergeCell ref="A30:A46"/>
    <mergeCell ref="B30:B46"/>
    <mergeCell ref="C30:C46"/>
    <mergeCell ref="D30:D46"/>
    <mergeCell ref="E30:E46"/>
    <mergeCell ref="A54:A55"/>
    <mergeCell ref="B54:B55"/>
    <mergeCell ref="C54:C55"/>
    <mergeCell ref="D54:D55"/>
    <mergeCell ref="E54:E55"/>
    <mergeCell ref="A21:A23"/>
    <mergeCell ref="B21:B23"/>
    <mergeCell ref="C21:C23"/>
    <mergeCell ref="D21:D23"/>
    <mergeCell ref="E21:E23"/>
    <mergeCell ref="A27:E28"/>
    <mergeCell ref="A1:J1"/>
    <mergeCell ref="A2:J2"/>
    <mergeCell ref="A3:A5"/>
    <mergeCell ref="B3:F4"/>
    <mergeCell ref="G3:G5"/>
    <mergeCell ref="H3:J3"/>
    <mergeCell ref="H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opLeftCell="A193" workbookViewId="0">
      <selection activeCell="K376" sqref="K376"/>
    </sheetView>
  </sheetViews>
  <sheetFormatPr defaultRowHeight="15" x14ac:dyDescent="0.25"/>
  <cols>
    <col min="1" max="1" width="39.7109375" customWidth="1"/>
  </cols>
  <sheetData>
    <row r="1" spans="1:16" x14ac:dyDescent="0.25">
      <c r="I1" s="68"/>
      <c r="J1" s="68"/>
      <c r="K1" s="68"/>
      <c r="L1" s="456"/>
      <c r="M1" s="456"/>
      <c r="N1" s="456"/>
      <c r="O1" s="456"/>
      <c r="P1" s="456"/>
    </row>
    <row r="2" spans="1:16" x14ac:dyDescent="0.25">
      <c r="A2" s="295" t="s">
        <v>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x14ac:dyDescent="0.25">
      <c r="A3" s="296" t="s">
        <v>461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1:16" ht="15" customHeight="1" x14ac:dyDescent="0.25">
      <c r="A4" s="278" t="s">
        <v>4</v>
      </c>
      <c r="B4" s="281" t="s">
        <v>5</v>
      </c>
      <c r="C4" s="282"/>
      <c r="D4" s="282"/>
      <c r="E4" s="282"/>
      <c r="F4" s="283"/>
      <c r="G4" s="278" t="s">
        <v>462</v>
      </c>
      <c r="H4" s="287" t="s">
        <v>359</v>
      </c>
      <c r="I4" s="288"/>
      <c r="J4" s="289"/>
      <c r="K4" s="287" t="s">
        <v>463</v>
      </c>
      <c r="L4" s="288"/>
      <c r="M4" s="288"/>
      <c r="N4" s="288"/>
      <c r="O4" s="288"/>
      <c r="P4" s="289"/>
    </row>
    <row r="5" spans="1:16" x14ac:dyDescent="0.25">
      <c r="A5" s="279"/>
      <c r="B5" s="284"/>
      <c r="C5" s="285"/>
      <c r="D5" s="285"/>
      <c r="E5" s="285"/>
      <c r="F5" s="286"/>
      <c r="G5" s="279"/>
      <c r="H5" s="287">
        <v>2016</v>
      </c>
      <c r="I5" s="288"/>
      <c r="J5" s="289"/>
      <c r="K5" s="417" t="s">
        <v>464</v>
      </c>
      <c r="L5" s="417" t="s">
        <v>8</v>
      </c>
      <c r="M5" s="417" t="s">
        <v>9</v>
      </c>
      <c r="N5" s="417" t="s">
        <v>465</v>
      </c>
      <c r="O5" s="417" t="s">
        <v>8</v>
      </c>
      <c r="P5" s="417" t="s">
        <v>9</v>
      </c>
    </row>
    <row r="6" spans="1:16" x14ac:dyDescent="0.25">
      <c r="A6" s="280"/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80"/>
      <c r="H6" s="3" t="s">
        <v>15</v>
      </c>
      <c r="I6" s="3" t="s">
        <v>8</v>
      </c>
      <c r="J6" s="3" t="s">
        <v>9</v>
      </c>
      <c r="K6" s="418"/>
      <c r="L6" s="418"/>
      <c r="M6" s="418"/>
      <c r="N6" s="418"/>
      <c r="O6" s="418"/>
      <c r="P6" s="418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/>
      <c r="F7" s="2">
        <v>5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34.5" x14ac:dyDescent="0.25">
      <c r="A8" s="4" t="s">
        <v>466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6" t="s">
        <v>17</v>
      </c>
      <c r="B9" s="7" t="s">
        <v>18</v>
      </c>
      <c r="C9" s="7" t="s">
        <v>19</v>
      </c>
      <c r="D9" s="7" t="s">
        <v>20</v>
      </c>
      <c r="E9" s="7"/>
      <c r="F9" s="7"/>
      <c r="G9" s="43">
        <f t="shared" ref="G9:P9" si="0">SUM(G15+G60)</f>
        <v>1227360</v>
      </c>
      <c r="H9" s="43">
        <f t="shared" si="0"/>
        <v>1135578.7296</v>
      </c>
      <c r="I9" s="43">
        <f t="shared" si="0"/>
        <v>1135578.7296</v>
      </c>
      <c r="J9" s="43">
        <f t="shared" si="0"/>
        <v>0</v>
      </c>
      <c r="K9" s="43">
        <f t="shared" si="0"/>
        <v>1210656.6741526141</v>
      </c>
      <c r="L9" s="43">
        <f t="shared" si="0"/>
        <v>1196802.6214024569</v>
      </c>
      <c r="M9" s="43">
        <f t="shared" si="0"/>
        <v>13854.05275015724</v>
      </c>
      <c r="N9" s="43">
        <f t="shared" si="0"/>
        <v>1292433.4752832972</v>
      </c>
      <c r="O9" s="43">
        <f t="shared" si="0"/>
        <v>1277609.6388406288</v>
      </c>
      <c r="P9" s="43">
        <f t="shared" si="0"/>
        <v>14823.836442668251</v>
      </c>
    </row>
    <row r="10" spans="1:16" x14ac:dyDescent="0.25">
      <c r="A10" s="6"/>
      <c r="B10" s="7"/>
      <c r="C10" s="7"/>
      <c r="D10" s="7"/>
      <c r="E10" s="7"/>
      <c r="F10" s="7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x14ac:dyDescent="0.25">
      <c r="A11" s="7"/>
      <c r="B11" s="9"/>
      <c r="C11" s="9"/>
      <c r="D11" s="9"/>
      <c r="E11" s="9"/>
      <c r="F11" s="9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9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9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9"/>
      <c r="B14" s="9"/>
      <c r="C14" s="9"/>
      <c r="D14" s="9"/>
      <c r="E14" s="9"/>
      <c r="F14" s="9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45.75" x14ac:dyDescent="0.25">
      <c r="A15" s="81" t="s">
        <v>21</v>
      </c>
      <c r="B15" s="24" t="s">
        <v>18</v>
      </c>
      <c r="C15" s="24" t="s">
        <v>22</v>
      </c>
      <c r="D15" s="24" t="s">
        <v>20</v>
      </c>
      <c r="E15" s="24"/>
      <c r="F15" s="24"/>
      <c r="G15" s="25">
        <f>SUM(G16)</f>
        <v>1227360</v>
      </c>
      <c r="H15" s="25">
        <f t="shared" ref="H15:P15" si="1">SUM(H16)</f>
        <v>1135578.7296</v>
      </c>
      <c r="I15" s="25">
        <f t="shared" si="1"/>
        <v>1135578.7296</v>
      </c>
      <c r="J15" s="25">
        <f t="shared" si="1"/>
        <v>0</v>
      </c>
      <c r="K15" s="25">
        <f t="shared" si="1"/>
        <v>1210656.6741526141</v>
      </c>
      <c r="L15" s="25">
        <f t="shared" si="1"/>
        <v>1196802.6214024569</v>
      </c>
      <c r="M15" s="25">
        <f t="shared" si="1"/>
        <v>13854.05275015724</v>
      </c>
      <c r="N15" s="25">
        <f t="shared" si="1"/>
        <v>1292433.4752832972</v>
      </c>
      <c r="O15" s="25">
        <f t="shared" si="1"/>
        <v>1277609.6388406288</v>
      </c>
      <c r="P15" s="25">
        <f t="shared" si="1"/>
        <v>14823.836442668251</v>
      </c>
    </row>
    <row r="16" spans="1:16" ht="45.75" x14ac:dyDescent="0.25">
      <c r="A16" s="80" t="s">
        <v>23</v>
      </c>
      <c r="B16" s="23" t="s">
        <v>18</v>
      </c>
      <c r="C16" s="23" t="s">
        <v>22</v>
      </c>
      <c r="D16" s="23" t="s">
        <v>24</v>
      </c>
      <c r="E16" s="23"/>
      <c r="F16" s="23"/>
      <c r="G16" s="22">
        <f>SUM(G17+G54)</f>
        <v>1227360</v>
      </c>
      <c r="H16" s="22">
        <f t="shared" ref="H16:P16" si="2">SUM(H17+H54)</f>
        <v>1135578.7296</v>
      </c>
      <c r="I16" s="22">
        <f t="shared" si="2"/>
        <v>1135578.7296</v>
      </c>
      <c r="J16" s="22">
        <f t="shared" si="2"/>
        <v>0</v>
      </c>
      <c r="K16" s="22">
        <f t="shared" si="2"/>
        <v>1210656.6741526141</v>
      </c>
      <c r="L16" s="22">
        <f t="shared" si="2"/>
        <v>1196802.6214024569</v>
      </c>
      <c r="M16" s="22">
        <f t="shared" si="2"/>
        <v>13854.05275015724</v>
      </c>
      <c r="N16" s="22">
        <f t="shared" si="2"/>
        <v>1292433.4752832972</v>
      </c>
      <c r="O16" s="22">
        <f t="shared" si="2"/>
        <v>1277609.6388406288</v>
      </c>
      <c r="P16" s="22">
        <f t="shared" si="2"/>
        <v>14823.836442668251</v>
      </c>
    </row>
    <row r="17" spans="1:16" x14ac:dyDescent="0.25">
      <c r="A17" s="80" t="s">
        <v>25</v>
      </c>
      <c r="B17" s="23" t="s">
        <v>18</v>
      </c>
      <c r="C17" s="23" t="s">
        <v>22</v>
      </c>
      <c r="D17" s="23" t="s">
        <v>26</v>
      </c>
      <c r="E17" s="23"/>
      <c r="F17" s="23"/>
      <c r="G17" s="22">
        <f>SUM(G18)</f>
        <v>734344</v>
      </c>
      <c r="H17" s="22">
        <f t="shared" ref="H17:P17" si="3">SUM(H18)</f>
        <v>691882.51859999995</v>
      </c>
      <c r="I17" s="22">
        <f t="shared" si="3"/>
        <v>691882.51859999995</v>
      </c>
      <c r="J17" s="22">
        <f t="shared" si="3"/>
        <v>0</v>
      </c>
      <c r="K17" s="22">
        <f t="shared" si="3"/>
        <v>737795.68090199993</v>
      </c>
      <c r="L17" s="22">
        <f t="shared" si="3"/>
        <v>730212.99411007366</v>
      </c>
      <c r="M17" s="22">
        <f t="shared" si="3"/>
        <v>7582.6867919262904</v>
      </c>
      <c r="N17" s="22">
        <f t="shared" si="3"/>
        <v>786472.21250513988</v>
      </c>
      <c r="O17" s="22">
        <f t="shared" si="3"/>
        <v>778358.73763777874</v>
      </c>
      <c r="P17" s="22">
        <f t="shared" si="3"/>
        <v>8113.4748673611302</v>
      </c>
    </row>
    <row r="18" spans="1:16" ht="23.25" x14ac:dyDescent="0.25">
      <c r="A18" s="80" t="s">
        <v>27</v>
      </c>
      <c r="B18" s="23" t="s">
        <v>18</v>
      </c>
      <c r="C18" s="23" t="s">
        <v>22</v>
      </c>
      <c r="D18" s="23" t="s">
        <v>26</v>
      </c>
      <c r="E18" s="23"/>
      <c r="F18" s="23"/>
      <c r="G18" s="22">
        <f>SUM(G19+G25+G51)</f>
        <v>734344</v>
      </c>
      <c r="H18" s="22">
        <f t="shared" ref="H18:P18" si="4">SUM(H19+H25+H51)</f>
        <v>691882.51859999995</v>
      </c>
      <c r="I18" s="22">
        <f t="shared" si="4"/>
        <v>691882.51859999995</v>
      </c>
      <c r="J18" s="22">
        <f t="shared" si="4"/>
        <v>0</v>
      </c>
      <c r="K18" s="22">
        <f t="shared" si="4"/>
        <v>737795.68090199993</v>
      </c>
      <c r="L18" s="22">
        <f t="shared" si="4"/>
        <v>730212.99411007366</v>
      </c>
      <c r="M18" s="22">
        <f t="shared" si="4"/>
        <v>7582.6867919262904</v>
      </c>
      <c r="N18" s="22">
        <f t="shared" si="4"/>
        <v>786472.21250513988</v>
      </c>
      <c r="O18" s="22">
        <f t="shared" si="4"/>
        <v>778358.73763777874</v>
      </c>
      <c r="P18" s="22">
        <f t="shared" si="4"/>
        <v>8113.4748673611302</v>
      </c>
    </row>
    <row r="19" spans="1:16" ht="45.75" x14ac:dyDescent="0.25">
      <c r="A19" s="80" t="s">
        <v>28</v>
      </c>
      <c r="B19" s="23" t="s">
        <v>18</v>
      </c>
      <c r="C19" s="23" t="s">
        <v>22</v>
      </c>
      <c r="D19" s="23" t="s">
        <v>26</v>
      </c>
      <c r="E19" s="23" t="s">
        <v>29</v>
      </c>
      <c r="F19" s="23"/>
      <c r="G19" s="22">
        <f t="shared" ref="G19:P20" si="5">SUM(G20)</f>
        <v>457844</v>
      </c>
      <c r="H19" s="22">
        <f t="shared" si="5"/>
        <v>412036.51859999995</v>
      </c>
      <c r="I19" s="22">
        <f t="shared" si="5"/>
        <v>412036.51859999995</v>
      </c>
      <c r="J19" s="22">
        <f t="shared" si="5"/>
        <v>0</v>
      </c>
      <c r="K19" s="22">
        <f t="shared" si="5"/>
        <v>440879.07490199996</v>
      </c>
      <c r="L19" s="22">
        <f t="shared" si="5"/>
        <v>433296.38811007363</v>
      </c>
      <c r="M19" s="22">
        <f t="shared" si="5"/>
        <v>7582.6867919262904</v>
      </c>
      <c r="N19" s="22">
        <f t="shared" si="5"/>
        <v>471740.61014513997</v>
      </c>
      <c r="O19" s="22">
        <f t="shared" si="5"/>
        <v>463627.13527777884</v>
      </c>
      <c r="P19" s="22">
        <f t="shared" si="5"/>
        <v>8113.4748673611302</v>
      </c>
    </row>
    <row r="20" spans="1:16" ht="23.25" x14ac:dyDescent="0.25">
      <c r="A20" s="80" t="s">
        <v>30</v>
      </c>
      <c r="B20" s="23" t="s">
        <v>18</v>
      </c>
      <c r="C20" s="23" t="s">
        <v>22</v>
      </c>
      <c r="D20" s="23" t="s">
        <v>26</v>
      </c>
      <c r="E20" s="23" t="s">
        <v>31</v>
      </c>
      <c r="F20" s="23"/>
      <c r="G20" s="22">
        <f t="shared" si="5"/>
        <v>457844</v>
      </c>
      <c r="H20" s="22">
        <f t="shared" si="5"/>
        <v>412036.51859999995</v>
      </c>
      <c r="I20" s="22">
        <f t="shared" si="5"/>
        <v>412036.51859999995</v>
      </c>
      <c r="J20" s="22">
        <f t="shared" si="5"/>
        <v>0</v>
      </c>
      <c r="K20" s="22">
        <f t="shared" si="5"/>
        <v>440879.07490199996</v>
      </c>
      <c r="L20" s="22">
        <f t="shared" si="5"/>
        <v>433296.38811007363</v>
      </c>
      <c r="M20" s="22">
        <f t="shared" si="5"/>
        <v>7582.6867919262904</v>
      </c>
      <c r="N20" s="22">
        <f t="shared" si="5"/>
        <v>471740.61014513997</v>
      </c>
      <c r="O20" s="22">
        <f t="shared" si="5"/>
        <v>463627.13527777884</v>
      </c>
      <c r="P20" s="22">
        <f t="shared" si="5"/>
        <v>8113.4748673611302</v>
      </c>
    </row>
    <row r="21" spans="1:16" x14ac:dyDescent="0.25">
      <c r="A21" s="139" t="s">
        <v>32</v>
      </c>
      <c r="B21" s="23" t="s">
        <v>18</v>
      </c>
      <c r="C21" s="23" t="s">
        <v>22</v>
      </c>
      <c r="D21" s="23" t="s">
        <v>26</v>
      </c>
      <c r="E21" s="26" t="s">
        <v>33</v>
      </c>
      <c r="F21" s="23"/>
      <c r="G21" s="22">
        <f>SUM(G22:G24)</f>
        <v>457844</v>
      </c>
      <c r="H21" s="22">
        <f t="shared" ref="H21:P21" si="6">SUM(H22:H24)</f>
        <v>412036.51859999995</v>
      </c>
      <c r="I21" s="22">
        <f t="shared" si="6"/>
        <v>412036.51859999995</v>
      </c>
      <c r="J21" s="22">
        <f t="shared" si="6"/>
        <v>0</v>
      </c>
      <c r="K21" s="22">
        <f t="shared" si="6"/>
        <v>440879.07490199996</v>
      </c>
      <c r="L21" s="22">
        <f t="shared" si="6"/>
        <v>433296.38811007363</v>
      </c>
      <c r="M21" s="22">
        <f t="shared" si="6"/>
        <v>7582.6867919262904</v>
      </c>
      <c r="N21" s="22">
        <f t="shared" si="6"/>
        <v>471740.61014513997</v>
      </c>
      <c r="O21" s="22">
        <f t="shared" si="6"/>
        <v>463627.13527777884</v>
      </c>
      <c r="P21" s="22">
        <f t="shared" si="6"/>
        <v>8113.4748673611302</v>
      </c>
    </row>
    <row r="22" spans="1:16" x14ac:dyDescent="0.25">
      <c r="A22" s="257" t="s">
        <v>32</v>
      </c>
      <c r="B22" s="260" t="s">
        <v>18</v>
      </c>
      <c r="C22" s="260" t="s">
        <v>22</v>
      </c>
      <c r="D22" s="260" t="s">
        <v>26</v>
      </c>
      <c r="E22" s="260" t="s">
        <v>33</v>
      </c>
      <c r="F22" s="23" t="s">
        <v>34</v>
      </c>
      <c r="G22" s="22">
        <v>351627</v>
      </c>
      <c r="H22" s="22">
        <f t="shared" ref="H22:H50" si="7">I22+J22</f>
        <v>316464.3</v>
      </c>
      <c r="I22" s="22">
        <f>SUM(G22*90/100)</f>
        <v>316464.3</v>
      </c>
      <c r="J22" s="22"/>
      <c r="K22" s="22">
        <f t="shared" ref="K22:K50" si="8">L22+M22</f>
        <v>338616.80099999998</v>
      </c>
      <c r="L22" s="22">
        <f>SUM(H22/101.75*107)</f>
        <v>332792.92481572478</v>
      </c>
      <c r="M22" s="22">
        <f>SUM(L22/12*3*107/100-L22/12*3)</f>
        <v>5823.8761842751846</v>
      </c>
      <c r="N22" s="22">
        <f t="shared" ref="N22:N50" si="9">O22+P22</f>
        <v>362319.97706999996</v>
      </c>
      <c r="O22" s="22">
        <f>SUM(K22/101.75*107)</f>
        <v>356088.42955282552</v>
      </c>
      <c r="P22" s="22">
        <f>SUM(O22/12*3*107/100-O22/12*3)</f>
        <v>6231.5475171744474</v>
      </c>
    </row>
    <row r="23" spans="1:16" x14ac:dyDescent="0.25">
      <c r="A23" s="258"/>
      <c r="B23" s="261"/>
      <c r="C23" s="261"/>
      <c r="D23" s="261"/>
      <c r="E23" s="261"/>
      <c r="F23" s="23" t="s">
        <v>183</v>
      </c>
      <c r="G23" s="22">
        <v>0</v>
      </c>
      <c r="H23" s="22">
        <f t="shared" si="7"/>
        <v>0</v>
      </c>
      <c r="I23" s="22">
        <f>SUM((G23-Q23)*107.5/100+Q23)</f>
        <v>0</v>
      </c>
      <c r="J23" s="22">
        <v>0</v>
      </c>
      <c r="K23" s="22">
        <f t="shared" si="8"/>
        <v>0</v>
      </c>
      <c r="L23" s="22">
        <f>SUM((I23-Q23)*107/100+Q23)</f>
        <v>0</v>
      </c>
      <c r="M23" s="22">
        <v>0</v>
      </c>
      <c r="N23" s="22">
        <f t="shared" si="9"/>
        <v>0</v>
      </c>
      <c r="O23" s="22">
        <f>SUM((L23-Q23)*106.5/100+Q23)</f>
        <v>0</v>
      </c>
      <c r="P23" s="22">
        <v>0</v>
      </c>
    </row>
    <row r="24" spans="1:16" x14ac:dyDescent="0.25">
      <c r="A24" s="259"/>
      <c r="B24" s="262"/>
      <c r="C24" s="262"/>
      <c r="D24" s="262"/>
      <c r="E24" s="262"/>
      <c r="F24" s="23" t="s">
        <v>35</v>
      </c>
      <c r="G24" s="22">
        <v>106217</v>
      </c>
      <c r="H24" s="22">
        <f t="shared" si="7"/>
        <v>95572.218599999993</v>
      </c>
      <c r="I24" s="22">
        <f>SUM(I22*30.2/100)</f>
        <v>95572.218599999993</v>
      </c>
      <c r="J24" s="22">
        <f>SUM(J22*30.2/100)</f>
        <v>0</v>
      </c>
      <c r="K24" s="22">
        <f t="shared" si="8"/>
        <v>102262.27390199999</v>
      </c>
      <c r="L24" s="22">
        <f>SUM(L22*30.2/100)</f>
        <v>100503.46329434888</v>
      </c>
      <c r="M24" s="22">
        <f>SUM(M22*30.2/100)</f>
        <v>1758.8106076511058</v>
      </c>
      <c r="N24" s="22">
        <f t="shared" si="9"/>
        <v>109420.63307513998</v>
      </c>
      <c r="O24" s="22">
        <f>SUM(O22*30.2/100)</f>
        <v>107538.7057249533</v>
      </c>
      <c r="P24" s="22">
        <f>SUM(P22*30.2/100)</f>
        <v>1881.9273501866833</v>
      </c>
    </row>
    <row r="25" spans="1:16" ht="23.25" x14ac:dyDescent="0.25">
      <c r="A25" s="138" t="s">
        <v>38</v>
      </c>
      <c r="B25" s="23" t="s">
        <v>18</v>
      </c>
      <c r="C25" s="23" t="s">
        <v>22</v>
      </c>
      <c r="D25" s="23" t="s">
        <v>26</v>
      </c>
      <c r="E25" s="136">
        <v>200</v>
      </c>
      <c r="F25" s="76"/>
      <c r="G25" s="77">
        <f>SUM(G26)</f>
        <v>273600</v>
      </c>
      <c r="H25" s="77">
        <f t="shared" ref="H25:P25" si="10">SUM(H26)</f>
        <v>276772</v>
      </c>
      <c r="I25" s="77">
        <f t="shared" si="10"/>
        <v>276772</v>
      </c>
      <c r="J25" s="77">
        <f t="shared" si="10"/>
        <v>0</v>
      </c>
      <c r="K25" s="77">
        <f t="shared" si="10"/>
        <v>293655.092</v>
      </c>
      <c r="L25" s="77">
        <f t="shared" si="10"/>
        <v>293655.092</v>
      </c>
      <c r="M25" s="77">
        <f t="shared" si="10"/>
        <v>0</v>
      </c>
      <c r="N25" s="77">
        <f t="shared" si="10"/>
        <v>311274.39751999994</v>
      </c>
      <c r="O25" s="77">
        <f t="shared" si="10"/>
        <v>311274.39751999994</v>
      </c>
      <c r="P25" s="77">
        <f t="shared" si="10"/>
        <v>0</v>
      </c>
    </row>
    <row r="26" spans="1:16" ht="23.25" x14ac:dyDescent="0.25">
      <c r="A26" s="80" t="s">
        <v>39</v>
      </c>
      <c r="B26" s="23" t="s">
        <v>18</v>
      </c>
      <c r="C26" s="23" t="s">
        <v>22</v>
      </c>
      <c r="D26" s="23" t="s">
        <v>26</v>
      </c>
      <c r="E26" s="78">
        <v>240</v>
      </c>
      <c r="F26" s="23"/>
      <c r="G26" s="79">
        <f>SUM(G27+G31)</f>
        <v>273600</v>
      </c>
      <c r="H26" s="79">
        <f t="shared" ref="H26:P26" si="11">SUM(H27+H31)</f>
        <v>276772</v>
      </c>
      <c r="I26" s="79">
        <f t="shared" si="11"/>
        <v>276772</v>
      </c>
      <c r="J26" s="79">
        <f t="shared" si="11"/>
        <v>0</v>
      </c>
      <c r="K26" s="79">
        <f t="shared" si="11"/>
        <v>293655.092</v>
      </c>
      <c r="L26" s="79">
        <f t="shared" si="11"/>
        <v>293655.092</v>
      </c>
      <c r="M26" s="79">
        <f t="shared" si="11"/>
        <v>0</v>
      </c>
      <c r="N26" s="79">
        <f t="shared" si="11"/>
        <v>311274.39751999994</v>
      </c>
      <c r="O26" s="79">
        <f t="shared" si="11"/>
        <v>311274.39751999994</v>
      </c>
      <c r="P26" s="79">
        <f t="shared" si="11"/>
        <v>0</v>
      </c>
    </row>
    <row r="27" spans="1:16" ht="23.25" x14ac:dyDescent="0.25">
      <c r="A27" s="80" t="s">
        <v>40</v>
      </c>
      <c r="B27" s="23" t="s">
        <v>18</v>
      </c>
      <c r="C27" s="23" t="s">
        <v>22</v>
      </c>
      <c r="D27" s="23" t="s">
        <v>26</v>
      </c>
      <c r="E27" s="78">
        <v>242</v>
      </c>
      <c r="F27" s="23"/>
      <c r="G27" s="79">
        <f>G28+G29+G30</f>
        <v>12000</v>
      </c>
      <c r="H27" s="79">
        <f t="shared" ref="H27:P27" si="12">SUM(H28:H29)</f>
        <v>10450</v>
      </c>
      <c r="I27" s="79">
        <f t="shared" si="12"/>
        <v>10450</v>
      </c>
      <c r="J27" s="79">
        <f t="shared" si="12"/>
        <v>0</v>
      </c>
      <c r="K27" s="79">
        <f t="shared" si="12"/>
        <v>11087.449999999999</v>
      </c>
      <c r="L27" s="79">
        <f t="shared" si="12"/>
        <v>11087.449999999999</v>
      </c>
      <c r="M27" s="79">
        <f t="shared" si="12"/>
        <v>0</v>
      </c>
      <c r="N27" s="79">
        <f t="shared" si="12"/>
        <v>11752.697</v>
      </c>
      <c r="O27" s="79">
        <f t="shared" si="12"/>
        <v>11752.697</v>
      </c>
      <c r="P27" s="79">
        <f t="shared" si="12"/>
        <v>0</v>
      </c>
    </row>
    <row r="28" spans="1:16" x14ac:dyDescent="0.25">
      <c r="A28" s="80"/>
      <c r="B28" s="23"/>
      <c r="C28" s="23"/>
      <c r="D28" s="23"/>
      <c r="E28" s="78"/>
      <c r="F28" s="23" t="s">
        <v>41</v>
      </c>
      <c r="G28" s="79">
        <v>9000</v>
      </c>
      <c r="H28" s="79">
        <f>SUM(I28:J28)</f>
        <v>8550</v>
      </c>
      <c r="I28" s="79">
        <f>SUM(G28*95/100)</f>
        <v>8550</v>
      </c>
      <c r="J28" s="79">
        <v>0</v>
      </c>
      <c r="K28" s="79">
        <f>SUM(L28:M28)</f>
        <v>9071.5499999999993</v>
      </c>
      <c r="L28" s="79">
        <f>SUM(I28*106.1/100)</f>
        <v>9071.5499999999993</v>
      </c>
      <c r="M28" s="79">
        <v>0</v>
      </c>
      <c r="N28" s="79">
        <f>SUM(O28:P28)</f>
        <v>9615.8429999999989</v>
      </c>
      <c r="O28" s="79">
        <f>SUM(L28*106/100)</f>
        <v>9615.8429999999989</v>
      </c>
      <c r="P28" s="79">
        <v>0</v>
      </c>
    </row>
    <row r="29" spans="1:16" x14ac:dyDescent="0.25">
      <c r="A29" s="80"/>
      <c r="B29" s="23"/>
      <c r="C29" s="23"/>
      <c r="D29" s="23"/>
      <c r="E29" s="78"/>
      <c r="F29" s="23" t="s">
        <v>98</v>
      </c>
      <c r="G29" s="79">
        <v>2000</v>
      </c>
      <c r="H29" s="79">
        <f>SUM(I29:J29)</f>
        <v>1900</v>
      </c>
      <c r="I29" s="79">
        <f>SUM(G29*95/100)</f>
        <v>1900</v>
      </c>
      <c r="J29" s="79">
        <v>0</v>
      </c>
      <c r="K29" s="79">
        <f>SUM(L29:M29)</f>
        <v>2015.9</v>
      </c>
      <c r="L29" s="79">
        <f>SUM(I29*106.1/100)</f>
        <v>2015.9</v>
      </c>
      <c r="M29" s="79">
        <v>0</v>
      </c>
      <c r="N29" s="79">
        <f>SUM(O29:P29)</f>
        <v>2136.8540000000003</v>
      </c>
      <c r="O29" s="79">
        <f>SUM(L29*106/100)</f>
        <v>2136.8540000000003</v>
      </c>
      <c r="P29" s="79">
        <v>0</v>
      </c>
    </row>
    <row r="30" spans="1:16" x14ac:dyDescent="0.25">
      <c r="A30" s="80"/>
      <c r="B30" s="23"/>
      <c r="C30" s="23"/>
      <c r="D30" s="23"/>
      <c r="E30" s="78"/>
      <c r="F30" s="23" t="s">
        <v>101</v>
      </c>
      <c r="G30" s="79">
        <v>1000</v>
      </c>
      <c r="H30" s="79">
        <v>1000</v>
      </c>
      <c r="I30" s="79">
        <f>H30</f>
        <v>1000</v>
      </c>
      <c r="J30" s="79">
        <v>0</v>
      </c>
      <c r="K30" s="79"/>
      <c r="L30" s="79"/>
      <c r="M30" s="79"/>
      <c r="N30" s="79"/>
      <c r="O30" s="79"/>
      <c r="P30" s="79"/>
    </row>
    <row r="31" spans="1:16" ht="23.25" x14ac:dyDescent="0.25">
      <c r="A31" s="80" t="s">
        <v>42</v>
      </c>
      <c r="B31" s="23" t="s">
        <v>18</v>
      </c>
      <c r="C31" s="23" t="s">
        <v>22</v>
      </c>
      <c r="D31" s="23" t="s">
        <v>26</v>
      </c>
      <c r="E31" s="23" t="s">
        <v>43</v>
      </c>
      <c r="F31" s="23"/>
      <c r="G31" s="79">
        <f>SUM(G32+G33+G34+G39+G43+G46++G47)</f>
        <v>261600</v>
      </c>
      <c r="H31" s="79">
        <f t="shared" ref="H31:P31" si="13">SUM(H32+H33+H34+H39+H43+H46++H47)</f>
        <v>266322</v>
      </c>
      <c r="I31" s="79">
        <f t="shared" si="13"/>
        <v>266322</v>
      </c>
      <c r="J31" s="79">
        <f t="shared" si="13"/>
        <v>0</v>
      </c>
      <c r="K31" s="79">
        <f t="shared" si="13"/>
        <v>282567.64199999999</v>
      </c>
      <c r="L31" s="79">
        <f t="shared" si="13"/>
        <v>282567.64199999999</v>
      </c>
      <c r="M31" s="79">
        <f t="shared" si="13"/>
        <v>0</v>
      </c>
      <c r="N31" s="79">
        <f t="shared" si="13"/>
        <v>299521.70051999995</v>
      </c>
      <c r="O31" s="79">
        <f t="shared" si="13"/>
        <v>299521.70051999995</v>
      </c>
      <c r="P31" s="79">
        <f t="shared" si="13"/>
        <v>0</v>
      </c>
    </row>
    <row r="32" spans="1:16" x14ac:dyDescent="0.25">
      <c r="A32" s="257" t="s">
        <v>42</v>
      </c>
      <c r="B32" s="260" t="s">
        <v>18</v>
      </c>
      <c r="C32" s="260" t="s">
        <v>22</v>
      </c>
      <c r="D32" s="260" t="s">
        <v>26</v>
      </c>
      <c r="E32" s="260" t="s">
        <v>43</v>
      </c>
      <c r="F32" s="23" t="s">
        <v>41</v>
      </c>
      <c r="G32" s="22">
        <v>1000</v>
      </c>
      <c r="H32" s="22">
        <f>SUM(I32:J32)</f>
        <v>1000</v>
      </c>
      <c r="I32" s="22">
        <v>1000</v>
      </c>
      <c r="J32" s="22">
        <v>0</v>
      </c>
      <c r="K32" s="22">
        <f>SUM(L32:M32)</f>
        <v>1061</v>
      </c>
      <c r="L32" s="22">
        <f>SUM(I32*106.1/100)</f>
        <v>1061</v>
      </c>
      <c r="M32" s="22">
        <v>0</v>
      </c>
      <c r="N32" s="22">
        <f>SUM(O32:P32)</f>
        <v>1124.6600000000001</v>
      </c>
      <c r="O32" s="22">
        <f>SUM(L32*106/100)</f>
        <v>1124.6600000000001</v>
      </c>
      <c r="P32" s="22">
        <v>0</v>
      </c>
    </row>
    <row r="33" spans="1:16" x14ac:dyDescent="0.25">
      <c r="A33" s="258"/>
      <c r="B33" s="261"/>
      <c r="C33" s="261"/>
      <c r="D33" s="261"/>
      <c r="E33" s="261"/>
      <c r="F33" s="23" t="s">
        <v>44</v>
      </c>
      <c r="G33" s="22"/>
      <c r="H33" s="22">
        <f>SUM(I33:J33)</f>
        <v>0</v>
      </c>
      <c r="I33" s="22">
        <f>SUM(G33*95/100)</f>
        <v>0</v>
      </c>
      <c r="J33" s="22">
        <v>0</v>
      </c>
      <c r="K33" s="22">
        <f>SUM(L33:M33)</f>
        <v>0</v>
      </c>
      <c r="L33" s="22">
        <f>SUM(I33*106.1/100)</f>
        <v>0</v>
      </c>
      <c r="M33" s="22">
        <v>0</v>
      </c>
      <c r="N33" s="22">
        <f>SUM(O33:P33)</f>
        <v>0</v>
      </c>
      <c r="O33" s="22">
        <f>SUM(L33*106/100)</f>
        <v>0</v>
      </c>
      <c r="P33" s="22">
        <v>0</v>
      </c>
    </row>
    <row r="34" spans="1:16" x14ac:dyDescent="0.25">
      <c r="A34" s="258"/>
      <c r="B34" s="261"/>
      <c r="C34" s="261"/>
      <c r="D34" s="261"/>
      <c r="E34" s="261"/>
      <c r="F34" s="23" t="s">
        <v>45</v>
      </c>
      <c r="G34" s="22">
        <f>SUM(G35:G38)</f>
        <v>252600</v>
      </c>
      <c r="H34" s="22">
        <f t="shared" ref="H34:P34" si="14">SUM(H35:H38)</f>
        <v>257652</v>
      </c>
      <c r="I34" s="22">
        <f t="shared" si="14"/>
        <v>257652</v>
      </c>
      <c r="J34" s="22">
        <f t="shared" si="14"/>
        <v>0</v>
      </c>
      <c r="K34" s="22">
        <f t="shared" si="14"/>
        <v>273368.772</v>
      </c>
      <c r="L34" s="22">
        <f t="shared" si="14"/>
        <v>273368.772</v>
      </c>
      <c r="M34" s="22">
        <f t="shared" si="14"/>
        <v>0</v>
      </c>
      <c r="N34" s="22">
        <f t="shared" si="14"/>
        <v>289770.89831999998</v>
      </c>
      <c r="O34" s="22">
        <f t="shared" si="14"/>
        <v>289770.89831999998</v>
      </c>
      <c r="P34" s="22">
        <f t="shared" si="14"/>
        <v>0</v>
      </c>
    </row>
    <row r="35" spans="1:16" x14ac:dyDescent="0.25">
      <c r="A35" s="258"/>
      <c r="B35" s="261"/>
      <c r="C35" s="261"/>
      <c r="D35" s="261"/>
      <c r="E35" s="261"/>
      <c r="F35" s="23" t="s">
        <v>46</v>
      </c>
      <c r="G35" s="22">
        <v>6000</v>
      </c>
      <c r="H35" s="22">
        <f t="shared" si="7"/>
        <v>6120</v>
      </c>
      <c r="I35" s="22">
        <f>SUM(G35*102/100)</f>
        <v>6120</v>
      </c>
      <c r="J35" s="22">
        <v>0</v>
      </c>
      <c r="K35" s="22">
        <f t="shared" si="8"/>
        <v>6493.32</v>
      </c>
      <c r="L35" s="22">
        <f>SUM(I35*106.1/100)</f>
        <v>6493.32</v>
      </c>
      <c r="M35" s="22">
        <v>0</v>
      </c>
      <c r="N35" s="22">
        <f t="shared" si="9"/>
        <v>6882.9191999999994</v>
      </c>
      <c r="O35" s="22">
        <f>SUM(L35*106/100)</f>
        <v>6882.9191999999994</v>
      </c>
      <c r="P35" s="22">
        <v>0</v>
      </c>
    </row>
    <row r="36" spans="1:16" x14ac:dyDescent="0.25">
      <c r="A36" s="258"/>
      <c r="B36" s="261"/>
      <c r="C36" s="261"/>
      <c r="D36" s="261"/>
      <c r="E36" s="261"/>
      <c r="F36" s="23" t="s">
        <v>47</v>
      </c>
      <c r="G36" s="22">
        <v>246400</v>
      </c>
      <c r="H36" s="22">
        <f t="shared" si="7"/>
        <v>251328</v>
      </c>
      <c r="I36" s="22">
        <f>SUM(G36*102/100)</f>
        <v>251328</v>
      </c>
      <c r="J36" s="22">
        <v>0</v>
      </c>
      <c r="K36" s="22">
        <f t="shared" si="8"/>
        <v>266659.00799999997</v>
      </c>
      <c r="L36" s="22">
        <f>SUM(I36*106.1/100)</f>
        <v>266659.00799999997</v>
      </c>
      <c r="M36" s="22">
        <v>0</v>
      </c>
      <c r="N36" s="22">
        <f t="shared" si="9"/>
        <v>282658.54848</v>
      </c>
      <c r="O36" s="22">
        <f>SUM(L36*106/100)</f>
        <v>282658.54848</v>
      </c>
      <c r="P36" s="22">
        <v>0</v>
      </c>
    </row>
    <row r="37" spans="1:16" x14ac:dyDescent="0.25">
      <c r="A37" s="258"/>
      <c r="B37" s="261"/>
      <c r="C37" s="261"/>
      <c r="D37" s="261"/>
      <c r="E37" s="261"/>
      <c r="F37" s="23" t="s">
        <v>48</v>
      </c>
      <c r="G37" s="22">
        <v>200</v>
      </c>
      <c r="H37" s="22">
        <f t="shared" si="7"/>
        <v>204</v>
      </c>
      <c r="I37" s="22">
        <f>SUM(G37*102/100)</f>
        <v>204</v>
      </c>
      <c r="J37" s="22">
        <v>0</v>
      </c>
      <c r="K37" s="22">
        <f t="shared" si="8"/>
        <v>216.44399999999999</v>
      </c>
      <c r="L37" s="22">
        <f>SUM(I37*106.1/100)</f>
        <v>216.44399999999999</v>
      </c>
      <c r="M37" s="22">
        <v>0</v>
      </c>
      <c r="N37" s="22">
        <f t="shared" si="9"/>
        <v>229.43063999999998</v>
      </c>
      <c r="O37" s="22">
        <f>SUM(L37*106/100)</f>
        <v>229.43063999999998</v>
      </c>
      <c r="P37" s="22">
        <v>0</v>
      </c>
    </row>
    <row r="38" spans="1:16" x14ac:dyDescent="0.25">
      <c r="A38" s="258"/>
      <c r="B38" s="261"/>
      <c r="C38" s="261"/>
      <c r="D38" s="261"/>
      <c r="E38" s="261"/>
      <c r="F38" s="23" t="s">
        <v>49</v>
      </c>
      <c r="G38" s="22"/>
      <c r="H38" s="22">
        <f t="shared" si="7"/>
        <v>0</v>
      </c>
      <c r="I38" s="22">
        <f>SUM(G38*106.2/100)</f>
        <v>0</v>
      </c>
      <c r="J38" s="22">
        <v>0</v>
      </c>
      <c r="K38" s="22">
        <f t="shared" si="8"/>
        <v>0</v>
      </c>
      <c r="L38" s="22">
        <f>SUM(I38*106.1/100)</f>
        <v>0</v>
      </c>
      <c r="M38" s="22">
        <v>0</v>
      </c>
      <c r="N38" s="22">
        <f t="shared" si="9"/>
        <v>0</v>
      </c>
      <c r="O38" s="22">
        <f>SUM(L38*106/100)</f>
        <v>0</v>
      </c>
      <c r="P38" s="22">
        <v>0</v>
      </c>
    </row>
    <row r="39" spans="1:16" x14ac:dyDescent="0.25">
      <c r="A39" s="258"/>
      <c r="B39" s="261"/>
      <c r="C39" s="261"/>
      <c r="D39" s="261"/>
      <c r="E39" s="261"/>
      <c r="F39" s="23" t="s">
        <v>50</v>
      </c>
      <c r="G39" s="22">
        <f>SUM(G40:G42)</f>
        <v>1000</v>
      </c>
      <c r="H39" s="22">
        <f t="shared" ref="H39:P39" si="15">SUM(H40:H42)</f>
        <v>1020</v>
      </c>
      <c r="I39" s="22">
        <f t="shared" si="15"/>
        <v>1020</v>
      </c>
      <c r="J39" s="22">
        <f t="shared" si="15"/>
        <v>0</v>
      </c>
      <c r="K39" s="22">
        <f t="shared" si="15"/>
        <v>1082.22</v>
      </c>
      <c r="L39" s="22">
        <f t="shared" si="15"/>
        <v>1082.22</v>
      </c>
      <c r="M39" s="22">
        <f t="shared" si="15"/>
        <v>0</v>
      </c>
      <c r="N39" s="22">
        <f t="shared" si="15"/>
        <v>1147.1532</v>
      </c>
      <c r="O39" s="22">
        <f t="shared" si="15"/>
        <v>1147.1532</v>
      </c>
      <c r="P39" s="22">
        <f t="shared" si="15"/>
        <v>0</v>
      </c>
    </row>
    <row r="40" spans="1:16" x14ac:dyDescent="0.25">
      <c r="A40" s="258"/>
      <c r="B40" s="261"/>
      <c r="C40" s="261"/>
      <c r="D40" s="261"/>
      <c r="E40" s="261"/>
      <c r="F40" s="23" t="s">
        <v>51</v>
      </c>
      <c r="G40" s="22">
        <v>1000</v>
      </c>
      <c r="H40" s="22">
        <f t="shared" si="7"/>
        <v>1020</v>
      </c>
      <c r="I40" s="22">
        <f>SUM(G40*102/100)</f>
        <v>1020</v>
      </c>
      <c r="J40" s="22">
        <v>0</v>
      </c>
      <c r="K40" s="22">
        <f t="shared" si="8"/>
        <v>1082.22</v>
      </c>
      <c r="L40" s="22">
        <f>SUM(I40*106.1/100)</f>
        <v>1082.22</v>
      </c>
      <c r="M40" s="22">
        <v>0</v>
      </c>
      <c r="N40" s="22">
        <f t="shared" si="9"/>
        <v>1147.1532</v>
      </c>
      <c r="O40" s="22">
        <f>SUM(L40*106/100)</f>
        <v>1147.1532</v>
      </c>
      <c r="P40" s="22">
        <v>0</v>
      </c>
    </row>
    <row r="41" spans="1:16" x14ac:dyDescent="0.25">
      <c r="A41" s="258"/>
      <c r="B41" s="261"/>
      <c r="C41" s="261"/>
      <c r="D41" s="261"/>
      <c r="E41" s="261"/>
      <c r="F41" s="23" t="s">
        <v>52</v>
      </c>
      <c r="G41" s="22">
        <v>0</v>
      </c>
      <c r="H41" s="22">
        <f t="shared" si="7"/>
        <v>0</v>
      </c>
      <c r="I41" s="22">
        <f>SUM(G41*90/100)</f>
        <v>0</v>
      </c>
      <c r="J41" s="22">
        <v>0</v>
      </c>
      <c r="K41" s="22">
        <f t="shared" si="8"/>
        <v>0</v>
      </c>
      <c r="L41" s="22">
        <f>SUM(I41*106.4/100)</f>
        <v>0</v>
      </c>
      <c r="M41" s="22">
        <v>0</v>
      </c>
      <c r="N41" s="22">
        <f t="shared" si="9"/>
        <v>0</v>
      </c>
      <c r="O41" s="22">
        <f>SUM(L41*106.2/100)</f>
        <v>0</v>
      </c>
      <c r="P41" s="22">
        <v>0</v>
      </c>
    </row>
    <row r="42" spans="1:16" x14ac:dyDescent="0.25">
      <c r="A42" s="258"/>
      <c r="B42" s="261"/>
      <c r="C42" s="261"/>
      <c r="D42" s="261"/>
      <c r="E42" s="261"/>
      <c r="F42" s="23" t="s">
        <v>98</v>
      </c>
      <c r="G42" s="22"/>
      <c r="H42" s="22">
        <f t="shared" si="7"/>
        <v>0</v>
      </c>
      <c r="I42" s="22">
        <f>SUM(G42*90/100)</f>
        <v>0</v>
      </c>
      <c r="J42" s="22">
        <v>0</v>
      </c>
      <c r="K42" s="22">
        <f t="shared" si="8"/>
        <v>0</v>
      </c>
      <c r="L42" s="22">
        <f>SUM(I42*106.4/100)</f>
        <v>0</v>
      </c>
      <c r="M42" s="22">
        <v>0</v>
      </c>
      <c r="N42" s="22">
        <f t="shared" si="9"/>
        <v>0</v>
      </c>
      <c r="O42" s="22">
        <f>SUM(L42*106.2/100)</f>
        <v>0</v>
      </c>
      <c r="P42" s="22">
        <v>0</v>
      </c>
    </row>
    <row r="43" spans="1:16" x14ac:dyDescent="0.25">
      <c r="A43" s="258"/>
      <c r="B43" s="261"/>
      <c r="C43" s="261"/>
      <c r="D43" s="261"/>
      <c r="E43" s="261"/>
      <c r="F43" s="23" t="s">
        <v>54</v>
      </c>
      <c r="G43" s="22">
        <f>SUM(G44:G45)</f>
        <v>5000</v>
      </c>
      <c r="H43" s="22">
        <f t="shared" ref="H43:P43" si="16">SUM(H44:H45)</f>
        <v>4750</v>
      </c>
      <c r="I43" s="22">
        <f t="shared" si="16"/>
        <v>4750</v>
      </c>
      <c r="J43" s="22">
        <f t="shared" si="16"/>
        <v>0</v>
      </c>
      <c r="K43" s="22">
        <f t="shared" si="16"/>
        <v>5039.75</v>
      </c>
      <c r="L43" s="22">
        <f t="shared" si="16"/>
        <v>5039.75</v>
      </c>
      <c r="M43" s="22">
        <f t="shared" si="16"/>
        <v>0</v>
      </c>
      <c r="N43" s="22">
        <f t="shared" si="16"/>
        <v>5342.1350000000002</v>
      </c>
      <c r="O43" s="22">
        <f t="shared" si="16"/>
        <v>5342.1350000000002</v>
      </c>
      <c r="P43" s="22">
        <f t="shared" si="16"/>
        <v>0</v>
      </c>
    </row>
    <row r="44" spans="1:16" x14ac:dyDescent="0.25">
      <c r="A44" s="258"/>
      <c r="B44" s="261"/>
      <c r="C44" s="261"/>
      <c r="D44" s="261"/>
      <c r="E44" s="261"/>
      <c r="F44" s="23" t="s">
        <v>55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x14ac:dyDescent="0.25">
      <c r="A45" s="258"/>
      <c r="B45" s="261"/>
      <c r="C45" s="261"/>
      <c r="D45" s="261"/>
      <c r="E45" s="261"/>
      <c r="F45" s="23" t="s">
        <v>56</v>
      </c>
      <c r="G45" s="22">
        <v>5000</v>
      </c>
      <c r="H45" s="22">
        <f t="shared" si="7"/>
        <v>4750</v>
      </c>
      <c r="I45" s="22">
        <f>SUM(G45*95/100)</f>
        <v>4750</v>
      </c>
      <c r="J45" s="22">
        <v>0</v>
      </c>
      <c r="K45" s="22">
        <f t="shared" si="8"/>
        <v>5039.75</v>
      </c>
      <c r="L45" s="22">
        <f>SUM(I45*106.1/100)</f>
        <v>5039.75</v>
      </c>
      <c r="M45" s="22">
        <v>0</v>
      </c>
      <c r="N45" s="22">
        <f t="shared" si="9"/>
        <v>5342.1350000000002</v>
      </c>
      <c r="O45" s="22">
        <f>SUM(L45*106/100)</f>
        <v>5342.1350000000002</v>
      </c>
      <c r="P45" s="22">
        <v>0</v>
      </c>
    </row>
    <row r="46" spans="1:16" x14ac:dyDescent="0.25">
      <c r="A46" s="258"/>
      <c r="B46" s="261"/>
      <c r="C46" s="261"/>
      <c r="D46" s="261"/>
      <c r="E46" s="261"/>
      <c r="F46" s="23" t="s">
        <v>57</v>
      </c>
      <c r="G46" s="22">
        <v>0</v>
      </c>
      <c r="H46" s="22">
        <f t="shared" si="7"/>
        <v>0</v>
      </c>
      <c r="I46" s="22"/>
      <c r="J46" s="22">
        <v>0</v>
      </c>
      <c r="K46" s="22">
        <f t="shared" si="8"/>
        <v>0</v>
      </c>
      <c r="L46" s="22"/>
      <c r="M46" s="22">
        <v>0</v>
      </c>
      <c r="N46" s="22">
        <f t="shared" si="9"/>
        <v>0</v>
      </c>
      <c r="O46" s="22"/>
      <c r="P46" s="22">
        <v>0</v>
      </c>
    </row>
    <row r="47" spans="1:16" x14ac:dyDescent="0.25">
      <c r="A47" s="258"/>
      <c r="B47" s="261"/>
      <c r="C47" s="261"/>
      <c r="D47" s="261"/>
      <c r="E47" s="261"/>
      <c r="F47" s="23" t="s">
        <v>58</v>
      </c>
      <c r="G47" s="22">
        <f>SUM(G48:G50)</f>
        <v>2000</v>
      </c>
      <c r="H47" s="22">
        <f t="shared" ref="H47:P47" si="17">SUM(H48:H50)</f>
        <v>1900</v>
      </c>
      <c r="I47" s="22">
        <f t="shared" si="17"/>
        <v>1900</v>
      </c>
      <c r="J47" s="22">
        <f t="shared" si="17"/>
        <v>0</v>
      </c>
      <c r="K47" s="22">
        <f t="shared" si="17"/>
        <v>2015.9</v>
      </c>
      <c r="L47" s="22">
        <f t="shared" si="17"/>
        <v>2015.9</v>
      </c>
      <c r="M47" s="22">
        <f t="shared" si="17"/>
        <v>0</v>
      </c>
      <c r="N47" s="22">
        <f t="shared" si="17"/>
        <v>2136.8540000000003</v>
      </c>
      <c r="O47" s="22">
        <f t="shared" si="17"/>
        <v>2136.8540000000003</v>
      </c>
      <c r="P47" s="22">
        <f t="shared" si="17"/>
        <v>0</v>
      </c>
    </row>
    <row r="48" spans="1:16" x14ac:dyDescent="0.25">
      <c r="A48" s="258"/>
      <c r="B48" s="261"/>
      <c r="C48" s="261"/>
      <c r="D48" s="261"/>
      <c r="E48" s="261"/>
      <c r="F48" s="23" t="s">
        <v>59</v>
      </c>
      <c r="G48" s="22">
        <v>2000</v>
      </c>
      <c r="H48" s="22">
        <f t="shared" si="7"/>
        <v>1900</v>
      </c>
      <c r="I48" s="22">
        <f>SUM(G48*95/100)</f>
        <v>1900</v>
      </c>
      <c r="J48" s="22">
        <v>0</v>
      </c>
      <c r="K48" s="22">
        <f t="shared" si="8"/>
        <v>2015.9</v>
      </c>
      <c r="L48" s="22">
        <f>SUM(I48*106.1/100)</f>
        <v>2015.9</v>
      </c>
      <c r="M48" s="22">
        <v>0</v>
      </c>
      <c r="N48" s="22">
        <f t="shared" si="9"/>
        <v>2136.8540000000003</v>
      </c>
      <c r="O48" s="22">
        <f>SUM(L48*106/100)</f>
        <v>2136.8540000000003</v>
      </c>
      <c r="P48" s="22">
        <v>0</v>
      </c>
    </row>
    <row r="49" spans="1:16" x14ac:dyDescent="0.25">
      <c r="A49" s="258"/>
      <c r="B49" s="261"/>
      <c r="C49" s="261"/>
      <c r="D49" s="261"/>
      <c r="E49" s="261"/>
      <c r="F49" s="23" t="s">
        <v>60</v>
      </c>
      <c r="G49" s="22">
        <v>0</v>
      </c>
      <c r="H49" s="22">
        <f t="shared" si="7"/>
        <v>0</v>
      </c>
      <c r="I49" s="22">
        <f>SUM(G49*106.2/100)</f>
        <v>0</v>
      </c>
      <c r="J49" s="22">
        <v>0</v>
      </c>
      <c r="K49" s="22">
        <f t="shared" si="8"/>
        <v>0</v>
      </c>
      <c r="L49" s="22">
        <f>SUM(I49*106.1/100)</f>
        <v>0</v>
      </c>
      <c r="M49" s="22">
        <v>0</v>
      </c>
      <c r="N49" s="22">
        <f t="shared" si="9"/>
        <v>0</v>
      </c>
      <c r="O49" s="22">
        <f>SUM(L49*106/100)</f>
        <v>0</v>
      </c>
      <c r="P49" s="22">
        <v>0</v>
      </c>
    </row>
    <row r="50" spans="1:16" x14ac:dyDescent="0.25">
      <c r="A50" s="259"/>
      <c r="B50" s="262"/>
      <c r="C50" s="262"/>
      <c r="D50" s="262"/>
      <c r="E50" s="262"/>
      <c r="F50" s="23" t="s">
        <v>61</v>
      </c>
      <c r="G50" s="22"/>
      <c r="H50" s="22">
        <f t="shared" si="7"/>
        <v>0</v>
      </c>
      <c r="I50" s="22">
        <f>SUM(G50*102/100)</f>
        <v>0</v>
      </c>
      <c r="J50" s="22">
        <v>0</v>
      </c>
      <c r="K50" s="22">
        <f t="shared" si="8"/>
        <v>0</v>
      </c>
      <c r="L50" s="22">
        <f>SUM(I50*106.1/100)</f>
        <v>0</v>
      </c>
      <c r="M50" s="22">
        <v>0</v>
      </c>
      <c r="N50" s="22">
        <f t="shared" si="9"/>
        <v>0</v>
      </c>
      <c r="O50" s="22">
        <f>SUM(L50*106/100)</f>
        <v>0</v>
      </c>
      <c r="P50" s="22">
        <v>0</v>
      </c>
    </row>
    <row r="51" spans="1:16" x14ac:dyDescent="0.25">
      <c r="A51" s="80" t="s">
        <v>62</v>
      </c>
      <c r="B51" s="23" t="s">
        <v>18</v>
      </c>
      <c r="C51" s="23" t="s">
        <v>22</v>
      </c>
      <c r="D51" s="23" t="s">
        <v>26</v>
      </c>
      <c r="E51" s="23" t="s">
        <v>63</v>
      </c>
      <c r="F51" s="23"/>
      <c r="G51" s="22">
        <f>SUM(G52)</f>
        <v>2900</v>
      </c>
      <c r="H51" s="22">
        <f t="shared" ref="H51:P52" si="18">SUM(H52)</f>
        <v>3074</v>
      </c>
      <c r="I51" s="22">
        <f t="shared" si="18"/>
        <v>3074</v>
      </c>
      <c r="J51" s="22">
        <f t="shared" si="18"/>
        <v>0</v>
      </c>
      <c r="K51" s="22">
        <f t="shared" si="18"/>
        <v>3261.5139999999997</v>
      </c>
      <c r="L51" s="22">
        <f t="shared" si="18"/>
        <v>3261.5139999999997</v>
      </c>
      <c r="M51" s="22">
        <f t="shared" si="18"/>
        <v>0</v>
      </c>
      <c r="N51" s="22">
        <f t="shared" si="18"/>
        <v>3457.2048399999994</v>
      </c>
      <c r="O51" s="22">
        <f t="shared" si="18"/>
        <v>3457.2048399999994</v>
      </c>
      <c r="P51" s="22">
        <f t="shared" si="18"/>
        <v>0</v>
      </c>
    </row>
    <row r="52" spans="1:16" x14ac:dyDescent="0.25">
      <c r="A52" s="80" t="s">
        <v>64</v>
      </c>
      <c r="B52" s="23" t="s">
        <v>18</v>
      </c>
      <c r="C52" s="23" t="s">
        <v>22</v>
      </c>
      <c r="D52" s="23" t="s">
        <v>26</v>
      </c>
      <c r="E52" s="23" t="s">
        <v>65</v>
      </c>
      <c r="F52" s="23"/>
      <c r="G52" s="22">
        <f>SUM(G53)</f>
        <v>2900</v>
      </c>
      <c r="H52" s="22">
        <f t="shared" si="18"/>
        <v>3074</v>
      </c>
      <c r="I52" s="22">
        <f t="shared" si="18"/>
        <v>3074</v>
      </c>
      <c r="J52" s="22">
        <f t="shared" si="18"/>
        <v>0</v>
      </c>
      <c r="K52" s="22">
        <f t="shared" si="18"/>
        <v>3261.5139999999997</v>
      </c>
      <c r="L52" s="22">
        <f t="shared" si="18"/>
        <v>3261.5139999999997</v>
      </c>
      <c r="M52" s="22">
        <f t="shared" si="18"/>
        <v>0</v>
      </c>
      <c r="N52" s="22">
        <f t="shared" si="18"/>
        <v>3457.2048399999994</v>
      </c>
      <c r="O52" s="22">
        <f t="shared" si="18"/>
        <v>3457.2048399999994</v>
      </c>
      <c r="P52" s="22">
        <f t="shared" si="18"/>
        <v>0</v>
      </c>
    </row>
    <row r="53" spans="1:16" x14ac:dyDescent="0.25">
      <c r="A53" s="80" t="s">
        <v>66</v>
      </c>
      <c r="B53" s="23" t="s">
        <v>18</v>
      </c>
      <c r="C53" s="23" t="s">
        <v>22</v>
      </c>
      <c r="D53" s="23" t="s">
        <v>26</v>
      </c>
      <c r="E53" s="23" t="s">
        <v>67</v>
      </c>
      <c r="F53" s="23" t="s">
        <v>68</v>
      </c>
      <c r="G53" s="22">
        <v>2900</v>
      </c>
      <c r="H53" s="22">
        <f>SUM(I53:J53)</f>
        <v>3074</v>
      </c>
      <c r="I53" s="22">
        <f>G53*106/100</f>
        <v>3074</v>
      </c>
      <c r="J53" s="22">
        <v>0</v>
      </c>
      <c r="K53" s="22">
        <f>SUM(L53:M53)</f>
        <v>3261.5139999999997</v>
      </c>
      <c r="L53" s="22">
        <f>SUM(I53*106.1/100)</f>
        <v>3261.5139999999997</v>
      </c>
      <c r="M53" s="22">
        <v>0</v>
      </c>
      <c r="N53" s="22">
        <f>SUM(O53:P53)</f>
        <v>3457.2048399999994</v>
      </c>
      <c r="O53" s="22">
        <f>SUM(L53*106/100)</f>
        <v>3457.2048399999994</v>
      </c>
      <c r="P53" s="22">
        <v>0</v>
      </c>
    </row>
    <row r="54" spans="1:16" ht="34.5" x14ac:dyDescent="0.25">
      <c r="A54" s="80" t="s">
        <v>69</v>
      </c>
      <c r="B54" s="23" t="s">
        <v>18</v>
      </c>
      <c r="C54" s="23" t="s">
        <v>22</v>
      </c>
      <c r="D54" s="23" t="s">
        <v>70</v>
      </c>
      <c r="E54" s="23"/>
      <c r="F54" s="23"/>
      <c r="G54" s="22">
        <f t="shared" ref="G54:P54" si="19">G58+G59</f>
        <v>493016</v>
      </c>
      <c r="H54" s="22">
        <f t="shared" si="19"/>
        <v>443696.21100000001</v>
      </c>
      <c r="I54" s="22">
        <f t="shared" si="19"/>
        <v>443696.21100000001</v>
      </c>
      <c r="J54" s="22">
        <f t="shared" si="19"/>
        <v>0</v>
      </c>
      <c r="K54" s="22">
        <f t="shared" si="19"/>
        <v>472860.99325061426</v>
      </c>
      <c r="L54" s="22">
        <f t="shared" si="19"/>
        <v>466589.62729238329</v>
      </c>
      <c r="M54" s="22">
        <f t="shared" si="19"/>
        <v>6271.3659582309483</v>
      </c>
      <c r="N54" s="22">
        <f t="shared" si="19"/>
        <v>505961.26277815725</v>
      </c>
      <c r="O54" s="22">
        <f t="shared" si="19"/>
        <v>499250.90120285016</v>
      </c>
      <c r="P54" s="22">
        <f t="shared" si="19"/>
        <v>6710.3615753071208</v>
      </c>
    </row>
    <row r="55" spans="1:16" ht="45.75" x14ac:dyDescent="0.25">
      <c r="A55" s="80" t="s">
        <v>28</v>
      </c>
      <c r="B55" s="23" t="s">
        <v>18</v>
      </c>
      <c r="C55" s="23" t="s">
        <v>22</v>
      </c>
      <c r="D55" s="23" t="s">
        <v>70</v>
      </c>
      <c r="E55" s="23" t="s">
        <v>29</v>
      </c>
      <c r="F55" s="23"/>
      <c r="G55" s="22">
        <f>SUM(G56)</f>
        <v>493016</v>
      </c>
      <c r="H55" s="22">
        <f t="shared" ref="H55:P56" si="20">SUM(H56)</f>
        <v>443696.21100000001</v>
      </c>
      <c r="I55" s="22">
        <f t="shared" si="20"/>
        <v>443696.21100000001</v>
      </c>
      <c r="J55" s="22">
        <f t="shared" si="20"/>
        <v>0</v>
      </c>
      <c r="K55" s="22">
        <f t="shared" si="20"/>
        <v>472860.99325061426</v>
      </c>
      <c r="L55" s="22">
        <f t="shared" si="20"/>
        <v>466589.62729238329</v>
      </c>
      <c r="M55" s="22">
        <f t="shared" si="20"/>
        <v>6271.3659582309483</v>
      </c>
      <c r="N55" s="22">
        <f t="shared" si="20"/>
        <v>505961.26277815725</v>
      </c>
      <c r="O55" s="22">
        <f t="shared" si="20"/>
        <v>499250.90120285016</v>
      </c>
      <c r="P55" s="22">
        <f t="shared" si="20"/>
        <v>6710.3615753071208</v>
      </c>
    </row>
    <row r="56" spans="1:16" ht="23.25" x14ac:dyDescent="0.25">
      <c r="A56" s="80" t="s">
        <v>30</v>
      </c>
      <c r="B56" s="23" t="s">
        <v>18</v>
      </c>
      <c r="C56" s="23" t="s">
        <v>22</v>
      </c>
      <c r="D56" s="23" t="s">
        <v>70</v>
      </c>
      <c r="E56" s="23" t="s">
        <v>31</v>
      </c>
      <c r="F56" s="23"/>
      <c r="G56" s="22">
        <f>SUM(G57)</f>
        <v>493016</v>
      </c>
      <c r="H56" s="22">
        <f t="shared" si="20"/>
        <v>443696.21100000001</v>
      </c>
      <c r="I56" s="22">
        <f t="shared" si="20"/>
        <v>443696.21100000001</v>
      </c>
      <c r="J56" s="22">
        <f t="shared" si="20"/>
        <v>0</v>
      </c>
      <c r="K56" s="22">
        <f t="shared" si="20"/>
        <v>472860.99325061426</v>
      </c>
      <c r="L56" s="22">
        <f t="shared" si="20"/>
        <v>466589.62729238329</v>
      </c>
      <c r="M56" s="22">
        <f t="shared" si="20"/>
        <v>6271.3659582309483</v>
      </c>
      <c r="N56" s="22">
        <f t="shared" si="20"/>
        <v>505961.26277815725</v>
      </c>
      <c r="O56" s="22">
        <f t="shared" si="20"/>
        <v>499250.90120285016</v>
      </c>
      <c r="P56" s="22">
        <f t="shared" si="20"/>
        <v>6710.3615753071208</v>
      </c>
    </row>
    <row r="57" spans="1:16" x14ac:dyDescent="0.25">
      <c r="A57" s="80" t="s">
        <v>32</v>
      </c>
      <c r="B57" s="23" t="s">
        <v>18</v>
      </c>
      <c r="C57" s="23" t="s">
        <v>22</v>
      </c>
      <c r="D57" s="23" t="s">
        <v>70</v>
      </c>
      <c r="E57" s="23" t="s">
        <v>33</v>
      </c>
      <c r="F57" s="23"/>
      <c r="G57" s="22">
        <f>SUM(G58:G59)</f>
        <v>493016</v>
      </c>
      <c r="H57" s="22">
        <f t="shared" ref="H57:P57" si="21">SUM(H58:H59)</f>
        <v>443696.21100000001</v>
      </c>
      <c r="I57" s="22">
        <f t="shared" si="21"/>
        <v>443696.21100000001</v>
      </c>
      <c r="J57" s="22">
        <f t="shared" si="21"/>
        <v>0</v>
      </c>
      <c r="K57" s="22">
        <f t="shared" si="21"/>
        <v>472860.99325061426</v>
      </c>
      <c r="L57" s="22">
        <f t="shared" si="21"/>
        <v>466589.62729238329</v>
      </c>
      <c r="M57" s="22">
        <f t="shared" si="21"/>
        <v>6271.3659582309483</v>
      </c>
      <c r="N57" s="22">
        <f t="shared" si="21"/>
        <v>505961.26277815725</v>
      </c>
      <c r="O57" s="22">
        <f t="shared" si="21"/>
        <v>499250.90120285016</v>
      </c>
      <c r="P57" s="22">
        <f t="shared" si="21"/>
        <v>6710.3615753071208</v>
      </c>
    </row>
    <row r="58" spans="1:16" x14ac:dyDescent="0.25">
      <c r="A58" s="265" t="s">
        <v>32</v>
      </c>
      <c r="B58" s="270" t="s">
        <v>18</v>
      </c>
      <c r="C58" s="270" t="s">
        <v>22</v>
      </c>
      <c r="D58" s="270" t="s">
        <v>70</v>
      </c>
      <c r="E58" s="271">
        <v>121</v>
      </c>
      <c r="F58" s="28" t="s">
        <v>34</v>
      </c>
      <c r="G58" s="29">
        <v>378645</v>
      </c>
      <c r="H58" s="29">
        <f>I58+J58</f>
        <v>340780.5</v>
      </c>
      <c r="I58" s="22">
        <f>SUM(G58*90/100)</f>
        <v>340780.5</v>
      </c>
      <c r="J58" s="22"/>
      <c r="K58" s="29">
        <f>L58+M58</f>
        <v>364635.13500000001</v>
      </c>
      <c r="L58" s="22">
        <f>SUM(H58/101.75*107)</f>
        <v>358363.76904176903</v>
      </c>
      <c r="M58" s="22">
        <f>SUM(L58/12*3*107/100-L58/12*3)</f>
        <v>6271.3659582309483</v>
      </c>
      <c r="N58" s="29">
        <f>O58+P58</f>
        <v>390159.59444999998</v>
      </c>
      <c r="O58" s="22">
        <f>SUM(K58/101.75*107)</f>
        <v>383449.23287469288</v>
      </c>
      <c r="P58" s="22">
        <f>SUM(O58/12*3*107/100-O58/12*3)</f>
        <v>6710.3615753071208</v>
      </c>
    </row>
    <row r="59" spans="1:16" x14ac:dyDescent="0.25">
      <c r="A59" s="266"/>
      <c r="B59" s="262"/>
      <c r="C59" s="262"/>
      <c r="D59" s="262"/>
      <c r="E59" s="272"/>
      <c r="F59" s="23" t="s">
        <v>35</v>
      </c>
      <c r="G59" s="22">
        <v>114371</v>
      </c>
      <c r="H59" s="22">
        <f>I59+J59</f>
        <v>102915.711</v>
      </c>
      <c r="I59" s="22">
        <f>SUM(I58*30.2/100)</f>
        <v>102915.711</v>
      </c>
      <c r="J59" s="22">
        <v>0</v>
      </c>
      <c r="K59" s="22">
        <f>L59+M59</f>
        <v>108225.85825061424</v>
      </c>
      <c r="L59" s="22">
        <f>SUM(L58*30.2/100)</f>
        <v>108225.85825061424</v>
      </c>
      <c r="M59" s="22">
        <v>0</v>
      </c>
      <c r="N59" s="22">
        <f>O59+P59</f>
        <v>115801.66832815725</v>
      </c>
      <c r="O59" s="22">
        <f>SUM(O58*30.2/100)</f>
        <v>115801.66832815725</v>
      </c>
      <c r="P59" s="22">
        <v>0</v>
      </c>
    </row>
    <row r="60" spans="1:16" x14ac:dyDescent="0.25">
      <c r="A60" s="82" t="s">
        <v>71</v>
      </c>
      <c r="B60" s="24" t="s">
        <v>18</v>
      </c>
      <c r="C60" s="24" t="s">
        <v>72</v>
      </c>
      <c r="D60" s="24" t="s">
        <v>20</v>
      </c>
      <c r="E60" s="24"/>
      <c r="F60" s="24"/>
      <c r="G60" s="25">
        <f>SUM(G61)</f>
        <v>0</v>
      </c>
      <c r="H60" s="25">
        <f t="shared" ref="H60:P60" si="22">SUM(H61)</f>
        <v>0</v>
      </c>
      <c r="I60" s="25">
        <f t="shared" si="22"/>
        <v>0</v>
      </c>
      <c r="J60" s="25">
        <f t="shared" si="22"/>
        <v>0</v>
      </c>
      <c r="K60" s="25">
        <f t="shared" si="22"/>
        <v>0</v>
      </c>
      <c r="L60" s="25">
        <f t="shared" si="22"/>
        <v>0</v>
      </c>
      <c r="M60" s="25">
        <f t="shared" si="22"/>
        <v>0</v>
      </c>
      <c r="N60" s="25">
        <f t="shared" si="22"/>
        <v>0</v>
      </c>
      <c r="O60" s="25">
        <f t="shared" si="22"/>
        <v>0</v>
      </c>
      <c r="P60" s="25">
        <f t="shared" si="22"/>
        <v>0</v>
      </c>
    </row>
    <row r="61" spans="1:16" ht="23.25" x14ac:dyDescent="0.25">
      <c r="A61" s="80" t="s">
        <v>73</v>
      </c>
      <c r="B61" s="23" t="s">
        <v>18</v>
      </c>
      <c r="C61" s="23" t="s">
        <v>72</v>
      </c>
      <c r="D61" s="23" t="s">
        <v>74</v>
      </c>
      <c r="E61" s="23"/>
      <c r="F61" s="23"/>
      <c r="G61" s="22">
        <f t="shared" ref="G61:P65" si="23">SUM(G62)</f>
        <v>0</v>
      </c>
      <c r="H61" s="22">
        <f t="shared" si="23"/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  <c r="L61" s="22">
        <f t="shared" si="23"/>
        <v>0</v>
      </c>
      <c r="M61" s="22">
        <f t="shared" si="23"/>
        <v>0</v>
      </c>
      <c r="N61" s="22">
        <f t="shared" si="23"/>
        <v>0</v>
      </c>
      <c r="O61" s="22">
        <f t="shared" si="23"/>
        <v>0</v>
      </c>
      <c r="P61" s="22">
        <f t="shared" si="23"/>
        <v>0</v>
      </c>
    </row>
    <row r="62" spans="1:16" x14ac:dyDescent="0.25">
      <c r="A62" s="80" t="s">
        <v>75</v>
      </c>
      <c r="B62" s="23" t="s">
        <v>18</v>
      </c>
      <c r="C62" s="23" t="s">
        <v>72</v>
      </c>
      <c r="D62" s="23" t="s">
        <v>234</v>
      </c>
      <c r="E62" s="23"/>
      <c r="F62" s="23"/>
      <c r="G62" s="22">
        <f t="shared" si="23"/>
        <v>0</v>
      </c>
      <c r="H62" s="22">
        <f t="shared" si="23"/>
        <v>0</v>
      </c>
      <c r="I62" s="22">
        <f t="shared" si="23"/>
        <v>0</v>
      </c>
      <c r="J62" s="22">
        <f t="shared" si="23"/>
        <v>0</v>
      </c>
      <c r="K62" s="22">
        <f t="shared" si="23"/>
        <v>0</v>
      </c>
      <c r="L62" s="22">
        <f t="shared" si="23"/>
        <v>0</v>
      </c>
      <c r="M62" s="22">
        <f t="shared" si="23"/>
        <v>0</v>
      </c>
      <c r="N62" s="22">
        <f t="shared" si="23"/>
        <v>0</v>
      </c>
      <c r="O62" s="22">
        <f t="shared" si="23"/>
        <v>0</v>
      </c>
      <c r="P62" s="22">
        <f t="shared" si="23"/>
        <v>0</v>
      </c>
    </row>
    <row r="63" spans="1:16" x14ac:dyDescent="0.25">
      <c r="A63" s="80" t="s">
        <v>77</v>
      </c>
      <c r="B63" s="23" t="s">
        <v>18</v>
      </c>
      <c r="C63" s="23" t="s">
        <v>72</v>
      </c>
      <c r="D63" s="23" t="s">
        <v>237</v>
      </c>
      <c r="E63" s="23"/>
      <c r="F63" s="23"/>
      <c r="G63" s="22">
        <f>SUM(G64)</f>
        <v>0</v>
      </c>
      <c r="H63" s="22">
        <f t="shared" si="23"/>
        <v>0</v>
      </c>
      <c r="I63" s="22">
        <f t="shared" si="23"/>
        <v>0</v>
      </c>
      <c r="J63" s="22">
        <f t="shared" si="23"/>
        <v>0</v>
      </c>
      <c r="K63" s="22">
        <f t="shared" si="23"/>
        <v>0</v>
      </c>
      <c r="L63" s="22">
        <f t="shared" si="23"/>
        <v>0</v>
      </c>
      <c r="M63" s="22">
        <f t="shared" si="23"/>
        <v>0</v>
      </c>
      <c r="N63" s="22">
        <f t="shared" si="23"/>
        <v>0</v>
      </c>
      <c r="O63" s="22">
        <f t="shared" si="23"/>
        <v>0</v>
      </c>
      <c r="P63" s="22">
        <f t="shared" si="23"/>
        <v>0</v>
      </c>
    </row>
    <row r="64" spans="1:16" x14ac:dyDescent="0.25">
      <c r="A64" s="80" t="s">
        <v>62</v>
      </c>
      <c r="B64" s="23" t="s">
        <v>18</v>
      </c>
      <c r="C64" s="23" t="s">
        <v>72</v>
      </c>
      <c r="D64" s="23" t="s">
        <v>237</v>
      </c>
      <c r="E64" s="23" t="s">
        <v>63</v>
      </c>
      <c r="F64" s="23"/>
      <c r="G64" s="22">
        <f>SUM(G65)</f>
        <v>0</v>
      </c>
      <c r="H64" s="22">
        <f t="shared" si="23"/>
        <v>0</v>
      </c>
      <c r="I64" s="22">
        <f t="shared" si="23"/>
        <v>0</v>
      </c>
      <c r="J64" s="22">
        <f t="shared" si="23"/>
        <v>0</v>
      </c>
      <c r="K64" s="22">
        <f t="shared" si="23"/>
        <v>0</v>
      </c>
      <c r="L64" s="22">
        <f t="shared" si="23"/>
        <v>0</v>
      </c>
      <c r="M64" s="22">
        <f t="shared" si="23"/>
        <v>0</v>
      </c>
      <c r="N64" s="22">
        <f t="shared" si="23"/>
        <v>0</v>
      </c>
      <c r="O64" s="22">
        <f t="shared" si="23"/>
        <v>0</v>
      </c>
      <c r="P64" s="22">
        <f t="shared" si="23"/>
        <v>0</v>
      </c>
    </row>
    <row r="65" spans="1:16" x14ac:dyDescent="0.25">
      <c r="A65" s="80" t="s">
        <v>64</v>
      </c>
      <c r="B65" s="23" t="s">
        <v>18</v>
      </c>
      <c r="C65" s="23" t="s">
        <v>72</v>
      </c>
      <c r="D65" s="23" t="s">
        <v>237</v>
      </c>
      <c r="E65" s="23" t="s">
        <v>65</v>
      </c>
      <c r="F65" s="23"/>
      <c r="G65" s="22">
        <f>SUM(G66)</f>
        <v>0</v>
      </c>
      <c r="H65" s="22">
        <f t="shared" si="23"/>
        <v>0</v>
      </c>
      <c r="I65" s="22">
        <f t="shared" si="23"/>
        <v>0</v>
      </c>
      <c r="J65" s="22">
        <f t="shared" si="23"/>
        <v>0</v>
      </c>
      <c r="K65" s="22">
        <f t="shared" si="23"/>
        <v>0</v>
      </c>
      <c r="L65" s="22">
        <f t="shared" si="23"/>
        <v>0</v>
      </c>
      <c r="M65" s="22">
        <f t="shared" si="23"/>
        <v>0</v>
      </c>
      <c r="N65" s="22">
        <f t="shared" si="23"/>
        <v>0</v>
      </c>
      <c r="O65" s="22">
        <f t="shared" si="23"/>
        <v>0</v>
      </c>
      <c r="P65" s="22">
        <f t="shared" si="23"/>
        <v>0</v>
      </c>
    </row>
    <row r="66" spans="1:16" ht="23.25" x14ac:dyDescent="0.25">
      <c r="A66" s="80" t="s">
        <v>78</v>
      </c>
      <c r="B66" s="23" t="s">
        <v>18</v>
      </c>
      <c r="C66" s="23" t="s">
        <v>72</v>
      </c>
      <c r="D66" s="23" t="s">
        <v>237</v>
      </c>
      <c r="E66" s="23" t="s">
        <v>79</v>
      </c>
      <c r="F66" s="23" t="s">
        <v>68</v>
      </c>
      <c r="G66" s="22"/>
      <c r="H66" s="22">
        <f>SUM(I66:J66)</f>
        <v>0</v>
      </c>
      <c r="I66" s="22">
        <f>SUM(G66)</f>
        <v>0</v>
      </c>
      <c r="J66" s="22">
        <v>0</v>
      </c>
      <c r="K66" s="22">
        <f>SUM(L66:M66)</f>
        <v>0</v>
      </c>
      <c r="L66" s="22">
        <f>SUM(I66*106.4/100)</f>
        <v>0</v>
      </c>
      <c r="M66" s="22">
        <v>0</v>
      </c>
      <c r="N66" s="22">
        <f>SUM(O66:P66)</f>
        <v>0</v>
      </c>
      <c r="O66" s="22">
        <f>SUM(L66*106.2/100)</f>
        <v>0</v>
      </c>
      <c r="P66" s="22">
        <v>0</v>
      </c>
    </row>
    <row r="67" spans="1:16" x14ac:dyDescent="0.25">
      <c r="A67" s="82" t="s">
        <v>239</v>
      </c>
      <c r="B67" s="24" t="s">
        <v>145</v>
      </c>
      <c r="C67" s="24" t="s">
        <v>19</v>
      </c>
      <c r="D67" s="24" t="s">
        <v>20</v>
      </c>
      <c r="E67" s="24"/>
      <c r="F67" s="24"/>
      <c r="G67" s="25">
        <f t="shared" ref="G67:P69" si="24">SUM(G68)</f>
        <v>47592</v>
      </c>
      <c r="H67" s="25">
        <f t="shared" si="24"/>
        <v>47795.917999999998</v>
      </c>
      <c r="I67" s="25">
        <f t="shared" si="24"/>
        <v>47795.917999999998</v>
      </c>
      <c r="J67" s="25">
        <f t="shared" si="24"/>
        <v>0</v>
      </c>
      <c r="K67" s="25">
        <f t="shared" si="24"/>
        <v>48183.750997999996</v>
      </c>
      <c r="L67" s="25">
        <f t="shared" si="24"/>
        <v>48183.750997999996</v>
      </c>
      <c r="M67" s="25">
        <f t="shared" si="24"/>
        <v>0</v>
      </c>
      <c r="N67" s="25">
        <f t="shared" si="24"/>
        <v>48588.496057880002</v>
      </c>
      <c r="O67" s="25">
        <f t="shared" si="24"/>
        <v>48588.496057880002</v>
      </c>
      <c r="P67" s="25">
        <f t="shared" si="24"/>
        <v>0</v>
      </c>
    </row>
    <row r="68" spans="1:16" x14ac:dyDescent="0.25">
      <c r="A68" s="82" t="s">
        <v>240</v>
      </c>
      <c r="B68" s="24" t="s">
        <v>145</v>
      </c>
      <c r="C68" s="24" t="s">
        <v>81</v>
      </c>
      <c r="D68" s="24" t="s">
        <v>20</v>
      </c>
      <c r="E68" s="24"/>
      <c r="F68" s="24"/>
      <c r="G68" s="25">
        <f t="shared" si="24"/>
        <v>47592</v>
      </c>
      <c r="H68" s="25">
        <f t="shared" si="24"/>
        <v>47795.917999999998</v>
      </c>
      <c r="I68" s="25">
        <f t="shared" si="24"/>
        <v>47795.917999999998</v>
      </c>
      <c r="J68" s="25">
        <f t="shared" si="24"/>
        <v>0</v>
      </c>
      <c r="K68" s="25">
        <f t="shared" si="24"/>
        <v>48183.750997999996</v>
      </c>
      <c r="L68" s="25">
        <f t="shared" si="24"/>
        <v>48183.750997999996</v>
      </c>
      <c r="M68" s="25">
        <f t="shared" si="24"/>
        <v>0</v>
      </c>
      <c r="N68" s="25">
        <f t="shared" si="24"/>
        <v>48588.496057880002</v>
      </c>
      <c r="O68" s="25">
        <f t="shared" si="24"/>
        <v>48588.496057880002</v>
      </c>
      <c r="P68" s="25">
        <f t="shared" si="24"/>
        <v>0</v>
      </c>
    </row>
    <row r="69" spans="1:16" ht="23.25" x14ac:dyDescent="0.25">
      <c r="A69" s="80" t="s">
        <v>391</v>
      </c>
      <c r="B69" s="23" t="s">
        <v>145</v>
      </c>
      <c r="C69" s="23" t="s">
        <v>81</v>
      </c>
      <c r="D69" s="23" t="s">
        <v>311</v>
      </c>
      <c r="E69" s="23"/>
      <c r="F69" s="23"/>
      <c r="G69" s="22">
        <f t="shared" si="24"/>
        <v>47592</v>
      </c>
      <c r="H69" s="22">
        <f t="shared" si="24"/>
        <v>47795.917999999998</v>
      </c>
      <c r="I69" s="22">
        <f t="shared" si="24"/>
        <v>47795.917999999998</v>
      </c>
      <c r="J69" s="22">
        <f t="shared" si="24"/>
        <v>0</v>
      </c>
      <c r="K69" s="22">
        <f t="shared" si="24"/>
        <v>48183.750997999996</v>
      </c>
      <c r="L69" s="22">
        <f t="shared" si="24"/>
        <v>48183.750997999996</v>
      </c>
      <c r="M69" s="22">
        <f t="shared" si="24"/>
        <v>0</v>
      </c>
      <c r="N69" s="22">
        <f t="shared" si="24"/>
        <v>48588.496057880002</v>
      </c>
      <c r="O69" s="22">
        <f t="shared" si="24"/>
        <v>48588.496057880002</v>
      </c>
      <c r="P69" s="22">
        <f t="shared" si="24"/>
        <v>0</v>
      </c>
    </row>
    <row r="70" spans="1:16" ht="34.5" x14ac:dyDescent="0.25">
      <c r="A70" s="80" t="s">
        <v>392</v>
      </c>
      <c r="B70" s="23" t="s">
        <v>145</v>
      </c>
      <c r="C70" s="23" t="s">
        <v>81</v>
      </c>
      <c r="D70" s="23" t="s">
        <v>244</v>
      </c>
      <c r="E70" s="23"/>
      <c r="F70" s="23"/>
      <c r="G70" s="22">
        <f>SUM(G71+G76)</f>
        <v>47592</v>
      </c>
      <c r="H70" s="22">
        <f t="shared" ref="H70:P70" si="25">SUM(H71+H76)</f>
        <v>47795.917999999998</v>
      </c>
      <c r="I70" s="22">
        <f t="shared" si="25"/>
        <v>47795.917999999998</v>
      </c>
      <c r="J70" s="22">
        <f t="shared" si="25"/>
        <v>0</v>
      </c>
      <c r="K70" s="22">
        <f t="shared" si="25"/>
        <v>48183.750997999996</v>
      </c>
      <c r="L70" s="22">
        <f t="shared" si="25"/>
        <v>48183.750997999996</v>
      </c>
      <c r="M70" s="22">
        <f t="shared" si="25"/>
        <v>0</v>
      </c>
      <c r="N70" s="22">
        <f t="shared" si="25"/>
        <v>48588.496057880002</v>
      </c>
      <c r="O70" s="22">
        <f t="shared" si="25"/>
        <v>48588.496057880002</v>
      </c>
      <c r="P70" s="22">
        <f t="shared" si="25"/>
        <v>0</v>
      </c>
    </row>
    <row r="71" spans="1:16" ht="45.75" x14ac:dyDescent="0.25">
      <c r="A71" s="80" t="s">
        <v>28</v>
      </c>
      <c r="B71" s="23" t="s">
        <v>145</v>
      </c>
      <c r="C71" s="23" t="s">
        <v>81</v>
      </c>
      <c r="D71" s="23" t="s">
        <v>246</v>
      </c>
      <c r="E71" s="23" t="s">
        <v>29</v>
      </c>
      <c r="F71" s="23"/>
      <c r="G71" s="22">
        <f>SUM(G72)</f>
        <v>41438</v>
      </c>
      <c r="H71" s="22">
        <f t="shared" ref="H71:P72" si="26">SUM(H72)</f>
        <v>41438</v>
      </c>
      <c r="I71" s="22">
        <f t="shared" si="26"/>
        <v>41438</v>
      </c>
      <c r="J71" s="22">
        <f t="shared" si="26"/>
        <v>0</v>
      </c>
      <c r="K71" s="22">
        <f t="shared" si="26"/>
        <v>41438</v>
      </c>
      <c r="L71" s="22">
        <f t="shared" si="26"/>
        <v>41438</v>
      </c>
      <c r="M71" s="22">
        <f t="shared" si="26"/>
        <v>0</v>
      </c>
      <c r="N71" s="22">
        <f t="shared" si="26"/>
        <v>41438</v>
      </c>
      <c r="O71" s="22">
        <f t="shared" si="26"/>
        <v>41438</v>
      </c>
      <c r="P71" s="22">
        <f t="shared" si="26"/>
        <v>0</v>
      </c>
    </row>
    <row r="72" spans="1:16" ht="23.25" x14ac:dyDescent="0.25">
      <c r="A72" s="80" t="s">
        <v>30</v>
      </c>
      <c r="B72" s="23" t="s">
        <v>145</v>
      </c>
      <c r="C72" s="23" t="s">
        <v>81</v>
      </c>
      <c r="D72" s="23" t="s">
        <v>246</v>
      </c>
      <c r="E72" s="23" t="s">
        <v>31</v>
      </c>
      <c r="F72" s="23"/>
      <c r="G72" s="22">
        <f>SUM(G73)</f>
        <v>41438</v>
      </c>
      <c r="H72" s="22">
        <f t="shared" si="26"/>
        <v>41438</v>
      </c>
      <c r="I72" s="22">
        <f t="shared" si="26"/>
        <v>41438</v>
      </c>
      <c r="J72" s="22">
        <f t="shared" si="26"/>
        <v>0</v>
      </c>
      <c r="K72" s="22">
        <f t="shared" si="26"/>
        <v>41438</v>
      </c>
      <c r="L72" s="22">
        <f t="shared" si="26"/>
        <v>41438</v>
      </c>
      <c r="M72" s="22">
        <f t="shared" si="26"/>
        <v>0</v>
      </c>
      <c r="N72" s="22">
        <f t="shared" si="26"/>
        <v>41438</v>
      </c>
      <c r="O72" s="22">
        <f t="shared" si="26"/>
        <v>41438</v>
      </c>
      <c r="P72" s="22">
        <f t="shared" si="26"/>
        <v>0</v>
      </c>
    </row>
    <row r="73" spans="1:16" x14ac:dyDescent="0.25">
      <c r="A73" s="80" t="s">
        <v>32</v>
      </c>
      <c r="B73" s="26" t="s">
        <v>145</v>
      </c>
      <c r="C73" s="26" t="s">
        <v>81</v>
      </c>
      <c r="D73" s="23" t="s">
        <v>246</v>
      </c>
      <c r="E73" s="26" t="s">
        <v>33</v>
      </c>
      <c r="F73" s="23"/>
      <c r="G73" s="22">
        <f>SUM(G74:G75)</f>
        <v>41438</v>
      </c>
      <c r="H73" s="22">
        <f t="shared" ref="H73:P73" si="27">SUM(H74:H75)</f>
        <v>41438</v>
      </c>
      <c r="I73" s="22">
        <f t="shared" si="27"/>
        <v>41438</v>
      </c>
      <c r="J73" s="22">
        <f t="shared" si="27"/>
        <v>0</v>
      </c>
      <c r="K73" s="22">
        <f t="shared" si="27"/>
        <v>41438</v>
      </c>
      <c r="L73" s="22">
        <f t="shared" si="27"/>
        <v>41438</v>
      </c>
      <c r="M73" s="22">
        <f t="shared" si="27"/>
        <v>0</v>
      </c>
      <c r="N73" s="22">
        <f t="shared" si="27"/>
        <v>41438</v>
      </c>
      <c r="O73" s="22">
        <f t="shared" si="27"/>
        <v>41438</v>
      </c>
      <c r="P73" s="22">
        <f t="shared" si="27"/>
        <v>0</v>
      </c>
    </row>
    <row r="74" spans="1:16" x14ac:dyDescent="0.25">
      <c r="A74" s="265" t="s">
        <v>32</v>
      </c>
      <c r="B74" s="260" t="s">
        <v>145</v>
      </c>
      <c r="C74" s="260" t="s">
        <v>81</v>
      </c>
      <c r="D74" s="23" t="s">
        <v>246</v>
      </c>
      <c r="E74" s="260" t="s">
        <v>33</v>
      </c>
      <c r="F74" s="23" t="s">
        <v>34</v>
      </c>
      <c r="G74" s="22">
        <v>31827</v>
      </c>
      <c r="H74" s="22">
        <f>SUM(I74:J74)</f>
        <v>31827</v>
      </c>
      <c r="I74" s="22">
        <f>SUM(G74)</f>
        <v>31827</v>
      </c>
      <c r="J74" s="22">
        <v>0</v>
      </c>
      <c r="K74" s="22">
        <f>SUM(L74:M74)</f>
        <v>31827</v>
      </c>
      <c r="L74" s="22">
        <f>SUM(I74)</f>
        <v>31827</v>
      </c>
      <c r="M74" s="22">
        <v>0</v>
      </c>
      <c r="N74" s="22">
        <f>SUM(O74:P74)</f>
        <v>31827</v>
      </c>
      <c r="O74" s="22">
        <f>SUM(L74)</f>
        <v>31827</v>
      </c>
      <c r="P74" s="22">
        <v>0</v>
      </c>
    </row>
    <row r="75" spans="1:16" x14ac:dyDescent="0.25">
      <c r="A75" s="266"/>
      <c r="B75" s="262"/>
      <c r="C75" s="262"/>
      <c r="D75" s="23" t="s">
        <v>246</v>
      </c>
      <c r="E75" s="262"/>
      <c r="F75" s="23" t="s">
        <v>35</v>
      </c>
      <c r="G75" s="22">
        <v>9611</v>
      </c>
      <c r="H75" s="22">
        <f>SUM(I75:J75)</f>
        <v>9611</v>
      </c>
      <c r="I75" s="22">
        <f>SUM(G75)</f>
        <v>9611</v>
      </c>
      <c r="J75" s="22">
        <v>0</v>
      </c>
      <c r="K75" s="22">
        <f>SUM(L75:M75)</f>
        <v>9611</v>
      </c>
      <c r="L75" s="22">
        <f>SUM(I75)</f>
        <v>9611</v>
      </c>
      <c r="M75" s="22">
        <v>0</v>
      </c>
      <c r="N75" s="22">
        <f>SUM(O75:P75)</f>
        <v>9611</v>
      </c>
      <c r="O75" s="22">
        <f>SUM(L75)</f>
        <v>9611</v>
      </c>
      <c r="P75" s="22">
        <v>0</v>
      </c>
    </row>
    <row r="76" spans="1:16" ht="23.25" x14ac:dyDescent="0.25">
      <c r="A76" s="138" t="s">
        <v>38</v>
      </c>
      <c r="B76" s="23" t="s">
        <v>145</v>
      </c>
      <c r="C76" s="23" t="s">
        <v>81</v>
      </c>
      <c r="D76" s="23" t="s">
        <v>246</v>
      </c>
      <c r="E76" s="136">
        <v>200</v>
      </c>
      <c r="F76" s="23"/>
      <c r="G76" s="22">
        <f>SUM(G77)</f>
        <v>6154</v>
      </c>
      <c r="H76" s="22">
        <f t="shared" ref="H76:P76" si="28">SUM(H77)</f>
        <v>6357.9179999999997</v>
      </c>
      <c r="I76" s="22">
        <f t="shared" si="28"/>
        <v>6357.9179999999997</v>
      </c>
      <c r="J76" s="22">
        <f t="shared" si="28"/>
        <v>0</v>
      </c>
      <c r="K76" s="22">
        <f t="shared" si="28"/>
        <v>6745.7509979999986</v>
      </c>
      <c r="L76" s="22">
        <f t="shared" si="28"/>
        <v>6745.7509979999986</v>
      </c>
      <c r="M76" s="22">
        <f t="shared" si="28"/>
        <v>0</v>
      </c>
      <c r="N76" s="22">
        <f t="shared" si="28"/>
        <v>7150.4960578799992</v>
      </c>
      <c r="O76" s="22">
        <f t="shared" si="28"/>
        <v>7150.4960578799992</v>
      </c>
      <c r="P76" s="22">
        <f t="shared" si="28"/>
        <v>0</v>
      </c>
    </row>
    <row r="77" spans="1:16" ht="23.25" x14ac:dyDescent="0.25">
      <c r="A77" s="80" t="s">
        <v>39</v>
      </c>
      <c r="B77" s="23" t="s">
        <v>145</v>
      </c>
      <c r="C77" s="23" t="s">
        <v>81</v>
      </c>
      <c r="D77" s="23" t="s">
        <v>246</v>
      </c>
      <c r="E77" s="136">
        <v>240</v>
      </c>
      <c r="F77" s="23"/>
      <c r="G77" s="22">
        <f>SUM(G78+G81)</f>
        <v>6154</v>
      </c>
      <c r="H77" s="22">
        <f t="shared" ref="H77:P77" si="29">SUM(H78+H81)</f>
        <v>6357.9179999999997</v>
      </c>
      <c r="I77" s="22">
        <f t="shared" si="29"/>
        <v>6357.9179999999997</v>
      </c>
      <c r="J77" s="22">
        <f t="shared" si="29"/>
        <v>0</v>
      </c>
      <c r="K77" s="22">
        <f t="shared" si="29"/>
        <v>6745.7509979999986</v>
      </c>
      <c r="L77" s="22">
        <f t="shared" si="29"/>
        <v>6745.7509979999986</v>
      </c>
      <c r="M77" s="22">
        <f t="shared" si="29"/>
        <v>0</v>
      </c>
      <c r="N77" s="22">
        <f t="shared" si="29"/>
        <v>7150.4960578799992</v>
      </c>
      <c r="O77" s="22">
        <f t="shared" si="29"/>
        <v>7150.4960578799992</v>
      </c>
      <c r="P77" s="22">
        <f t="shared" si="29"/>
        <v>0</v>
      </c>
    </row>
    <row r="78" spans="1:16" ht="23.25" x14ac:dyDescent="0.25">
      <c r="A78" s="139" t="s">
        <v>40</v>
      </c>
      <c r="B78" s="26" t="s">
        <v>145</v>
      </c>
      <c r="C78" s="26" t="s">
        <v>81</v>
      </c>
      <c r="D78" s="23" t="s">
        <v>246</v>
      </c>
      <c r="E78" s="27">
        <v>242</v>
      </c>
      <c r="F78" s="23"/>
      <c r="G78" s="22">
        <f>SUM(G79:G80)</f>
        <v>789</v>
      </c>
      <c r="H78" s="22">
        <f t="shared" ref="H78:P78" si="30">SUM(H79:H80)</f>
        <v>789</v>
      </c>
      <c r="I78" s="22">
        <f t="shared" si="30"/>
        <v>789</v>
      </c>
      <c r="J78" s="22">
        <f t="shared" si="30"/>
        <v>0</v>
      </c>
      <c r="K78" s="22">
        <f t="shared" si="30"/>
        <v>837.12899999999991</v>
      </c>
      <c r="L78" s="22">
        <f t="shared" si="30"/>
        <v>837.12899999999991</v>
      </c>
      <c r="M78" s="22">
        <f t="shared" si="30"/>
        <v>0</v>
      </c>
      <c r="N78" s="22">
        <f t="shared" si="30"/>
        <v>887.35673999999983</v>
      </c>
      <c r="O78" s="22">
        <f>SUM(O79:O80)</f>
        <v>887.35673999999983</v>
      </c>
      <c r="P78" s="22">
        <f t="shared" si="30"/>
        <v>0</v>
      </c>
    </row>
    <row r="79" spans="1:16" x14ac:dyDescent="0.25">
      <c r="A79" s="139"/>
      <c r="B79" s="26"/>
      <c r="C79" s="26"/>
      <c r="D79" s="26"/>
      <c r="E79" s="27"/>
      <c r="F79" s="23" t="s">
        <v>41</v>
      </c>
      <c r="G79" s="22">
        <v>789</v>
      </c>
      <c r="H79" s="22">
        <f>SUM(I79:J79)</f>
        <v>789</v>
      </c>
      <c r="I79" s="22">
        <f>SUM(G79)</f>
        <v>789</v>
      </c>
      <c r="J79" s="22">
        <v>0</v>
      </c>
      <c r="K79" s="22">
        <f>SUM(L79:M79)</f>
        <v>837.12899999999991</v>
      </c>
      <c r="L79" s="22">
        <f>SUM(I79*106.1/100)</f>
        <v>837.12899999999991</v>
      </c>
      <c r="M79" s="22">
        <v>0</v>
      </c>
      <c r="N79" s="22">
        <f>SUM(O79:P79)</f>
        <v>887.35673999999983</v>
      </c>
      <c r="O79" s="22">
        <f>SUM(L79*106/100)</f>
        <v>887.35673999999983</v>
      </c>
      <c r="P79" s="22">
        <v>0</v>
      </c>
    </row>
    <row r="80" spans="1:16" x14ac:dyDescent="0.25">
      <c r="A80" s="139"/>
      <c r="B80" s="26"/>
      <c r="C80" s="26"/>
      <c r="D80" s="26"/>
      <c r="E80" s="27"/>
      <c r="F80" s="23" t="s">
        <v>101</v>
      </c>
      <c r="G80" s="22"/>
      <c r="H80" s="22">
        <f>SUM(I80:J80)</f>
        <v>0</v>
      </c>
      <c r="I80" s="22">
        <f>SUM(G80*106.2/100)</f>
        <v>0</v>
      </c>
      <c r="J80" s="22">
        <v>0</v>
      </c>
      <c r="K80" s="22">
        <f>SUM(L80:M80)</f>
        <v>0</v>
      </c>
      <c r="L80" s="22">
        <f>SUM(I80*106.1/100)</f>
        <v>0</v>
      </c>
      <c r="M80" s="22">
        <v>0</v>
      </c>
      <c r="N80" s="22">
        <f>SUM(O80:P80)</f>
        <v>0</v>
      </c>
      <c r="O80" s="22">
        <f>SUM(L80*106/100)</f>
        <v>0</v>
      </c>
      <c r="P80" s="22">
        <v>0</v>
      </c>
    </row>
    <row r="81" spans="1:16" ht="23.25" x14ac:dyDescent="0.25">
      <c r="A81" s="139" t="s">
        <v>42</v>
      </c>
      <c r="B81" s="26" t="s">
        <v>145</v>
      </c>
      <c r="C81" s="26" t="s">
        <v>81</v>
      </c>
      <c r="D81" s="23" t="s">
        <v>246</v>
      </c>
      <c r="E81" s="135">
        <v>244</v>
      </c>
      <c r="F81" s="23"/>
      <c r="G81" s="22">
        <f>SUM(G82+G83+G88+G89+G90+G91+G84)</f>
        <v>5365</v>
      </c>
      <c r="H81" s="22">
        <f t="shared" ref="H81:P81" si="31">SUM(H82+H83+H88+H89+H90+H91+H84)</f>
        <v>5568.9179999999997</v>
      </c>
      <c r="I81" s="22">
        <f t="shared" si="31"/>
        <v>5568.9179999999997</v>
      </c>
      <c r="J81" s="22">
        <f t="shared" si="31"/>
        <v>0</v>
      </c>
      <c r="K81" s="22">
        <f t="shared" si="31"/>
        <v>5908.6219979999987</v>
      </c>
      <c r="L81" s="22">
        <f t="shared" si="31"/>
        <v>5908.6219979999987</v>
      </c>
      <c r="M81" s="22">
        <f t="shared" si="31"/>
        <v>0</v>
      </c>
      <c r="N81" s="22">
        <f t="shared" si="31"/>
        <v>6263.139317879999</v>
      </c>
      <c r="O81" s="22">
        <f t="shared" si="31"/>
        <v>6263.139317879999</v>
      </c>
      <c r="P81" s="22">
        <f t="shared" si="31"/>
        <v>0</v>
      </c>
    </row>
    <row r="82" spans="1:16" x14ac:dyDescent="0.25">
      <c r="A82" s="257" t="s">
        <v>42</v>
      </c>
      <c r="B82" s="260" t="s">
        <v>145</v>
      </c>
      <c r="C82" s="260" t="s">
        <v>81</v>
      </c>
      <c r="D82" s="260" t="s">
        <v>246</v>
      </c>
      <c r="E82" s="267">
        <v>244</v>
      </c>
      <c r="F82" s="23" t="s">
        <v>41</v>
      </c>
      <c r="G82" s="22">
        <v>0</v>
      </c>
      <c r="H82" s="22">
        <f>SUM(I82:J82)</f>
        <v>0</v>
      </c>
      <c r="I82" s="22"/>
      <c r="J82" s="22"/>
      <c r="K82" s="22">
        <f>SUM(L82:M82)</f>
        <v>0</v>
      </c>
      <c r="L82" s="22"/>
      <c r="M82" s="22"/>
      <c r="N82" s="22">
        <f>SUM(O82:P82)</f>
        <v>0</v>
      </c>
      <c r="O82" s="22"/>
      <c r="P82" s="22"/>
    </row>
    <row r="83" spans="1:16" x14ac:dyDescent="0.25">
      <c r="A83" s="258"/>
      <c r="B83" s="261"/>
      <c r="C83" s="261"/>
      <c r="D83" s="270"/>
      <c r="E83" s="261"/>
      <c r="F83" s="23" t="s">
        <v>44</v>
      </c>
      <c r="G83" s="22">
        <v>1742</v>
      </c>
      <c r="H83" s="22">
        <f>SUM(I83:J83)</f>
        <v>1742</v>
      </c>
      <c r="I83" s="22">
        <f>SUM(G83)</f>
        <v>1742</v>
      </c>
      <c r="J83" s="22">
        <v>0</v>
      </c>
      <c r="K83" s="22">
        <f>SUM(L83:M83)</f>
        <v>1848.2619999999997</v>
      </c>
      <c r="L83" s="22">
        <f>SUM(I83*106.1/100)</f>
        <v>1848.2619999999997</v>
      </c>
      <c r="M83" s="22">
        <v>0</v>
      </c>
      <c r="N83" s="22">
        <f>SUM(O83:P83)</f>
        <v>1959.1577199999997</v>
      </c>
      <c r="O83" s="22">
        <f>SUM(L83*106/100)</f>
        <v>1959.1577199999997</v>
      </c>
      <c r="P83" s="22">
        <v>0</v>
      </c>
    </row>
    <row r="84" spans="1:16" x14ac:dyDescent="0.25">
      <c r="A84" s="258"/>
      <c r="B84" s="261"/>
      <c r="C84" s="261"/>
      <c r="D84" s="270"/>
      <c r="E84" s="261"/>
      <c r="F84" s="23" t="s">
        <v>45</v>
      </c>
      <c r="G84" s="22">
        <f>SUM(G85:G87)</f>
        <v>3623</v>
      </c>
      <c r="H84" s="22">
        <f t="shared" ref="H84:P84" si="32">SUM(H85:H87)</f>
        <v>3826.9179999999997</v>
      </c>
      <c r="I84" s="22">
        <f t="shared" si="32"/>
        <v>3826.9179999999997</v>
      </c>
      <c r="J84" s="22">
        <f t="shared" si="32"/>
        <v>0</v>
      </c>
      <c r="K84" s="22">
        <f t="shared" si="32"/>
        <v>4060.3599979999995</v>
      </c>
      <c r="L84" s="22">
        <f t="shared" si="32"/>
        <v>4060.3599979999995</v>
      </c>
      <c r="M84" s="22">
        <f t="shared" si="32"/>
        <v>0</v>
      </c>
      <c r="N84" s="22">
        <f t="shared" si="32"/>
        <v>4303.9815978799998</v>
      </c>
      <c r="O84" s="22">
        <f t="shared" si="32"/>
        <v>4303.9815978799998</v>
      </c>
      <c r="P84" s="22">
        <f t="shared" si="32"/>
        <v>0</v>
      </c>
    </row>
    <row r="85" spans="1:16" x14ac:dyDescent="0.25">
      <c r="A85" s="258"/>
      <c r="B85" s="261"/>
      <c r="C85" s="261"/>
      <c r="D85" s="270"/>
      <c r="E85" s="261"/>
      <c r="F85" s="23" t="s">
        <v>46</v>
      </c>
      <c r="G85" s="22">
        <v>314</v>
      </c>
      <c r="H85" s="22">
        <f>SUM(I85:J85)</f>
        <v>314</v>
      </c>
      <c r="I85" s="22">
        <f>SUM(G85)</f>
        <v>314</v>
      </c>
      <c r="J85" s="22">
        <v>0</v>
      </c>
      <c r="K85" s="22">
        <f>SUM(L85:M85)</f>
        <v>333.154</v>
      </c>
      <c r="L85" s="22">
        <f>SUM(I85*106.1/100)</f>
        <v>333.154</v>
      </c>
      <c r="M85" s="22">
        <v>0</v>
      </c>
      <c r="N85" s="22">
        <f>SUM(O85:P85)</f>
        <v>353.14323999999999</v>
      </c>
      <c r="O85" s="22">
        <f>SUM(L85*106/100)</f>
        <v>353.14323999999999</v>
      </c>
      <c r="P85" s="22">
        <v>0</v>
      </c>
    </row>
    <row r="86" spans="1:16" x14ac:dyDescent="0.25">
      <c r="A86" s="258"/>
      <c r="B86" s="261"/>
      <c r="C86" s="261"/>
      <c r="D86" s="270"/>
      <c r="E86" s="261"/>
      <c r="F86" s="23" t="s">
        <v>47</v>
      </c>
      <c r="G86" s="22">
        <v>3289</v>
      </c>
      <c r="H86" s="22">
        <f>SUM(I86:J86)</f>
        <v>3492.9179999999997</v>
      </c>
      <c r="I86" s="22">
        <f>SUM(G86*106.2/100)</f>
        <v>3492.9179999999997</v>
      </c>
      <c r="J86" s="22">
        <v>0</v>
      </c>
      <c r="K86" s="22">
        <f>SUM(L86:M86)</f>
        <v>3705.9859979999997</v>
      </c>
      <c r="L86" s="22">
        <f>SUM(I86*106.1/100)</f>
        <v>3705.9859979999997</v>
      </c>
      <c r="M86" s="22">
        <v>0</v>
      </c>
      <c r="N86" s="22">
        <f>SUM(O86:P86)</f>
        <v>3928.3451578799995</v>
      </c>
      <c r="O86" s="22">
        <f>SUM(L86*106/100)</f>
        <v>3928.3451578799995</v>
      </c>
      <c r="P86" s="22">
        <v>0</v>
      </c>
    </row>
    <row r="87" spans="1:16" x14ac:dyDescent="0.25">
      <c r="A87" s="258"/>
      <c r="B87" s="261"/>
      <c r="C87" s="261"/>
      <c r="D87" s="270"/>
      <c r="E87" s="261"/>
      <c r="F87" s="23" t="s">
        <v>48</v>
      </c>
      <c r="G87" s="22">
        <v>20</v>
      </c>
      <c r="H87" s="22">
        <f>SUM(I87:J87)</f>
        <v>20</v>
      </c>
      <c r="I87" s="22">
        <f>SUM(G87)</f>
        <v>20</v>
      </c>
      <c r="J87" s="22">
        <v>0</v>
      </c>
      <c r="K87" s="22">
        <f>SUM(L87:M87)</f>
        <v>21.22</v>
      </c>
      <c r="L87" s="22">
        <f>SUM(I87*106.1/100)</f>
        <v>21.22</v>
      </c>
      <c r="M87" s="22">
        <v>0</v>
      </c>
      <c r="N87" s="22">
        <f>SUM(O87:P87)</f>
        <v>22.493199999999998</v>
      </c>
      <c r="O87" s="22">
        <f>SUM(L87*106/100)</f>
        <v>22.493199999999998</v>
      </c>
      <c r="P87" s="22">
        <v>0</v>
      </c>
    </row>
    <row r="88" spans="1:16" x14ac:dyDescent="0.25">
      <c r="A88" s="258"/>
      <c r="B88" s="261"/>
      <c r="C88" s="261"/>
      <c r="D88" s="270"/>
      <c r="E88" s="261"/>
      <c r="F88" s="23" t="s">
        <v>98</v>
      </c>
      <c r="G88" s="22">
        <v>0</v>
      </c>
      <c r="H88" s="22">
        <f>SUM(I88:J88)</f>
        <v>0</v>
      </c>
      <c r="I88" s="22">
        <f>SUM(G88*90/100)</f>
        <v>0</v>
      </c>
      <c r="J88" s="22">
        <v>0</v>
      </c>
      <c r="K88" s="22">
        <f>SUM(L88:M88)</f>
        <v>0</v>
      </c>
      <c r="L88" s="22">
        <f>SUM(I88*106.4/100)</f>
        <v>0</v>
      </c>
      <c r="M88" s="22">
        <v>0</v>
      </c>
      <c r="N88" s="22">
        <f>SUM(O88:P88)</f>
        <v>0</v>
      </c>
      <c r="O88" s="22">
        <f>SUM(L88*106.1/100)</f>
        <v>0</v>
      </c>
      <c r="P88" s="22">
        <v>0</v>
      </c>
    </row>
    <row r="89" spans="1:16" x14ac:dyDescent="0.25">
      <c r="A89" s="258"/>
      <c r="B89" s="261"/>
      <c r="C89" s="261"/>
      <c r="D89" s="270"/>
      <c r="E89" s="261"/>
      <c r="F89" s="23" t="s">
        <v>54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x14ac:dyDescent="0.25">
      <c r="A90" s="258"/>
      <c r="B90" s="261"/>
      <c r="C90" s="261"/>
      <c r="D90" s="270"/>
      <c r="E90" s="261"/>
      <c r="F90" s="23" t="s">
        <v>99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x14ac:dyDescent="0.25">
      <c r="A91" s="258"/>
      <c r="B91" s="261"/>
      <c r="C91" s="261"/>
      <c r="D91" s="270"/>
      <c r="E91" s="261"/>
      <c r="F91" s="23" t="s">
        <v>58</v>
      </c>
      <c r="G91" s="22">
        <f>SUM(G92:G93)</f>
        <v>0</v>
      </c>
      <c r="H91" s="22">
        <f t="shared" ref="H91:P91" si="33">SUM(H92:H93)</f>
        <v>0</v>
      </c>
      <c r="I91" s="22">
        <f t="shared" si="33"/>
        <v>0</v>
      </c>
      <c r="J91" s="22">
        <f t="shared" si="33"/>
        <v>0</v>
      </c>
      <c r="K91" s="22">
        <f t="shared" si="33"/>
        <v>0</v>
      </c>
      <c r="L91" s="22">
        <f t="shared" si="33"/>
        <v>0</v>
      </c>
      <c r="M91" s="22">
        <f t="shared" si="33"/>
        <v>0</v>
      </c>
      <c r="N91" s="22">
        <f t="shared" si="33"/>
        <v>0</v>
      </c>
      <c r="O91" s="22">
        <f t="shared" si="33"/>
        <v>0</v>
      </c>
      <c r="P91" s="22">
        <f t="shared" si="33"/>
        <v>0</v>
      </c>
    </row>
    <row r="92" spans="1:16" x14ac:dyDescent="0.25">
      <c r="A92" s="258"/>
      <c r="B92" s="261"/>
      <c r="C92" s="261"/>
      <c r="D92" s="270"/>
      <c r="E92" s="261"/>
      <c r="F92" s="23" t="s">
        <v>59</v>
      </c>
      <c r="G92" s="22"/>
      <c r="H92" s="22">
        <f>SUM(I92:J92)</f>
        <v>0</v>
      </c>
      <c r="I92" s="22">
        <f>SUM(G92*106.2/100)</f>
        <v>0</v>
      </c>
      <c r="J92" s="22">
        <v>0</v>
      </c>
      <c r="K92" s="22">
        <f>SUM(L92:M92)</f>
        <v>0</v>
      </c>
      <c r="L92" s="22">
        <f>SUM(I92*106.1/100)</f>
        <v>0</v>
      </c>
      <c r="M92" s="22">
        <v>0</v>
      </c>
      <c r="N92" s="22">
        <f>SUM(O92:P92)</f>
        <v>0</v>
      </c>
      <c r="O92" s="22">
        <f>SUM(L92*106/100)</f>
        <v>0</v>
      </c>
      <c r="P92" s="22">
        <v>0</v>
      </c>
    </row>
    <row r="93" spans="1:16" x14ac:dyDescent="0.25">
      <c r="A93" s="259"/>
      <c r="B93" s="262"/>
      <c r="C93" s="262"/>
      <c r="D93" s="308"/>
      <c r="E93" s="262"/>
      <c r="F93" s="23" t="s">
        <v>61</v>
      </c>
      <c r="G93" s="22"/>
      <c r="H93" s="22">
        <f>SUM(I93:J93)</f>
        <v>0</v>
      </c>
      <c r="I93" s="22">
        <f>SUM(G93)</f>
        <v>0</v>
      </c>
      <c r="J93" s="22">
        <v>0</v>
      </c>
      <c r="K93" s="22">
        <f>SUM(L93:M93)</f>
        <v>0</v>
      </c>
      <c r="L93" s="22">
        <f>SUM(I93*106.1/100)</f>
        <v>0</v>
      </c>
      <c r="M93" s="22">
        <v>0</v>
      </c>
      <c r="N93" s="22">
        <f>SUM(O93:P93)</f>
        <v>0</v>
      </c>
      <c r="O93" s="22">
        <f>SUM(L93*106/100)</f>
        <v>0</v>
      </c>
      <c r="P93" s="22">
        <v>0</v>
      </c>
    </row>
    <row r="94" spans="1:16" ht="23.25" x14ac:dyDescent="0.25">
      <c r="A94" s="92" t="s">
        <v>80</v>
      </c>
      <c r="B94" s="24" t="s">
        <v>81</v>
      </c>
      <c r="C94" s="24" t="s">
        <v>19</v>
      </c>
      <c r="D94" s="24" t="s">
        <v>20</v>
      </c>
      <c r="E94" s="24"/>
      <c r="F94" s="24"/>
      <c r="G94" s="25">
        <f t="shared" ref="G94:P94" si="34">SUM(G95+G101)</f>
        <v>627270</v>
      </c>
      <c r="H94" s="25">
        <f t="shared" si="34"/>
        <v>588763.92585</v>
      </c>
      <c r="I94" s="25">
        <f t="shared" si="34"/>
        <v>588763.92585</v>
      </c>
      <c r="J94" s="25">
        <f t="shared" si="34"/>
        <v>0</v>
      </c>
      <c r="K94" s="25">
        <f t="shared" si="34"/>
        <v>628973.81065949996</v>
      </c>
      <c r="L94" s="25">
        <f t="shared" si="34"/>
        <v>620288.0988545455</v>
      </c>
      <c r="M94" s="25">
        <f t="shared" si="34"/>
        <v>8685.7118049545497</v>
      </c>
      <c r="N94" s="25">
        <f t="shared" si="34"/>
        <v>671796.067825665</v>
      </c>
      <c r="O94" s="25">
        <f t="shared" si="34"/>
        <v>662502.35619436356</v>
      </c>
      <c r="P94" s="25">
        <f t="shared" si="34"/>
        <v>9293.7116313013576</v>
      </c>
    </row>
    <row r="95" spans="1:16" ht="45.75" x14ac:dyDescent="0.25">
      <c r="A95" s="92" t="s">
        <v>82</v>
      </c>
      <c r="B95" s="24" t="s">
        <v>81</v>
      </c>
      <c r="C95" s="24" t="s">
        <v>83</v>
      </c>
      <c r="D95" s="24" t="s">
        <v>20</v>
      </c>
      <c r="E95" s="24"/>
      <c r="F95" s="24"/>
      <c r="G95" s="25">
        <f>SUM(G96)</f>
        <v>18000</v>
      </c>
      <c r="H95" s="25">
        <f t="shared" ref="H95:P95" si="35">SUM(H96)</f>
        <v>15840</v>
      </c>
      <c r="I95" s="25">
        <f t="shared" si="35"/>
        <v>15840</v>
      </c>
      <c r="J95" s="25">
        <f t="shared" si="35"/>
        <v>0</v>
      </c>
      <c r="K95" s="25">
        <f t="shared" si="35"/>
        <v>16853.759999999998</v>
      </c>
      <c r="L95" s="25">
        <f t="shared" si="35"/>
        <v>16853.759999999998</v>
      </c>
      <c r="M95" s="25">
        <f t="shared" si="35"/>
        <v>0</v>
      </c>
      <c r="N95" s="25">
        <f t="shared" si="35"/>
        <v>17898.69312</v>
      </c>
      <c r="O95" s="25">
        <f t="shared" si="35"/>
        <v>17898.69312</v>
      </c>
      <c r="P95" s="25">
        <f t="shared" si="35"/>
        <v>0</v>
      </c>
    </row>
    <row r="96" spans="1:16" ht="34.5" x14ac:dyDescent="0.25">
      <c r="A96" s="81" t="s">
        <v>84</v>
      </c>
      <c r="B96" s="23" t="s">
        <v>81</v>
      </c>
      <c r="C96" s="23" t="s">
        <v>83</v>
      </c>
      <c r="D96" s="23" t="s">
        <v>85</v>
      </c>
      <c r="E96" s="23"/>
      <c r="F96" s="23"/>
      <c r="G96" s="22">
        <f t="shared" ref="G96:P99" si="36">SUM(G97)</f>
        <v>18000</v>
      </c>
      <c r="H96" s="22">
        <f t="shared" si="36"/>
        <v>15840</v>
      </c>
      <c r="I96" s="22">
        <f t="shared" si="36"/>
        <v>15840</v>
      </c>
      <c r="J96" s="22">
        <f t="shared" si="36"/>
        <v>0</v>
      </c>
      <c r="K96" s="22">
        <f t="shared" si="36"/>
        <v>16853.759999999998</v>
      </c>
      <c r="L96" s="22">
        <f t="shared" si="36"/>
        <v>16853.759999999998</v>
      </c>
      <c r="M96" s="22">
        <f t="shared" si="36"/>
        <v>0</v>
      </c>
      <c r="N96" s="22">
        <f t="shared" si="36"/>
        <v>17898.69312</v>
      </c>
      <c r="O96" s="22">
        <f t="shared" si="36"/>
        <v>17898.69312</v>
      </c>
      <c r="P96" s="22">
        <f t="shared" si="36"/>
        <v>0</v>
      </c>
    </row>
    <row r="97" spans="1:16" ht="34.5" x14ac:dyDescent="0.25">
      <c r="A97" s="81" t="s">
        <v>86</v>
      </c>
      <c r="B97" s="23" t="s">
        <v>81</v>
      </c>
      <c r="C97" s="23" t="s">
        <v>83</v>
      </c>
      <c r="D97" s="23" t="s">
        <v>250</v>
      </c>
      <c r="E97" s="23"/>
      <c r="F97" s="23"/>
      <c r="G97" s="22">
        <f>SUM(G98)</f>
        <v>18000</v>
      </c>
      <c r="H97" s="22">
        <f t="shared" si="36"/>
        <v>15840</v>
      </c>
      <c r="I97" s="22">
        <f t="shared" si="36"/>
        <v>15840</v>
      </c>
      <c r="J97" s="22">
        <f t="shared" si="36"/>
        <v>0</v>
      </c>
      <c r="K97" s="22">
        <f t="shared" si="36"/>
        <v>16853.759999999998</v>
      </c>
      <c r="L97" s="22">
        <f t="shared" si="36"/>
        <v>16853.759999999998</v>
      </c>
      <c r="M97" s="22">
        <f t="shared" si="36"/>
        <v>0</v>
      </c>
      <c r="N97" s="22">
        <f t="shared" si="36"/>
        <v>17898.69312</v>
      </c>
      <c r="O97" s="22">
        <f t="shared" si="36"/>
        <v>17898.69312</v>
      </c>
      <c r="P97" s="22">
        <f t="shared" si="36"/>
        <v>0</v>
      </c>
    </row>
    <row r="98" spans="1:16" ht="23.25" x14ac:dyDescent="0.25">
      <c r="A98" s="138" t="s">
        <v>38</v>
      </c>
      <c r="B98" s="23" t="s">
        <v>81</v>
      </c>
      <c r="C98" s="23" t="s">
        <v>83</v>
      </c>
      <c r="D98" s="23" t="s">
        <v>250</v>
      </c>
      <c r="E98" s="23" t="s">
        <v>88</v>
      </c>
      <c r="F98" s="23"/>
      <c r="G98" s="22">
        <f>SUM(G99)</f>
        <v>18000</v>
      </c>
      <c r="H98" s="22">
        <f t="shared" si="36"/>
        <v>15840</v>
      </c>
      <c r="I98" s="22">
        <f t="shared" si="36"/>
        <v>15840</v>
      </c>
      <c r="J98" s="22">
        <f t="shared" si="36"/>
        <v>0</v>
      </c>
      <c r="K98" s="22">
        <f t="shared" si="36"/>
        <v>16853.759999999998</v>
      </c>
      <c r="L98" s="22">
        <f t="shared" si="36"/>
        <v>16853.759999999998</v>
      </c>
      <c r="M98" s="22">
        <f t="shared" si="36"/>
        <v>0</v>
      </c>
      <c r="N98" s="22">
        <f t="shared" si="36"/>
        <v>17898.69312</v>
      </c>
      <c r="O98" s="22">
        <f t="shared" si="36"/>
        <v>17898.69312</v>
      </c>
      <c r="P98" s="22">
        <f t="shared" si="36"/>
        <v>0</v>
      </c>
    </row>
    <row r="99" spans="1:16" ht="23.25" x14ac:dyDescent="0.25">
      <c r="A99" s="80" t="s">
        <v>39</v>
      </c>
      <c r="B99" s="23" t="s">
        <v>81</v>
      </c>
      <c r="C99" s="23" t="s">
        <v>83</v>
      </c>
      <c r="D99" s="23" t="s">
        <v>250</v>
      </c>
      <c r="E99" s="23" t="s">
        <v>89</v>
      </c>
      <c r="F99" s="23"/>
      <c r="G99" s="22">
        <f>SUM(G100)</f>
        <v>18000</v>
      </c>
      <c r="H99" s="22">
        <f t="shared" si="36"/>
        <v>15840</v>
      </c>
      <c r="I99" s="22">
        <f t="shared" si="36"/>
        <v>15840</v>
      </c>
      <c r="J99" s="22">
        <f t="shared" si="36"/>
        <v>0</v>
      </c>
      <c r="K99" s="22">
        <f t="shared" si="36"/>
        <v>16853.759999999998</v>
      </c>
      <c r="L99" s="22">
        <f t="shared" si="36"/>
        <v>16853.759999999998</v>
      </c>
      <c r="M99" s="22">
        <f t="shared" si="36"/>
        <v>0</v>
      </c>
      <c r="N99" s="22">
        <f t="shared" si="36"/>
        <v>17898.69312</v>
      </c>
      <c r="O99" s="22">
        <f t="shared" si="36"/>
        <v>17898.69312</v>
      </c>
      <c r="P99" s="22">
        <f t="shared" si="36"/>
        <v>0</v>
      </c>
    </row>
    <row r="100" spans="1:16" ht="23.25" x14ac:dyDescent="0.25">
      <c r="A100" s="139" t="s">
        <v>42</v>
      </c>
      <c r="B100" s="23" t="s">
        <v>81</v>
      </c>
      <c r="C100" s="23" t="s">
        <v>83</v>
      </c>
      <c r="D100" s="23" t="s">
        <v>250</v>
      </c>
      <c r="E100" s="23" t="s">
        <v>43</v>
      </c>
      <c r="F100" s="23" t="s">
        <v>56</v>
      </c>
      <c r="G100" s="22">
        <v>18000</v>
      </c>
      <c r="H100" s="22">
        <f>SUM(I100:J100)</f>
        <v>15840</v>
      </c>
      <c r="I100" s="22">
        <f>SUM(G100*88/100)</f>
        <v>15840</v>
      </c>
      <c r="J100" s="22">
        <v>0</v>
      </c>
      <c r="K100" s="22">
        <f>SUM(L100:M100)</f>
        <v>16853.759999999998</v>
      </c>
      <c r="L100" s="22">
        <f>SUM(I100*106.4/100)</f>
        <v>16853.759999999998</v>
      </c>
      <c r="M100" s="22">
        <v>0</v>
      </c>
      <c r="N100" s="22">
        <f>SUM(O100:P100)</f>
        <v>17898.69312</v>
      </c>
      <c r="O100" s="22">
        <f>SUM(L100*106.2/100)</f>
        <v>17898.69312</v>
      </c>
      <c r="P100" s="22">
        <v>0</v>
      </c>
    </row>
    <row r="101" spans="1:16" x14ac:dyDescent="0.25">
      <c r="A101" s="92" t="s">
        <v>90</v>
      </c>
      <c r="B101" s="24" t="s">
        <v>81</v>
      </c>
      <c r="C101" s="24" t="s">
        <v>91</v>
      </c>
      <c r="D101" s="24" t="s">
        <v>20</v>
      </c>
      <c r="E101" s="24"/>
      <c r="F101" s="24"/>
      <c r="G101" s="25">
        <f>SUM(G104)</f>
        <v>609270</v>
      </c>
      <c r="H101" s="25">
        <f t="shared" ref="H101:P101" si="37">SUM(H104)</f>
        <v>572923.92585</v>
      </c>
      <c r="I101" s="25">
        <f t="shared" si="37"/>
        <v>572923.92585</v>
      </c>
      <c r="J101" s="25">
        <f t="shared" si="37"/>
        <v>0</v>
      </c>
      <c r="K101" s="25">
        <f t="shared" si="37"/>
        <v>612120.05065949995</v>
      </c>
      <c r="L101" s="25">
        <f t="shared" si="37"/>
        <v>603434.33885454549</v>
      </c>
      <c r="M101" s="25">
        <f t="shared" si="37"/>
        <v>8685.7118049545497</v>
      </c>
      <c r="N101" s="25">
        <f t="shared" si="37"/>
        <v>653897.37470566505</v>
      </c>
      <c r="O101" s="25">
        <f t="shared" si="37"/>
        <v>644603.66307436361</v>
      </c>
      <c r="P101" s="25">
        <f t="shared" si="37"/>
        <v>9293.7116313013576</v>
      </c>
    </row>
    <row r="102" spans="1:16" ht="34.5" x14ac:dyDescent="0.25">
      <c r="A102" s="81" t="s">
        <v>92</v>
      </c>
      <c r="B102" s="23" t="s">
        <v>81</v>
      </c>
      <c r="C102" s="23" t="s">
        <v>91</v>
      </c>
      <c r="D102" s="23" t="s">
        <v>93</v>
      </c>
      <c r="E102" s="2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23.25" x14ac:dyDescent="0.25">
      <c r="A103" s="81" t="s">
        <v>94</v>
      </c>
      <c r="B103" s="23" t="s">
        <v>81</v>
      </c>
      <c r="C103" s="23" t="s">
        <v>91</v>
      </c>
      <c r="D103" s="23" t="s">
        <v>93</v>
      </c>
      <c r="E103" s="24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23.25" x14ac:dyDescent="0.25">
      <c r="A104" s="81" t="s">
        <v>96</v>
      </c>
      <c r="B104" s="23" t="s">
        <v>81</v>
      </c>
      <c r="C104" s="23" t="s">
        <v>91</v>
      </c>
      <c r="D104" s="23" t="s">
        <v>97</v>
      </c>
      <c r="E104" s="23"/>
      <c r="F104" s="23"/>
      <c r="G104" s="22">
        <f>SUM(G105+G110+G130)</f>
        <v>609270</v>
      </c>
      <c r="H104" s="22">
        <f t="shared" ref="H104:P104" si="38">SUM(H105+H110+H130)</f>
        <v>572923.92585</v>
      </c>
      <c r="I104" s="22">
        <f t="shared" si="38"/>
        <v>572923.92585</v>
      </c>
      <c r="J104" s="22">
        <f t="shared" si="38"/>
        <v>0</v>
      </c>
      <c r="K104" s="22">
        <f t="shared" si="38"/>
        <v>612120.05065949995</v>
      </c>
      <c r="L104" s="22">
        <f t="shared" si="38"/>
        <v>603434.33885454549</v>
      </c>
      <c r="M104" s="22">
        <f t="shared" si="38"/>
        <v>8685.7118049545497</v>
      </c>
      <c r="N104" s="22">
        <f t="shared" si="38"/>
        <v>653897.37470566505</v>
      </c>
      <c r="O104" s="22">
        <f t="shared" si="38"/>
        <v>644603.66307436361</v>
      </c>
      <c r="P104" s="22">
        <f t="shared" si="38"/>
        <v>9293.7116313013576</v>
      </c>
    </row>
    <row r="105" spans="1:16" ht="45.75" x14ac:dyDescent="0.25">
      <c r="A105" s="80" t="s">
        <v>28</v>
      </c>
      <c r="B105" s="23" t="s">
        <v>81</v>
      </c>
      <c r="C105" s="23" t="s">
        <v>91</v>
      </c>
      <c r="D105" s="23" t="s">
        <v>97</v>
      </c>
      <c r="E105" s="23" t="s">
        <v>29</v>
      </c>
      <c r="F105" s="23"/>
      <c r="G105" s="22">
        <f>SUM(G106)</f>
        <v>510270</v>
      </c>
      <c r="H105" s="22">
        <f t="shared" ref="H105:P106" si="39">SUM(H106)</f>
        <v>471973.92585</v>
      </c>
      <c r="I105" s="22">
        <f t="shared" si="39"/>
        <v>471973.92585</v>
      </c>
      <c r="J105" s="22">
        <f t="shared" si="39"/>
        <v>0</v>
      </c>
      <c r="K105" s="22">
        <f t="shared" si="39"/>
        <v>505012.10065949993</v>
      </c>
      <c r="L105" s="22">
        <f t="shared" si="39"/>
        <v>496326.38885454542</v>
      </c>
      <c r="M105" s="22">
        <f t="shared" si="39"/>
        <v>8685.7118049545497</v>
      </c>
      <c r="N105" s="22">
        <f t="shared" si="39"/>
        <v>540362.94770566502</v>
      </c>
      <c r="O105" s="22">
        <f t="shared" si="39"/>
        <v>531069.23607436358</v>
      </c>
      <c r="P105" s="22">
        <f t="shared" si="39"/>
        <v>9293.7116313013576</v>
      </c>
    </row>
    <row r="106" spans="1:16" ht="23.25" x14ac:dyDescent="0.25">
      <c r="A106" s="80" t="s">
        <v>30</v>
      </c>
      <c r="B106" s="23" t="s">
        <v>81</v>
      </c>
      <c r="C106" s="23" t="s">
        <v>91</v>
      </c>
      <c r="D106" s="23" t="s">
        <v>97</v>
      </c>
      <c r="E106" s="23" t="s">
        <v>31</v>
      </c>
      <c r="F106" s="23"/>
      <c r="G106" s="22">
        <f>SUM(G107)</f>
        <v>510270</v>
      </c>
      <c r="H106" s="22">
        <f t="shared" si="39"/>
        <v>471973.92585</v>
      </c>
      <c r="I106" s="22">
        <f t="shared" si="39"/>
        <v>471973.92585</v>
      </c>
      <c r="J106" s="22">
        <f t="shared" si="39"/>
        <v>0</v>
      </c>
      <c r="K106" s="22">
        <f t="shared" si="39"/>
        <v>505012.10065949993</v>
      </c>
      <c r="L106" s="22">
        <f t="shared" si="39"/>
        <v>496326.38885454542</v>
      </c>
      <c r="M106" s="22">
        <f t="shared" si="39"/>
        <v>8685.7118049545497</v>
      </c>
      <c r="N106" s="22">
        <f t="shared" si="39"/>
        <v>540362.94770566502</v>
      </c>
      <c r="O106" s="22">
        <f t="shared" si="39"/>
        <v>531069.23607436358</v>
      </c>
      <c r="P106" s="22">
        <f t="shared" si="39"/>
        <v>9293.7116313013576</v>
      </c>
    </row>
    <row r="107" spans="1:16" x14ac:dyDescent="0.25">
      <c r="A107" s="257" t="s">
        <v>32</v>
      </c>
      <c r="B107" s="260" t="s">
        <v>81</v>
      </c>
      <c r="C107" s="260" t="s">
        <v>91</v>
      </c>
      <c r="D107" s="23" t="s">
        <v>97</v>
      </c>
      <c r="E107" s="260" t="s">
        <v>33</v>
      </c>
      <c r="F107" s="23"/>
      <c r="G107" s="22">
        <f t="shared" ref="G107:P107" si="40">SUM(G108:G109)</f>
        <v>510270</v>
      </c>
      <c r="H107" s="22">
        <f t="shared" si="40"/>
        <v>471973.92585</v>
      </c>
      <c r="I107" s="22">
        <f t="shared" si="40"/>
        <v>471973.92585</v>
      </c>
      <c r="J107" s="22">
        <f t="shared" si="40"/>
        <v>0</v>
      </c>
      <c r="K107" s="22">
        <f t="shared" si="40"/>
        <v>505012.10065949993</v>
      </c>
      <c r="L107" s="22">
        <f t="shared" si="40"/>
        <v>496326.38885454542</v>
      </c>
      <c r="M107" s="22">
        <f t="shared" si="40"/>
        <v>8685.7118049545497</v>
      </c>
      <c r="N107" s="22">
        <f t="shared" si="40"/>
        <v>540362.94770566502</v>
      </c>
      <c r="O107" s="22">
        <f t="shared" si="40"/>
        <v>531069.23607436358</v>
      </c>
      <c r="P107" s="22">
        <f t="shared" si="40"/>
        <v>9293.7116313013576</v>
      </c>
    </row>
    <row r="108" spans="1:16" x14ac:dyDescent="0.25">
      <c r="A108" s="261"/>
      <c r="B108" s="261"/>
      <c r="C108" s="261"/>
      <c r="D108" s="23" t="s">
        <v>97</v>
      </c>
      <c r="E108" s="261"/>
      <c r="F108" s="23" t="s">
        <v>34</v>
      </c>
      <c r="G108" s="22">
        <f>G140</f>
        <v>391891</v>
      </c>
      <c r="H108" s="22">
        <f t="shared" ref="H108:P109" si="41">SUM(H140)</f>
        <v>362499.17499999999</v>
      </c>
      <c r="I108" s="22">
        <f t="shared" si="41"/>
        <v>362499.17499999999</v>
      </c>
      <c r="J108" s="22">
        <f t="shared" si="41"/>
        <v>0</v>
      </c>
      <c r="K108" s="22">
        <f t="shared" si="41"/>
        <v>387874.11724999995</v>
      </c>
      <c r="L108" s="22">
        <f t="shared" si="41"/>
        <v>381203.0636363636</v>
      </c>
      <c r="M108" s="22">
        <f t="shared" si="41"/>
        <v>6671.0536136363662</v>
      </c>
      <c r="N108" s="22">
        <f t="shared" si="41"/>
        <v>415025.30545749998</v>
      </c>
      <c r="O108" s="22">
        <f t="shared" si="41"/>
        <v>407887.27809090907</v>
      </c>
      <c r="P108" s="22">
        <f t="shared" si="41"/>
        <v>7138.0273665909044</v>
      </c>
    </row>
    <row r="109" spans="1:16" x14ac:dyDescent="0.25">
      <c r="A109" s="262"/>
      <c r="B109" s="262"/>
      <c r="C109" s="262"/>
      <c r="D109" s="23" t="s">
        <v>97</v>
      </c>
      <c r="E109" s="262"/>
      <c r="F109" s="23" t="s">
        <v>35</v>
      </c>
      <c r="G109" s="22">
        <f>G141</f>
        <v>118379</v>
      </c>
      <c r="H109" s="22">
        <f t="shared" si="41"/>
        <v>109474.75085</v>
      </c>
      <c r="I109" s="22">
        <f t="shared" si="41"/>
        <v>109474.75085</v>
      </c>
      <c r="J109" s="22">
        <f t="shared" si="41"/>
        <v>0</v>
      </c>
      <c r="K109" s="22">
        <f t="shared" si="41"/>
        <v>117137.98340949998</v>
      </c>
      <c r="L109" s="22">
        <f t="shared" si="41"/>
        <v>115123.3252181818</v>
      </c>
      <c r="M109" s="22">
        <f t="shared" si="41"/>
        <v>2014.6581913181826</v>
      </c>
      <c r="N109" s="22">
        <f t="shared" si="41"/>
        <v>125337.64224816499</v>
      </c>
      <c r="O109" s="22">
        <f t="shared" si="41"/>
        <v>123181.95798345454</v>
      </c>
      <c r="P109" s="22">
        <f t="shared" si="41"/>
        <v>2155.6842647104531</v>
      </c>
    </row>
    <row r="110" spans="1:16" ht="23.25" x14ac:dyDescent="0.25">
      <c r="A110" s="138" t="s">
        <v>38</v>
      </c>
      <c r="B110" s="23" t="s">
        <v>81</v>
      </c>
      <c r="C110" s="23" t="s">
        <v>91</v>
      </c>
      <c r="D110" s="23" t="s">
        <v>97</v>
      </c>
      <c r="E110" s="136">
        <v>200</v>
      </c>
      <c r="F110" s="23"/>
      <c r="G110" s="22">
        <f>SUM(G111)</f>
        <v>98000</v>
      </c>
      <c r="H110" s="22">
        <f t="shared" ref="H110:P110" si="42">SUM(H111)</f>
        <v>99890</v>
      </c>
      <c r="I110" s="22">
        <f t="shared" si="42"/>
        <v>99890</v>
      </c>
      <c r="J110" s="22">
        <f t="shared" si="42"/>
        <v>0</v>
      </c>
      <c r="K110" s="22">
        <f t="shared" si="42"/>
        <v>105983.29000000001</v>
      </c>
      <c r="L110" s="22">
        <f t="shared" si="42"/>
        <v>105983.29000000001</v>
      </c>
      <c r="M110" s="22">
        <f t="shared" si="42"/>
        <v>0</v>
      </c>
      <c r="N110" s="22">
        <f t="shared" si="42"/>
        <v>112342.2874</v>
      </c>
      <c r="O110" s="22">
        <f t="shared" si="42"/>
        <v>112342.2874</v>
      </c>
      <c r="P110" s="22">
        <f t="shared" si="42"/>
        <v>0</v>
      </c>
    </row>
    <row r="111" spans="1:16" ht="23.25" x14ac:dyDescent="0.25">
      <c r="A111" s="80" t="s">
        <v>39</v>
      </c>
      <c r="B111" s="23" t="s">
        <v>81</v>
      </c>
      <c r="C111" s="23" t="s">
        <v>91</v>
      </c>
      <c r="D111" s="23" t="s">
        <v>97</v>
      </c>
      <c r="E111" s="136">
        <v>240</v>
      </c>
      <c r="F111" s="23"/>
      <c r="G111" s="22">
        <f>SUM(G112:G113)</f>
        <v>98000</v>
      </c>
      <c r="H111" s="22">
        <f t="shared" ref="H111:P111" si="43">SUM(H112:H113)</f>
        <v>99890</v>
      </c>
      <c r="I111" s="22">
        <f t="shared" si="43"/>
        <v>99890</v>
      </c>
      <c r="J111" s="22">
        <f t="shared" si="43"/>
        <v>0</v>
      </c>
      <c r="K111" s="22">
        <f t="shared" si="43"/>
        <v>105983.29000000001</v>
      </c>
      <c r="L111" s="22">
        <f t="shared" si="43"/>
        <v>105983.29000000001</v>
      </c>
      <c r="M111" s="22">
        <f t="shared" si="43"/>
        <v>0</v>
      </c>
      <c r="N111" s="22">
        <f t="shared" si="43"/>
        <v>112342.2874</v>
      </c>
      <c r="O111" s="22">
        <f t="shared" si="43"/>
        <v>112342.2874</v>
      </c>
      <c r="P111" s="22">
        <f t="shared" si="43"/>
        <v>0</v>
      </c>
    </row>
    <row r="112" spans="1:16" ht="23.25" x14ac:dyDescent="0.25">
      <c r="A112" s="139" t="s">
        <v>40</v>
      </c>
      <c r="B112" s="23" t="s">
        <v>81</v>
      </c>
      <c r="C112" s="23" t="s">
        <v>91</v>
      </c>
      <c r="D112" s="23" t="s">
        <v>97</v>
      </c>
      <c r="E112" s="136">
        <v>242</v>
      </c>
      <c r="F112" s="23" t="s">
        <v>41</v>
      </c>
      <c r="G112" s="22">
        <f>SUM(G144)</f>
        <v>12000</v>
      </c>
      <c r="H112" s="22">
        <f t="shared" ref="H112:P112" si="44">SUM(H144)</f>
        <v>10560</v>
      </c>
      <c r="I112" s="22">
        <f t="shared" si="44"/>
        <v>10560</v>
      </c>
      <c r="J112" s="22">
        <f t="shared" si="44"/>
        <v>0</v>
      </c>
      <c r="K112" s="22">
        <f t="shared" si="44"/>
        <v>11204.16</v>
      </c>
      <c r="L112" s="22">
        <f t="shared" si="44"/>
        <v>11204.16</v>
      </c>
      <c r="M112" s="22">
        <f t="shared" si="44"/>
        <v>0</v>
      </c>
      <c r="N112" s="22">
        <f t="shared" si="44"/>
        <v>11876.409599999999</v>
      </c>
      <c r="O112" s="22">
        <f t="shared" si="44"/>
        <v>11876.409599999999</v>
      </c>
      <c r="P112" s="22">
        <f t="shared" si="44"/>
        <v>0</v>
      </c>
    </row>
    <row r="113" spans="1:16" ht="23.25" x14ac:dyDescent="0.25">
      <c r="A113" s="139" t="s">
        <v>42</v>
      </c>
      <c r="B113" s="23" t="s">
        <v>81</v>
      </c>
      <c r="C113" s="23" t="s">
        <v>91</v>
      </c>
      <c r="D113" s="23" t="s">
        <v>97</v>
      </c>
      <c r="E113" s="136">
        <v>244</v>
      </c>
      <c r="F113" s="23"/>
      <c r="G113" s="22">
        <f>SUM(G114+G115+G119+G122+G123+G124)</f>
        <v>86000</v>
      </c>
      <c r="H113" s="22">
        <f t="shared" ref="H113:P113" si="45">SUM(H114+H115+H119+H122+H123+H124)</f>
        <v>89330</v>
      </c>
      <c r="I113" s="22">
        <f t="shared" si="45"/>
        <v>89330</v>
      </c>
      <c r="J113" s="22">
        <f t="shared" si="45"/>
        <v>0</v>
      </c>
      <c r="K113" s="22">
        <f t="shared" si="45"/>
        <v>94779.13</v>
      </c>
      <c r="L113" s="22">
        <f t="shared" si="45"/>
        <v>94779.13</v>
      </c>
      <c r="M113" s="22">
        <f t="shared" si="45"/>
        <v>0</v>
      </c>
      <c r="N113" s="22">
        <f t="shared" si="45"/>
        <v>100465.8778</v>
      </c>
      <c r="O113" s="22">
        <f t="shared" si="45"/>
        <v>100465.8778</v>
      </c>
      <c r="P113" s="22">
        <f t="shared" si="45"/>
        <v>0</v>
      </c>
    </row>
    <row r="114" spans="1:16" x14ac:dyDescent="0.25">
      <c r="A114" s="124"/>
      <c r="B114" s="23"/>
      <c r="C114" s="23"/>
      <c r="D114" s="23"/>
      <c r="E114" s="23"/>
      <c r="F114" s="23" t="s">
        <v>41</v>
      </c>
      <c r="G114" s="22">
        <f>SUM(G146)</f>
        <v>0</v>
      </c>
      <c r="H114" s="22">
        <f t="shared" ref="H114:P114" si="46">SUM(H146)</f>
        <v>0</v>
      </c>
      <c r="I114" s="22">
        <f t="shared" si="46"/>
        <v>0</v>
      </c>
      <c r="J114" s="22">
        <f t="shared" si="46"/>
        <v>0</v>
      </c>
      <c r="K114" s="22">
        <f t="shared" si="46"/>
        <v>0</v>
      </c>
      <c r="L114" s="22">
        <f t="shared" si="46"/>
        <v>0</v>
      </c>
      <c r="M114" s="22">
        <f t="shared" si="46"/>
        <v>0</v>
      </c>
      <c r="N114" s="22">
        <f t="shared" si="46"/>
        <v>0</v>
      </c>
      <c r="O114" s="22">
        <f t="shared" si="46"/>
        <v>0</v>
      </c>
      <c r="P114" s="22">
        <f t="shared" si="46"/>
        <v>0</v>
      </c>
    </row>
    <row r="115" spans="1:16" x14ac:dyDescent="0.25">
      <c r="A115" s="124"/>
      <c r="B115" s="23"/>
      <c r="C115" s="23"/>
      <c r="D115" s="23"/>
      <c r="E115" s="23"/>
      <c r="F115" s="23" t="s">
        <v>45</v>
      </c>
      <c r="G115" s="22">
        <f>SUM(G116:G118)</f>
        <v>71000</v>
      </c>
      <c r="H115" s="22">
        <f t="shared" ref="H115:P115" si="47">SUM(H116:H118)</f>
        <v>75402</v>
      </c>
      <c r="I115" s="22">
        <f t="shared" si="47"/>
        <v>75402</v>
      </c>
      <c r="J115" s="22">
        <f t="shared" si="47"/>
        <v>0</v>
      </c>
      <c r="K115" s="22">
        <f t="shared" si="47"/>
        <v>80001.521999999997</v>
      </c>
      <c r="L115" s="22">
        <f t="shared" si="47"/>
        <v>80001.521999999997</v>
      </c>
      <c r="M115" s="22">
        <f t="shared" si="47"/>
        <v>0</v>
      </c>
      <c r="N115" s="22">
        <f t="shared" si="47"/>
        <v>84801.613320000004</v>
      </c>
      <c r="O115" s="22">
        <f t="shared" si="47"/>
        <v>84801.613320000004</v>
      </c>
      <c r="P115" s="22">
        <f t="shared" si="47"/>
        <v>0</v>
      </c>
    </row>
    <row r="116" spans="1:16" x14ac:dyDescent="0.25">
      <c r="A116" s="124"/>
      <c r="B116" s="23"/>
      <c r="C116" s="23"/>
      <c r="D116" s="23"/>
      <c r="E116" s="23"/>
      <c r="F116" s="23" t="s">
        <v>46</v>
      </c>
      <c r="G116" s="22">
        <f>SUM(G148)</f>
        <v>0</v>
      </c>
      <c r="H116" s="22">
        <f t="shared" ref="H116:P116" si="48">SUM(H148)</f>
        <v>0</v>
      </c>
      <c r="I116" s="22">
        <f t="shared" si="48"/>
        <v>0</v>
      </c>
      <c r="J116" s="22">
        <f t="shared" si="48"/>
        <v>0</v>
      </c>
      <c r="K116" s="22">
        <f t="shared" si="48"/>
        <v>0</v>
      </c>
      <c r="L116" s="22">
        <f t="shared" si="48"/>
        <v>0</v>
      </c>
      <c r="M116" s="22">
        <f t="shared" si="48"/>
        <v>0</v>
      </c>
      <c r="N116" s="22">
        <f t="shared" si="48"/>
        <v>0</v>
      </c>
      <c r="O116" s="22">
        <f t="shared" si="48"/>
        <v>0</v>
      </c>
      <c r="P116" s="22">
        <f t="shared" si="48"/>
        <v>0</v>
      </c>
    </row>
    <row r="117" spans="1:16" x14ac:dyDescent="0.25">
      <c r="A117" s="124"/>
      <c r="B117" s="23"/>
      <c r="C117" s="23"/>
      <c r="D117" s="23"/>
      <c r="E117" s="23"/>
      <c r="F117" s="23" t="s">
        <v>47</v>
      </c>
      <c r="G117" s="22">
        <f t="shared" ref="G117:P118" si="49">SUM(G149)</f>
        <v>71000</v>
      </c>
      <c r="H117" s="22">
        <f t="shared" si="49"/>
        <v>75402</v>
      </c>
      <c r="I117" s="22">
        <f t="shared" si="49"/>
        <v>75402</v>
      </c>
      <c r="J117" s="22">
        <f t="shared" si="49"/>
        <v>0</v>
      </c>
      <c r="K117" s="22">
        <f t="shared" si="49"/>
        <v>80001.521999999997</v>
      </c>
      <c r="L117" s="22">
        <f t="shared" si="49"/>
        <v>80001.521999999997</v>
      </c>
      <c r="M117" s="22">
        <f t="shared" si="49"/>
        <v>0</v>
      </c>
      <c r="N117" s="22">
        <f t="shared" si="49"/>
        <v>84801.613320000004</v>
      </c>
      <c r="O117" s="22">
        <f t="shared" si="49"/>
        <v>84801.613320000004</v>
      </c>
      <c r="P117" s="22">
        <f t="shared" si="49"/>
        <v>0</v>
      </c>
    </row>
    <row r="118" spans="1:16" x14ac:dyDescent="0.25">
      <c r="A118" s="124"/>
      <c r="B118" s="23"/>
      <c r="C118" s="23"/>
      <c r="D118" s="23"/>
      <c r="E118" s="23"/>
      <c r="F118" s="23" t="s">
        <v>48</v>
      </c>
      <c r="G118" s="22">
        <f t="shared" si="49"/>
        <v>0</v>
      </c>
      <c r="H118" s="22">
        <f t="shared" si="49"/>
        <v>0</v>
      </c>
      <c r="I118" s="22">
        <f t="shared" si="49"/>
        <v>0</v>
      </c>
      <c r="J118" s="22">
        <f t="shared" si="49"/>
        <v>0</v>
      </c>
      <c r="K118" s="22">
        <f t="shared" si="49"/>
        <v>0</v>
      </c>
      <c r="L118" s="22">
        <f t="shared" si="49"/>
        <v>0</v>
      </c>
      <c r="M118" s="22">
        <f t="shared" si="49"/>
        <v>0</v>
      </c>
      <c r="N118" s="22">
        <f t="shared" si="49"/>
        <v>0</v>
      </c>
      <c r="O118" s="22">
        <f t="shared" si="49"/>
        <v>0</v>
      </c>
      <c r="P118" s="22">
        <f t="shared" si="49"/>
        <v>0</v>
      </c>
    </row>
    <row r="119" spans="1:16" x14ac:dyDescent="0.25">
      <c r="A119" s="124"/>
      <c r="B119" s="23"/>
      <c r="C119" s="23"/>
      <c r="D119" s="23"/>
      <c r="E119" s="23"/>
      <c r="F119" s="23" t="s">
        <v>50</v>
      </c>
      <c r="G119" s="22">
        <f>SUM(G120:G121)</f>
        <v>0</v>
      </c>
      <c r="H119" s="22">
        <f t="shared" ref="H119:P119" si="50">SUM(H120:H121)</f>
        <v>0</v>
      </c>
      <c r="I119" s="22">
        <f t="shared" si="50"/>
        <v>0</v>
      </c>
      <c r="J119" s="22">
        <f t="shared" si="50"/>
        <v>0</v>
      </c>
      <c r="K119" s="22">
        <f t="shared" si="50"/>
        <v>0</v>
      </c>
      <c r="L119" s="22">
        <f t="shared" si="50"/>
        <v>0</v>
      </c>
      <c r="M119" s="22">
        <f t="shared" si="50"/>
        <v>0</v>
      </c>
      <c r="N119" s="22">
        <f t="shared" si="50"/>
        <v>0</v>
      </c>
      <c r="O119" s="22">
        <f t="shared" si="50"/>
        <v>0</v>
      </c>
      <c r="P119" s="22">
        <f t="shared" si="50"/>
        <v>0</v>
      </c>
    </row>
    <row r="120" spans="1:16" x14ac:dyDescent="0.25">
      <c r="A120" s="124"/>
      <c r="B120" s="23"/>
      <c r="C120" s="23"/>
      <c r="D120" s="23"/>
      <c r="E120" s="23"/>
      <c r="F120" s="23" t="s">
        <v>51</v>
      </c>
      <c r="G120" s="22"/>
      <c r="H120" s="22">
        <f t="shared" ref="H120:P120" si="51">SUM(H152)</f>
        <v>0</v>
      </c>
      <c r="I120" s="22">
        <f t="shared" si="51"/>
        <v>0</v>
      </c>
      <c r="J120" s="22">
        <f t="shared" si="51"/>
        <v>0</v>
      </c>
      <c r="K120" s="22">
        <f t="shared" si="51"/>
        <v>0</v>
      </c>
      <c r="L120" s="22">
        <f t="shared" si="51"/>
        <v>0</v>
      </c>
      <c r="M120" s="22">
        <f t="shared" si="51"/>
        <v>0</v>
      </c>
      <c r="N120" s="22">
        <f t="shared" si="51"/>
        <v>0</v>
      </c>
      <c r="O120" s="22">
        <f t="shared" si="51"/>
        <v>0</v>
      </c>
      <c r="P120" s="22">
        <f t="shared" si="51"/>
        <v>0</v>
      </c>
    </row>
    <row r="121" spans="1:16" x14ac:dyDescent="0.25">
      <c r="A121" s="124"/>
      <c r="B121" s="23"/>
      <c r="C121" s="23"/>
      <c r="D121" s="23"/>
      <c r="E121" s="23"/>
      <c r="F121" s="23" t="s">
        <v>98</v>
      </c>
      <c r="G121" s="22">
        <f t="shared" ref="G121:P123" si="52">SUM(G153)</f>
        <v>0</v>
      </c>
      <c r="H121" s="22">
        <f t="shared" si="52"/>
        <v>0</v>
      </c>
      <c r="I121" s="22">
        <f t="shared" si="52"/>
        <v>0</v>
      </c>
      <c r="J121" s="22">
        <f t="shared" si="52"/>
        <v>0</v>
      </c>
      <c r="K121" s="22">
        <f t="shared" si="52"/>
        <v>0</v>
      </c>
      <c r="L121" s="22">
        <f t="shared" si="52"/>
        <v>0</v>
      </c>
      <c r="M121" s="22">
        <f t="shared" si="52"/>
        <v>0</v>
      </c>
      <c r="N121" s="22">
        <f t="shared" si="52"/>
        <v>0</v>
      </c>
      <c r="O121" s="22">
        <f t="shared" si="52"/>
        <v>0</v>
      </c>
      <c r="P121" s="22">
        <f t="shared" si="52"/>
        <v>0</v>
      </c>
    </row>
    <row r="122" spans="1:16" x14ac:dyDescent="0.25">
      <c r="A122" s="124"/>
      <c r="B122" s="23"/>
      <c r="C122" s="23"/>
      <c r="D122" s="23"/>
      <c r="E122" s="23"/>
      <c r="F122" s="23" t="s">
        <v>56</v>
      </c>
      <c r="G122" s="22">
        <f t="shared" si="52"/>
        <v>0</v>
      </c>
      <c r="H122" s="22">
        <f t="shared" si="52"/>
        <v>0</v>
      </c>
      <c r="I122" s="22">
        <f t="shared" si="52"/>
        <v>0</v>
      </c>
      <c r="J122" s="22">
        <f t="shared" si="52"/>
        <v>0</v>
      </c>
      <c r="K122" s="22">
        <f t="shared" si="52"/>
        <v>0</v>
      </c>
      <c r="L122" s="22">
        <f t="shared" si="52"/>
        <v>0</v>
      </c>
      <c r="M122" s="22">
        <f t="shared" si="52"/>
        <v>0</v>
      </c>
      <c r="N122" s="22">
        <f t="shared" si="52"/>
        <v>0</v>
      </c>
      <c r="O122" s="22">
        <f t="shared" si="52"/>
        <v>0</v>
      </c>
      <c r="P122" s="22">
        <f t="shared" si="52"/>
        <v>0</v>
      </c>
    </row>
    <row r="123" spans="1:16" x14ac:dyDescent="0.25">
      <c r="A123" s="124"/>
      <c r="B123" s="23"/>
      <c r="C123" s="23"/>
      <c r="D123" s="23"/>
      <c r="E123" s="23"/>
      <c r="F123" s="23" t="s">
        <v>99</v>
      </c>
      <c r="G123" s="22">
        <f t="shared" si="52"/>
        <v>0</v>
      </c>
      <c r="H123" s="22">
        <f t="shared" si="52"/>
        <v>0</v>
      </c>
      <c r="I123" s="22">
        <f t="shared" si="52"/>
        <v>0</v>
      </c>
      <c r="J123" s="22">
        <f t="shared" si="52"/>
        <v>0</v>
      </c>
      <c r="K123" s="22">
        <f t="shared" si="52"/>
        <v>0</v>
      </c>
      <c r="L123" s="22">
        <f t="shared" si="52"/>
        <v>0</v>
      </c>
      <c r="M123" s="22">
        <f t="shared" si="52"/>
        <v>0</v>
      </c>
      <c r="N123" s="22">
        <f t="shared" si="52"/>
        <v>0</v>
      </c>
      <c r="O123" s="22">
        <f t="shared" si="52"/>
        <v>0</v>
      </c>
      <c r="P123" s="22">
        <f t="shared" si="52"/>
        <v>0</v>
      </c>
    </row>
    <row r="124" spans="1:16" x14ac:dyDescent="0.25">
      <c r="A124" s="124"/>
      <c r="B124" s="23"/>
      <c r="C124" s="23"/>
      <c r="D124" s="23"/>
      <c r="E124" s="23"/>
      <c r="F124" s="23" t="s">
        <v>58</v>
      </c>
      <c r="G124" s="22">
        <f>SUM(G125:G129)</f>
        <v>15000</v>
      </c>
      <c r="H124" s="22">
        <f t="shared" ref="H124:P124" si="53">SUM(H125:H129)</f>
        <v>13928</v>
      </c>
      <c r="I124" s="22">
        <f t="shared" si="53"/>
        <v>13928</v>
      </c>
      <c r="J124" s="22">
        <f t="shared" si="53"/>
        <v>0</v>
      </c>
      <c r="K124" s="22">
        <f t="shared" si="53"/>
        <v>14777.608</v>
      </c>
      <c r="L124" s="22">
        <f t="shared" si="53"/>
        <v>14777.608</v>
      </c>
      <c r="M124" s="22">
        <f t="shared" si="53"/>
        <v>0</v>
      </c>
      <c r="N124" s="22">
        <f t="shared" si="53"/>
        <v>15664.264479999998</v>
      </c>
      <c r="O124" s="22">
        <f t="shared" si="53"/>
        <v>15664.264479999998</v>
      </c>
      <c r="P124" s="22">
        <f t="shared" si="53"/>
        <v>0</v>
      </c>
    </row>
    <row r="125" spans="1:16" x14ac:dyDescent="0.25">
      <c r="A125" s="124"/>
      <c r="B125" s="23"/>
      <c r="C125" s="23"/>
      <c r="D125" s="23"/>
      <c r="E125" s="23"/>
      <c r="F125" s="23" t="s">
        <v>100</v>
      </c>
      <c r="G125" s="22">
        <f>SUM(G157)</f>
        <v>11000</v>
      </c>
      <c r="H125" s="22">
        <f t="shared" ref="H125:P125" si="54">SUM(H157)</f>
        <v>9680</v>
      </c>
      <c r="I125" s="22">
        <f t="shared" si="54"/>
        <v>9680</v>
      </c>
      <c r="J125" s="22">
        <f t="shared" si="54"/>
        <v>0</v>
      </c>
      <c r="K125" s="22">
        <f t="shared" si="54"/>
        <v>10270.48</v>
      </c>
      <c r="L125" s="22">
        <f t="shared" si="54"/>
        <v>10270.48</v>
      </c>
      <c r="M125" s="22">
        <f t="shared" si="54"/>
        <v>0</v>
      </c>
      <c r="N125" s="22">
        <f t="shared" si="54"/>
        <v>10886.708799999999</v>
      </c>
      <c r="O125" s="22">
        <f t="shared" si="54"/>
        <v>10886.708799999999</v>
      </c>
      <c r="P125" s="22">
        <f t="shared" si="54"/>
        <v>0</v>
      </c>
    </row>
    <row r="126" spans="1:16" x14ac:dyDescent="0.25">
      <c r="A126" s="124"/>
      <c r="B126" s="23"/>
      <c r="C126" s="23"/>
      <c r="D126" s="23"/>
      <c r="E126" s="23"/>
      <c r="F126" s="23" t="s">
        <v>101</v>
      </c>
      <c r="G126" s="22">
        <f t="shared" ref="G126:P129" si="55">SUM(G158)</f>
        <v>4000</v>
      </c>
      <c r="H126" s="22">
        <f t="shared" si="55"/>
        <v>4248</v>
      </c>
      <c r="I126" s="22">
        <f t="shared" si="55"/>
        <v>4248</v>
      </c>
      <c r="J126" s="22">
        <f t="shared" si="55"/>
        <v>0</v>
      </c>
      <c r="K126" s="22">
        <f t="shared" si="55"/>
        <v>4507.1279999999997</v>
      </c>
      <c r="L126" s="22">
        <f t="shared" si="55"/>
        <v>4507.1279999999997</v>
      </c>
      <c r="M126" s="22">
        <f t="shared" si="55"/>
        <v>0</v>
      </c>
      <c r="N126" s="22">
        <f t="shared" si="55"/>
        <v>4777.5556799999995</v>
      </c>
      <c r="O126" s="22">
        <f t="shared" si="55"/>
        <v>4777.5556799999995</v>
      </c>
      <c r="P126" s="22">
        <f t="shared" si="55"/>
        <v>0</v>
      </c>
    </row>
    <row r="127" spans="1:16" x14ac:dyDescent="0.25">
      <c r="A127" s="124"/>
      <c r="B127" s="23"/>
      <c r="C127" s="23"/>
      <c r="D127" s="23"/>
      <c r="E127" s="23"/>
      <c r="F127" s="23" t="s">
        <v>102</v>
      </c>
      <c r="G127" s="22">
        <f t="shared" si="55"/>
        <v>0</v>
      </c>
      <c r="H127" s="22">
        <f t="shared" si="55"/>
        <v>0</v>
      </c>
      <c r="I127" s="22">
        <f t="shared" si="55"/>
        <v>0</v>
      </c>
      <c r="J127" s="22">
        <f t="shared" si="55"/>
        <v>0</v>
      </c>
      <c r="K127" s="22">
        <f t="shared" si="55"/>
        <v>0</v>
      </c>
      <c r="L127" s="22">
        <f t="shared" si="55"/>
        <v>0</v>
      </c>
      <c r="M127" s="22">
        <f t="shared" si="55"/>
        <v>0</v>
      </c>
      <c r="N127" s="22">
        <f t="shared" si="55"/>
        <v>0</v>
      </c>
      <c r="O127" s="22">
        <f t="shared" si="55"/>
        <v>0</v>
      </c>
      <c r="P127" s="22">
        <f t="shared" si="55"/>
        <v>0</v>
      </c>
    </row>
    <row r="128" spans="1:16" x14ac:dyDescent="0.25">
      <c r="A128" s="124"/>
      <c r="B128" s="23"/>
      <c r="C128" s="23"/>
      <c r="D128" s="23"/>
      <c r="E128" s="23"/>
      <c r="F128" s="23" t="s">
        <v>60</v>
      </c>
      <c r="G128" s="22">
        <f t="shared" si="55"/>
        <v>0</v>
      </c>
      <c r="H128" s="22">
        <f t="shared" si="55"/>
        <v>0</v>
      </c>
      <c r="I128" s="22">
        <f t="shared" si="55"/>
        <v>0</v>
      </c>
      <c r="J128" s="22">
        <f t="shared" si="55"/>
        <v>0</v>
      </c>
      <c r="K128" s="22">
        <f t="shared" si="55"/>
        <v>0</v>
      </c>
      <c r="L128" s="22">
        <f t="shared" si="55"/>
        <v>0</v>
      </c>
      <c r="M128" s="22">
        <f t="shared" si="55"/>
        <v>0</v>
      </c>
      <c r="N128" s="22">
        <f t="shared" si="55"/>
        <v>0</v>
      </c>
      <c r="O128" s="22">
        <f t="shared" si="55"/>
        <v>0</v>
      </c>
      <c r="P128" s="22">
        <f t="shared" si="55"/>
        <v>0</v>
      </c>
    </row>
    <row r="129" spans="1:16" x14ac:dyDescent="0.25">
      <c r="A129" s="124"/>
      <c r="B129" s="23"/>
      <c r="C129" s="23"/>
      <c r="D129" s="23"/>
      <c r="E129" s="23"/>
      <c r="F129" s="23" t="s">
        <v>61</v>
      </c>
      <c r="G129" s="22">
        <f t="shared" si="55"/>
        <v>0</v>
      </c>
      <c r="H129" s="22">
        <f t="shared" si="55"/>
        <v>0</v>
      </c>
      <c r="I129" s="22">
        <f t="shared" si="55"/>
        <v>0</v>
      </c>
      <c r="J129" s="22">
        <f t="shared" si="55"/>
        <v>0</v>
      </c>
      <c r="K129" s="22">
        <f t="shared" si="55"/>
        <v>0</v>
      </c>
      <c r="L129" s="22">
        <f t="shared" si="55"/>
        <v>0</v>
      </c>
      <c r="M129" s="22">
        <f t="shared" si="55"/>
        <v>0</v>
      </c>
      <c r="N129" s="22">
        <f t="shared" si="55"/>
        <v>0</v>
      </c>
      <c r="O129" s="22">
        <f t="shared" si="55"/>
        <v>0</v>
      </c>
      <c r="P129" s="22">
        <f t="shared" si="55"/>
        <v>0</v>
      </c>
    </row>
    <row r="130" spans="1:16" x14ac:dyDescent="0.25">
      <c r="A130" s="80" t="s">
        <v>62</v>
      </c>
      <c r="B130" s="23" t="s">
        <v>81</v>
      </c>
      <c r="C130" s="23" t="s">
        <v>91</v>
      </c>
      <c r="D130" s="23" t="s">
        <v>97</v>
      </c>
      <c r="E130" s="23" t="s">
        <v>63</v>
      </c>
      <c r="F130" s="23"/>
      <c r="G130" s="22">
        <f>SUM(G131)</f>
        <v>1000</v>
      </c>
      <c r="H130" s="22">
        <f t="shared" ref="H130:P131" si="56">SUM(H131)</f>
        <v>1060</v>
      </c>
      <c r="I130" s="22">
        <f t="shared" si="56"/>
        <v>1060</v>
      </c>
      <c r="J130" s="22">
        <f t="shared" si="56"/>
        <v>0</v>
      </c>
      <c r="K130" s="22">
        <f t="shared" si="56"/>
        <v>1124.6600000000001</v>
      </c>
      <c r="L130" s="22">
        <f t="shared" si="56"/>
        <v>1124.6600000000001</v>
      </c>
      <c r="M130" s="22">
        <f t="shared" si="56"/>
        <v>0</v>
      </c>
      <c r="N130" s="22">
        <f t="shared" si="56"/>
        <v>1192.1396</v>
      </c>
      <c r="O130" s="22">
        <f t="shared" si="56"/>
        <v>1192.1396</v>
      </c>
      <c r="P130" s="22">
        <f t="shared" si="56"/>
        <v>0</v>
      </c>
    </row>
    <row r="131" spans="1:16" x14ac:dyDescent="0.25">
      <c r="A131" s="80" t="s">
        <v>64</v>
      </c>
      <c r="B131" s="23" t="s">
        <v>81</v>
      </c>
      <c r="C131" s="23" t="s">
        <v>91</v>
      </c>
      <c r="D131" s="23" t="s">
        <v>97</v>
      </c>
      <c r="E131" s="23" t="s">
        <v>65</v>
      </c>
      <c r="F131" s="23"/>
      <c r="G131" s="22">
        <f>SUM(G132)</f>
        <v>1000</v>
      </c>
      <c r="H131" s="22">
        <f t="shared" si="56"/>
        <v>1060</v>
      </c>
      <c r="I131" s="22">
        <f t="shared" si="56"/>
        <v>1060</v>
      </c>
      <c r="J131" s="22">
        <f t="shared" si="56"/>
        <v>0</v>
      </c>
      <c r="K131" s="22">
        <f t="shared" si="56"/>
        <v>1124.6600000000001</v>
      </c>
      <c r="L131" s="22">
        <f t="shared" si="56"/>
        <v>1124.6600000000001</v>
      </c>
      <c r="M131" s="22">
        <f t="shared" si="56"/>
        <v>0</v>
      </c>
      <c r="N131" s="22">
        <f t="shared" si="56"/>
        <v>1192.1396</v>
      </c>
      <c r="O131" s="22">
        <f t="shared" si="56"/>
        <v>1192.1396</v>
      </c>
      <c r="P131" s="22">
        <f t="shared" si="56"/>
        <v>0</v>
      </c>
    </row>
    <row r="132" spans="1:16" x14ac:dyDescent="0.25">
      <c r="A132" s="80" t="s">
        <v>66</v>
      </c>
      <c r="B132" s="23" t="s">
        <v>81</v>
      </c>
      <c r="C132" s="23" t="s">
        <v>91</v>
      </c>
      <c r="D132" s="23" t="s">
        <v>97</v>
      </c>
      <c r="E132" s="23" t="s">
        <v>67</v>
      </c>
      <c r="F132" s="23" t="s">
        <v>68</v>
      </c>
      <c r="G132" s="22">
        <f>SUM(G164)</f>
        <v>1000</v>
      </c>
      <c r="H132" s="22">
        <f t="shared" ref="H132:P132" si="57">SUM(H164)</f>
        <v>1060</v>
      </c>
      <c r="I132" s="22">
        <f t="shared" si="57"/>
        <v>1060</v>
      </c>
      <c r="J132" s="22">
        <f t="shared" si="57"/>
        <v>0</v>
      </c>
      <c r="K132" s="22">
        <f t="shared" si="57"/>
        <v>1124.6600000000001</v>
      </c>
      <c r="L132" s="22">
        <f t="shared" si="57"/>
        <v>1124.6600000000001</v>
      </c>
      <c r="M132" s="22">
        <f t="shared" si="57"/>
        <v>0</v>
      </c>
      <c r="N132" s="22">
        <f t="shared" si="57"/>
        <v>1192.1396</v>
      </c>
      <c r="O132" s="22">
        <f t="shared" si="57"/>
        <v>1192.1396</v>
      </c>
      <c r="P132" s="22">
        <f t="shared" si="57"/>
        <v>0</v>
      </c>
    </row>
    <row r="133" spans="1:16" x14ac:dyDescent="0.25">
      <c r="A133" s="124" t="s">
        <v>467</v>
      </c>
      <c r="B133" s="23"/>
      <c r="C133" s="23"/>
      <c r="D133" s="23"/>
      <c r="E133" s="23"/>
      <c r="F133" s="23"/>
      <c r="G133" s="22">
        <f>SUM(G136)</f>
        <v>609270</v>
      </c>
      <c r="H133" s="22">
        <f t="shared" ref="H133:P133" si="58">SUM(H136)</f>
        <v>572923.92585</v>
      </c>
      <c r="I133" s="22">
        <f t="shared" si="58"/>
        <v>572923.92585</v>
      </c>
      <c r="J133" s="22">
        <f t="shared" si="58"/>
        <v>0</v>
      </c>
      <c r="K133" s="22">
        <f t="shared" si="58"/>
        <v>612120.05065949995</v>
      </c>
      <c r="L133" s="22">
        <f t="shared" si="58"/>
        <v>603434.33885454549</v>
      </c>
      <c r="M133" s="22">
        <f t="shared" si="58"/>
        <v>8685.7118049545497</v>
      </c>
      <c r="N133" s="22">
        <f t="shared" si="58"/>
        <v>653897.37470566505</v>
      </c>
      <c r="O133" s="22">
        <f t="shared" si="58"/>
        <v>644603.66307436361</v>
      </c>
      <c r="P133" s="22">
        <f t="shared" si="58"/>
        <v>9293.7116313013576</v>
      </c>
    </row>
    <row r="134" spans="1:16" ht="34.5" x14ac:dyDescent="0.25">
      <c r="A134" s="81" t="s">
        <v>92</v>
      </c>
      <c r="B134" s="23" t="s">
        <v>81</v>
      </c>
      <c r="C134" s="23" t="s">
        <v>91</v>
      </c>
      <c r="D134" s="23" t="s">
        <v>93</v>
      </c>
      <c r="E134" s="23"/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23.25" x14ac:dyDescent="0.25">
      <c r="A135" s="81" t="s">
        <v>94</v>
      </c>
      <c r="B135" s="23" t="s">
        <v>81</v>
      </c>
      <c r="C135" s="23" t="s">
        <v>91</v>
      </c>
      <c r="D135" s="23" t="s">
        <v>93</v>
      </c>
      <c r="E135" s="23"/>
      <c r="F135" s="23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23.25" x14ac:dyDescent="0.25">
      <c r="A136" s="81" t="s">
        <v>96</v>
      </c>
      <c r="B136" s="23" t="s">
        <v>81</v>
      </c>
      <c r="C136" s="23" t="s">
        <v>91</v>
      </c>
      <c r="D136" s="23" t="s">
        <v>97</v>
      </c>
      <c r="E136" s="23"/>
      <c r="F136" s="23"/>
      <c r="G136" s="22">
        <f>SUM(G137+G142+G162)</f>
        <v>609270</v>
      </c>
      <c r="H136" s="22">
        <f t="shared" ref="H136:P136" si="59">SUM(H137+H142+H162)</f>
        <v>572923.92585</v>
      </c>
      <c r="I136" s="22">
        <f t="shared" si="59"/>
        <v>572923.92585</v>
      </c>
      <c r="J136" s="22">
        <f t="shared" si="59"/>
        <v>0</v>
      </c>
      <c r="K136" s="22">
        <f t="shared" si="59"/>
        <v>612120.05065949995</v>
      </c>
      <c r="L136" s="22">
        <f t="shared" si="59"/>
        <v>603434.33885454549</v>
      </c>
      <c r="M136" s="22">
        <f t="shared" si="59"/>
        <v>8685.7118049545497</v>
      </c>
      <c r="N136" s="22">
        <f t="shared" si="59"/>
        <v>653897.37470566505</v>
      </c>
      <c r="O136" s="22">
        <f t="shared" si="59"/>
        <v>644603.66307436361</v>
      </c>
      <c r="P136" s="22">
        <f t="shared" si="59"/>
        <v>9293.7116313013576</v>
      </c>
    </row>
    <row r="137" spans="1:16" ht="45.75" x14ac:dyDescent="0.25">
      <c r="A137" s="80" t="s">
        <v>28</v>
      </c>
      <c r="B137" s="23" t="s">
        <v>81</v>
      </c>
      <c r="C137" s="23" t="s">
        <v>91</v>
      </c>
      <c r="D137" s="23" t="s">
        <v>97</v>
      </c>
      <c r="E137" s="23" t="s">
        <v>29</v>
      </c>
      <c r="F137" s="23"/>
      <c r="G137" s="22">
        <f>SUM(G138)</f>
        <v>510270</v>
      </c>
      <c r="H137" s="22">
        <f t="shared" ref="H137:P138" si="60">SUM(H138)</f>
        <v>471973.92585</v>
      </c>
      <c r="I137" s="22">
        <f t="shared" si="60"/>
        <v>471973.92585</v>
      </c>
      <c r="J137" s="22">
        <f t="shared" si="60"/>
        <v>0</v>
      </c>
      <c r="K137" s="22">
        <f t="shared" si="60"/>
        <v>505012.10065949993</v>
      </c>
      <c r="L137" s="22">
        <f t="shared" si="60"/>
        <v>496326.38885454542</v>
      </c>
      <c r="M137" s="22">
        <f t="shared" si="60"/>
        <v>8685.7118049545497</v>
      </c>
      <c r="N137" s="22">
        <f t="shared" si="60"/>
        <v>540362.94770566502</v>
      </c>
      <c r="O137" s="22">
        <f t="shared" si="60"/>
        <v>531069.23607436358</v>
      </c>
      <c r="P137" s="22">
        <f t="shared" si="60"/>
        <v>9293.7116313013576</v>
      </c>
    </row>
    <row r="138" spans="1:16" ht="23.25" x14ac:dyDescent="0.25">
      <c r="A138" s="80" t="s">
        <v>30</v>
      </c>
      <c r="B138" s="23"/>
      <c r="C138" s="23"/>
      <c r="D138" s="23" t="s">
        <v>97</v>
      </c>
      <c r="E138" s="23" t="s">
        <v>31</v>
      </c>
      <c r="F138" s="23"/>
      <c r="G138" s="22">
        <f>SUM(G139)</f>
        <v>510270</v>
      </c>
      <c r="H138" s="22">
        <f t="shared" si="60"/>
        <v>471973.92585</v>
      </c>
      <c r="I138" s="22">
        <f t="shared" si="60"/>
        <v>471973.92585</v>
      </c>
      <c r="J138" s="22">
        <f t="shared" si="60"/>
        <v>0</v>
      </c>
      <c r="K138" s="22">
        <f t="shared" si="60"/>
        <v>505012.10065949993</v>
      </c>
      <c r="L138" s="22">
        <f t="shared" si="60"/>
        <v>496326.38885454542</v>
      </c>
      <c r="M138" s="22">
        <f t="shared" si="60"/>
        <v>8685.7118049545497</v>
      </c>
      <c r="N138" s="22">
        <f t="shared" si="60"/>
        <v>540362.94770566502</v>
      </c>
      <c r="O138" s="22">
        <f t="shared" si="60"/>
        <v>531069.23607436358</v>
      </c>
      <c r="P138" s="22">
        <f t="shared" si="60"/>
        <v>9293.7116313013576</v>
      </c>
    </row>
    <row r="139" spans="1:16" x14ac:dyDescent="0.25">
      <c r="A139" s="257" t="s">
        <v>32</v>
      </c>
      <c r="B139" s="260" t="s">
        <v>81</v>
      </c>
      <c r="C139" s="260" t="s">
        <v>91</v>
      </c>
      <c r="D139" s="23" t="s">
        <v>97</v>
      </c>
      <c r="E139" s="260" t="s">
        <v>33</v>
      </c>
      <c r="F139" s="23"/>
      <c r="G139" s="22">
        <f>SUM(G140:G141)</f>
        <v>510270</v>
      </c>
      <c r="H139" s="22">
        <f t="shared" ref="H139:P139" si="61">SUM(H140:H141)</f>
        <v>471973.92585</v>
      </c>
      <c r="I139" s="22">
        <f t="shared" si="61"/>
        <v>471973.92585</v>
      </c>
      <c r="J139" s="22">
        <f t="shared" si="61"/>
        <v>0</v>
      </c>
      <c r="K139" s="22">
        <f t="shared" si="61"/>
        <v>505012.10065949993</v>
      </c>
      <c r="L139" s="22">
        <f t="shared" si="61"/>
        <v>496326.38885454542</v>
      </c>
      <c r="M139" s="22">
        <f t="shared" si="61"/>
        <v>8685.7118049545497</v>
      </c>
      <c r="N139" s="22">
        <f t="shared" si="61"/>
        <v>540362.94770566502</v>
      </c>
      <c r="O139" s="22">
        <f t="shared" si="61"/>
        <v>531069.23607436358</v>
      </c>
      <c r="P139" s="22">
        <f t="shared" si="61"/>
        <v>9293.7116313013576</v>
      </c>
    </row>
    <row r="140" spans="1:16" x14ac:dyDescent="0.25">
      <c r="A140" s="261"/>
      <c r="B140" s="261"/>
      <c r="C140" s="261"/>
      <c r="D140" s="23" t="s">
        <v>97</v>
      </c>
      <c r="E140" s="261"/>
      <c r="F140" s="23" t="s">
        <v>34</v>
      </c>
      <c r="G140" s="22">
        <v>391891</v>
      </c>
      <c r="H140" s="22">
        <f>SUM(I140+J140)</f>
        <v>362499.17499999999</v>
      </c>
      <c r="I140" s="22">
        <f>SUM(G140*92.5/100)</f>
        <v>362499.17499999999</v>
      </c>
      <c r="J140" s="22"/>
      <c r="K140" s="22">
        <f>SUM(L140:M140)</f>
        <v>387874.11724999995</v>
      </c>
      <c r="L140" s="22">
        <f>SUM(H140/101.75*107)</f>
        <v>381203.0636363636</v>
      </c>
      <c r="M140" s="22">
        <f>SUM(L140/12*3*107/100-L140/12*3)</f>
        <v>6671.0536136363662</v>
      </c>
      <c r="N140" s="22">
        <f>SUM(O140:P140)</f>
        <v>415025.30545749998</v>
      </c>
      <c r="O140" s="22">
        <f>SUM(K140/101.75*107)</f>
        <v>407887.27809090907</v>
      </c>
      <c r="P140" s="22">
        <f>SUM(O140/12*3*107/100-O140/12*3)</f>
        <v>7138.0273665909044</v>
      </c>
    </row>
    <row r="141" spans="1:16" x14ac:dyDescent="0.25">
      <c r="A141" s="262"/>
      <c r="B141" s="262"/>
      <c r="C141" s="262"/>
      <c r="D141" s="23" t="s">
        <v>97</v>
      </c>
      <c r="E141" s="262"/>
      <c r="F141" s="23" t="s">
        <v>35</v>
      </c>
      <c r="G141" s="22">
        <v>118379</v>
      </c>
      <c r="H141" s="22">
        <f>SUM(I141+J141)</f>
        <v>109474.75085</v>
      </c>
      <c r="I141" s="22">
        <f>SUM(I140*30.2/100)</f>
        <v>109474.75085</v>
      </c>
      <c r="J141" s="22">
        <f>SUM(J140*30.2/100)</f>
        <v>0</v>
      </c>
      <c r="K141" s="22">
        <f>SUM(L141:M141)</f>
        <v>117137.98340949998</v>
      </c>
      <c r="L141" s="22">
        <f>SUM(L140*30.2/100)</f>
        <v>115123.3252181818</v>
      </c>
      <c r="M141" s="22">
        <f>SUM(M140*30.2/100)</f>
        <v>2014.6581913181826</v>
      </c>
      <c r="N141" s="22">
        <f>SUM(O141:P141)</f>
        <v>125337.64224816499</v>
      </c>
      <c r="O141" s="22">
        <f>SUM(O140*30.2/100)</f>
        <v>123181.95798345454</v>
      </c>
      <c r="P141" s="22">
        <f>SUM(P140*30.2/100)</f>
        <v>2155.6842647104531</v>
      </c>
    </row>
    <row r="142" spans="1:16" ht="23.25" x14ac:dyDescent="0.25">
      <c r="A142" s="138" t="s">
        <v>38</v>
      </c>
      <c r="B142" s="23" t="s">
        <v>81</v>
      </c>
      <c r="C142" s="23" t="s">
        <v>91</v>
      </c>
      <c r="D142" s="23" t="s">
        <v>97</v>
      </c>
      <c r="E142" s="136">
        <v>200</v>
      </c>
      <c r="F142" s="23"/>
      <c r="G142" s="22">
        <f>SUM(G143)</f>
        <v>98000</v>
      </c>
      <c r="H142" s="22">
        <f t="shared" ref="H142:P142" si="62">SUM(H143)</f>
        <v>99890</v>
      </c>
      <c r="I142" s="22">
        <f t="shared" si="62"/>
        <v>99890</v>
      </c>
      <c r="J142" s="22">
        <f t="shared" si="62"/>
        <v>0</v>
      </c>
      <c r="K142" s="22">
        <f t="shared" si="62"/>
        <v>105983.29000000001</v>
      </c>
      <c r="L142" s="22">
        <f t="shared" si="62"/>
        <v>105983.29000000001</v>
      </c>
      <c r="M142" s="22">
        <f t="shared" si="62"/>
        <v>0</v>
      </c>
      <c r="N142" s="22">
        <f t="shared" si="62"/>
        <v>112342.2874</v>
      </c>
      <c r="O142" s="22">
        <f t="shared" si="62"/>
        <v>112342.2874</v>
      </c>
      <c r="P142" s="22">
        <f t="shared" si="62"/>
        <v>0</v>
      </c>
    </row>
    <row r="143" spans="1:16" ht="23.25" x14ac:dyDescent="0.25">
      <c r="A143" s="80" t="s">
        <v>39</v>
      </c>
      <c r="B143" s="23" t="s">
        <v>81</v>
      </c>
      <c r="C143" s="23" t="s">
        <v>91</v>
      </c>
      <c r="D143" s="23" t="s">
        <v>97</v>
      </c>
      <c r="E143" s="136">
        <v>240</v>
      </c>
      <c r="F143" s="23"/>
      <c r="G143" s="22">
        <f>SUM(G144:G145)</f>
        <v>98000</v>
      </c>
      <c r="H143" s="22">
        <f t="shared" ref="H143:P143" si="63">SUM(H144:H145)</f>
        <v>99890</v>
      </c>
      <c r="I143" s="22">
        <f t="shared" si="63"/>
        <v>99890</v>
      </c>
      <c r="J143" s="22">
        <f t="shared" si="63"/>
        <v>0</v>
      </c>
      <c r="K143" s="22">
        <f t="shared" si="63"/>
        <v>105983.29000000001</v>
      </c>
      <c r="L143" s="22">
        <f t="shared" si="63"/>
        <v>105983.29000000001</v>
      </c>
      <c r="M143" s="22">
        <f t="shared" si="63"/>
        <v>0</v>
      </c>
      <c r="N143" s="22">
        <f t="shared" si="63"/>
        <v>112342.2874</v>
      </c>
      <c r="O143" s="22">
        <f t="shared" si="63"/>
        <v>112342.2874</v>
      </c>
      <c r="P143" s="22">
        <f t="shared" si="63"/>
        <v>0</v>
      </c>
    </row>
    <row r="144" spans="1:16" ht="23.25" x14ac:dyDescent="0.25">
      <c r="A144" s="139" t="s">
        <v>104</v>
      </c>
      <c r="B144" s="23" t="s">
        <v>81</v>
      </c>
      <c r="C144" s="23" t="s">
        <v>91</v>
      </c>
      <c r="D144" s="23" t="s">
        <v>97</v>
      </c>
      <c r="E144" s="136">
        <v>242</v>
      </c>
      <c r="F144" s="23" t="s">
        <v>41</v>
      </c>
      <c r="G144" s="22">
        <v>12000</v>
      </c>
      <c r="H144" s="22">
        <f>SUM(I144:J144)</f>
        <v>10560</v>
      </c>
      <c r="I144" s="22">
        <f>SUM(G144*88/100)</f>
        <v>10560</v>
      </c>
      <c r="J144" s="22">
        <v>0</v>
      </c>
      <c r="K144" s="22">
        <f>SUM(L144:M144)</f>
        <v>11204.16</v>
      </c>
      <c r="L144" s="22">
        <f>SUM(I144*106.1/100)</f>
        <v>11204.16</v>
      </c>
      <c r="M144" s="22">
        <v>0</v>
      </c>
      <c r="N144" s="22">
        <f>SUM(O144:P144)</f>
        <v>11876.409599999999</v>
      </c>
      <c r="O144" s="22">
        <f>SUM(L144*106/100)</f>
        <v>11876.409599999999</v>
      </c>
      <c r="P144" s="22">
        <v>0</v>
      </c>
    </row>
    <row r="145" spans="1:16" ht="23.25" x14ac:dyDescent="0.25">
      <c r="A145" s="139" t="s">
        <v>42</v>
      </c>
      <c r="B145" s="23" t="s">
        <v>81</v>
      </c>
      <c r="C145" s="23" t="s">
        <v>91</v>
      </c>
      <c r="D145" s="23" t="s">
        <v>97</v>
      </c>
      <c r="E145" s="136">
        <v>244</v>
      </c>
      <c r="F145" s="23"/>
      <c r="G145" s="22">
        <f>SUM(G146+G147+G151+G154+G155+G156)</f>
        <v>86000</v>
      </c>
      <c r="H145" s="22">
        <f t="shared" ref="H145:P145" si="64">SUM(H146+H147+H151+H154+H155+H156)</f>
        <v>89330</v>
      </c>
      <c r="I145" s="22">
        <f t="shared" si="64"/>
        <v>89330</v>
      </c>
      <c r="J145" s="22">
        <f t="shared" si="64"/>
        <v>0</v>
      </c>
      <c r="K145" s="22">
        <f t="shared" si="64"/>
        <v>94779.13</v>
      </c>
      <c r="L145" s="22">
        <f t="shared" si="64"/>
        <v>94779.13</v>
      </c>
      <c r="M145" s="22">
        <f t="shared" si="64"/>
        <v>0</v>
      </c>
      <c r="N145" s="22">
        <f t="shared" si="64"/>
        <v>100465.8778</v>
      </c>
      <c r="O145" s="22">
        <f t="shared" si="64"/>
        <v>100465.8778</v>
      </c>
      <c r="P145" s="22">
        <f t="shared" si="64"/>
        <v>0</v>
      </c>
    </row>
    <row r="146" spans="1:16" x14ac:dyDescent="0.25">
      <c r="A146" s="124"/>
      <c r="B146" s="23"/>
      <c r="C146" s="23"/>
      <c r="D146" s="23"/>
      <c r="E146" s="23"/>
      <c r="F146" s="23" t="s">
        <v>41</v>
      </c>
      <c r="G146" s="22">
        <v>0</v>
      </c>
      <c r="H146" s="22">
        <f>SUM(I146:J146)</f>
        <v>0</v>
      </c>
      <c r="I146" s="22"/>
      <c r="J146" s="22"/>
      <c r="K146" s="22">
        <f>SUM(L146:M146)</f>
        <v>0</v>
      </c>
      <c r="L146" s="22"/>
      <c r="M146" s="22"/>
      <c r="N146" s="22">
        <f>SUM(O146:P146)</f>
        <v>0</v>
      </c>
      <c r="O146" s="22"/>
      <c r="P146" s="22"/>
    </row>
    <row r="147" spans="1:16" x14ac:dyDescent="0.25">
      <c r="A147" s="124"/>
      <c r="B147" s="23"/>
      <c r="C147" s="23"/>
      <c r="D147" s="23"/>
      <c r="E147" s="23"/>
      <c r="F147" s="23" t="s">
        <v>45</v>
      </c>
      <c r="G147" s="22">
        <f>SUM(G148:G150)</f>
        <v>71000</v>
      </c>
      <c r="H147" s="22">
        <f t="shared" ref="H147:P147" si="65">SUM(H148:H150)</f>
        <v>75402</v>
      </c>
      <c r="I147" s="22">
        <f t="shared" si="65"/>
        <v>75402</v>
      </c>
      <c r="J147" s="22">
        <f t="shared" si="65"/>
        <v>0</v>
      </c>
      <c r="K147" s="22">
        <f t="shared" si="65"/>
        <v>80001.521999999997</v>
      </c>
      <c r="L147" s="22">
        <f t="shared" si="65"/>
        <v>80001.521999999997</v>
      </c>
      <c r="M147" s="22">
        <f t="shared" si="65"/>
        <v>0</v>
      </c>
      <c r="N147" s="22">
        <f t="shared" si="65"/>
        <v>84801.613320000004</v>
      </c>
      <c r="O147" s="22">
        <f t="shared" si="65"/>
        <v>84801.613320000004</v>
      </c>
      <c r="P147" s="22">
        <f t="shared" si="65"/>
        <v>0</v>
      </c>
    </row>
    <row r="148" spans="1:16" x14ac:dyDescent="0.25">
      <c r="A148" s="124"/>
      <c r="B148" s="23"/>
      <c r="C148" s="23"/>
      <c r="D148" s="23"/>
      <c r="E148" s="23"/>
      <c r="F148" s="23" t="s">
        <v>46</v>
      </c>
      <c r="G148" s="22"/>
      <c r="H148" s="22">
        <f>SUM(I148:J148)</f>
        <v>0</v>
      </c>
      <c r="I148" s="22">
        <f>SUM(G148*102/100)</f>
        <v>0</v>
      </c>
      <c r="J148" s="22">
        <v>0</v>
      </c>
      <c r="K148" s="22">
        <f>SUM(L148:M148)</f>
        <v>0</v>
      </c>
      <c r="L148" s="22">
        <f>SUM(I148*106.1/100)</f>
        <v>0</v>
      </c>
      <c r="M148" s="22">
        <v>0</v>
      </c>
      <c r="N148" s="22">
        <f>SUM(O148:P148)</f>
        <v>0</v>
      </c>
      <c r="O148" s="22">
        <f>SUM(L148*106/100)</f>
        <v>0</v>
      </c>
      <c r="P148" s="22">
        <v>0</v>
      </c>
    </row>
    <row r="149" spans="1:16" x14ac:dyDescent="0.25">
      <c r="A149" s="124"/>
      <c r="B149" s="23"/>
      <c r="C149" s="23"/>
      <c r="D149" s="23"/>
      <c r="E149" s="23"/>
      <c r="F149" s="23" t="s">
        <v>47</v>
      </c>
      <c r="G149" s="22">
        <v>71000</v>
      </c>
      <c r="H149" s="22">
        <f>SUM(I149:J149)</f>
        <v>75402</v>
      </c>
      <c r="I149" s="22">
        <f>SUM(G149*106.2/100)</f>
        <v>75402</v>
      </c>
      <c r="J149" s="22">
        <v>0</v>
      </c>
      <c r="K149" s="22">
        <f>SUM(L149:M149)</f>
        <v>80001.521999999997</v>
      </c>
      <c r="L149" s="22">
        <f>SUM(I149*106.1/100)</f>
        <v>80001.521999999997</v>
      </c>
      <c r="M149" s="22">
        <v>0</v>
      </c>
      <c r="N149" s="22">
        <f>SUM(O149:P149)</f>
        <v>84801.613320000004</v>
      </c>
      <c r="O149" s="22">
        <f>SUM(L149*106/100)</f>
        <v>84801.613320000004</v>
      </c>
      <c r="P149" s="22">
        <v>0</v>
      </c>
    </row>
    <row r="150" spans="1:16" x14ac:dyDescent="0.25">
      <c r="A150" s="124"/>
      <c r="B150" s="23"/>
      <c r="C150" s="23"/>
      <c r="D150" s="23"/>
      <c r="E150" s="23"/>
      <c r="F150" s="23" t="s">
        <v>48</v>
      </c>
      <c r="G150" s="22">
        <v>0</v>
      </c>
      <c r="H150" s="22">
        <f>SUM(I150:J150)</f>
        <v>0</v>
      </c>
      <c r="I150" s="22">
        <f>SUM(G150*106.2/100)</f>
        <v>0</v>
      </c>
      <c r="J150" s="22">
        <v>0</v>
      </c>
      <c r="K150" s="22">
        <f>SUM(L150:M150)</f>
        <v>0</v>
      </c>
      <c r="L150" s="22">
        <f>SUM(I150*106.1/100)</f>
        <v>0</v>
      </c>
      <c r="M150" s="22">
        <v>0</v>
      </c>
      <c r="N150" s="22">
        <f>SUM(O150:P150)</f>
        <v>0</v>
      </c>
      <c r="O150" s="22">
        <f>SUM(L150*106/100)</f>
        <v>0</v>
      </c>
      <c r="P150" s="22">
        <v>0</v>
      </c>
    </row>
    <row r="151" spans="1:16" x14ac:dyDescent="0.25">
      <c r="A151" s="124"/>
      <c r="B151" s="23"/>
      <c r="C151" s="23"/>
      <c r="D151" s="23"/>
      <c r="E151" s="23"/>
      <c r="F151" s="23" t="s">
        <v>50</v>
      </c>
      <c r="G151" s="22">
        <f>SUM(G152:G153)</f>
        <v>0</v>
      </c>
      <c r="H151" s="22">
        <f t="shared" ref="H151:P151" si="66">SUM(H152:H153)</f>
        <v>0</v>
      </c>
      <c r="I151" s="22">
        <f t="shared" si="66"/>
        <v>0</v>
      </c>
      <c r="J151" s="22">
        <f t="shared" si="66"/>
        <v>0</v>
      </c>
      <c r="K151" s="22">
        <f t="shared" si="66"/>
        <v>0</v>
      </c>
      <c r="L151" s="22">
        <f t="shared" si="66"/>
        <v>0</v>
      </c>
      <c r="M151" s="22">
        <f t="shared" si="66"/>
        <v>0</v>
      </c>
      <c r="N151" s="22">
        <f t="shared" si="66"/>
        <v>0</v>
      </c>
      <c r="O151" s="22">
        <f t="shared" si="66"/>
        <v>0</v>
      </c>
      <c r="P151" s="22">
        <f t="shared" si="66"/>
        <v>0</v>
      </c>
    </row>
    <row r="152" spans="1:16" x14ac:dyDescent="0.25">
      <c r="A152" s="124"/>
      <c r="B152" s="23"/>
      <c r="C152" s="23"/>
      <c r="D152" s="23"/>
      <c r="E152" s="23"/>
      <c r="F152" s="23" t="s">
        <v>51</v>
      </c>
      <c r="G152" s="22"/>
      <c r="H152" s="22">
        <f>SUM(I152:J152)</f>
        <v>0</v>
      </c>
      <c r="I152" s="22">
        <f>SUM(G152*106.2/100)</f>
        <v>0</v>
      </c>
      <c r="J152" s="22">
        <v>0</v>
      </c>
      <c r="K152" s="22">
        <f>SUM(L152:M152)</f>
        <v>0</v>
      </c>
      <c r="L152" s="22">
        <f>SUM(I152*106.1/100)</f>
        <v>0</v>
      </c>
      <c r="M152" s="22">
        <v>0</v>
      </c>
      <c r="N152" s="22">
        <f>SUM(O152:P152)</f>
        <v>0</v>
      </c>
      <c r="O152" s="22">
        <f>SUM(L152*106/100)</f>
        <v>0</v>
      </c>
      <c r="P152" s="22">
        <v>0</v>
      </c>
    </row>
    <row r="153" spans="1:16" x14ac:dyDescent="0.25">
      <c r="A153" s="124"/>
      <c r="B153" s="23"/>
      <c r="C153" s="23"/>
      <c r="D153" s="23"/>
      <c r="E153" s="23"/>
      <c r="F153" s="23" t="s">
        <v>98</v>
      </c>
      <c r="G153" s="22"/>
      <c r="H153" s="22">
        <f>SUM(I153:J153)</f>
        <v>0</v>
      </c>
      <c r="I153" s="22">
        <f>SUM(G153*90/100)</f>
        <v>0</v>
      </c>
      <c r="J153" s="22">
        <v>0</v>
      </c>
      <c r="K153" s="22">
        <f>SUM(L153:M153)</f>
        <v>0</v>
      </c>
      <c r="L153" s="22">
        <f>SUM(I153*106.4/100)</f>
        <v>0</v>
      </c>
      <c r="M153" s="22">
        <v>0</v>
      </c>
      <c r="N153" s="22">
        <f>SUM(O153:P153)</f>
        <v>0</v>
      </c>
      <c r="O153" s="22">
        <f>SUM(L153*106.2/100)</f>
        <v>0</v>
      </c>
      <c r="P153" s="22">
        <v>0</v>
      </c>
    </row>
    <row r="154" spans="1:16" x14ac:dyDescent="0.25">
      <c r="A154" s="124"/>
      <c r="B154" s="23"/>
      <c r="C154" s="23"/>
      <c r="D154" s="23"/>
      <c r="E154" s="23"/>
      <c r="F154" s="23" t="s">
        <v>56</v>
      </c>
      <c r="G154" s="22">
        <v>0</v>
      </c>
      <c r="H154" s="22">
        <f t="shared" ref="H154:H161" si="67">SUM(I154:J154)</f>
        <v>0</v>
      </c>
      <c r="I154" s="22"/>
      <c r="J154" s="22"/>
      <c r="K154" s="22">
        <f t="shared" ref="K154:K161" si="68">SUM(L154:M154)</f>
        <v>0</v>
      </c>
      <c r="L154" s="22"/>
      <c r="M154" s="22"/>
      <c r="N154" s="22">
        <f t="shared" ref="N154:N161" si="69">SUM(O154:P154)</f>
        <v>0</v>
      </c>
      <c r="O154" s="22"/>
      <c r="P154" s="22"/>
    </row>
    <row r="155" spans="1:16" x14ac:dyDescent="0.25">
      <c r="A155" s="124"/>
      <c r="B155" s="23"/>
      <c r="C155" s="23"/>
      <c r="D155" s="23"/>
      <c r="E155" s="23"/>
      <c r="F155" s="23" t="s">
        <v>99</v>
      </c>
      <c r="G155" s="22">
        <v>0</v>
      </c>
      <c r="H155" s="22">
        <f t="shared" si="67"/>
        <v>0</v>
      </c>
      <c r="I155" s="22"/>
      <c r="J155" s="22"/>
      <c r="K155" s="22">
        <f t="shared" si="68"/>
        <v>0</v>
      </c>
      <c r="L155" s="22"/>
      <c r="M155" s="22"/>
      <c r="N155" s="22">
        <f t="shared" si="69"/>
        <v>0</v>
      </c>
      <c r="O155" s="22"/>
      <c r="P155" s="22"/>
    </row>
    <row r="156" spans="1:16" x14ac:dyDescent="0.25">
      <c r="A156" s="124"/>
      <c r="B156" s="23"/>
      <c r="C156" s="23"/>
      <c r="D156" s="23"/>
      <c r="E156" s="23"/>
      <c r="F156" s="23" t="s">
        <v>58</v>
      </c>
      <c r="G156" s="22">
        <f>SUM(G157:G161)</f>
        <v>15000</v>
      </c>
      <c r="H156" s="22">
        <f t="shared" ref="H156:P156" si="70">SUM(H157:H161)</f>
        <v>13928</v>
      </c>
      <c r="I156" s="22">
        <f t="shared" si="70"/>
        <v>13928</v>
      </c>
      <c r="J156" s="22">
        <f t="shared" si="70"/>
        <v>0</v>
      </c>
      <c r="K156" s="22">
        <f t="shared" si="70"/>
        <v>14777.608</v>
      </c>
      <c r="L156" s="22">
        <f t="shared" si="70"/>
        <v>14777.608</v>
      </c>
      <c r="M156" s="22">
        <f t="shared" si="70"/>
        <v>0</v>
      </c>
      <c r="N156" s="22">
        <f t="shared" si="70"/>
        <v>15664.264479999998</v>
      </c>
      <c r="O156" s="22">
        <f t="shared" si="70"/>
        <v>15664.264479999998</v>
      </c>
      <c r="P156" s="22">
        <f t="shared" si="70"/>
        <v>0</v>
      </c>
    </row>
    <row r="157" spans="1:16" x14ac:dyDescent="0.25">
      <c r="A157" s="124"/>
      <c r="B157" s="23"/>
      <c r="C157" s="23"/>
      <c r="D157" s="23"/>
      <c r="E157" s="23"/>
      <c r="F157" s="23" t="s">
        <v>100</v>
      </c>
      <c r="G157" s="22">
        <v>11000</v>
      </c>
      <c r="H157" s="22">
        <f t="shared" si="67"/>
        <v>9680</v>
      </c>
      <c r="I157" s="22">
        <f>SUM(G157*88/100)</f>
        <v>9680</v>
      </c>
      <c r="J157" s="22">
        <v>0</v>
      </c>
      <c r="K157" s="22">
        <f t="shared" si="68"/>
        <v>10270.48</v>
      </c>
      <c r="L157" s="22">
        <f>SUM(I157*106.1/100)</f>
        <v>10270.48</v>
      </c>
      <c r="M157" s="22">
        <v>0</v>
      </c>
      <c r="N157" s="22">
        <f t="shared" si="69"/>
        <v>10886.708799999999</v>
      </c>
      <c r="O157" s="22">
        <f>SUM(L157*106/100)</f>
        <v>10886.708799999999</v>
      </c>
      <c r="P157" s="22">
        <v>0</v>
      </c>
    </row>
    <row r="158" spans="1:16" x14ac:dyDescent="0.25">
      <c r="A158" s="124"/>
      <c r="B158" s="23"/>
      <c r="C158" s="23"/>
      <c r="D158" s="23"/>
      <c r="E158" s="23"/>
      <c r="F158" s="23" t="s">
        <v>101</v>
      </c>
      <c r="G158" s="22">
        <v>4000</v>
      </c>
      <c r="H158" s="22">
        <f t="shared" si="67"/>
        <v>4248</v>
      </c>
      <c r="I158" s="22">
        <f>SUM(G158*106.2/100)</f>
        <v>4248</v>
      </c>
      <c r="J158" s="22">
        <v>0</v>
      </c>
      <c r="K158" s="22">
        <f t="shared" si="68"/>
        <v>4507.1279999999997</v>
      </c>
      <c r="L158" s="22">
        <f>SUM(I158*106.1/100)</f>
        <v>4507.1279999999997</v>
      </c>
      <c r="M158" s="22">
        <v>0</v>
      </c>
      <c r="N158" s="22">
        <f t="shared" si="69"/>
        <v>4777.5556799999995</v>
      </c>
      <c r="O158" s="22">
        <f>SUM(L158*106/100)</f>
        <v>4777.5556799999995</v>
      </c>
      <c r="P158" s="22">
        <v>0</v>
      </c>
    </row>
    <row r="159" spans="1:16" x14ac:dyDescent="0.25">
      <c r="A159" s="124"/>
      <c r="B159" s="23"/>
      <c r="C159" s="23"/>
      <c r="D159" s="23"/>
      <c r="E159" s="23"/>
      <c r="F159" s="23" t="s">
        <v>102</v>
      </c>
      <c r="G159" s="22">
        <v>0</v>
      </c>
      <c r="H159" s="22">
        <f t="shared" si="67"/>
        <v>0</v>
      </c>
      <c r="I159" s="22">
        <f>SUM(G159*106.2/100)</f>
        <v>0</v>
      </c>
      <c r="J159" s="22">
        <v>0</v>
      </c>
      <c r="K159" s="22">
        <f t="shared" si="68"/>
        <v>0</v>
      </c>
      <c r="L159" s="22">
        <f>SUM(I159*106.1/100)</f>
        <v>0</v>
      </c>
      <c r="M159" s="22">
        <v>0</v>
      </c>
      <c r="N159" s="22">
        <f t="shared" si="69"/>
        <v>0</v>
      </c>
      <c r="O159" s="22">
        <f>SUM(L159*106/100)</f>
        <v>0</v>
      </c>
      <c r="P159" s="22">
        <v>0</v>
      </c>
    </row>
    <row r="160" spans="1:16" x14ac:dyDescent="0.25">
      <c r="A160" s="124"/>
      <c r="B160" s="23"/>
      <c r="C160" s="23"/>
      <c r="D160" s="23"/>
      <c r="E160" s="23"/>
      <c r="F160" s="23" t="s">
        <v>60</v>
      </c>
      <c r="G160" s="22"/>
      <c r="H160" s="22">
        <f t="shared" si="67"/>
        <v>0</v>
      </c>
      <c r="I160" s="22">
        <f>SUM(G160*102/100)</f>
        <v>0</v>
      </c>
      <c r="J160" s="22">
        <v>0</v>
      </c>
      <c r="K160" s="22">
        <f t="shared" si="68"/>
        <v>0</v>
      </c>
      <c r="L160" s="22">
        <f>SUM(I160*106.1/100)</f>
        <v>0</v>
      </c>
      <c r="M160" s="22">
        <v>0</v>
      </c>
      <c r="N160" s="22">
        <f t="shared" si="69"/>
        <v>0</v>
      </c>
      <c r="O160" s="22">
        <f>SUM(L160*106/100)</f>
        <v>0</v>
      </c>
      <c r="P160" s="22">
        <v>0</v>
      </c>
    </row>
    <row r="161" spans="1:16" x14ac:dyDescent="0.25">
      <c r="A161" s="124"/>
      <c r="B161" s="23"/>
      <c r="C161" s="23"/>
      <c r="D161" s="23"/>
      <c r="E161" s="23"/>
      <c r="F161" s="23" t="s">
        <v>61</v>
      </c>
      <c r="G161" s="22"/>
      <c r="H161" s="22">
        <f t="shared" si="67"/>
        <v>0</v>
      </c>
      <c r="I161" s="22">
        <f>SUM(G161*106.2/100)</f>
        <v>0</v>
      </c>
      <c r="J161" s="22">
        <v>0</v>
      </c>
      <c r="K161" s="22">
        <f t="shared" si="68"/>
        <v>0</v>
      </c>
      <c r="L161" s="22">
        <f>SUM(I161*106.1/100)</f>
        <v>0</v>
      </c>
      <c r="M161" s="22">
        <v>0</v>
      </c>
      <c r="N161" s="22">
        <f t="shared" si="69"/>
        <v>0</v>
      </c>
      <c r="O161" s="22">
        <f>SUM(L161*106/100)</f>
        <v>0</v>
      </c>
      <c r="P161" s="22">
        <v>0</v>
      </c>
    </row>
    <row r="162" spans="1:16" x14ac:dyDescent="0.25">
      <c r="A162" s="80" t="s">
        <v>62</v>
      </c>
      <c r="B162" s="23" t="s">
        <v>81</v>
      </c>
      <c r="C162" s="23" t="s">
        <v>91</v>
      </c>
      <c r="D162" s="23" t="s">
        <v>97</v>
      </c>
      <c r="E162" s="23" t="s">
        <v>63</v>
      </c>
      <c r="F162" s="23"/>
      <c r="G162" s="22">
        <f>SUM(G163)</f>
        <v>1000</v>
      </c>
      <c r="H162" s="22">
        <f t="shared" ref="H162:P163" si="71">SUM(H163)</f>
        <v>1060</v>
      </c>
      <c r="I162" s="22">
        <f t="shared" si="71"/>
        <v>1060</v>
      </c>
      <c r="J162" s="22">
        <f t="shared" si="71"/>
        <v>0</v>
      </c>
      <c r="K162" s="22">
        <f t="shared" si="71"/>
        <v>1124.6600000000001</v>
      </c>
      <c r="L162" s="22">
        <f t="shared" si="71"/>
        <v>1124.6600000000001</v>
      </c>
      <c r="M162" s="22">
        <f t="shared" si="71"/>
        <v>0</v>
      </c>
      <c r="N162" s="22">
        <f t="shared" si="71"/>
        <v>1192.1396</v>
      </c>
      <c r="O162" s="22">
        <f t="shared" si="71"/>
        <v>1192.1396</v>
      </c>
      <c r="P162" s="22">
        <f t="shared" si="71"/>
        <v>0</v>
      </c>
    </row>
    <row r="163" spans="1:16" x14ac:dyDescent="0.25">
      <c r="A163" s="80" t="s">
        <v>64</v>
      </c>
      <c r="B163" s="23" t="s">
        <v>81</v>
      </c>
      <c r="C163" s="23" t="s">
        <v>91</v>
      </c>
      <c r="D163" s="23" t="s">
        <v>97</v>
      </c>
      <c r="E163" s="23" t="s">
        <v>65</v>
      </c>
      <c r="F163" s="23"/>
      <c r="G163" s="22">
        <f>SUM(G164)</f>
        <v>1000</v>
      </c>
      <c r="H163" s="22">
        <f t="shared" si="71"/>
        <v>1060</v>
      </c>
      <c r="I163" s="22">
        <f t="shared" si="71"/>
        <v>1060</v>
      </c>
      <c r="J163" s="22">
        <f t="shared" si="71"/>
        <v>0</v>
      </c>
      <c r="K163" s="22">
        <f t="shared" si="71"/>
        <v>1124.6600000000001</v>
      </c>
      <c r="L163" s="22">
        <f t="shared" si="71"/>
        <v>1124.6600000000001</v>
      </c>
      <c r="M163" s="22">
        <f t="shared" si="71"/>
        <v>0</v>
      </c>
      <c r="N163" s="22">
        <f t="shared" si="71"/>
        <v>1192.1396</v>
      </c>
      <c r="O163" s="22">
        <f t="shared" si="71"/>
        <v>1192.1396</v>
      </c>
      <c r="P163" s="22">
        <f t="shared" si="71"/>
        <v>0</v>
      </c>
    </row>
    <row r="164" spans="1:16" x14ac:dyDescent="0.25">
      <c r="A164" s="80" t="s">
        <v>66</v>
      </c>
      <c r="B164" s="23" t="s">
        <v>81</v>
      </c>
      <c r="C164" s="23" t="s">
        <v>91</v>
      </c>
      <c r="D164" s="23" t="s">
        <v>97</v>
      </c>
      <c r="E164" s="23" t="s">
        <v>67</v>
      </c>
      <c r="F164" s="23" t="s">
        <v>68</v>
      </c>
      <c r="G164" s="22">
        <v>1000</v>
      </c>
      <c r="H164" s="22">
        <f>SUM(I164:J164)</f>
        <v>1060</v>
      </c>
      <c r="I164" s="22">
        <f>SUM(G164*106/100)</f>
        <v>1060</v>
      </c>
      <c r="J164" s="22">
        <v>0</v>
      </c>
      <c r="K164" s="22">
        <f>SUM(L164:M164)</f>
        <v>1124.6600000000001</v>
      </c>
      <c r="L164" s="22">
        <f>SUM(I164*106.1/100)</f>
        <v>1124.6600000000001</v>
      </c>
      <c r="M164" s="22">
        <v>0</v>
      </c>
      <c r="N164" s="22">
        <f>SUM(O164:P164)</f>
        <v>1192.1396</v>
      </c>
      <c r="O164" s="22">
        <f>SUM(L164*106/100)</f>
        <v>1192.1396</v>
      </c>
      <c r="P164" s="22">
        <v>0</v>
      </c>
    </row>
    <row r="165" spans="1:16" x14ac:dyDescent="0.25">
      <c r="A165" s="125" t="s">
        <v>105</v>
      </c>
      <c r="B165" s="24" t="s">
        <v>22</v>
      </c>
      <c r="C165" s="24" t="s">
        <v>19</v>
      </c>
      <c r="D165" s="24" t="s">
        <v>20</v>
      </c>
      <c r="E165" s="24"/>
      <c r="F165" s="24"/>
      <c r="G165" s="25">
        <f>SUM(G166+G178)</f>
        <v>610600</v>
      </c>
      <c r="H165" s="25">
        <f t="shared" ref="H165:P165" si="72">SUM(H166+H178)</f>
        <v>537328</v>
      </c>
      <c r="I165" s="25">
        <f t="shared" si="72"/>
        <v>537328</v>
      </c>
      <c r="J165" s="25">
        <f t="shared" si="72"/>
        <v>0</v>
      </c>
      <c r="K165" s="25">
        <f t="shared" si="72"/>
        <v>570105.00800000003</v>
      </c>
      <c r="L165" s="25">
        <f t="shared" si="72"/>
        <v>570105.00800000003</v>
      </c>
      <c r="M165" s="25">
        <f t="shared" si="72"/>
        <v>0</v>
      </c>
      <c r="N165" s="25">
        <f t="shared" si="72"/>
        <v>604311.30848000012</v>
      </c>
      <c r="O165" s="25">
        <f t="shared" si="72"/>
        <v>604311.30848000012</v>
      </c>
      <c r="P165" s="25">
        <f t="shared" si="72"/>
        <v>0</v>
      </c>
    </row>
    <row r="166" spans="1:16" x14ac:dyDescent="0.25">
      <c r="A166" s="82" t="s">
        <v>119</v>
      </c>
      <c r="B166" s="24" t="s">
        <v>22</v>
      </c>
      <c r="C166" s="24" t="s">
        <v>83</v>
      </c>
      <c r="D166" s="24" t="s">
        <v>20</v>
      </c>
      <c r="E166" s="24"/>
      <c r="F166" s="24"/>
      <c r="G166" s="25">
        <f>SUM(G167)</f>
        <v>610600</v>
      </c>
      <c r="H166" s="25">
        <f t="shared" ref="H166:P166" si="73">SUM(H167)</f>
        <v>537328</v>
      </c>
      <c r="I166" s="25">
        <f t="shared" si="73"/>
        <v>537328</v>
      </c>
      <c r="J166" s="25">
        <f t="shared" si="73"/>
        <v>0</v>
      </c>
      <c r="K166" s="25">
        <f t="shared" si="73"/>
        <v>570105.00800000003</v>
      </c>
      <c r="L166" s="25">
        <f t="shared" si="73"/>
        <v>570105.00800000003</v>
      </c>
      <c r="M166" s="25">
        <f t="shared" si="73"/>
        <v>0</v>
      </c>
      <c r="N166" s="25">
        <f t="shared" si="73"/>
        <v>604311.30848000012</v>
      </c>
      <c r="O166" s="25">
        <f t="shared" si="73"/>
        <v>604311.30848000012</v>
      </c>
      <c r="P166" s="25">
        <f t="shared" si="73"/>
        <v>0</v>
      </c>
    </row>
    <row r="167" spans="1:16" x14ac:dyDescent="0.25">
      <c r="A167" s="80" t="s">
        <v>120</v>
      </c>
      <c r="B167" s="23" t="s">
        <v>22</v>
      </c>
      <c r="C167" s="23" t="s">
        <v>83</v>
      </c>
      <c r="D167" s="23" t="s">
        <v>121</v>
      </c>
      <c r="E167" s="23"/>
      <c r="F167" s="23"/>
      <c r="G167" s="22">
        <f t="shared" ref="G167:P170" si="74">SUM(G168)</f>
        <v>610600</v>
      </c>
      <c r="H167" s="22">
        <f t="shared" si="74"/>
        <v>537328</v>
      </c>
      <c r="I167" s="22">
        <f t="shared" si="74"/>
        <v>537328</v>
      </c>
      <c r="J167" s="22">
        <f t="shared" si="74"/>
        <v>0</v>
      </c>
      <c r="K167" s="22">
        <f t="shared" si="74"/>
        <v>570105.00800000003</v>
      </c>
      <c r="L167" s="22">
        <f t="shared" si="74"/>
        <v>570105.00800000003</v>
      </c>
      <c r="M167" s="22">
        <f t="shared" si="74"/>
        <v>0</v>
      </c>
      <c r="N167" s="22">
        <f t="shared" si="74"/>
        <v>604311.30848000012</v>
      </c>
      <c r="O167" s="22">
        <f t="shared" si="74"/>
        <v>604311.30848000012</v>
      </c>
      <c r="P167" s="22">
        <f t="shared" si="74"/>
        <v>0</v>
      </c>
    </row>
    <row r="168" spans="1:16" x14ac:dyDescent="0.25">
      <c r="A168" s="80" t="s">
        <v>122</v>
      </c>
      <c r="B168" s="23" t="s">
        <v>22</v>
      </c>
      <c r="C168" s="23" t="s">
        <v>83</v>
      </c>
      <c r="D168" s="23" t="s">
        <v>123</v>
      </c>
      <c r="E168" s="23"/>
      <c r="F168" s="23"/>
      <c r="G168" s="22">
        <f t="shared" si="74"/>
        <v>610600</v>
      </c>
      <c r="H168" s="22">
        <f t="shared" si="74"/>
        <v>537328</v>
      </c>
      <c r="I168" s="22">
        <f t="shared" si="74"/>
        <v>537328</v>
      </c>
      <c r="J168" s="22">
        <f t="shared" si="74"/>
        <v>0</v>
      </c>
      <c r="K168" s="22">
        <f t="shared" si="74"/>
        <v>570105.00800000003</v>
      </c>
      <c r="L168" s="22">
        <f t="shared" si="74"/>
        <v>570105.00800000003</v>
      </c>
      <c r="M168" s="22">
        <f t="shared" si="74"/>
        <v>0</v>
      </c>
      <c r="N168" s="22">
        <f t="shared" si="74"/>
        <v>604311.30848000012</v>
      </c>
      <c r="O168" s="22">
        <f t="shared" si="74"/>
        <v>604311.30848000012</v>
      </c>
      <c r="P168" s="22">
        <f t="shared" si="74"/>
        <v>0</v>
      </c>
    </row>
    <row r="169" spans="1:16" ht="45.75" x14ac:dyDescent="0.25">
      <c r="A169" s="80" t="s">
        <v>124</v>
      </c>
      <c r="B169" s="23" t="s">
        <v>22</v>
      </c>
      <c r="C169" s="23" t="s">
        <v>83</v>
      </c>
      <c r="D169" s="23" t="s">
        <v>125</v>
      </c>
      <c r="E169" s="23"/>
      <c r="F169" s="23"/>
      <c r="G169" s="22">
        <f>SUM(G170)</f>
        <v>610600</v>
      </c>
      <c r="H169" s="22">
        <f t="shared" si="74"/>
        <v>537328</v>
      </c>
      <c r="I169" s="22">
        <f t="shared" si="74"/>
        <v>537328</v>
      </c>
      <c r="J169" s="22">
        <f t="shared" si="74"/>
        <v>0</v>
      </c>
      <c r="K169" s="22">
        <f t="shared" si="74"/>
        <v>570105.00800000003</v>
      </c>
      <c r="L169" s="22">
        <f t="shared" si="74"/>
        <v>570105.00800000003</v>
      </c>
      <c r="M169" s="22">
        <f t="shared" si="74"/>
        <v>0</v>
      </c>
      <c r="N169" s="22">
        <f t="shared" si="74"/>
        <v>604311.30848000012</v>
      </c>
      <c r="O169" s="22">
        <f t="shared" si="74"/>
        <v>604311.30848000012</v>
      </c>
      <c r="P169" s="22">
        <f t="shared" si="74"/>
        <v>0</v>
      </c>
    </row>
    <row r="170" spans="1:16" ht="23.25" x14ac:dyDescent="0.25">
      <c r="A170" s="138" t="s">
        <v>38</v>
      </c>
      <c r="B170" s="23" t="s">
        <v>22</v>
      </c>
      <c r="C170" s="23" t="s">
        <v>83</v>
      </c>
      <c r="D170" s="23" t="s">
        <v>125</v>
      </c>
      <c r="E170" s="23" t="s">
        <v>88</v>
      </c>
      <c r="F170" s="23"/>
      <c r="G170" s="22">
        <f>SUM(G171)</f>
        <v>610600</v>
      </c>
      <c r="H170" s="22">
        <f t="shared" si="74"/>
        <v>537328</v>
      </c>
      <c r="I170" s="22">
        <f t="shared" si="74"/>
        <v>537328</v>
      </c>
      <c r="J170" s="22">
        <f t="shared" si="74"/>
        <v>0</v>
      </c>
      <c r="K170" s="22">
        <f t="shared" si="74"/>
        <v>570105.00800000003</v>
      </c>
      <c r="L170" s="22">
        <f t="shared" si="74"/>
        <v>570105.00800000003</v>
      </c>
      <c r="M170" s="22">
        <f t="shared" si="74"/>
        <v>0</v>
      </c>
      <c r="N170" s="22">
        <f t="shared" si="74"/>
        <v>604311.30848000012</v>
      </c>
      <c r="O170" s="22">
        <f t="shared" si="74"/>
        <v>604311.30848000012</v>
      </c>
      <c r="P170" s="22">
        <f t="shared" si="74"/>
        <v>0</v>
      </c>
    </row>
    <row r="171" spans="1:16" ht="23.25" x14ac:dyDescent="0.25">
      <c r="A171" s="80" t="s">
        <v>39</v>
      </c>
      <c r="B171" s="23" t="s">
        <v>22</v>
      </c>
      <c r="C171" s="23" t="s">
        <v>83</v>
      </c>
      <c r="D171" s="23" t="s">
        <v>125</v>
      </c>
      <c r="E171" s="23" t="s">
        <v>89</v>
      </c>
      <c r="F171" s="23"/>
      <c r="G171" s="22">
        <f>SUM(G172+G175)</f>
        <v>610600</v>
      </c>
      <c r="H171" s="22">
        <f t="shared" ref="H171:P171" si="75">SUM(H172+H175)</f>
        <v>537328</v>
      </c>
      <c r="I171" s="22">
        <f t="shared" si="75"/>
        <v>537328</v>
      </c>
      <c r="J171" s="22">
        <f t="shared" si="75"/>
        <v>0</v>
      </c>
      <c r="K171" s="22">
        <f t="shared" si="75"/>
        <v>570105.00800000003</v>
      </c>
      <c r="L171" s="22">
        <f t="shared" si="75"/>
        <v>570105.00800000003</v>
      </c>
      <c r="M171" s="22">
        <f t="shared" si="75"/>
        <v>0</v>
      </c>
      <c r="N171" s="22">
        <f t="shared" si="75"/>
        <v>604311.30848000012</v>
      </c>
      <c r="O171" s="22">
        <f t="shared" si="75"/>
        <v>604311.30848000012</v>
      </c>
      <c r="P171" s="22">
        <f t="shared" si="75"/>
        <v>0</v>
      </c>
    </row>
    <row r="172" spans="1:16" x14ac:dyDescent="0.25">
      <c r="A172" s="257" t="s">
        <v>150</v>
      </c>
      <c r="B172" s="260" t="s">
        <v>22</v>
      </c>
      <c r="C172" s="260" t="s">
        <v>83</v>
      </c>
      <c r="D172" s="260" t="s">
        <v>125</v>
      </c>
      <c r="E172" s="260" t="s">
        <v>151</v>
      </c>
      <c r="F172" s="23"/>
      <c r="G172" s="22">
        <f>SUM(G173:G174)</f>
        <v>0</v>
      </c>
      <c r="H172" s="22">
        <f t="shared" ref="H172:P172" si="76">SUM(H173:H174)</f>
        <v>0</v>
      </c>
      <c r="I172" s="22">
        <f t="shared" si="76"/>
        <v>0</v>
      </c>
      <c r="J172" s="22">
        <f t="shared" si="76"/>
        <v>0</v>
      </c>
      <c r="K172" s="22">
        <f t="shared" si="76"/>
        <v>0</v>
      </c>
      <c r="L172" s="22">
        <f t="shared" si="76"/>
        <v>0</v>
      </c>
      <c r="M172" s="22">
        <f t="shared" si="76"/>
        <v>0</v>
      </c>
      <c r="N172" s="22">
        <f t="shared" si="76"/>
        <v>0</v>
      </c>
      <c r="O172" s="22">
        <f t="shared" si="76"/>
        <v>0</v>
      </c>
      <c r="P172" s="22">
        <f t="shared" si="76"/>
        <v>0</v>
      </c>
    </row>
    <row r="173" spans="1:16" x14ac:dyDescent="0.25">
      <c r="A173" s="258"/>
      <c r="B173" s="261"/>
      <c r="C173" s="261"/>
      <c r="D173" s="261"/>
      <c r="E173" s="261"/>
      <c r="F173" s="23" t="s">
        <v>126</v>
      </c>
      <c r="G173" s="22">
        <v>0</v>
      </c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x14ac:dyDescent="0.25">
      <c r="A174" s="259"/>
      <c r="B174" s="262"/>
      <c r="C174" s="262"/>
      <c r="D174" s="262"/>
      <c r="E174" s="262"/>
      <c r="F174" s="23" t="s">
        <v>152</v>
      </c>
      <c r="G174" s="22">
        <v>0</v>
      </c>
      <c r="H174" s="22">
        <f>SUM(I174:J174)</f>
        <v>0</v>
      </c>
      <c r="I174" s="22">
        <f>SUM(G174)</f>
        <v>0</v>
      </c>
      <c r="J174" s="22">
        <v>0</v>
      </c>
      <c r="K174" s="22">
        <f>SUM(L174:M174)</f>
        <v>0</v>
      </c>
      <c r="L174" s="22">
        <f>SUM(I174*106.4/100)</f>
        <v>0</v>
      </c>
      <c r="M174" s="22">
        <v>0</v>
      </c>
      <c r="N174" s="22">
        <f>SUM(O174:P174)</f>
        <v>0</v>
      </c>
      <c r="O174" s="22">
        <f>SUM(L174*106.2/100)</f>
        <v>0</v>
      </c>
      <c r="P174" s="22">
        <v>0</v>
      </c>
    </row>
    <row r="175" spans="1:16" ht="23.25" x14ac:dyDescent="0.25">
      <c r="A175" s="139" t="s">
        <v>42</v>
      </c>
      <c r="B175" s="23" t="s">
        <v>22</v>
      </c>
      <c r="C175" s="23" t="s">
        <v>83</v>
      </c>
      <c r="D175" s="23" t="s">
        <v>125</v>
      </c>
      <c r="E175" s="23" t="s">
        <v>43</v>
      </c>
      <c r="F175" s="23" t="s">
        <v>126</v>
      </c>
      <c r="G175" s="22">
        <f>SUM(G176:G177)</f>
        <v>610600</v>
      </c>
      <c r="H175" s="22">
        <f>SUM(H176:H177)</f>
        <v>537328</v>
      </c>
      <c r="I175" s="22">
        <f>SUM(I176:I177)</f>
        <v>537328</v>
      </c>
      <c r="J175" s="22">
        <f>SUM(J177)</f>
        <v>0</v>
      </c>
      <c r="K175" s="22">
        <f>SUM(K176:K177)</f>
        <v>570105.00800000003</v>
      </c>
      <c r="L175" s="22">
        <f>SUM(L176:L177)</f>
        <v>570105.00800000003</v>
      </c>
      <c r="M175" s="22">
        <f>SUM(M177)</f>
        <v>0</v>
      </c>
      <c r="N175" s="22">
        <f>SUM(N176:N177)</f>
        <v>604311.30848000012</v>
      </c>
      <c r="O175" s="22">
        <f>SUM(O176:O177)</f>
        <v>604311.30848000012</v>
      </c>
      <c r="P175" s="22">
        <f>SUM(P177)</f>
        <v>0</v>
      </c>
    </row>
    <row r="176" spans="1:16" x14ac:dyDescent="0.25">
      <c r="A176" s="139" t="s">
        <v>468</v>
      </c>
      <c r="B176" s="23" t="s">
        <v>22</v>
      </c>
      <c r="C176" s="23" t="s">
        <v>83</v>
      </c>
      <c r="D176" s="23" t="s">
        <v>125</v>
      </c>
      <c r="E176" s="23" t="s">
        <v>43</v>
      </c>
      <c r="F176" s="23" t="s">
        <v>126</v>
      </c>
      <c r="G176" s="22">
        <v>550600</v>
      </c>
      <c r="H176" s="22">
        <f>SUM(I176:J176)</f>
        <v>484528</v>
      </c>
      <c r="I176" s="22">
        <f>SUM(G176*88/100)</f>
        <v>484528</v>
      </c>
      <c r="J176" s="22">
        <v>0</v>
      </c>
      <c r="K176" s="22">
        <f>SUM(L176:M176)</f>
        <v>514084.20799999998</v>
      </c>
      <c r="L176" s="22">
        <f>SUM(I176*106.1/100)</f>
        <v>514084.20799999998</v>
      </c>
      <c r="M176" s="22">
        <v>0</v>
      </c>
      <c r="N176" s="22">
        <f>SUM(O176:P176)</f>
        <v>544929.26048000006</v>
      </c>
      <c r="O176" s="22">
        <f>SUM(L176*106/100)</f>
        <v>544929.26048000006</v>
      </c>
      <c r="P176" s="22">
        <v>0</v>
      </c>
    </row>
    <row r="177" spans="1:16" x14ac:dyDescent="0.25">
      <c r="A177" s="80" t="s">
        <v>128</v>
      </c>
      <c r="B177" s="23" t="s">
        <v>22</v>
      </c>
      <c r="C177" s="23" t="s">
        <v>83</v>
      </c>
      <c r="D177" s="23" t="s">
        <v>125</v>
      </c>
      <c r="E177" s="23" t="s">
        <v>43</v>
      </c>
      <c r="F177" s="23" t="s">
        <v>126</v>
      </c>
      <c r="G177" s="22">
        <v>60000</v>
      </c>
      <c r="H177" s="22">
        <f>SUM(I177:J177)</f>
        <v>52800</v>
      </c>
      <c r="I177" s="22">
        <f>SUM(G177*88/100)</f>
        <v>52800</v>
      </c>
      <c r="J177" s="22">
        <v>0</v>
      </c>
      <c r="K177" s="22">
        <f>SUM(L177:M177)</f>
        <v>56020.800000000003</v>
      </c>
      <c r="L177" s="22">
        <f>SUM(I177*106.1/100)</f>
        <v>56020.800000000003</v>
      </c>
      <c r="M177" s="22">
        <v>0</v>
      </c>
      <c r="N177" s="22">
        <f>SUM(O177:P177)</f>
        <v>59382.04800000001</v>
      </c>
      <c r="O177" s="22">
        <f>SUM(L177*106/100)</f>
        <v>59382.04800000001</v>
      </c>
      <c r="P177" s="22">
        <v>0</v>
      </c>
    </row>
    <row r="178" spans="1:16" ht="23.25" x14ac:dyDescent="0.25">
      <c r="A178" s="82" t="s">
        <v>129</v>
      </c>
      <c r="B178" s="24" t="s">
        <v>22</v>
      </c>
      <c r="C178" s="24" t="s">
        <v>130</v>
      </c>
      <c r="D178" s="24" t="s">
        <v>20</v>
      </c>
      <c r="E178" s="24"/>
      <c r="F178" s="24"/>
      <c r="G178" s="25">
        <f>SUM(G179)</f>
        <v>0</v>
      </c>
      <c r="H178" s="25">
        <f t="shared" ref="H178:P182" si="77">SUM(H179)</f>
        <v>0</v>
      </c>
      <c r="I178" s="25">
        <f t="shared" si="77"/>
        <v>0</v>
      </c>
      <c r="J178" s="25">
        <f t="shared" si="77"/>
        <v>0</v>
      </c>
      <c r="K178" s="25">
        <f t="shared" si="77"/>
        <v>0</v>
      </c>
      <c r="L178" s="25">
        <f t="shared" si="77"/>
        <v>0</v>
      </c>
      <c r="M178" s="25">
        <f t="shared" si="77"/>
        <v>0</v>
      </c>
      <c r="N178" s="25">
        <f t="shared" si="77"/>
        <v>0</v>
      </c>
      <c r="O178" s="25">
        <f t="shared" si="77"/>
        <v>0</v>
      </c>
      <c r="P178" s="25">
        <f t="shared" si="77"/>
        <v>0</v>
      </c>
    </row>
    <row r="179" spans="1:16" ht="23.25" x14ac:dyDescent="0.25">
      <c r="A179" s="80" t="s">
        <v>131</v>
      </c>
      <c r="B179" s="23" t="s">
        <v>22</v>
      </c>
      <c r="C179" s="23" t="s">
        <v>130</v>
      </c>
      <c r="D179" s="23" t="s">
        <v>132</v>
      </c>
      <c r="E179" s="23"/>
      <c r="F179" s="23"/>
      <c r="G179" s="22">
        <f>SUM(G180)</f>
        <v>0</v>
      </c>
      <c r="H179" s="22">
        <f t="shared" si="77"/>
        <v>0</v>
      </c>
      <c r="I179" s="22">
        <f t="shared" si="77"/>
        <v>0</v>
      </c>
      <c r="J179" s="22">
        <f t="shared" si="77"/>
        <v>0</v>
      </c>
      <c r="K179" s="22">
        <f t="shared" si="77"/>
        <v>0</v>
      </c>
      <c r="L179" s="22">
        <f t="shared" si="77"/>
        <v>0</v>
      </c>
      <c r="M179" s="22">
        <f t="shared" si="77"/>
        <v>0</v>
      </c>
      <c r="N179" s="22">
        <f t="shared" si="77"/>
        <v>0</v>
      </c>
      <c r="O179" s="22">
        <f t="shared" si="77"/>
        <v>0</v>
      </c>
      <c r="P179" s="22">
        <f t="shared" si="77"/>
        <v>0</v>
      </c>
    </row>
    <row r="180" spans="1:16" ht="23.25" x14ac:dyDescent="0.25">
      <c r="A180" s="80" t="s">
        <v>133</v>
      </c>
      <c r="B180" s="23" t="s">
        <v>22</v>
      </c>
      <c r="C180" s="23" t="s">
        <v>130</v>
      </c>
      <c r="D180" s="23" t="s">
        <v>267</v>
      </c>
      <c r="E180" s="23"/>
      <c r="F180" s="23"/>
      <c r="G180" s="22">
        <f>SUM(G181)</f>
        <v>0</v>
      </c>
      <c r="H180" s="22">
        <f t="shared" si="77"/>
        <v>0</v>
      </c>
      <c r="I180" s="22">
        <f t="shared" si="77"/>
        <v>0</v>
      </c>
      <c r="J180" s="22">
        <f t="shared" si="77"/>
        <v>0</v>
      </c>
      <c r="K180" s="22">
        <f t="shared" si="77"/>
        <v>0</v>
      </c>
      <c r="L180" s="22">
        <f t="shared" si="77"/>
        <v>0</v>
      </c>
      <c r="M180" s="22">
        <f t="shared" si="77"/>
        <v>0</v>
      </c>
      <c r="N180" s="22">
        <f t="shared" si="77"/>
        <v>0</v>
      </c>
      <c r="O180" s="22">
        <f t="shared" si="77"/>
        <v>0</v>
      </c>
      <c r="P180" s="22">
        <f t="shared" si="77"/>
        <v>0</v>
      </c>
    </row>
    <row r="181" spans="1:16" ht="23.25" x14ac:dyDescent="0.25">
      <c r="A181" s="138" t="s">
        <v>38</v>
      </c>
      <c r="B181" s="23" t="s">
        <v>22</v>
      </c>
      <c r="C181" s="23" t="s">
        <v>130</v>
      </c>
      <c r="D181" s="23" t="s">
        <v>267</v>
      </c>
      <c r="E181" s="23" t="s">
        <v>88</v>
      </c>
      <c r="F181" s="23"/>
      <c r="G181" s="22">
        <f>SUM(G182)</f>
        <v>0</v>
      </c>
      <c r="H181" s="22">
        <f t="shared" si="77"/>
        <v>0</v>
      </c>
      <c r="I181" s="22">
        <f t="shared" si="77"/>
        <v>0</v>
      </c>
      <c r="J181" s="22">
        <f t="shared" si="77"/>
        <v>0</v>
      </c>
      <c r="K181" s="22">
        <f t="shared" si="77"/>
        <v>0</v>
      </c>
      <c r="L181" s="22">
        <f t="shared" si="77"/>
        <v>0</v>
      </c>
      <c r="M181" s="22">
        <f t="shared" si="77"/>
        <v>0</v>
      </c>
      <c r="N181" s="22">
        <f t="shared" si="77"/>
        <v>0</v>
      </c>
      <c r="O181" s="22">
        <f t="shared" si="77"/>
        <v>0</v>
      </c>
      <c r="P181" s="22">
        <f t="shared" si="77"/>
        <v>0</v>
      </c>
    </row>
    <row r="182" spans="1:16" ht="23.25" x14ac:dyDescent="0.25">
      <c r="A182" s="80" t="s">
        <v>39</v>
      </c>
      <c r="B182" s="23" t="s">
        <v>22</v>
      </c>
      <c r="C182" s="23" t="s">
        <v>130</v>
      </c>
      <c r="D182" s="23" t="s">
        <v>267</v>
      </c>
      <c r="E182" s="23" t="s">
        <v>89</v>
      </c>
      <c r="F182" s="23"/>
      <c r="G182" s="22">
        <f>SUM(G183)</f>
        <v>0</v>
      </c>
      <c r="H182" s="22">
        <f t="shared" si="77"/>
        <v>0</v>
      </c>
      <c r="I182" s="22">
        <f t="shared" si="77"/>
        <v>0</v>
      </c>
      <c r="J182" s="22">
        <f t="shared" si="77"/>
        <v>0</v>
      </c>
      <c r="K182" s="22">
        <f t="shared" si="77"/>
        <v>0</v>
      </c>
      <c r="L182" s="22">
        <f t="shared" si="77"/>
        <v>0</v>
      </c>
      <c r="M182" s="22">
        <f t="shared" si="77"/>
        <v>0</v>
      </c>
      <c r="N182" s="22">
        <f t="shared" si="77"/>
        <v>0</v>
      </c>
      <c r="O182" s="22">
        <f t="shared" si="77"/>
        <v>0</v>
      </c>
      <c r="P182" s="22">
        <f t="shared" si="77"/>
        <v>0</v>
      </c>
    </row>
    <row r="183" spans="1:16" ht="23.25" x14ac:dyDescent="0.25">
      <c r="A183" s="139" t="s">
        <v>42</v>
      </c>
      <c r="B183" s="23" t="s">
        <v>22</v>
      </c>
      <c r="C183" s="23" t="s">
        <v>130</v>
      </c>
      <c r="D183" s="23" t="s">
        <v>267</v>
      </c>
      <c r="E183" s="23" t="s">
        <v>43</v>
      </c>
      <c r="F183" s="23" t="s">
        <v>56</v>
      </c>
      <c r="G183" s="22">
        <v>0</v>
      </c>
      <c r="H183" s="22">
        <f>SUM(I183:J183)</f>
        <v>0</v>
      </c>
      <c r="I183" s="22"/>
      <c r="J183" s="22"/>
      <c r="K183" s="22">
        <f>SUM(L183:M183)</f>
        <v>0</v>
      </c>
      <c r="L183" s="22"/>
      <c r="M183" s="22"/>
      <c r="N183" s="22">
        <f>SUM(O183:P183)</f>
        <v>0</v>
      </c>
      <c r="O183" s="22"/>
      <c r="P183" s="22"/>
    </row>
    <row r="184" spans="1:16" x14ac:dyDescent="0.25">
      <c r="A184" s="82" t="s">
        <v>135</v>
      </c>
      <c r="B184" s="24" t="s">
        <v>136</v>
      </c>
      <c r="C184" s="24" t="s">
        <v>19</v>
      </c>
      <c r="D184" s="24" t="s">
        <v>20</v>
      </c>
      <c r="E184" s="24"/>
      <c r="F184" s="24"/>
      <c r="G184" s="25">
        <f t="shared" ref="G184:P184" si="78">SUM(G185+G191+G198)</f>
        <v>158474</v>
      </c>
      <c r="H184" s="25">
        <f t="shared" si="78"/>
        <v>157097.12</v>
      </c>
      <c r="I184" s="25">
        <f t="shared" si="78"/>
        <v>157097.12</v>
      </c>
      <c r="J184" s="25">
        <f t="shared" si="78"/>
        <v>0</v>
      </c>
      <c r="K184" s="25">
        <f t="shared" si="78"/>
        <v>166680.04431999999</v>
      </c>
      <c r="L184" s="25">
        <f t="shared" si="78"/>
        <v>166680.04431999999</v>
      </c>
      <c r="M184" s="25">
        <f t="shared" si="78"/>
        <v>0</v>
      </c>
      <c r="N184" s="25">
        <f t="shared" si="78"/>
        <v>176680.8469792</v>
      </c>
      <c r="O184" s="25">
        <f t="shared" si="78"/>
        <v>176680.8469792</v>
      </c>
      <c r="P184" s="25">
        <f t="shared" si="78"/>
        <v>0</v>
      </c>
    </row>
    <row r="185" spans="1:16" x14ac:dyDescent="0.25">
      <c r="A185" s="82" t="s">
        <v>137</v>
      </c>
      <c r="B185" s="24" t="s">
        <v>136</v>
      </c>
      <c r="C185" s="24" t="s">
        <v>18</v>
      </c>
      <c r="D185" s="24" t="s">
        <v>20</v>
      </c>
      <c r="E185" s="24"/>
      <c r="F185" s="24"/>
      <c r="G185" s="25">
        <f>SUM(G186)</f>
        <v>0</v>
      </c>
      <c r="H185" s="25">
        <f t="shared" ref="H185:P189" si="79">SUM(H186)</f>
        <v>0</v>
      </c>
      <c r="I185" s="25">
        <f t="shared" si="79"/>
        <v>0</v>
      </c>
      <c r="J185" s="25">
        <f t="shared" si="79"/>
        <v>0</v>
      </c>
      <c r="K185" s="25">
        <f t="shared" si="79"/>
        <v>0</v>
      </c>
      <c r="L185" s="25">
        <f t="shared" si="79"/>
        <v>0</v>
      </c>
      <c r="M185" s="25">
        <f t="shared" si="79"/>
        <v>0</v>
      </c>
      <c r="N185" s="25">
        <f t="shared" si="79"/>
        <v>0</v>
      </c>
      <c r="O185" s="25">
        <f t="shared" si="79"/>
        <v>0</v>
      </c>
      <c r="P185" s="25">
        <f t="shared" si="79"/>
        <v>0</v>
      </c>
    </row>
    <row r="186" spans="1:16" x14ac:dyDescent="0.25">
      <c r="A186" s="80" t="s">
        <v>138</v>
      </c>
      <c r="B186" s="23" t="s">
        <v>136</v>
      </c>
      <c r="C186" s="23" t="s">
        <v>18</v>
      </c>
      <c r="D186" s="23" t="s">
        <v>139</v>
      </c>
      <c r="E186" s="23"/>
      <c r="F186" s="23"/>
      <c r="G186" s="22">
        <f>SUM(G187)</f>
        <v>0</v>
      </c>
      <c r="H186" s="22">
        <f t="shared" si="79"/>
        <v>0</v>
      </c>
      <c r="I186" s="22">
        <f t="shared" si="79"/>
        <v>0</v>
      </c>
      <c r="J186" s="22">
        <f t="shared" si="79"/>
        <v>0</v>
      </c>
      <c r="K186" s="22">
        <f t="shared" si="79"/>
        <v>0</v>
      </c>
      <c r="L186" s="22">
        <f t="shared" si="79"/>
        <v>0</v>
      </c>
      <c r="M186" s="22">
        <f t="shared" si="79"/>
        <v>0</v>
      </c>
      <c r="N186" s="22">
        <f t="shared" si="79"/>
        <v>0</v>
      </c>
      <c r="O186" s="22">
        <f t="shared" si="79"/>
        <v>0</v>
      </c>
      <c r="P186" s="22">
        <f t="shared" si="79"/>
        <v>0</v>
      </c>
    </row>
    <row r="187" spans="1:16" ht="45.75" x14ac:dyDescent="0.25">
      <c r="A187" s="80" t="s">
        <v>140</v>
      </c>
      <c r="B187" s="23" t="s">
        <v>136</v>
      </c>
      <c r="C187" s="23" t="s">
        <v>18</v>
      </c>
      <c r="D187" s="23" t="s">
        <v>268</v>
      </c>
      <c r="E187" s="23"/>
      <c r="F187" s="23"/>
      <c r="G187" s="22">
        <f>SUM(G188)</f>
        <v>0</v>
      </c>
      <c r="H187" s="22">
        <f t="shared" si="79"/>
        <v>0</v>
      </c>
      <c r="I187" s="22">
        <f t="shared" si="79"/>
        <v>0</v>
      </c>
      <c r="J187" s="22">
        <f t="shared" si="79"/>
        <v>0</v>
      </c>
      <c r="K187" s="22">
        <f t="shared" si="79"/>
        <v>0</v>
      </c>
      <c r="L187" s="22">
        <f t="shared" si="79"/>
        <v>0</v>
      </c>
      <c r="M187" s="22">
        <f t="shared" si="79"/>
        <v>0</v>
      </c>
      <c r="N187" s="22">
        <f t="shared" si="79"/>
        <v>0</v>
      </c>
      <c r="O187" s="22">
        <f t="shared" si="79"/>
        <v>0</v>
      </c>
      <c r="P187" s="22">
        <f t="shared" si="79"/>
        <v>0</v>
      </c>
    </row>
    <row r="188" spans="1:16" ht="34.5" x14ac:dyDescent="0.25">
      <c r="A188" s="80" t="s">
        <v>142</v>
      </c>
      <c r="B188" s="23" t="s">
        <v>136</v>
      </c>
      <c r="C188" s="23" t="s">
        <v>18</v>
      </c>
      <c r="D188" s="23" t="s">
        <v>269</v>
      </c>
      <c r="E188" s="23"/>
      <c r="F188" s="23"/>
      <c r="G188" s="22">
        <f>SUM(G189)</f>
        <v>0</v>
      </c>
      <c r="H188" s="22">
        <f t="shared" si="79"/>
        <v>0</v>
      </c>
      <c r="I188" s="22">
        <f t="shared" si="79"/>
        <v>0</v>
      </c>
      <c r="J188" s="22">
        <f t="shared" si="79"/>
        <v>0</v>
      </c>
      <c r="K188" s="22">
        <f t="shared" si="79"/>
        <v>0</v>
      </c>
      <c r="L188" s="22">
        <f t="shared" si="79"/>
        <v>0</v>
      </c>
      <c r="M188" s="22">
        <f t="shared" si="79"/>
        <v>0</v>
      </c>
      <c r="N188" s="22">
        <f t="shared" si="79"/>
        <v>0</v>
      </c>
      <c r="O188" s="22">
        <f t="shared" si="79"/>
        <v>0</v>
      </c>
      <c r="P188" s="22">
        <f t="shared" si="79"/>
        <v>0</v>
      </c>
    </row>
    <row r="189" spans="1:16" x14ac:dyDescent="0.25">
      <c r="A189" s="139" t="s">
        <v>62</v>
      </c>
      <c r="B189" s="23" t="s">
        <v>136</v>
      </c>
      <c r="C189" s="23" t="s">
        <v>18</v>
      </c>
      <c r="D189" s="23" t="s">
        <v>269</v>
      </c>
      <c r="E189" s="23" t="s">
        <v>63</v>
      </c>
      <c r="F189" s="23"/>
      <c r="G189" s="22">
        <f>SUM(G190)</f>
        <v>0</v>
      </c>
      <c r="H189" s="22">
        <f t="shared" si="79"/>
        <v>0</v>
      </c>
      <c r="I189" s="22">
        <f t="shared" si="79"/>
        <v>0</v>
      </c>
      <c r="J189" s="22">
        <f t="shared" si="79"/>
        <v>0</v>
      </c>
      <c r="K189" s="22">
        <f t="shared" si="79"/>
        <v>0</v>
      </c>
      <c r="L189" s="22">
        <f t="shared" si="79"/>
        <v>0</v>
      </c>
      <c r="M189" s="22">
        <f t="shared" si="79"/>
        <v>0</v>
      </c>
      <c r="N189" s="22">
        <f t="shared" si="79"/>
        <v>0</v>
      </c>
      <c r="O189" s="22">
        <f t="shared" si="79"/>
        <v>0</v>
      </c>
      <c r="P189" s="22">
        <f t="shared" si="79"/>
        <v>0</v>
      </c>
    </row>
    <row r="190" spans="1:16" ht="34.5" x14ac:dyDescent="0.25">
      <c r="A190" s="139" t="s">
        <v>112</v>
      </c>
      <c r="B190" s="23" t="s">
        <v>136</v>
      </c>
      <c r="C190" s="23" t="s">
        <v>18</v>
      </c>
      <c r="D190" s="23" t="s">
        <v>269</v>
      </c>
      <c r="E190" s="23" t="s">
        <v>113</v>
      </c>
      <c r="F190" s="23" t="s">
        <v>143</v>
      </c>
      <c r="G190" s="22">
        <v>0</v>
      </c>
      <c r="H190" s="22">
        <f>SUM(I190:J190)</f>
        <v>0</v>
      </c>
      <c r="I190" s="22"/>
      <c r="J190" s="22"/>
      <c r="K190" s="22">
        <f>SUM(L190:M190)</f>
        <v>0</v>
      </c>
      <c r="L190" s="22"/>
      <c r="M190" s="22"/>
      <c r="N190" s="22">
        <f>SUM(O190:P190)</f>
        <v>0</v>
      </c>
      <c r="O190" s="22"/>
      <c r="P190" s="22"/>
    </row>
    <row r="191" spans="1:16" x14ac:dyDescent="0.25">
      <c r="A191" s="82" t="s">
        <v>144</v>
      </c>
      <c r="B191" s="24" t="s">
        <v>136</v>
      </c>
      <c r="C191" s="24" t="s">
        <v>145</v>
      </c>
      <c r="D191" s="24" t="s">
        <v>20</v>
      </c>
      <c r="E191" s="24"/>
      <c r="F191" s="24"/>
      <c r="G191" s="25">
        <f t="shared" ref="G191:P194" si="80">SUM(G192)</f>
        <v>0</v>
      </c>
      <c r="H191" s="25">
        <f t="shared" si="80"/>
        <v>0</v>
      </c>
      <c r="I191" s="25">
        <f t="shared" si="80"/>
        <v>0</v>
      </c>
      <c r="J191" s="25">
        <f t="shared" si="80"/>
        <v>0</v>
      </c>
      <c r="K191" s="25">
        <f t="shared" si="80"/>
        <v>0</v>
      </c>
      <c r="L191" s="25">
        <f t="shared" si="80"/>
        <v>0</v>
      </c>
      <c r="M191" s="25">
        <f t="shared" si="80"/>
        <v>0</v>
      </c>
      <c r="N191" s="25">
        <f t="shared" si="80"/>
        <v>0</v>
      </c>
      <c r="O191" s="25">
        <f t="shared" si="80"/>
        <v>0</v>
      </c>
      <c r="P191" s="25">
        <f t="shared" si="80"/>
        <v>0</v>
      </c>
    </row>
    <row r="192" spans="1:16" x14ac:dyDescent="0.25">
      <c r="A192" s="80" t="s">
        <v>146</v>
      </c>
      <c r="B192" s="23" t="s">
        <v>136</v>
      </c>
      <c r="C192" s="23" t="s">
        <v>145</v>
      </c>
      <c r="D192" s="23" t="s">
        <v>147</v>
      </c>
      <c r="E192" s="23"/>
      <c r="F192" s="23"/>
      <c r="G192" s="22">
        <f t="shared" si="80"/>
        <v>0</v>
      </c>
      <c r="H192" s="22">
        <f t="shared" si="80"/>
        <v>0</v>
      </c>
      <c r="I192" s="22">
        <f t="shared" si="80"/>
        <v>0</v>
      </c>
      <c r="J192" s="22">
        <f t="shared" si="80"/>
        <v>0</v>
      </c>
      <c r="K192" s="22">
        <f t="shared" si="80"/>
        <v>0</v>
      </c>
      <c r="L192" s="22">
        <f t="shared" si="80"/>
        <v>0</v>
      </c>
      <c r="M192" s="22">
        <f t="shared" si="80"/>
        <v>0</v>
      </c>
      <c r="N192" s="22">
        <f t="shared" si="80"/>
        <v>0</v>
      </c>
      <c r="O192" s="22">
        <f t="shared" si="80"/>
        <v>0</v>
      </c>
      <c r="P192" s="22">
        <f t="shared" si="80"/>
        <v>0</v>
      </c>
    </row>
    <row r="193" spans="1:16" x14ac:dyDescent="0.25">
      <c r="A193" s="80" t="s">
        <v>148</v>
      </c>
      <c r="B193" s="23" t="s">
        <v>136</v>
      </c>
      <c r="C193" s="23" t="s">
        <v>145</v>
      </c>
      <c r="D193" s="23" t="s">
        <v>323</v>
      </c>
      <c r="E193" s="23"/>
      <c r="F193" s="23"/>
      <c r="G193" s="22">
        <f>SUM(G194)</f>
        <v>0</v>
      </c>
      <c r="H193" s="22">
        <f t="shared" si="80"/>
        <v>0</v>
      </c>
      <c r="I193" s="22">
        <f t="shared" si="80"/>
        <v>0</v>
      </c>
      <c r="J193" s="22">
        <f t="shared" si="80"/>
        <v>0</v>
      </c>
      <c r="K193" s="22">
        <f t="shared" si="80"/>
        <v>0</v>
      </c>
      <c r="L193" s="22">
        <f t="shared" si="80"/>
        <v>0</v>
      </c>
      <c r="M193" s="22">
        <f t="shared" si="80"/>
        <v>0</v>
      </c>
      <c r="N193" s="22">
        <f t="shared" si="80"/>
        <v>0</v>
      </c>
      <c r="O193" s="22">
        <f t="shared" si="80"/>
        <v>0</v>
      </c>
      <c r="P193" s="22">
        <f t="shared" si="80"/>
        <v>0</v>
      </c>
    </row>
    <row r="194" spans="1:16" ht="23.25" x14ac:dyDescent="0.25">
      <c r="A194" s="138" t="s">
        <v>38</v>
      </c>
      <c r="B194" s="23" t="s">
        <v>136</v>
      </c>
      <c r="C194" s="23" t="s">
        <v>145</v>
      </c>
      <c r="D194" s="23" t="s">
        <v>323</v>
      </c>
      <c r="E194" s="23" t="s">
        <v>88</v>
      </c>
      <c r="F194" s="23"/>
      <c r="G194" s="22">
        <f>SUM(G195)</f>
        <v>0</v>
      </c>
      <c r="H194" s="22">
        <f t="shared" si="80"/>
        <v>0</v>
      </c>
      <c r="I194" s="22">
        <f t="shared" si="80"/>
        <v>0</v>
      </c>
      <c r="J194" s="22">
        <f t="shared" si="80"/>
        <v>0</v>
      </c>
      <c r="K194" s="22">
        <f t="shared" si="80"/>
        <v>0</v>
      </c>
      <c r="L194" s="22">
        <f t="shared" si="80"/>
        <v>0</v>
      </c>
      <c r="M194" s="22">
        <f t="shared" si="80"/>
        <v>0</v>
      </c>
      <c r="N194" s="22">
        <f t="shared" si="80"/>
        <v>0</v>
      </c>
      <c r="O194" s="22">
        <f t="shared" si="80"/>
        <v>0</v>
      </c>
      <c r="P194" s="22">
        <f t="shared" si="80"/>
        <v>0</v>
      </c>
    </row>
    <row r="195" spans="1:16" ht="23.25" x14ac:dyDescent="0.25">
      <c r="A195" s="80" t="s">
        <v>39</v>
      </c>
      <c r="B195" s="23" t="s">
        <v>136</v>
      </c>
      <c r="C195" s="23" t="s">
        <v>145</v>
      </c>
      <c r="D195" s="23" t="s">
        <v>323</v>
      </c>
      <c r="E195" s="23" t="s">
        <v>89</v>
      </c>
      <c r="F195" s="23"/>
      <c r="G195" s="22">
        <f>SUM(G196:G197)</f>
        <v>0</v>
      </c>
      <c r="H195" s="22">
        <f t="shared" ref="H195:P195" si="81">SUM(H196:H197)</f>
        <v>0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</row>
    <row r="196" spans="1:16" ht="34.5" x14ac:dyDescent="0.25">
      <c r="A196" s="139" t="s">
        <v>150</v>
      </c>
      <c r="B196" s="23" t="s">
        <v>136</v>
      </c>
      <c r="C196" s="23" t="s">
        <v>145</v>
      </c>
      <c r="D196" s="23" t="s">
        <v>323</v>
      </c>
      <c r="E196" s="23" t="s">
        <v>151</v>
      </c>
      <c r="F196" s="23" t="s">
        <v>152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1:16" ht="23.25" x14ac:dyDescent="0.25">
      <c r="A197" s="139" t="s">
        <v>42</v>
      </c>
      <c r="B197" s="23" t="s">
        <v>136</v>
      </c>
      <c r="C197" s="23" t="s">
        <v>145</v>
      </c>
      <c r="D197" s="23" t="s">
        <v>323</v>
      </c>
      <c r="E197" s="23" t="s">
        <v>43</v>
      </c>
      <c r="F197" s="23" t="s">
        <v>56</v>
      </c>
      <c r="G197" s="22"/>
      <c r="H197" s="22">
        <f>SUM(I197:J197)</f>
        <v>0</v>
      </c>
      <c r="I197" s="22">
        <f>SUM(G197)</f>
        <v>0</v>
      </c>
      <c r="J197" s="22">
        <v>0</v>
      </c>
      <c r="K197" s="22">
        <f>SUM(L197:M197)</f>
        <v>0</v>
      </c>
      <c r="L197" s="22">
        <f>SUM(I197*106.4/100)</f>
        <v>0</v>
      </c>
      <c r="M197" s="22">
        <v>0</v>
      </c>
      <c r="N197" s="22">
        <f>SUM(O197:P197)</f>
        <v>0</v>
      </c>
      <c r="O197" s="22">
        <f>SUM(L197*106.2/100)</f>
        <v>0</v>
      </c>
      <c r="P197" s="22">
        <v>0</v>
      </c>
    </row>
    <row r="198" spans="1:16" x14ac:dyDescent="0.25">
      <c r="A198" s="82" t="s">
        <v>153</v>
      </c>
      <c r="B198" s="24" t="s">
        <v>136</v>
      </c>
      <c r="C198" s="24" t="s">
        <v>81</v>
      </c>
      <c r="D198" s="24" t="s">
        <v>20</v>
      </c>
      <c r="E198" s="24"/>
      <c r="F198" s="24"/>
      <c r="G198" s="25">
        <f>SUM(G199)</f>
        <v>158474</v>
      </c>
      <c r="H198" s="25">
        <f t="shared" ref="H198:P198" si="82">SUM(H199)</f>
        <v>157097.12</v>
      </c>
      <c r="I198" s="25">
        <f t="shared" si="82"/>
        <v>157097.12</v>
      </c>
      <c r="J198" s="25">
        <f t="shared" si="82"/>
        <v>0</v>
      </c>
      <c r="K198" s="25">
        <f t="shared" si="82"/>
        <v>166680.04431999999</v>
      </c>
      <c r="L198" s="25">
        <f t="shared" si="82"/>
        <v>166680.04431999999</v>
      </c>
      <c r="M198" s="25">
        <f t="shared" si="82"/>
        <v>0</v>
      </c>
      <c r="N198" s="25">
        <f t="shared" si="82"/>
        <v>176680.8469792</v>
      </c>
      <c r="O198" s="25">
        <f t="shared" si="82"/>
        <v>176680.8469792</v>
      </c>
      <c r="P198" s="25">
        <f t="shared" si="82"/>
        <v>0</v>
      </c>
    </row>
    <row r="199" spans="1:16" x14ac:dyDescent="0.25">
      <c r="A199" s="80" t="s">
        <v>153</v>
      </c>
      <c r="B199" s="23" t="s">
        <v>136</v>
      </c>
      <c r="C199" s="23" t="s">
        <v>81</v>
      </c>
      <c r="D199" s="23" t="s">
        <v>442</v>
      </c>
      <c r="E199" s="23"/>
      <c r="F199" s="23"/>
      <c r="G199" s="22">
        <f>SUM(G200+G207+G211+G215)</f>
        <v>158474</v>
      </c>
      <c r="H199" s="22">
        <f t="shared" ref="H199:P199" si="83">SUM(H200+H207+H211+H215)</f>
        <v>157097.12</v>
      </c>
      <c r="I199" s="22">
        <f t="shared" si="83"/>
        <v>157097.12</v>
      </c>
      <c r="J199" s="22">
        <f t="shared" si="83"/>
        <v>0</v>
      </c>
      <c r="K199" s="22">
        <f t="shared" si="83"/>
        <v>166680.04431999999</v>
      </c>
      <c r="L199" s="22">
        <f t="shared" si="83"/>
        <v>166680.04431999999</v>
      </c>
      <c r="M199" s="22">
        <f t="shared" si="83"/>
        <v>0</v>
      </c>
      <c r="N199" s="22">
        <f t="shared" si="83"/>
        <v>176680.8469792</v>
      </c>
      <c r="O199" s="22">
        <f t="shared" si="83"/>
        <v>176680.8469792</v>
      </c>
      <c r="P199" s="22">
        <f t="shared" si="83"/>
        <v>0</v>
      </c>
    </row>
    <row r="200" spans="1:16" x14ac:dyDescent="0.25">
      <c r="A200" s="80" t="s">
        <v>155</v>
      </c>
      <c r="B200" s="23" t="s">
        <v>136</v>
      </c>
      <c r="C200" s="23" t="s">
        <v>81</v>
      </c>
      <c r="D200" s="23" t="s">
        <v>154</v>
      </c>
      <c r="E200" s="23"/>
      <c r="F200" s="23"/>
      <c r="G200" s="22">
        <f>G201</f>
        <v>126000</v>
      </c>
      <c r="H200" s="22">
        <f t="shared" ref="H200:P201" si="84">SUM(H201)</f>
        <v>128520</v>
      </c>
      <c r="I200" s="22">
        <f t="shared" si="84"/>
        <v>128520</v>
      </c>
      <c r="J200" s="22">
        <f t="shared" si="84"/>
        <v>0</v>
      </c>
      <c r="K200" s="22">
        <f t="shared" si="84"/>
        <v>136359.72</v>
      </c>
      <c r="L200" s="22">
        <f t="shared" si="84"/>
        <v>136359.72</v>
      </c>
      <c r="M200" s="22">
        <f t="shared" si="84"/>
        <v>0</v>
      </c>
      <c r="N200" s="22">
        <f t="shared" si="84"/>
        <v>144541.30319999999</v>
      </c>
      <c r="O200" s="22">
        <f t="shared" si="84"/>
        <v>144541.30319999999</v>
      </c>
      <c r="P200" s="22">
        <f t="shared" si="84"/>
        <v>0</v>
      </c>
    </row>
    <row r="201" spans="1:16" ht="23.25" x14ac:dyDescent="0.25">
      <c r="A201" s="138" t="s">
        <v>38</v>
      </c>
      <c r="B201" s="23" t="s">
        <v>136</v>
      </c>
      <c r="C201" s="23" t="s">
        <v>81</v>
      </c>
      <c r="D201" s="23" t="s">
        <v>156</v>
      </c>
      <c r="E201" s="23" t="s">
        <v>88</v>
      </c>
      <c r="F201" s="23"/>
      <c r="G201" s="22">
        <f>G202</f>
        <v>126000</v>
      </c>
      <c r="H201" s="22">
        <f t="shared" si="84"/>
        <v>128520</v>
      </c>
      <c r="I201" s="22">
        <f t="shared" si="84"/>
        <v>128520</v>
      </c>
      <c r="J201" s="22">
        <f t="shared" si="84"/>
        <v>0</v>
      </c>
      <c r="K201" s="22">
        <f t="shared" si="84"/>
        <v>136359.72</v>
      </c>
      <c r="L201" s="22">
        <f t="shared" si="84"/>
        <v>136359.72</v>
      </c>
      <c r="M201" s="22">
        <f t="shared" si="84"/>
        <v>0</v>
      </c>
      <c r="N201" s="22">
        <f t="shared" si="84"/>
        <v>144541.30319999999</v>
      </c>
      <c r="O201" s="22">
        <f t="shared" si="84"/>
        <v>144541.30319999999</v>
      </c>
      <c r="P201" s="22">
        <f t="shared" si="84"/>
        <v>0</v>
      </c>
    </row>
    <row r="202" spans="1:16" ht="23.25" x14ac:dyDescent="0.25">
      <c r="A202" s="80" t="s">
        <v>39</v>
      </c>
      <c r="B202" s="23" t="s">
        <v>136</v>
      </c>
      <c r="C202" s="23" t="s">
        <v>81</v>
      </c>
      <c r="D202" s="23" t="s">
        <v>156</v>
      </c>
      <c r="E202" s="23" t="s">
        <v>89</v>
      </c>
      <c r="F202" s="23"/>
      <c r="G202" s="22">
        <f>SUM(G203+G205)</f>
        <v>126000</v>
      </c>
      <c r="H202" s="22">
        <f t="shared" ref="H202:P202" si="85">SUM(H203+H205)</f>
        <v>128520</v>
      </c>
      <c r="I202" s="22">
        <f t="shared" si="85"/>
        <v>128520</v>
      </c>
      <c r="J202" s="22">
        <f t="shared" si="85"/>
        <v>0</v>
      </c>
      <c r="K202" s="22">
        <f t="shared" si="85"/>
        <v>136359.72</v>
      </c>
      <c r="L202" s="22">
        <f t="shared" si="85"/>
        <v>136359.72</v>
      </c>
      <c r="M202" s="22">
        <f t="shared" si="85"/>
        <v>0</v>
      </c>
      <c r="N202" s="22">
        <f t="shared" si="85"/>
        <v>144541.30319999999</v>
      </c>
      <c r="O202" s="22">
        <f t="shared" si="85"/>
        <v>144541.30319999999</v>
      </c>
      <c r="P202" s="22">
        <f t="shared" si="85"/>
        <v>0</v>
      </c>
    </row>
    <row r="203" spans="1:16" ht="23.25" x14ac:dyDescent="0.25">
      <c r="A203" s="139" t="s">
        <v>42</v>
      </c>
      <c r="B203" s="23" t="s">
        <v>136</v>
      </c>
      <c r="C203" s="23" t="s">
        <v>81</v>
      </c>
      <c r="D203" s="23" t="s">
        <v>156</v>
      </c>
      <c r="E203" s="23" t="s">
        <v>43</v>
      </c>
      <c r="F203" s="23" t="s">
        <v>126</v>
      </c>
      <c r="G203" s="22">
        <f>SUM(G204)</f>
        <v>0</v>
      </c>
      <c r="H203" s="22">
        <f t="shared" ref="H203:P203" si="86">SUM(H204)</f>
        <v>0</v>
      </c>
      <c r="I203" s="22">
        <f t="shared" si="86"/>
        <v>0</v>
      </c>
      <c r="J203" s="22">
        <f t="shared" si="86"/>
        <v>0</v>
      </c>
      <c r="K203" s="22">
        <f t="shared" si="86"/>
        <v>0</v>
      </c>
      <c r="L203" s="22">
        <f t="shared" si="86"/>
        <v>0</v>
      </c>
      <c r="M203" s="22">
        <f t="shared" si="86"/>
        <v>0</v>
      </c>
      <c r="N203" s="22">
        <f t="shared" si="86"/>
        <v>0</v>
      </c>
      <c r="O203" s="22">
        <f t="shared" si="86"/>
        <v>0</v>
      </c>
      <c r="P203" s="22">
        <f t="shared" si="86"/>
        <v>0</v>
      </c>
    </row>
    <row r="204" spans="1:16" x14ac:dyDescent="0.25">
      <c r="A204" s="139" t="s">
        <v>157</v>
      </c>
      <c r="B204" s="23" t="s">
        <v>136</v>
      </c>
      <c r="C204" s="23" t="s">
        <v>81</v>
      </c>
      <c r="D204" s="23" t="s">
        <v>156</v>
      </c>
      <c r="E204" s="23" t="s">
        <v>43</v>
      </c>
      <c r="F204" s="23" t="s">
        <v>126</v>
      </c>
      <c r="G204" s="22">
        <v>0</v>
      </c>
      <c r="H204" s="22">
        <f>SUM(I204:J204)</f>
        <v>0</v>
      </c>
      <c r="I204" s="22">
        <f>SUM(G204)</f>
        <v>0</v>
      </c>
      <c r="J204" s="22">
        <v>0</v>
      </c>
      <c r="K204" s="22">
        <f>SUM(L204:M204)</f>
        <v>0</v>
      </c>
      <c r="L204" s="22">
        <f>SUM(I204*106.4/100)</f>
        <v>0</v>
      </c>
      <c r="M204" s="22">
        <v>0</v>
      </c>
      <c r="N204" s="22">
        <f>SUM(O204:P204)</f>
        <v>0</v>
      </c>
      <c r="O204" s="22">
        <f>SUM(L204*106.2/100)</f>
        <v>0</v>
      </c>
      <c r="P204" s="22">
        <v>0</v>
      </c>
    </row>
    <row r="205" spans="1:16" ht="23.25" x14ac:dyDescent="0.25">
      <c r="A205" s="139" t="s">
        <v>42</v>
      </c>
      <c r="B205" s="23" t="s">
        <v>136</v>
      </c>
      <c r="C205" s="23" t="s">
        <v>81</v>
      </c>
      <c r="D205" s="23" t="s">
        <v>156</v>
      </c>
      <c r="E205" s="23" t="s">
        <v>43</v>
      </c>
      <c r="F205" s="128" t="s">
        <v>46</v>
      </c>
      <c r="G205" s="22">
        <f>SUM(G206)</f>
        <v>126000</v>
      </c>
      <c r="H205" s="22">
        <f t="shared" ref="H205:P205" si="87">SUM(H206)</f>
        <v>128520</v>
      </c>
      <c r="I205" s="22">
        <f t="shared" si="87"/>
        <v>128520</v>
      </c>
      <c r="J205" s="22">
        <f t="shared" si="87"/>
        <v>0</v>
      </c>
      <c r="K205" s="22">
        <f t="shared" si="87"/>
        <v>136359.72</v>
      </c>
      <c r="L205" s="22">
        <f t="shared" si="87"/>
        <v>136359.72</v>
      </c>
      <c r="M205" s="22">
        <f t="shared" si="87"/>
        <v>0</v>
      </c>
      <c r="N205" s="22">
        <f t="shared" si="87"/>
        <v>144541.30319999999</v>
      </c>
      <c r="O205" s="22">
        <f t="shared" si="87"/>
        <v>144541.30319999999</v>
      </c>
      <c r="P205" s="22">
        <f t="shared" si="87"/>
        <v>0</v>
      </c>
    </row>
    <row r="206" spans="1:16" x14ac:dyDescent="0.25">
      <c r="A206" s="139" t="s">
        <v>158</v>
      </c>
      <c r="B206" s="23" t="s">
        <v>136</v>
      </c>
      <c r="C206" s="23" t="s">
        <v>81</v>
      </c>
      <c r="D206" s="23" t="s">
        <v>156</v>
      </c>
      <c r="E206" s="23" t="s">
        <v>43</v>
      </c>
      <c r="F206" s="128" t="s">
        <v>46</v>
      </c>
      <c r="G206" s="22">
        <v>126000</v>
      </c>
      <c r="H206" s="22">
        <f>SUM(I206:J206)</f>
        <v>128520</v>
      </c>
      <c r="I206" s="22">
        <f>SUM(G206*102/100)</f>
        <v>128520</v>
      </c>
      <c r="J206" s="22">
        <v>0</v>
      </c>
      <c r="K206" s="22">
        <f>SUM(L206:M206)</f>
        <v>136359.72</v>
      </c>
      <c r="L206" s="22">
        <f>SUM(I206*106.1/100)</f>
        <v>136359.72</v>
      </c>
      <c r="M206" s="22">
        <v>0</v>
      </c>
      <c r="N206" s="22">
        <f>SUM(O206:P206)</f>
        <v>144541.30319999999</v>
      </c>
      <c r="O206" s="22">
        <f>SUM(L206*106/100)</f>
        <v>144541.30319999999</v>
      </c>
      <c r="P206" s="22">
        <v>0</v>
      </c>
    </row>
    <row r="207" spans="1:16" x14ac:dyDescent="0.25">
      <c r="A207" s="80" t="s">
        <v>159</v>
      </c>
      <c r="B207" s="23" t="s">
        <v>136</v>
      </c>
      <c r="C207" s="23" t="s">
        <v>81</v>
      </c>
      <c r="D207" s="23" t="s">
        <v>160</v>
      </c>
      <c r="E207" s="23"/>
      <c r="F207" s="23"/>
      <c r="G207" s="22">
        <f>SUM(G208)</f>
        <v>0</v>
      </c>
      <c r="H207" s="22">
        <f t="shared" ref="H207:P209" si="88">SUM(H208)</f>
        <v>0</v>
      </c>
      <c r="I207" s="22">
        <f t="shared" si="88"/>
        <v>0</v>
      </c>
      <c r="J207" s="22">
        <f t="shared" si="88"/>
        <v>0</v>
      </c>
      <c r="K207" s="22">
        <f t="shared" si="88"/>
        <v>0</v>
      </c>
      <c r="L207" s="22">
        <f t="shared" si="88"/>
        <v>0</v>
      </c>
      <c r="M207" s="22">
        <f t="shared" si="88"/>
        <v>0</v>
      </c>
      <c r="N207" s="22">
        <f t="shared" si="88"/>
        <v>0</v>
      </c>
      <c r="O207" s="22">
        <f t="shared" si="88"/>
        <v>0</v>
      </c>
      <c r="P207" s="22">
        <f t="shared" si="88"/>
        <v>0</v>
      </c>
    </row>
    <row r="208" spans="1:16" ht="23.25" x14ac:dyDescent="0.25">
      <c r="A208" s="138" t="s">
        <v>38</v>
      </c>
      <c r="B208" s="23" t="s">
        <v>136</v>
      </c>
      <c r="C208" s="23" t="s">
        <v>81</v>
      </c>
      <c r="D208" s="23" t="s">
        <v>160</v>
      </c>
      <c r="E208" s="23" t="s">
        <v>88</v>
      </c>
      <c r="F208" s="23"/>
      <c r="G208" s="22">
        <f>SUM(G209)</f>
        <v>0</v>
      </c>
      <c r="H208" s="22">
        <f t="shared" si="88"/>
        <v>0</v>
      </c>
      <c r="I208" s="22">
        <f t="shared" si="88"/>
        <v>0</v>
      </c>
      <c r="J208" s="22">
        <f t="shared" si="88"/>
        <v>0</v>
      </c>
      <c r="K208" s="22">
        <f t="shared" si="88"/>
        <v>0</v>
      </c>
      <c r="L208" s="22">
        <f t="shared" si="88"/>
        <v>0</v>
      </c>
      <c r="M208" s="22">
        <f t="shared" si="88"/>
        <v>0</v>
      </c>
      <c r="N208" s="22">
        <f t="shared" si="88"/>
        <v>0</v>
      </c>
      <c r="O208" s="22">
        <f t="shared" si="88"/>
        <v>0</v>
      </c>
      <c r="P208" s="22">
        <f t="shared" si="88"/>
        <v>0</v>
      </c>
    </row>
    <row r="209" spans="1:16" ht="23.25" x14ac:dyDescent="0.25">
      <c r="A209" s="80" t="s">
        <v>39</v>
      </c>
      <c r="B209" s="23" t="s">
        <v>136</v>
      </c>
      <c r="C209" s="23" t="s">
        <v>81</v>
      </c>
      <c r="D209" s="23" t="s">
        <v>160</v>
      </c>
      <c r="E209" s="23" t="s">
        <v>89</v>
      </c>
      <c r="F209" s="23"/>
      <c r="G209" s="22">
        <f>SUM(G210)</f>
        <v>0</v>
      </c>
      <c r="H209" s="22">
        <f t="shared" si="88"/>
        <v>0</v>
      </c>
      <c r="I209" s="22">
        <f t="shared" si="88"/>
        <v>0</v>
      </c>
      <c r="J209" s="22">
        <f t="shared" si="88"/>
        <v>0</v>
      </c>
      <c r="K209" s="22">
        <f t="shared" si="88"/>
        <v>0</v>
      </c>
      <c r="L209" s="22">
        <f t="shared" si="88"/>
        <v>0</v>
      </c>
      <c r="M209" s="22">
        <f t="shared" si="88"/>
        <v>0</v>
      </c>
      <c r="N209" s="22">
        <f t="shared" si="88"/>
        <v>0</v>
      </c>
      <c r="O209" s="22">
        <f t="shared" si="88"/>
        <v>0</v>
      </c>
      <c r="P209" s="22">
        <f t="shared" si="88"/>
        <v>0</v>
      </c>
    </row>
    <row r="210" spans="1:16" ht="23.25" x14ac:dyDescent="0.25">
      <c r="A210" s="139" t="s">
        <v>42</v>
      </c>
      <c r="B210" s="23" t="s">
        <v>136</v>
      </c>
      <c r="C210" s="23" t="s">
        <v>81</v>
      </c>
      <c r="D210" s="23" t="s">
        <v>160</v>
      </c>
      <c r="E210" s="23" t="s">
        <v>43</v>
      </c>
      <c r="F210" s="23" t="s">
        <v>126</v>
      </c>
      <c r="G210" s="22">
        <v>0</v>
      </c>
      <c r="H210" s="22">
        <f>SUM(I210:J210)</f>
        <v>0</v>
      </c>
      <c r="I210" s="22">
        <f>SUM(G210)</f>
        <v>0</v>
      </c>
      <c r="J210" s="22">
        <v>0</v>
      </c>
      <c r="K210" s="22">
        <f>SUM(L210:M210)</f>
        <v>0</v>
      </c>
      <c r="L210" s="22">
        <f>SUM(I210*106.4/100)</f>
        <v>0</v>
      </c>
      <c r="M210" s="22">
        <v>0</v>
      </c>
      <c r="N210" s="22">
        <f>SUM(O210:P210)</f>
        <v>0</v>
      </c>
      <c r="O210" s="22">
        <f>SUM(L210*106.2/100)</f>
        <v>0</v>
      </c>
      <c r="P210" s="22">
        <v>0</v>
      </c>
    </row>
    <row r="211" spans="1:16" x14ac:dyDescent="0.25">
      <c r="A211" s="80" t="s">
        <v>161</v>
      </c>
      <c r="B211" s="23" t="s">
        <v>136</v>
      </c>
      <c r="C211" s="23" t="s">
        <v>81</v>
      </c>
      <c r="D211" s="23" t="s">
        <v>162</v>
      </c>
      <c r="E211" s="23"/>
      <c r="F211" s="23"/>
      <c r="G211" s="22">
        <f>SUM(G212)</f>
        <v>0</v>
      </c>
      <c r="H211" s="22">
        <f t="shared" ref="H211:P213" si="89">SUM(H212)</f>
        <v>0</v>
      </c>
      <c r="I211" s="22">
        <f t="shared" si="89"/>
        <v>0</v>
      </c>
      <c r="J211" s="22">
        <f t="shared" si="89"/>
        <v>0</v>
      </c>
      <c r="K211" s="22">
        <f t="shared" si="89"/>
        <v>0</v>
      </c>
      <c r="L211" s="22">
        <f t="shared" si="89"/>
        <v>0</v>
      </c>
      <c r="M211" s="22">
        <f t="shared" si="89"/>
        <v>0</v>
      </c>
      <c r="N211" s="22">
        <f t="shared" si="89"/>
        <v>0</v>
      </c>
      <c r="O211" s="22">
        <f t="shared" si="89"/>
        <v>0</v>
      </c>
      <c r="P211" s="22">
        <f t="shared" si="89"/>
        <v>0</v>
      </c>
    </row>
    <row r="212" spans="1:16" ht="23.25" x14ac:dyDescent="0.25">
      <c r="A212" s="138" t="s">
        <v>38</v>
      </c>
      <c r="B212" s="23" t="s">
        <v>136</v>
      </c>
      <c r="C212" s="23" t="s">
        <v>81</v>
      </c>
      <c r="D212" s="23" t="s">
        <v>162</v>
      </c>
      <c r="E212" s="23" t="s">
        <v>88</v>
      </c>
      <c r="F212" s="23"/>
      <c r="G212" s="22">
        <f>SUM(G213)</f>
        <v>0</v>
      </c>
      <c r="H212" s="22">
        <f t="shared" si="89"/>
        <v>0</v>
      </c>
      <c r="I212" s="22">
        <f t="shared" si="89"/>
        <v>0</v>
      </c>
      <c r="J212" s="22">
        <f t="shared" si="89"/>
        <v>0</v>
      </c>
      <c r="K212" s="22">
        <f t="shared" si="89"/>
        <v>0</v>
      </c>
      <c r="L212" s="22">
        <f t="shared" si="89"/>
        <v>0</v>
      </c>
      <c r="M212" s="22">
        <f t="shared" si="89"/>
        <v>0</v>
      </c>
      <c r="N212" s="22">
        <f t="shared" si="89"/>
        <v>0</v>
      </c>
      <c r="O212" s="22">
        <f t="shared" si="89"/>
        <v>0</v>
      </c>
      <c r="P212" s="22">
        <f t="shared" si="89"/>
        <v>0</v>
      </c>
    </row>
    <row r="213" spans="1:16" ht="23.25" x14ac:dyDescent="0.25">
      <c r="A213" s="80" t="s">
        <v>39</v>
      </c>
      <c r="B213" s="23" t="s">
        <v>136</v>
      </c>
      <c r="C213" s="23" t="s">
        <v>81</v>
      </c>
      <c r="D213" s="23" t="s">
        <v>162</v>
      </c>
      <c r="E213" s="23" t="s">
        <v>89</v>
      </c>
      <c r="F213" s="23"/>
      <c r="G213" s="22">
        <f>SUM(G214)</f>
        <v>0</v>
      </c>
      <c r="H213" s="22">
        <f t="shared" si="89"/>
        <v>0</v>
      </c>
      <c r="I213" s="22">
        <f t="shared" si="89"/>
        <v>0</v>
      </c>
      <c r="J213" s="22">
        <f t="shared" si="89"/>
        <v>0</v>
      </c>
      <c r="K213" s="22">
        <f t="shared" si="89"/>
        <v>0</v>
      </c>
      <c r="L213" s="22">
        <f t="shared" si="89"/>
        <v>0</v>
      </c>
      <c r="M213" s="22">
        <f t="shared" si="89"/>
        <v>0</v>
      </c>
      <c r="N213" s="22">
        <f t="shared" si="89"/>
        <v>0</v>
      </c>
      <c r="O213" s="22">
        <f t="shared" si="89"/>
        <v>0</v>
      </c>
      <c r="P213" s="22">
        <f t="shared" si="89"/>
        <v>0</v>
      </c>
    </row>
    <row r="214" spans="1:16" ht="23.25" x14ac:dyDescent="0.25">
      <c r="A214" s="139" t="s">
        <v>42</v>
      </c>
      <c r="B214" s="23" t="s">
        <v>136</v>
      </c>
      <c r="C214" s="23" t="s">
        <v>81</v>
      </c>
      <c r="D214" s="23" t="s">
        <v>162</v>
      </c>
      <c r="E214" s="23" t="s">
        <v>43</v>
      </c>
      <c r="F214" s="23" t="s">
        <v>126</v>
      </c>
      <c r="G214" s="22"/>
      <c r="H214" s="22">
        <f>SUM(I214:J214)</f>
        <v>0</v>
      </c>
      <c r="I214" s="22">
        <f>SUM(G214*106.2/100)</f>
        <v>0</v>
      </c>
      <c r="J214" s="22">
        <v>0</v>
      </c>
      <c r="K214" s="22">
        <f>SUM(L214:M214)</f>
        <v>0</v>
      </c>
      <c r="L214" s="22">
        <f>SUM(I214*106.1/100)</f>
        <v>0</v>
      </c>
      <c r="M214" s="22">
        <v>0</v>
      </c>
      <c r="N214" s="22">
        <f>SUM(O214:P214)</f>
        <v>0</v>
      </c>
      <c r="O214" s="22">
        <f>SUM(L214*106/100)</f>
        <v>0</v>
      </c>
      <c r="P214" s="22">
        <v>0</v>
      </c>
    </row>
    <row r="215" spans="1:16" ht="23.25" x14ac:dyDescent="0.25">
      <c r="A215" s="80" t="s">
        <v>163</v>
      </c>
      <c r="B215" s="23" t="s">
        <v>136</v>
      </c>
      <c r="C215" s="23" t="s">
        <v>81</v>
      </c>
      <c r="D215" s="23" t="s">
        <v>469</v>
      </c>
      <c r="E215" s="23"/>
      <c r="F215" s="23"/>
      <c r="G215" s="22">
        <f>SUM(G216)</f>
        <v>32474</v>
      </c>
      <c r="H215" s="22">
        <f t="shared" ref="H215:P216" si="90">SUM(H216)</f>
        <v>28577.119999999999</v>
      </c>
      <c r="I215" s="22">
        <f t="shared" si="90"/>
        <v>28577.119999999999</v>
      </c>
      <c r="J215" s="22">
        <f t="shared" si="90"/>
        <v>0</v>
      </c>
      <c r="K215" s="22">
        <f t="shared" si="90"/>
        <v>30320.324319999996</v>
      </c>
      <c r="L215" s="22">
        <f t="shared" si="90"/>
        <v>30320.324319999996</v>
      </c>
      <c r="M215" s="22">
        <f t="shared" si="90"/>
        <v>0</v>
      </c>
      <c r="N215" s="22">
        <f t="shared" si="90"/>
        <v>32139.543779199998</v>
      </c>
      <c r="O215" s="22">
        <f t="shared" si="90"/>
        <v>32139.543779199998</v>
      </c>
      <c r="P215" s="22">
        <f t="shared" si="90"/>
        <v>0</v>
      </c>
    </row>
    <row r="216" spans="1:16" ht="23.25" x14ac:dyDescent="0.25">
      <c r="A216" s="138" t="s">
        <v>165</v>
      </c>
      <c r="B216" s="23" t="s">
        <v>136</v>
      </c>
      <c r="C216" s="23" t="s">
        <v>81</v>
      </c>
      <c r="D216" s="23" t="s">
        <v>274</v>
      </c>
      <c r="E216" s="23"/>
      <c r="F216" s="23"/>
      <c r="G216" s="22">
        <f>SUM(G217)</f>
        <v>32474</v>
      </c>
      <c r="H216" s="22">
        <f t="shared" si="90"/>
        <v>28577.119999999999</v>
      </c>
      <c r="I216" s="22">
        <f t="shared" si="90"/>
        <v>28577.119999999999</v>
      </c>
      <c r="J216" s="22">
        <f t="shared" si="90"/>
        <v>0</v>
      </c>
      <c r="K216" s="22">
        <f t="shared" si="90"/>
        <v>30320.324319999996</v>
      </c>
      <c r="L216" s="22">
        <f t="shared" si="90"/>
        <v>30320.324319999996</v>
      </c>
      <c r="M216" s="22">
        <f t="shared" si="90"/>
        <v>0</v>
      </c>
      <c r="N216" s="22">
        <f t="shared" si="90"/>
        <v>32139.543779199998</v>
      </c>
      <c r="O216" s="22">
        <f t="shared" si="90"/>
        <v>32139.543779199998</v>
      </c>
      <c r="P216" s="22">
        <f t="shared" si="90"/>
        <v>0</v>
      </c>
    </row>
    <row r="217" spans="1:16" ht="23.25" x14ac:dyDescent="0.25">
      <c r="A217" s="138" t="s">
        <v>38</v>
      </c>
      <c r="B217" s="23" t="s">
        <v>136</v>
      </c>
      <c r="C217" s="23" t="s">
        <v>81</v>
      </c>
      <c r="D217" s="23" t="s">
        <v>274</v>
      </c>
      <c r="E217" s="23" t="s">
        <v>88</v>
      </c>
      <c r="F217" s="23"/>
      <c r="G217" s="22">
        <f>SUM(G218)</f>
        <v>32474</v>
      </c>
      <c r="H217" s="22">
        <f t="shared" ref="H217:P218" si="91">SUM(H218)</f>
        <v>28577.119999999999</v>
      </c>
      <c r="I217" s="22">
        <f t="shared" si="91"/>
        <v>28577.119999999999</v>
      </c>
      <c r="J217" s="22">
        <f t="shared" si="91"/>
        <v>0</v>
      </c>
      <c r="K217" s="22">
        <f t="shared" si="91"/>
        <v>30320.324319999996</v>
      </c>
      <c r="L217" s="22">
        <f t="shared" si="91"/>
        <v>30320.324319999996</v>
      </c>
      <c r="M217" s="22">
        <f t="shared" si="91"/>
        <v>0</v>
      </c>
      <c r="N217" s="22">
        <f t="shared" si="91"/>
        <v>32139.543779199998</v>
      </c>
      <c r="O217" s="22">
        <f t="shared" si="91"/>
        <v>32139.543779199998</v>
      </c>
      <c r="P217" s="22">
        <f t="shared" si="91"/>
        <v>0</v>
      </c>
    </row>
    <row r="218" spans="1:16" ht="23.25" x14ac:dyDescent="0.25">
      <c r="A218" s="80" t="s">
        <v>39</v>
      </c>
      <c r="B218" s="23" t="s">
        <v>136</v>
      </c>
      <c r="C218" s="23" t="s">
        <v>81</v>
      </c>
      <c r="D218" s="23" t="s">
        <v>274</v>
      </c>
      <c r="E218" s="23" t="s">
        <v>89</v>
      </c>
      <c r="F218" s="23"/>
      <c r="G218" s="22">
        <f>SUM(G219)</f>
        <v>32474</v>
      </c>
      <c r="H218" s="22">
        <f t="shared" si="91"/>
        <v>28577.119999999999</v>
      </c>
      <c r="I218" s="22">
        <f t="shared" si="91"/>
        <v>28577.119999999999</v>
      </c>
      <c r="J218" s="22">
        <f t="shared" si="91"/>
        <v>0</v>
      </c>
      <c r="K218" s="22">
        <f t="shared" si="91"/>
        <v>30320.324319999996</v>
      </c>
      <c r="L218" s="22">
        <f t="shared" si="91"/>
        <v>30320.324319999996</v>
      </c>
      <c r="M218" s="22">
        <f t="shared" si="91"/>
        <v>0</v>
      </c>
      <c r="N218" s="22">
        <f t="shared" si="91"/>
        <v>32139.543779199998</v>
      </c>
      <c r="O218" s="22">
        <f t="shared" si="91"/>
        <v>32139.543779199998</v>
      </c>
      <c r="P218" s="22">
        <f t="shared" si="91"/>
        <v>0</v>
      </c>
    </row>
    <row r="219" spans="1:16" ht="23.25" x14ac:dyDescent="0.25">
      <c r="A219" s="139" t="s">
        <v>42</v>
      </c>
      <c r="B219" s="23" t="s">
        <v>136</v>
      </c>
      <c r="C219" s="23" t="s">
        <v>81</v>
      </c>
      <c r="D219" s="23" t="s">
        <v>274</v>
      </c>
      <c r="E219" s="23" t="s">
        <v>43</v>
      </c>
      <c r="F219" s="23" t="s">
        <v>126</v>
      </c>
      <c r="G219" s="22">
        <f>SUM(G220:G225)</f>
        <v>32474</v>
      </c>
      <c r="H219" s="22">
        <f t="shared" ref="H219:P219" si="92">SUM(H220:H225)</f>
        <v>28577.119999999999</v>
      </c>
      <c r="I219" s="22">
        <f t="shared" si="92"/>
        <v>28577.119999999999</v>
      </c>
      <c r="J219" s="22">
        <f t="shared" si="92"/>
        <v>0</v>
      </c>
      <c r="K219" s="22">
        <f t="shared" si="92"/>
        <v>30320.324319999996</v>
      </c>
      <c r="L219" s="22">
        <f t="shared" si="92"/>
        <v>30320.324319999996</v>
      </c>
      <c r="M219" s="22">
        <f t="shared" si="92"/>
        <v>0</v>
      </c>
      <c r="N219" s="22">
        <f t="shared" si="92"/>
        <v>32139.543779199998</v>
      </c>
      <c r="O219" s="22">
        <f t="shared" si="92"/>
        <v>32139.543779199998</v>
      </c>
      <c r="P219" s="22">
        <f t="shared" si="92"/>
        <v>0</v>
      </c>
    </row>
    <row r="220" spans="1:16" x14ac:dyDescent="0.25">
      <c r="A220" s="139" t="s">
        <v>166</v>
      </c>
      <c r="B220" s="23" t="s">
        <v>136</v>
      </c>
      <c r="C220" s="23" t="s">
        <v>81</v>
      </c>
      <c r="D220" s="23" t="s">
        <v>274</v>
      </c>
      <c r="E220" s="23" t="s">
        <v>43</v>
      </c>
      <c r="F220" s="23" t="s">
        <v>126</v>
      </c>
      <c r="G220" s="22"/>
      <c r="H220" s="22">
        <f>SUM(I220:J220)</f>
        <v>0</v>
      </c>
      <c r="I220" s="22">
        <f>SUM(G220*106.2/100)</f>
        <v>0</v>
      </c>
      <c r="J220" s="22">
        <v>0</v>
      </c>
      <c r="K220" s="22">
        <f>SUM(L220:M220)</f>
        <v>0</v>
      </c>
      <c r="L220" s="22">
        <f t="shared" ref="L220:L225" si="93">SUM(I220*106.1/100)</f>
        <v>0</v>
      </c>
      <c r="M220" s="22">
        <v>0</v>
      </c>
      <c r="N220" s="22">
        <f>SUM(O220:P220)</f>
        <v>0</v>
      </c>
      <c r="O220" s="22">
        <f t="shared" ref="O220:O225" si="94">SUM(L220*106/100)</f>
        <v>0</v>
      </c>
      <c r="P220" s="22">
        <v>0</v>
      </c>
    </row>
    <row r="221" spans="1:16" x14ac:dyDescent="0.25">
      <c r="A221" s="139" t="s">
        <v>167</v>
      </c>
      <c r="B221" s="23" t="s">
        <v>136</v>
      </c>
      <c r="C221" s="23" t="s">
        <v>81</v>
      </c>
      <c r="D221" s="23" t="s">
        <v>164</v>
      </c>
      <c r="E221" s="23" t="s">
        <v>43</v>
      </c>
      <c r="F221" s="23" t="s">
        <v>126</v>
      </c>
      <c r="G221" s="22">
        <v>2000</v>
      </c>
      <c r="H221" s="22">
        <f>SUM(I221:J221)</f>
        <v>1760</v>
      </c>
      <c r="I221" s="22">
        <f>SUM(G221*88/100)</f>
        <v>1760</v>
      </c>
      <c r="J221" s="22">
        <v>0</v>
      </c>
      <c r="K221" s="22">
        <f>SUM(L221:M221)</f>
        <v>1867.36</v>
      </c>
      <c r="L221" s="22">
        <f t="shared" si="93"/>
        <v>1867.36</v>
      </c>
      <c r="M221" s="22">
        <v>0</v>
      </c>
      <c r="N221" s="22">
        <f>SUM(O221:P221)</f>
        <v>1979.4016000000001</v>
      </c>
      <c r="O221" s="22">
        <f t="shared" si="94"/>
        <v>1979.4016000000001</v>
      </c>
      <c r="P221" s="22">
        <v>0</v>
      </c>
    </row>
    <row r="222" spans="1:16" x14ac:dyDescent="0.25">
      <c r="A222" s="80" t="s">
        <v>168</v>
      </c>
      <c r="B222" s="23" t="s">
        <v>136</v>
      </c>
      <c r="C222" s="23" t="s">
        <v>81</v>
      </c>
      <c r="D222" s="23" t="s">
        <v>274</v>
      </c>
      <c r="E222" s="23" t="s">
        <v>43</v>
      </c>
      <c r="F222" s="23" t="s">
        <v>126</v>
      </c>
      <c r="G222" s="22">
        <v>30474</v>
      </c>
      <c r="H222" s="22">
        <f>SUM(I222:J222)</f>
        <v>26817.119999999999</v>
      </c>
      <c r="I222" s="22">
        <f>SUM(G222*88/100)</f>
        <v>26817.119999999999</v>
      </c>
      <c r="J222" s="22">
        <v>0</v>
      </c>
      <c r="K222" s="22">
        <f>SUM(L222:M222)</f>
        <v>28452.964319999995</v>
      </c>
      <c r="L222" s="22">
        <f t="shared" si="93"/>
        <v>28452.964319999995</v>
      </c>
      <c r="M222" s="22">
        <v>0</v>
      </c>
      <c r="N222" s="22">
        <f>SUM(O222:P222)</f>
        <v>30160.142179199996</v>
      </c>
      <c r="O222" s="22">
        <f t="shared" si="94"/>
        <v>30160.142179199996</v>
      </c>
      <c r="P222" s="22">
        <v>0</v>
      </c>
    </row>
    <row r="223" spans="1:16" x14ac:dyDescent="0.25">
      <c r="A223" s="80" t="s">
        <v>169</v>
      </c>
      <c r="B223" s="23" t="s">
        <v>136</v>
      </c>
      <c r="C223" s="23" t="s">
        <v>81</v>
      </c>
      <c r="D223" s="23" t="s">
        <v>274</v>
      </c>
      <c r="E223" s="23" t="s">
        <v>43</v>
      </c>
      <c r="F223" s="23" t="s">
        <v>126</v>
      </c>
      <c r="G223" s="22">
        <v>0</v>
      </c>
      <c r="H223" s="22">
        <f>SUM(I223:J223)</f>
        <v>0</v>
      </c>
      <c r="I223" s="22">
        <f>SUM(G223*106.2/100)</f>
        <v>0</v>
      </c>
      <c r="J223" s="22">
        <v>0</v>
      </c>
      <c r="K223" s="22">
        <f>SUM(L223:M223)</f>
        <v>0</v>
      </c>
      <c r="L223" s="22">
        <f t="shared" si="93"/>
        <v>0</v>
      </c>
      <c r="M223" s="22">
        <v>0</v>
      </c>
      <c r="N223" s="22">
        <f>SUM(O223:P223)</f>
        <v>0</v>
      </c>
      <c r="O223" s="22">
        <f t="shared" si="94"/>
        <v>0</v>
      </c>
      <c r="P223" s="22">
        <v>0</v>
      </c>
    </row>
    <row r="224" spans="1:16" x14ac:dyDescent="0.25">
      <c r="A224" s="80" t="s">
        <v>170</v>
      </c>
      <c r="B224" s="23"/>
      <c r="C224" s="23"/>
      <c r="D224" s="23"/>
      <c r="E224" s="23"/>
      <c r="F224" s="23"/>
      <c r="G224" s="22">
        <v>0</v>
      </c>
      <c r="H224" s="22">
        <f>SUM(I224:J224)</f>
        <v>0</v>
      </c>
      <c r="I224" s="22">
        <f>SUM(G224*106.2/100)</f>
        <v>0</v>
      </c>
      <c r="J224" s="22">
        <v>0</v>
      </c>
      <c r="K224" s="22">
        <f>SUM(L224:M224)</f>
        <v>0</v>
      </c>
      <c r="L224" s="22">
        <f t="shared" si="93"/>
        <v>0</v>
      </c>
      <c r="M224" s="22">
        <v>0</v>
      </c>
      <c r="N224" s="22">
        <f>SUM(O224:P224)</f>
        <v>0</v>
      </c>
      <c r="O224" s="22">
        <f t="shared" si="94"/>
        <v>0</v>
      </c>
      <c r="P224" s="22">
        <v>0</v>
      </c>
    </row>
    <row r="225" spans="1:16" x14ac:dyDescent="0.25">
      <c r="A225" s="80" t="s">
        <v>276</v>
      </c>
      <c r="B225" s="23"/>
      <c r="C225" s="23"/>
      <c r="D225" s="23"/>
      <c r="E225" s="23"/>
      <c r="F225" s="23"/>
      <c r="G225" s="22"/>
      <c r="H225" s="22"/>
      <c r="I225" s="22">
        <f>SUM(G225*106.2/100)</f>
        <v>0</v>
      </c>
      <c r="J225" s="22"/>
      <c r="K225" s="22"/>
      <c r="L225" s="22">
        <f t="shared" si="93"/>
        <v>0</v>
      </c>
      <c r="M225" s="22"/>
      <c r="N225" s="22"/>
      <c r="O225" s="22">
        <f t="shared" si="94"/>
        <v>0</v>
      </c>
      <c r="P225" s="22"/>
    </row>
    <row r="226" spans="1:16" x14ac:dyDescent="0.25">
      <c r="A226" s="82" t="s">
        <v>172</v>
      </c>
      <c r="B226" s="24" t="s">
        <v>107</v>
      </c>
      <c r="C226" s="24" t="s">
        <v>19</v>
      </c>
      <c r="D226" s="24" t="s">
        <v>20</v>
      </c>
      <c r="E226" s="24"/>
      <c r="F226" s="24"/>
      <c r="G226" s="25">
        <f>SUM(G227)</f>
        <v>1027207</v>
      </c>
      <c r="H226" s="25">
        <f t="shared" ref="H226:P229" si="95">SUM(H227)</f>
        <v>997075.43825000001</v>
      </c>
      <c r="I226" s="25">
        <f t="shared" si="95"/>
        <v>997075.43825000001</v>
      </c>
      <c r="J226" s="25">
        <f t="shared" si="95"/>
        <v>0</v>
      </c>
      <c r="K226" s="25">
        <f t="shared" si="95"/>
        <v>1188878.503948</v>
      </c>
      <c r="L226" s="25">
        <f t="shared" si="95"/>
        <v>1019858.72425</v>
      </c>
      <c r="M226" s="25">
        <f t="shared" si="95"/>
        <v>169019.77969800009</v>
      </c>
      <c r="N226" s="25">
        <f t="shared" si="95"/>
        <v>1565208.1180053281</v>
      </c>
      <c r="O226" s="25">
        <f t="shared" si="95"/>
        <v>1212376.7669800001</v>
      </c>
      <c r="P226" s="25">
        <f t="shared" si="95"/>
        <v>352831.35102532804</v>
      </c>
    </row>
    <row r="227" spans="1:16" x14ac:dyDescent="0.25">
      <c r="A227" s="82" t="s">
        <v>173</v>
      </c>
      <c r="B227" s="24" t="s">
        <v>107</v>
      </c>
      <c r="C227" s="24" t="s">
        <v>18</v>
      </c>
      <c r="D227" s="24" t="s">
        <v>20</v>
      </c>
      <c r="E227" s="24"/>
      <c r="F227" s="24"/>
      <c r="G227" s="25">
        <f>SUM(G228)</f>
        <v>1027207</v>
      </c>
      <c r="H227" s="25">
        <f t="shared" si="95"/>
        <v>997075.43825000001</v>
      </c>
      <c r="I227" s="25">
        <f t="shared" si="95"/>
        <v>997075.43825000001</v>
      </c>
      <c r="J227" s="25">
        <f t="shared" si="95"/>
        <v>0</v>
      </c>
      <c r="K227" s="25">
        <f t="shared" si="95"/>
        <v>1188878.503948</v>
      </c>
      <c r="L227" s="25">
        <f t="shared" si="95"/>
        <v>1019858.72425</v>
      </c>
      <c r="M227" s="25">
        <f t="shared" si="95"/>
        <v>169019.77969800009</v>
      </c>
      <c r="N227" s="25">
        <f t="shared" si="95"/>
        <v>1565208.1180053281</v>
      </c>
      <c r="O227" s="25">
        <f t="shared" si="95"/>
        <v>1212376.7669800001</v>
      </c>
      <c r="P227" s="25">
        <f t="shared" si="95"/>
        <v>352831.35102532804</v>
      </c>
    </row>
    <row r="228" spans="1:16" ht="23.25" x14ac:dyDescent="0.25">
      <c r="A228" s="80" t="s">
        <v>174</v>
      </c>
      <c r="B228" s="23" t="s">
        <v>107</v>
      </c>
      <c r="C228" s="23" t="s">
        <v>18</v>
      </c>
      <c r="D228" s="23" t="s">
        <v>175</v>
      </c>
      <c r="E228" s="23"/>
      <c r="F228" s="23"/>
      <c r="G228" s="22">
        <f>SUM(G229)</f>
        <v>1027207</v>
      </c>
      <c r="H228" s="22">
        <f t="shared" si="95"/>
        <v>997075.43825000001</v>
      </c>
      <c r="I228" s="22">
        <f t="shared" si="95"/>
        <v>997075.43825000001</v>
      </c>
      <c r="J228" s="22">
        <f t="shared" si="95"/>
        <v>0</v>
      </c>
      <c r="K228" s="22">
        <f t="shared" si="95"/>
        <v>1188878.503948</v>
      </c>
      <c r="L228" s="22">
        <f t="shared" si="95"/>
        <v>1019858.72425</v>
      </c>
      <c r="M228" s="22">
        <f t="shared" si="95"/>
        <v>169019.77969800009</v>
      </c>
      <c r="N228" s="22">
        <f t="shared" si="95"/>
        <v>1565208.1180053281</v>
      </c>
      <c r="O228" s="22">
        <f t="shared" si="95"/>
        <v>1212376.7669800001</v>
      </c>
      <c r="P228" s="22">
        <f t="shared" si="95"/>
        <v>352831.35102532804</v>
      </c>
    </row>
    <row r="229" spans="1:16" ht="23.25" x14ac:dyDescent="0.25">
      <c r="A229" s="80" t="s">
        <v>94</v>
      </c>
      <c r="B229" s="23" t="s">
        <v>107</v>
      </c>
      <c r="C229" s="23" t="s">
        <v>18</v>
      </c>
      <c r="D229" s="23" t="s">
        <v>176</v>
      </c>
      <c r="E229" s="23"/>
      <c r="F229" s="23"/>
      <c r="G229" s="22">
        <f>SUM(G230)</f>
        <v>1027207</v>
      </c>
      <c r="H229" s="22">
        <f t="shared" si="95"/>
        <v>997075.43825000001</v>
      </c>
      <c r="I229" s="22">
        <f t="shared" si="95"/>
        <v>997075.43825000001</v>
      </c>
      <c r="J229" s="22">
        <f t="shared" si="95"/>
        <v>0</v>
      </c>
      <c r="K229" s="22">
        <f t="shared" si="95"/>
        <v>1188878.503948</v>
      </c>
      <c r="L229" s="22">
        <f t="shared" si="95"/>
        <v>1019858.72425</v>
      </c>
      <c r="M229" s="22">
        <f t="shared" si="95"/>
        <v>169019.77969800009</v>
      </c>
      <c r="N229" s="22">
        <f t="shared" si="95"/>
        <v>1565208.1180053281</v>
      </c>
      <c r="O229" s="22">
        <f t="shared" si="95"/>
        <v>1212376.7669800001</v>
      </c>
      <c r="P229" s="22">
        <f t="shared" si="95"/>
        <v>352831.35102532804</v>
      </c>
    </row>
    <row r="230" spans="1:16" ht="23.25" x14ac:dyDescent="0.25">
      <c r="A230" s="80" t="s">
        <v>96</v>
      </c>
      <c r="B230" s="23" t="s">
        <v>107</v>
      </c>
      <c r="C230" s="23" t="s">
        <v>18</v>
      </c>
      <c r="D230" s="23" t="s">
        <v>176</v>
      </c>
      <c r="E230" s="23"/>
      <c r="F230" s="23"/>
      <c r="G230" s="22">
        <f>SUM(G231+G239+G267)</f>
        <v>1027207</v>
      </c>
      <c r="H230" s="22">
        <f t="shared" ref="H230:P230" si="96">SUM(H231+H239+H267)</f>
        <v>997075.43825000001</v>
      </c>
      <c r="I230" s="22">
        <f t="shared" si="96"/>
        <v>997075.43825000001</v>
      </c>
      <c r="J230" s="22">
        <f t="shared" si="96"/>
        <v>0</v>
      </c>
      <c r="K230" s="22">
        <f t="shared" si="96"/>
        <v>1188878.503948</v>
      </c>
      <c r="L230" s="22">
        <f t="shared" si="96"/>
        <v>1019858.72425</v>
      </c>
      <c r="M230" s="22">
        <f t="shared" si="96"/>
        <v>169019.77969800009</v>
      </c>
      <c r="N230" s="22">
        <f t="shared" si="96"/>
        <v>1565208.1180053281</v>
      </c>
      <c r="O230" s="22">
        <f t="shared" si="96"/>
        <v>1212376.7669800001</v>
      </c>
      <c r="P230" s="22">
        <f t="shared" si="96"/>
        <v>352831.35102532804</v>
      </c>
    </row>
    <row r="231" spans="1:16" ht="45.75" x14ac:dyDescent="0.25">
      <c r="A231" s="80" t="s">
        <v>28</v>
      </c>
      <c r="B231" s="23" t="s">
        <v>107</v>
      </c>
      <c r="C231" s="23" t="s">
        <v>18</v>
      </c>
      <c r="D231" s="23" t="s">
        <v>176</v>
      </c>
      <c r="E231" s="23" t="s">
        <v>29</v>
      </c>
      <c r="F231" s="23"/>
      <c r="G231" s="22">
        <f>SUM(G232)</f>
        <v>692207</v>
      </c>
      <c r="H231" s="22">
        <f t="shared" ref="H231:P231" si="97">SUM(H232)</f>
        <v>640226.43825000001</v>
      </c>
      <c r="I231" s="22">
        <f t="shared" si="97"/>
        <v>640226.43825000001</v>
      </c>
      <c r="J231" s="22">
        <f t="shared" si="97"/>
        <v>0</v>
      </c>
      <c r="K231" s="22">
        <f t="shared" si="97"/>
        <v>809246.21794800006</v>
      </c>
      <c r="L231" s="22">
        <f t="shared" si="97"/>
        <v>640226.43825000001</v>
      </c>
      <c r="M231" s="22">
        <f t="shared" si="97"/>
        <v>169019.77969800009</v>
      </c>
      <c r="N231" s="22">
        <f t="shared" si="97"/>
        <v>1162077.568973328</v>
      </c>
      <c r="O231" s="22">
        <f t="shared" si="97"/>
        <v>809246.21794800006</v>
      </c>
      <c r="P231" s="22">
        <f t="shared" si="97"/>
        <v>352831.35102532804</v>
      </c>
    </row>
    <row r="232" spans="1:16" ht="23.25" x14ac:dyDescent="0.25">
      <c r="A232" s="80" t="s">
        <v>177</v>
      </c>
      <c r="B232" s="23" t="s">
        <v>107</v>
      </c>
      <c r="C232" s="23" t="s">
        <v>18</v>
      </c>
      <c r="D232" s="23" t="s">
        <v>176</v>
      </c>
      <c r="E232" s="23" t="s">
        <v>178</v>
      </c>
      <c r="F232" s="23"/>
      <c r="G232" s="22">
        <f>SUM(G233+G238)</f>
        <v>692207</v>
      </c>
      <c r="H232" s="22">
        <f t="shared" ref="H232:P232" si="98">SUM(H233+H238)</f>
        <v>640226.43825000001</v>
      </c>
      <c r="I232" s="22">
        <f t="shared" si="98"/>
        <v>640226.43825000001</v>
      </c>
      <c r="J232" s="22">
        <f t="shared" si="98"/>
        <v>0</v>
      </c>
      <c r="K232" s="22">
        <f t="shared" si="98"/>
        <v>809246.21794800006</v>
      </c>
      <c r="L232" s="22">
        <f t="shared" si="98"/>
        <v>640226.43825000001</v>
      </c>
      <c r="M232" s="22">
        <f t="shared" si="98"/>
        <v>169019.77969800009</v>
      </c>
      <c r="N232" s="22">
        <f t="shared" si="98"/>
        <v>1162077.568973328</v>
      </c>
      <c r="O232" s="22">
        <f t="shared" si="98"/>
        <v>809246.21794800006</v>
      </c>
      <c r="P232" s="22">
        <f t="shared" si="98"/>
        <v>352831.35102532804</v>
      </c>
    </row>
    <row r="233" spans="1:16" x14ac:dyDescent="0.25">
      <c r="A233" s="257" t="s">
        <v>32</v>
      </c>
      <c r="B233" s="260" t="s">
        <v>107</v>
      </c>
      <c r="C233" s="260" t="s">
        <v>18</v>
      </c>
      <c r="D233" s="260" t="s">
        <v>176</v>
      </c>
      <c r="E233" s="260" t="s">
        <v>179</v>
      </c>
      <c r="F233" s="23"/>
      <c r="G233" s="22">
        <f>SUM(G234:G237)</f>
        <v>692207</v>
      </c>
      <c r="H233" s="22">
        <f t="shared" ref="H233:P233" si="99">SUM(H234:H237)</f>
        <v>640226.43825000001</v>
      </c>
      <c r="I233" s="22">
        <f t="shared" si="99"/>
        <v>640226.43825000001</v>
      </c>
      <c r="J233" s="22">
        <f t="shared" si="99"/>
        <v>0</v>
      </c>
      <c r="K233" s="22">
        <f t="shared" si="99"/>
        <v>809246.21794800006</v>
      </c>
      <c r="L233" s="22">
        <f t="shared" si="99"/>
        <v>640226.43825000001</v>
      </c>
      <c r="M233" s="22">
        <f t="shared" si="99"/>
        <v>169019.77969800009</v>
      </c>
      <c r="N233" s="22">
        <f t="shared" si="99"/>
        <v>1162077.568973328</v>
      </c>
      <c r="O233" s="22">
        <f t="shared" si="99"/>
        <v>809246.21794800006</v>
      </c>
      <c r="P233" s="22">
        <f t="shared" si="99"/>
        <v>352831.35102532804</v>
      </c>
    </row>
    <row r="234" spans="1:16" x14ac:dyDescent="0.25">
      <c r="A234" s="258"/>
      <c r="B234" s="261"/>
      <c r="C234" s="261"/>
      <c r="D234" s="270"/>
      <c r="E234" s="261"/>
      <c r="F234" s="23" t="s">
        <v>34</v>
      </c>
      <c r="G234" s="22">
        <f>SUM(G276+G315)</f>
        <v>531595</v>
      </c>
      <c r="H234" s="22">
        <f t="shared" ref="H234:P234" si="100">SUM(H276+H315)</f>
        <v>491725.375</v>
      </c>
      <c r="I234" s="22">
        <f t="shared" si="100"/>
        <v>491725.375</v>
      </c>
      <c r="J234" s="22">
        <f t="shared" si="100"/>
        <v>0</v>
      </c>
      <c r="K234" s="22">
        <f t="shared" si="100"/>
        <v>621540.87400000007</v>
      </c>
      <c r="L234" s="22">
        <f t="shared" si="100"/>
        <v>491725.375</v>
      </c>
      <c r="M234" s="22">
        <f t="shared" si="100"/>
        <v>129815.49900000007</v>
      </c>
      <c r="N234" s="22">
        <f t="shared" si="100"/>
        <v>892532.69506400009</v>
      </c>
      <c r="O234" s="22">
        <f t="shared" si="100"/>
        <v>621540.87400000007</v>
      </c>
      <c r="P234" s="22">
        <f t="shared" si="100"/>
        <v>270991.82106400002</v>
      </c>
    </row>
    <row r="235" spans="1:16" ht="23.25" x14ac:dyDescent="0.25">
      <c r="A235" s="258"/>
      <c r="B235" s="261"/>
      <c r="C235" s="261"/>
      <c r="D235" s="270"/>
      <c r="E235" s="261"/>
      <c r="F235" s="81" t="s">
        <v>280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x14ac:dyDescent="0.25">
      <c r="A236" s="258"/>
      <c r="B236" s="261"/>
      <c r="C236" s="261"/>
      <c r="D236" s="270"/>
      <c r="E236" s="261"/>
      <c r="F236" s="81" t="s">
        <v>35</v>
      </c>
      <c r="G236" s="22">
        <f>SUM(G277+G316)</f>
        <v>160612</v>
      </c>
      <c r="H236" s="22">
        <f t="shared" ref="H236:P236" si="101">SUM(H277+H316)</f>
        <v>148501.06325000001</v>
      </c>
      <c r="I236" s="22">
        <f t="shared" si="101"/>
        <v>148501.06325000001</v>
      </c>
      <c r="J236" s="22">
        <f t="shared" si="101"/>
        <v>0</v>
      </c>
      <c r="K236" s="22">
        <f t="shared" si="101"/>
        <v>187705.34394800002</v>
      </c>
      <c r="L236" s="22">
        <f t="shared" si="101"/>
        <v>148501.06325000001</v>
      </c>
      <c r="M236" s="22">
        <f t="shared" si="101"/>
        <v>39204.280698000017</v>
      </c>
      <c r="N236" s="22">
        <f t="shared" si="101"/>
        <v>269544.87390932802</v>
      </c>
      <c r="O236" s="22">
        <f t="shared" si="101"/>
        <v>187705.34394799999</v>
      </c>
      <c r="P236" s="22">
        <f t="shared" si="101"/>
        <v>81839.529961328008</v>
      </c>
    </row>
    <row r="237" spans="1:16" ht="23.25" x14ac:dyDescent="0.25">
      <c r="A237" s="259"/>
      <c r="B237" s="262"/>
      <c r="C237" s="262"/>
      <c r="D237" s="308"/>
      <c r="E237" s="262"/>
      <c r="F237" s="81" t="s">
        <v>195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ht="23.25" x14ac:dyDescent="0.25">
      <c r="A238" s="138" t="s">
        <v>36</v>
      </c>
      <c r="B238" s="23" t="s">
        <v>107</v>
      </c>
      <c r="C238" s="23" t="s">
        <v>18</v>
      </c>
      <c r="D238" s="23" t="s">
        <v>176</v>
      </c>
      <c r="E238" s="23" t="s">
        <v>182</v>
      </c>
      <c r="F238" s="23" t="s">
        <v>183</v>
      </c>
      <c r="G238" s="22">
        <f>SUM(G278+G317)</f>
        <v>0</v>
      </c>
      <c r="H238" s="22">
        <f t="shared" ref="H238:P238" si="102">SUM(H278+H317)</f>
        <v>0</v>
      </c>
      <c r="I238" s="22">
        <f t="shared" si="102"/>
        <v>0</v>
      </c>
      <c r="J238" s="22">
        <f t="shared" si="102"/>
        <v>0</v>
      </c>
      <c r="K238" s="22">
        <f t="shared" si="102"/>
        <v>0</v>
      </c>
      <c r="L238" s="22">
        <f t="shared" si="102"/>
        <v>0</v>
      </c>
      <c r="M238" s="22">
        <f t="shared" si="102"/>
        <v>0</v>
      </c>
      <c r="N238" s="22">
        <f t="shared" si="102"/>
        <v>0</v>
      </c>
      <c r="O238" s="22">
        <f t="shared" si="102"/>
        <v>0</v>
      </c>
      <c r="P238" s="22">
        <f t="shared" si="102"/>
        <v>0</v>
      </c>
    </row>
    <row r="239" spans="1:16" ht="23.25" x14ac:dyDescent="0.25">
      <c r="A239" s="138" t="s">
        <v>38</v>
      </c>
      <c r="B239" s="23" t="s">
        <v>107</v>
      </c>
      <c r="C239" s="23" t="s">
        <v>18</v>
      </c>
      <c r="D239" s="23" t="s">
        <v>176</v>
      </c>
      <c r="E239" s="23" t="s">
        <v>88</v>
      </c>
      <c r="F239" s="23"/>
      <c r="G239" s="22">
        <f>SUM(G240)</f>
        <v>333500</v>
      </c>
      <c r="H239" s="22">
        <f t="shared" ref="H239:P239" si="103">SUM(H240)</f>
        <v>355259</v>
      </c>
      <c r="I239" s="22">
        <f t="shared" si="103"/>
        <v>355259</v>
      </c>
      <c r="J239" s="22">
        <f t="shared" si="103"/>
        <v>0</v>
      </c>
      <c r="K239" s="22">
        <f t="shared" si="103"/>
        <v>377945.29599999997</v>
      </c>
      <c r="L239" s="22">
        <f t="shared" si="103"/>
        <v>377945.29599999997</v>
      </c>
      <c r="M239" s="22">
        <f t="shared" si="103"/>
        <v>0</v>
      </c>
      <c r="N239" s="22">
        <f t="shared" si="103"/>
        <v>401342.33963200002</v>
      </c>
      <c r="O239" s="22">
        <f t="shared" si="103"/>
        <v>401342.33963200002</v>
      </c>
      <c r="P239" s="22">
        <f t="shared" si="103"/>
        <v>0</v>
      </c>
    </row>
    <row r="240" spans="1:16" ht="23.25" x14ac:dyDescent="0.25">
      <c r="A240" s="80" t="s">
        <v>39</v>
      </c>
      <c r="B240" s="23" t="s">
        <v>107</v>
      </c>
      <c r="C240" s="23" t="s">
        <v>18</v>
      </c>
      <c r="D240" s="23" t="s">
        <v>176</v>
      </c>
      <c r="E240" s="23" t="s">
        <v>89</v>
      </c>
      <c r="F240" s="23"/>
      <c r="G240" s="22">
        <f>SUM(G241+G242)</f>
        <v>333500</v>
      </c>
      <c r="H240" s="22">
        <f t="shared" ref="H240:P240" si="104">SUM(H241+H242)</f>
        <v>355259</v>
      </c>
      <c r="I240" s="22">
        <f t="shared" si="104"/>
        <v>355259</v>
      </c>
      <c r="J240" s="22">
        <f t="shared" si="104"/>
        <v>0</v>
      </c>
      <c r="K240" s="22">
        <f t="shared" si="104"/>
        <v>377945.29599999997</v>
      </c>
      <c r="L240" s="22">
        <f t="shared" si="104"/>
        <v>377945.29599999997</v>
      </c>
      <c r="M240" s="22">
        <f t="shared" si="104"/>
        <v>0</v>
      </c>
      <c r="N240" s="22">
        <f t="shared" si="104"/>
        <v>401342.33963200002</v>
      </c>
      <c r="O240" s="22">
        <f t="shared" si="104"/>
        <v>401342.33963200002</v>
      </c>
      <c r="P240" s="22">
        <f t="shared" si="104"/>
        <v>0</v>
      </c>
    </row>
    <row r="241" spans="1:16" ht="34.5" x14ac:dyDescent="0.25">
      <c r="A241" s="139" t="s">
        <v>150</v>
      </c>
      <c r="B241" s="23" t="s">
        <v>107</v>
      </c>
      <c r="C241" s="23" t="s">
        <v>18</v>
      </c>
      <c r="D241" s="23" t="s">
        <v>176</v>
      </c>
      <c r="E241" s="23" t="s">
        <v>151</v>
      </c>
      <c r="F241" s="23" t="s">
        <v>41</v>
      </c>
      <c r="G241" s="22">
        <f>SUM(G281+G320)</f>
        <v>0</v>
      </c>
      <c r="H241" s="22">
        <f t="shared" ref="H241:P241" si="105">SUM(H281+H320)</f>
        <v>0</v>
      </c>
      <c r="I241" s="22">
        <f t="shared" si="105"/>
        <v>0</v>
      </c>
      <c r="J241" s="22">
        <f t="shared" si="105"/>
        <v>0</v>
      </c>
      <c r="K241" s="22">
        <f t="shared" si="105"/>
        <v>0</v>
      </c>
      <c r="L241" s="22">
        <f t="shared" si="105"/>
        <v>0</v>
      </c>
      <c r="M241" s="22">
        <f t="shared" si="105"/>
        <v>0</v>
      </c>
      <c r="N241" s="22">
        <f t="shared" si="105"/>
        <v>0</v>
      </c>
      <c r="O241" s="22">
        <f t="shared" si="105"/>
        <v>0</v>
      </c>
      <c r="P241" s="22">
        <f t="shared" si="105"/>
        <v>0</v>
      </c>
    </row>
    <row r="242" spans="1:16" x14ac:dyDescent="0.25">
      <c r="A242" s="257" t="s">
        <v>42</v>
      </c>
      <c r="B242" s="260" t="s">
        <v>107</v>
      </c>
      <c r="C242" s="260" t="s">
        <v>18</v>
      </c>
      <c r="D242" s="260" t="s">
        <v>176</v>
      </c>
      <c r="E242" s="260" t="s">
        <v>43</v>
      </c>
      <c r="F242" s="81"/>
      <c r="G242" s="22">
        <f>SUM(G243+G244+G245+G249+G255+G257+G259+G256+G258)</f>
        <v>333500</v>
      </c>
      <c r="H242" s="22">
        <f t="shared" ref="H242:P242" si="106">SUM(H243+H244+H245+H249+H255+H257+H259+H256+H258)</f>
        <v>355259</v>
      </c>
      <c r="I242" s="22">
        <f t="shared" si="106"/>
        <v>355259</v>
      </c>
      <c r="J242" s="22">
        <f t="shared" si="106"/>
        <v>0</v>
      </c>
      <c r="K242" s="22">
        <f t="shared" si="106"/>
        <v>377945.29599999997</v>
      </c>
      <c r="L242" s="22">
        <f t="shared" si="106"/>
        <v>377945.29599999997</v>
      </c>
      <c r="M242" s="22">
        <f t="shared" si="106"/>
        <v>0</v>
      </c>
      <c r="N242" s="22">
        <f t="shared" si="106"/>
        <v>401342.33963200002</v>
      </c>
      <c r="O242" s="22">
        <f t="shared" si="106"/>
        <v>401342.33963200002</v>
      </c>
      <c r="P242" s="22">
        <f t="shared" si="106"/>
        <v>0</v>
      </c>
    </row>
    <row r="243" spans="1:16" x14ac:dyDescent="0.25">
      <c r="A243" s="258"/>
      <c r="B243" s="261"/>
      <c r="C243" s="261"/>
      <c r="D243" s="261"/>
      <c r="E243" s="261"/>
      <c r="F243" s="81" t="s">
        <v>41</v>
      </c>
      <c r="G243" s="22">
        <f>SUM(G283+G322)</f>
        <v>0</v>
      </c>
      <c r="H243" s="22">
        <f t="shared" ref="H243:P244" si="107">SUM(H283+H322)</f>
        <v>0</v>
      </c>
      <c r="I243" s="22">
        <f t="shared" si="107"/>
        <v>0</v>
      </c>
      <c r="J243" s="22">
        <f t="shared" si="107"/>
        <v>0</v>
      </c>
      <c r="K243" s="22">
        <f t="shared" si="107"/>
        <v>0</v>
      </c>
      <c r="L243" s="22">
        <f t="shared" si="107"/>
        <v>0</v>
      </c>
      <c r="M243" s="22">
        <f t="shared" si="107"/>
        <v>0</v>
      </c>
      <c r="N243" s="22">
        <f t="shared" si="107"/>
        <v>0</v>
      </c>
      <c r="O243" s="22">
        <f t="shared" si="107"/>
        <v>0</v>
      </c>
      <c r="P243" s="22">
        <f t="shared" si="107"/>
        <v>0</v>
      </c>
    </row>
    <row r="244" spans="1:16" x14ac:dyDescent="0.25">
      <c r="A244" s="258"/>
      <c r="B244" s="261"/>
      <c r="C244" s="261"/>
      <c r="D244" s="261"/>
      <c r="E244" s="261"/>
      <c r="F244" s="81" t="s">
        <v>186</v>
      </c>
      <c r="G244" s="22">
        <f>SUM(G284+G323)</f>
        <v>0</v>
      </c>
      <c r="H244" s="22">
        <f t="shared" si="107"/>
        <v>0</v>
      </c>
      <c r="I244" s="22">
        <f t="shared" si="107"/>
        <v>0</v>
      </c>
      <c r="J244" s="22">
        <f t="shared" si="107"/>
        <v>0</v>
      </c>
      <c r="K244" s="22">
        <f t="shared" si="107"/>
        <v>0</v>
      </c>
      <c r="L244" s="22">
        <f t="shared" si="107"/>
        <v>0</v>
      </c>
      <c r="M244" s="22">
        <f t="shared" si="107"/>
        <v>0</v>
      </c>
      <c r="N244" s="22">
        <f t="shared" si="107"/>
        <v>0</v>
      </c>
      <c r="O244" s="22">
        <f t="shared" si="107"/>
        <v>0</v>
      </c>
      <c r="P244" s="22">
        <f t="shared" si="107"/>
        <v>0</v>
      </c>
    </row>
    <row r="245" spans="1:16" x14ac:dyDescent="0.25">
      <c r="A245" s="258"/>
      <c r="B245" s="261"/>
      <c r="C245" s="261"/>
      <c r="D245" s="261"/>
      <c r="E245" s="261"/>
      <c r="F245" s="81" t="s">
        <v>45</v>
      </c>
      <c r="G245" s="22">
        <f>SUM(G246:G248)</f>
        <v>319500</v>
      </c>
      <c r="H245" s="22">
        <f t="shared" ref="H245:P245" si="108">SUM(H246:H248)</f>
        <v>342819</v>
      </c>
      <c r="I245" s="22">
        <f t="shared" si="108"/>
        <v>342819</v>
      </c>
      <c r="J245" s="22">
        <f t="shared" si="108"/>
        <v>0</v>
      </c>
      <c r="K245" s="22">
        <f t="shared" si="108"/>
        <v>364741.05599999998</v>
      </c>
      <c r="L245" s="22">
        <f t="shared" si="108"/>
        <v>364741.05599999998</v>
      </c>
      <c r="M245" s="22">
        <f t="shared" si="108"/>
        <v>0</v>
      </c>
      <c r="N245" s="22">
        <f t="shared" si="108"/>
        <v>387342.01483200002</v>
      </c>
      <c r="O245" s="22">
        <f t="shared" si="108"/>
        <v>387342.01483200002</v>
      </c>
      <c r="P245" s="22">
        <f t="shared" si="108"/>
        <v>0</v>
      </c>
    </row>
    <row r="246" spans="1:16" x14ac:dyDescent="0.25">
      <c r="A246" s="258"/>
      <c r="B246" s="261"/>
      <c r="C246" s="261"/>
      <c r="D246" s="261"/>
      <c r="E246" s="261"/>
      <c r="F246" s="81" t="s">
        <v>46</v>
      </c>
      <c r="G246" s="22">
        <f>SUM(G286+G325)</f>
        <v>6000</v>
      </c>
      <c r="H246" s="22">
        <f t="shared" ref="H246:P246" si="109">SUM(H286+H325)</f>
        <v>6120</v>
      </c>
      <c r="I246" s="22">
        <f t="shared" si="109"/>
        <v>6120</v>
      </c>
      <c r="J246" s="22">
        <f t="shared" si="109"/>
        <v>0</v>
      </c>
      <c r="K246" s="22">
        <f t="shared" si="109"/>
        <v>6493.32</v>
      </c>
      <c r="L246" s="22">
        <f t="shared" si="109"/>
        <v>6493.32</v>
      </c>
      <c r="M246" s="22">
        <f t="shared" si="109"/>
        <v>0</v>
      </c>
      <c r="N246" s="22">
        <f t="shared" si="109"/>
        <v>6882.9191999999994</v>
      </c>
      <c r="O246" s="22">
        <f t="shared" si="109"/>
        <v>6882.9191999999994</v>
      </c>
      <c r="P246" s="22">
        <f t="shared" si="109"/>
        <v>0</v>
      </c>
    </row>
    <row r="247" spans="1:16" x14ac:dyDescent="0.25">
      <c r="A247" s="258"/>
      <c r="B247" s="261"/>
      <c r="C247" s="261"/>
      <c r="D247" s="261"/>
      <c r="E247" s="261"/>
      <c r="F247" s="81" t="s">
        <v>47</v>
      </c>
      <c r="G247" s="22">
        <f t="shared" ref="G247:P248" si="110">SUM(G287+G326)</f>
        <v>313300</v>
      </c>
      <c r="H247" s="22">
        <f t="shared" si="110"/>
        <v>336484.2</v>
      </c>
      <c r="I247" s="22">
        <f t="shared" si="110"/>
        <v>336484.2</v>
      </c>
      <c r="J247" s="22">
        <f t="shared" si="110"/>
        <v>0</v>
      </c>
      <c r="K247" s="22">
        <f t="shared" si="110"/>
        <v>358019.1888</v>
      </c>
      <c r="L247" s="22">
        <f t="shared" si="110"/>
        <v>358019.1888</v>
      </c>
      <c r="M247" s="22">
        <f t="shared" si="110"/>
        <v>0</v>
      </c>
      <c r="N247" s="22">
        <f t="shared" si="110"/>
        <v>380216.37850560003</v>
      </c>
      <c r="O247" s="22">
        <f t="shared" si="110"/>
        <v>380216.37850560003</v>
      </c>
      <c r="P247" s="22">
        <f t="shared" si="110"/>
        <v>0</v>
      </c>
    </row>
    <row r="248" spans="1:16" x14ac:dyDescent="0.25">
      <c r="A248" s="258"/>
      <c r="B248" s="261"/>
      <c r="C248" s="261"/>
      <c r="D248" s="261"/>
      <c r="E248" s="261"/>
      <c r="F248" s="81" t="s">
        <v>48</v>
      </c>
      <c r="G248" s="22">
        <f t="shared" si="110"/>
        <v>200</v>
      </c>
      <c r="H248" s="22">
        <f t="shared" si="110"/>
        <v>214.8</v>
      </c>
      <c r="I248" s="22">
        <f t="shared" si="110"/>
        <v>214.8</v>
      </c>
      <c r="J248" s="22">
        <f t="shared" si="110"/>
        <v>0</v>
      </c>
      <c r="K248" s="22">
        <f t="shared" si="110"/>
        <v>228.5472</v>
      </c>
      <c r="L248" s="22">
        <f t="shared" si="110"/>
        <v>228.5472</v>
      </c>
      <c r="M248" s="22">
        <f t="shared" si="110"/>
        <v>0</v>
      </c>
      <c r="N248" s="22">
        <f t="shared" si="110"/>
        <v>242.71712640000001</v>
      </c>
      <c r="O248" s="22">
        <f t="shared" si="110"/>
        <v>242.71712640000001</v>
      </c>
      <c r="P248" s="22">
        <f t="shared" si="110"/>
        <v>0</v>
      </c>
    </row>
    <row r="249" spans="1:16" x14ac:dyDescent="0.25">
      <c r="A249" s="258"/>
      <c r="B249" s="261"/>
      <c r="C249" s="261"/>
      <c r="D249" s="261"/>
      <c r="E249" s="261"/>
      <c r="F249" s="81" t="s">
        <v>50</v>
      </c>
      <c r="G249" s="22">
        <f>SUM(G250:G254)</f>
        <v>4000</v>
      </c>
      <c r="H249" s="22">
        <f t="shared" ref="H249:P249" si="111">SUM(H250:H254)</f>
        <v>2640</v>
      </c>
      <c r="I249" s="22">
        <f t="shared" si="111"/>
        <v>2640</v>
      </c>
      <c r="J249" s="22">
        <f t="shared" si="111"/>
        <v>0</v>
      </c>
      <c r="K249" s="22">
        <f t="shared" si="111"/>
        <v>2801.04</v>
      </c>
      <c r="L249" s="22">
        <f t="shared" si="111"/>
        <v>2801.04</v>
      </c>
      <c r="M249" s="22">
        <f t="shared" si="111"/>
        <v>0</v>
      </c>
      <c r="N249" s="22">
        <f t="shared" si="111"/>
        <v>2969.1023999999998</v>
      </c>
      <c r="O249" s="22">
        <f t="shared" si="111"/>
        <v>2969.1023999999998</v>
      </c>
      <c r="P249" s="22">
        <f t="shared" si="111"/>
        <v>0</v>
      </c>
    </row>
    <row r="250" spans="1:16" x14ac:dyDescent="0.25">
      <c r="A250" s="258"/>
      <c r="B250" s="261"/>
      <c r="C250" s="261"/>
      <c r="D250" s="261"/>
      <c r="E250" s="261"/>
      <c r="F250" s="81" t="s">
        <v>51</v>
      </c>
      <c r="G250" s="22">
        <f>SUM(G290+G329)</f>
        <v>0</v>
      </c>
      <c r="H250" s="22">
        <f t="shared" ref="H250:P250" si="112">SUM(H290+H329)</f>
        <v>0</v>
      </c>
      <c r="I250" s="22">
        <f t="shared" si="112"/>
        <v>0</v>
      </c>
      <c r="J250" s="22">
        <f t="shared" si="112"/>
        <v>0</v>
      </c>
      <c r="K250" s="22">
        <f t="shared" si="112"/>
        <v>0</v>
      </c>
      <c r="L250" s="22">
        <f t="shared" si="112"/>
        <v>0</v>
      </c>
      <c r="M250" s="22">
        <f t="shared" si="112"/>
        <v>0</v>
      </c>
      <c r="N250" s="22">
        <f t="shared" si="112"/>
        <v>0</v>
      </c>
      <c r="O250" s="22">
        <f t="shared" si="112"/>
        <v>0</v>
      </c>
      <c r="P250" s="22">
        <f t="shared" si="112"/>
        <v>0</v>
      </c>
    </row>
    <row r="251" spans="1:16" x14ac:dyDescent="0.25">
      <c r="A251" s="258"/>
      <c r="B251" s="261"/>
      <c r="C251" s="261"/>
      <c r="D251" s="261"/>
      <c r="E251" s="261"/>
      <c r="F251" s="81" t="s">
        <v>52</v>
      </c>
      <c r="G251" s="22">
        <f t="shared" ref="G251:P256" si="113">SUM(G291+G330)</f>
        <v>0</v>
      </c>
      <c r="H251" s="22">
        <f t="shared" si="113"/>
        <v>0</v>
      </c>
      <c r="I251" s="22">
        <f t="shared" si="113"/>
        <v>0</v>
      </c>
      <c r="J251" s="22">
        <f t="shared" si="113"/>
        <v>0</v>
      </c>
      <c r="K251" s="22">
        <f t="shared" si="113"/>
        <v>0</v>
      </c>
      <c r="L251" s="22">
        <f t="shared" si="113"/>
        <v>0</v>
      </c>
      <c r="M251" s="22">
        <f t="shared" si="113"/>
        <v>0</v>
      </c>
      <c r="N251" s="22">
        <f t="shared" si="113"/>
        <v>0</v>
      </c>
      <c r="O251" s="22">
        <f t="shared" si="113"/>
        <v>0</v>
      </c>
      <c r="P251" s="22">
        <f t="shared" si="113"/>
        <v>0</v>
      </c>
    </row>
    <row r="252" spans="1:16" ht="23.25" x14ac:dyDescent="0.25">
      <c r="A252" s="258"/>
      <c r="B252" s="261"/>
      <c r="C252" s="261"/>
      <c r="D252" s="261"/>
      <c r="E252" s="261"/>
      <c r="F252" s="81" t="s">
        <v>187</v>
      </c>
      <c r="G252" s="22">
        <f t="shared" si="113"/>
        <v>0</v>
      </c>
      <c r="H252" s="22">
        <f t="shared" si="113"/>
        <v>0</v>
      </c>
      <c r="I252" s="22">
        <f t="shared" si="113"/>
        <v>0</v>
      </c>
      <c r="J252" s="22">
        <f t="shared" si="113"/>
        <v>0</v>
      </c>
      <c r="K252" s="22">
        <f t="shared" si="113"/>
        <v>0</v>
      </c>
      <c r="L252" s="22">
        <f t="shared" si="113"/>
        <v>0</v>
      </c>
      <c r="M252" s="22">
        <f t="shared" si="113"/>
        <v>0</v>
      </c>
      <c r="N252" s="22">
        <f t="shared" si="113"/>
        <v>0</v>
      </c>
      <c r="O252" s="22">
        <f t="shared" si="113"/>
        <v>0</v>
      </c>
      <c r="P252" s="22">
        <f t="shared" si="113"/>
        <v>0</v>
      </c>
    </row>
    <row r="253" spans="1:16" x14ac:dyDescent="0.25">
      <c r="A253" s="258"/>
      <c r="B253" s="261"/>
      <c r="C253" s="261"/>
      <c r="D253" s="261"/>
      <c r="E253" s="261"/>
      <c r="F253" s="81" t="s">
        <v>98</v>
      </c>
      <c r="G253" s="22">
        <f t="shared" si="113"/>
        <v>1000</v>
      </c>
      <c r="H253" s="22">
        <f t="shared" si="113"/>
        <v>0</v>
      </c>
      <c r="I253" s="22">
        <f t="shared" si="113"/>
        <v>0</v>
      </c>
      <c r="J253" s="22">
        <f t="shared" si="113"/>
        <v>0</v>
      </c>
      <c r="K253" s="22">
        <f t="shared" si="113"/>
        <v>0</v>
      </c>
      <c r="L253" s="22">
        <f t="shared" si="113"/>
        <v>0</v>
      </c>
      <c r="M253" s="22">
        <f t="shared" si="113"/>
        <v>0</v>
      </c>
      <c r="N253" s="22">
        <f t="shared" si="113"/>
        <v>0</v>
      </c>
      <c r="O253" s="22">
        <f t="shared" si="113"/>
        <v>0</v>
      </c>
      <c r="P253" s="22">
        <f t="shared" si="113"/>
        <v>0</v>
      </c>
    </row>
    <row r="254" spans="1:16" ht="23.25" x14ac:dyDescent="0.25">
      <c r="A254" s="258"/>
      <c r="B254" s="261"/>
      <c r="C254" s="261"/>
      <c r="D254" s="261"/>
      <c r="E254" s="261"/>
      <c r="F254" s="81" t="s">
        <v>188</v>
      </c>
      <c r="G254" s="22">
        <f t="shared" si="113"/>
        <v>3000</v>
      </c>
      <c r="H254" s="22">
        <f t="shared" si="113"/>
        <v>2640</v>
      </c>
      <c r="I254" s="22">
        <f t="shared" si="113"/>
        <v>2640</v>
      </c>
      <c r="J254" s="22">
        <f t="shared" si="113"/>
        <v>0</v>
      </c>
      <c r="K254" s="22">
        <f t="shared" si="113"/>
        <v>2801.04</v>
      </c>
      <c r="L254" s="22">
        <f t="shared" si="113"/>
        <v>2801.04</v>
      </c>
      <c r="M254" s="22">
        <f t="shared" si="113"/>
        <v>0</v>
      </c>
      <c r="N254" s="22">
        <f t="shared" si="113"/>
        <v>2969.1023999999998</v>
      </c>
      <c r="O254" s="22">
        <f t="shared" si="113"/>
        <v>2969.1023999999998</v>
      </c>
      <c r="P254" s="22">
        <f t="shared" si="113"/>
        <v>0</v>
      </c>
    </row>
    <row r="255" spans="1:16" x14ac:dyDescent="0.25">
      <c r="A255" s="258"/>
      <c r="B255" s="261"/>
      <c r="C255" s="261"/>
      <c r="D255" s="261"/>
      <c r="E255" s="261"/>
      <c r="F255" s="81" t="s">
        <v>56</v>
      </c>
      <c r="G255" s="22">
        <f t="shared" si="113"/>
        <v>4000</v>
      </c>
      <c r="H255" s="22">
        <f t="shared" si="113"/>
        <v>4000</v>
      </c>
      <c r="I255" s="22">
        <f t="shared" si="113"/>
        <v>4000</v>
      </c>
      <c r="J255" s="22">
        <f t="shared" si="113"/>
        <v>0</v>
      </c>
      <c r="K255" s="22">
        <f t="shared" si="113"/>
        <v>4244</v>
      </c>
      <c r="L255" s="22">
        <f t="shared" si="113"/>
        <v>4244</v>
      </c>
      <c r="M255" s="22">
        <f t="shared" si="113"/>
        <v>0</v>
      </c>
      <c r="N255" s="22">
        <f t="shared" si="113"/>
        <v>4498.6400000000003</v>
      </c>
      <c r="O255" s="22">
        <f t="shared" si="113"/>
        <v>4498.6400000000003</v>
      </c>
      <c r="P255" s="22">
        <f t="shared" si="113"/>
        <v>0</v>
      </c>
    </row>
    <row r="256" spans="1:16" ht="23.25" x14ac:dyDescent="0.25">
      <c r="A256" s="258"/>
      <c r="B256" s="261"/>
      <c r="C256" s="261"/>
      <c r="D256" s="261"/>
      <c r="E256" s="261"/>
      <c r="F256" s="81" t="s">
        <v>189</v>
      </c>
      <c r="G256" s="22">
        <f t="shared" si="113"/>
        <v>0</v>
      </c>
      <c r="H256" s="22">
        <f t="shared" si="113"/>
        <v>0</v>
      </c>
      <c r="I256" s="22">
        <f t="shared" si="113"/>
        <v>0</v>
      </c>
      <c r="J256" s="22">
        <f t="shared" si="113"/>
        <v>0</v>
      </c>
      <c r="K256" s="22">
        <f t="shared" si="113"/>
        <v>0</v>
      </c>
      <c r="L256" s="22">
        <f t="shared" si="113"/>
        <v>0</v>
      </c>
      <c r="M256" s="22">
        <f t="shared" si="113"/>
        <v>0</v>
      </c>
      <c r="N256" s="22">
        <f t="shared" si="113"/>
        <v>0</v>
      </c>
      <c r="O256" s="22">
        <f t="shared" si="113"/>
        <v>0</v>
      </c>
      <c r="P256" s="22">
        <f t="shared" si="113"/>
        <v>0</v>
      </c>
    </row>
    <row r="257" spans="1:16" x14ac:dyDescent="0.25">
      <c r="A257" s="258"/>
      <c r="B257" s="261"/>
      <c r="C257" s="261"/>
      <c r="D257" s="261"/>
      <c r="E257" s="261"/>
      <c r="F257" s="81" t="s">
        <v>99</v>
      </c>
      <c r="G257" s="22">
        <f>SUM(G296+G335)</f>
        <v>0</v>
      </c>
      <c r="H257" s="22">
        <f t="shared" ref="H257:P258" si="114">SUM(H296+H335)</f>
        <v>0</v>
      </c>
      <c r="I257" s="22">
        <f t="shared" si="114"/>
        <v>0</v>
      </c>
      <c r="J257" s="22">
        <f t="shared" si="114"/>
        <v>0</v>
      </c>
      <c r="K257" s="22">
        <f t="shared" si="114"/>
        <v>0</v>
      </c>
      <c r="L257" s="22">
        <f t="shared" si="114"/>
        <v>0</v>
      </c>
      <c r="M257" s="22">
        <f t="shared" si="114"/>
        <v>0</v>
      </c>
      <c r="N257" s="22">
        <f t="shared" si="114"/>
        <v>0</v>
      </c>
      <c r="O257" s="22">
        <f t="shared" si="114"/>
        <v>0</v>
      </c>
      <c r="P257" s="22">
        <f t="shared" si="114"/>
        <v>0</v>
      </c>
    </row>
    <row r="258" spans="1:16" ht="23.25" x14ac:dyDescent="0.25">
      <c r="A258" s="258"/>
      <c r="B258" s="261"/>
      <c r="C258" s="261"/>
      <c r="D258" s="261"/>
      <c r="E258" s="261"/>
      <c r="F258" s="81" t="s">
        <v>190</v>
      </c>
      <c r="G258" s="22">
        <f>SUM(G297+G336)</f>
        <v>0</v>
      </c>
      <c r="H258" s="22">
        <f t="shared" si="114"/>
        <v>0</v>
      </c>
      <c r="I258" s="22">
        <f t="shared" si="114"/>
        <v>0</v>
      </c>
      <c r="J258" s="22">
        <f t="shared" si="114"/>
        <v>0</v>
      </c>
      <c r="K258" s="22">
        <f t="shared" si="114"/>
        <v>0</v>
      </c>
      <c r="L258" s="22">
        <f t="shared" si="114"/>
        <v>0</v>
      </c>
      <c r="M258" s="22">
        <f t="shared" si="114"/>
        <v>0</v>
      </c>
      <c r="N258" s="22">
        <f t="shared" si="114"/>
        <v>0</v>
      </c>
      <c r="O258" s="22">
        <f t="shared" si="114"/>
        <v>0</v>
      </c>
      <c r="P258" s="22">
        <f t="shared" si="114"/>
        <v>0</v>
      </c>
    </row>
    <row r="259" spans="1:16" x14ac:dyDescent="0.25">
      <c r="A259" s="258"/>
      <c r="B259" s="261"/>
      <c r="C259" s="261"/>
      <c r="D259" s="261"/>
      <c r="E259" s="261"/>
      <c r="F259" s="81" t="s">
        <v>58</v>
      </c>
      <c r="G259" s="22">
        <f>SUM(G260:G266)</f>
        <v>6000</v>
      </c>
      <c r="H259" s="22">
        <f t="shared" ref="H259:P259" si="115">SUM(H260:H266)</f>
        <v>5800</v>
      </c>
      <c r="I259" s="22">
        <f t="shared" si="115"/>
        <v>5800</v>
      </c>
      <c r="J259" s="22">
        <f t="shared" si="115"/>
        <v>0</v>
      </c>
      <c r="K259" s="22">
        <f t="shared" si="115"/>
        <v>6159.2</v>
      </c>
      <c r="L259" s="22">
        <f t="shared" si="115"/>
        <v>6159.2</v>
      </c>
      <c r="M259" s="22">
        <f t="shared" si="115"/>
        <v>0</v>
      </c>
      <c r="N259" s="22">
        <f t="shared" si="115"/>
        <v>6532.5824000000002</v>
      </c>
      <c r="O259" s="22">
        <f t="shared" si="115"/>
        <v>6532.5824000000002</v>
      </c>
      <c r="P259" s="22">
        <f t="shared" si="115"/>
        <v>0</v>
      </c>
    </row>
    <row r="260" spans="1:16" x14ac:dyDescent="0.25">
      <c r="A260" s="258"/>
      <c r="B260" s="261"/>
      <c r="C260" s="261"/>
      <c r="D260" s="261"/>
      <c r="E260" s="261"/>
      <c r="F260" s="81" t="s">
        <v>101</v>
      </c>
      <c r="G260" s="22">
        <f>SUM(G299+G338)</f>
        <v>2000</v>
      </c>
      <c r="H260" s="22">
        <f t="shared" ref="H260:P260" si="116">SUM(H299+H338)</f>
        <v>1800</v>
      </c>
      <c r="I260" s="22">
        <f t="shared" si="116"/>
        <v>1800</v>
      </c>
      <c r="J260" s="22">
        <f t="shared" si="116"/>
        <v>0</v>
      </c>
      <c r="K260" s="22">
        <f t="shared" si="116"/>
        <v>1915.2</v>
      </c>
      <c r="L260" s="22">
        <f t="shared" si="116"/>
        <v>1915.2</v>
      </c>
      <c r="M260" s="22">
        <f t="shared" si="116"/>
        <v>0</v>
      </c>
      <c r="N260" s="22">
        <f t="shared" si="116"/>
        <v>2033.9424000000001</v>
      </c>
      <c r="O260" s="22">
        <f t="shared" si="116"/>
        <v>2033.9424000000001</v>
      </c>
      <c r="P260" s="22">
        <f t="shared" si="116"/>
        <v>0</v>
      </c>
    </row>
    <row r="261" spans="1:16" ht="23.25" x14ac:dyDescent="0.25">
      <c r="A261" s="258"/>
      <c r="B261" s="261"/>
      <c r="C261" s="261"/>
      <c r="D261" s="261"/>
      <c r="E261" s="261"/>
      <c r="F261" s="81" t="s">
        <v>191</v>
      </c>
      <c r="G261" s="22">
        <f t="shared" ref="G261:P266" si="117">SUM(G300+G339)</f>
        <v>4000</v>
      </c>
      <c r="H261" s="22">
        <f t="shared" si="117"/>
        <v>4000</v>
      </c>
      <c r="I261" s="22">
        <f t="shared" si="117"/>
        <v>4000</v>
      </c>
      <c r="J261" s="22">
        <f t="shared" si="117"/>
        <v>0</v>
      </c>
      <c r="K261" s="22">
        <f t="shared" si="117"/>
        <v>4244</v>
      </c>
      <c r="L261" s="22">
        <f t="shared" si="117"/>
        <v>4244</v>
      </c>
      <c r="M261" s="22">
        <f t="shared" si="117"/>
        <v>0</v>
      </c>
      <c r="N261" s="22">
        <f t="shared" si="117"/>
        <v>4498.6400000000003</v>
      </c>
      <c r="O261" s="22">
        <f t="shared" si="117"/>
        <v>4498.6400000000003</v>
      </c>
      <c r="P261" s="22">
        <f t="shared" si="117"/>
        <v>0</v>
      </c>
    </row>
    <row r="262" spans="1:16" x14ac:dyDescent="0.25">
      <c r="A262" s="258"/>
      <c r="B262" s="261"/>
      <c r="C262" s="261"/>
      <c r="D262" s="261"/>
      <c r="E262" s="261"/>
      <c r="F262" s="81" t="s">
        <v>102</v>
      </c>
      <c r="G262" s="22">
        <f t="shared" si="117"/>
        <v>0</v>
      </c>
      <c r="H262" s="22">
        <f t="shared" si="117"/>
        <v>0</v>
      </c>
      <c r="I262" s="22">
        <f t="shared" si="117"/>
        <v>0</v>
      </c>
      <c r="J262" s="22">
        <f t="shared" si="117"/>
        <v>0</v>
      </c>
      <c r="K262" s="22">
        <f t="shared" si="117"/>
        <v>0</v>
      </c>
      <c r="L262" s="22">
        <f t="shared" si="117"/>
        <v>0</v>
      </c>
      <c r="M262" s="22">
        <f t="shared" si="117"/>
        <v>0</v>
      </c>
      <c r="N262" s="22">
        <f t="shared" si="117"/>
        <v>0</v>
      </c>
      <c r="O262" s="22">
        <f t="shared" si="117"/>
        <v>0</v>
      </c>
      <c r="P262" s="22">
        <f t="shared" si="117"/>
        <v>0</v>
      </c>
    </row>
    <row r="263" spans="1:16" ht="23.25" x14ac:dyDescent="0.25">
      <c r="A263" s="258"/>
      <c r="B263" s="261"/>
      <c r="C263" s="261"/>
      <c r="D263" s="261"/>
      <c r="E263" s="261"/>
      <c r="F263" s="81" t="s">
        <v>192</v>
      </c>
      <c r="G263" s="22">
        <f t="shared" si="117"/>
        <v>0</v>
      </c>
      <c r="H263" s="22">
        <f t="shared" si="117"/>
        <v>0</v>
      </c>
      <c r="I263" s="22">
        <f t="shared" si="117"/>
        <v>0</v>
      </c>
      <c r="J263" s="22">
        <f t="shared" si="117"/>
        <v>0</v>
      </c>
      <c r="K263" s="22">
        <f t="shared" si="117"/>
        <v>0</v>
      </c>
      <c r="L263" s="22">
        <f t="shared" si="117"/>
        <v>0</v>
      </c>
      <c r="M263" s="22">
        <f t="shared" si="117"/>
        <v>0</v>
      </c>
      <c r="N263" s="22">
        <f t="shared" si="117"/>
        <v>0</v>
      </c>
      <c r="O263" s="22">
        <f t="shared" si="117"/>
        <v>0</v>
      </c>
      <c r="P263" s="22">
        <f t="shared" si="117"/>
        <v>0</v>
      </c>
    </row>
    <row r="264" spans="1:16" x14ac:dyDescent="0.25">
      <c r="A264" s="258"/>
      <c r="B264" s="261"/>
      <c r="C264" s="261"/>
      <c r="D264" s="261"/>
      <c r="E264" s="261"/>
      <c r="F264" s="81" t="s">
        <v>60</v>
      </c>
      <c r="G264" s="22">
        <f t="shared" si="117"/>
        <v>0</v>
      </c>
      <c r="H264" s="22">
        <f t="shared" si="117"/>
        <v>0</v>
      </c>
      <c r="I264" s="22">
        <f t="shared" si="117"/>
        <v>0</v>
      </c>
      <c r="J264" s="22">
        <f t="shared" si="117"/>
        <v>0</v>
      </c>
      <c r="K264" s="22">
        <f t="shared" si="117"/>
        <v>0</v>
      </c>
      <c r="L264" s="22">
        <f t="shared" si="117"/>
        <v>0</v>
      </c>
      <c r="M264" s="22">
        <f t="shared" si="117"/>
        <v>0</v>
      </c>
      <c r="N264" s="22">
        <f t="shared" si="117"/>
        <v>0</v>
      </c>
      <c r="O264" s="22">
        <f t="shared" si="117"/>
        <v>0</v>
      </c>
      <c r="P264" s="22">
        <f t="shared" si="117"/>
        <v>0</v>
      </c>
    </row>
    <row r="265" spans="1:16" x14ac:dyDescent="0.25">
      <c r="A265" s="258"/>
      <c r="B265" s="261"/>
      <c r="C265" s="261"/>
      <c r="D265" s="261"/>
      <c r="E265" s="261"/>
      <c r="F265" s="81" t="s">
        <v>61</v>
      </c>
      <c r="G265" s="22">
        <f t="shared" si="117"/>
        <v>0</v>
      </c>
      <c r="H265" s="22">
        <f t="shared" si="117"/>
        <v>0</v>
      </c>
      <c r="I265" s="22">
        <f t="shared" si="117"/>
        <v>0</v>
      </c>
      <c r="J265" s="22">
        <f t="shared" si="117"/>
        <v>0</v>
      </c>
      <c r="K265" s="22">
        <f t="shared" si="117"/>
        <v>0</v>
      </c>
      <c r="L265" s="22">
        <f t="shared" si="117"/>
        <v>0</v>
      </c>
      <c r="M265" s="22">
        <f t="shared" si="117"/>
        <v>0</v>
      </c>
      <c r="N265" s="22">
        <f t="shared" si="117"/>
        <v>0</v>
      </c>
      <c r="O265" s="22">
        <f t="shared" si="117"/>
        <v>0</v>
      </c>
      <c r="P265" s="22">
        <f t="shared" si="117"/>
        <v>0</v>
      </c>
    </row>
    <row r="266" spans="1:16" x14ac:dyDescent="0.25">
      <c r="A266" s="259"/>
      <c r="B266" s="262"/>
      <c r="C266" s="262"/>
      <c r="D266" s="262"/>
      <c r="E266" s="262"/>
      <c r="F266" s="81" t="s">
        <v>193</v>
      </c>
      <c r="G266" s="22">
        <f t="shared" si="117"/>
        <v>0</v>
      </c>
      <c r="H266" s="22">
        <f t="shared" si="117"/>
        <v>0</v>
      </c>
      <c r="I266" s="22">
        <f t="shared" si="117"/>
        <v>0</v>
      </c>
      <c r="J266" s="22">
        <f t="shared" si="117"/>
        <v>0</v>
      </c>
      <c r="K266" s="22">
        <f t="shared" si="117"/>
        <v>0</v>
      </c>
      <c r="L266" s="22">
        <f t="shared" si="117"/>
        <v>0</v>
      </c>
      <c r="M266" s="22">
        <f t="shared" si="117"/>
        <v>0</v>
      </c>
      <c r="N266" s="22">
        <f t="shared" si="117"/>
        <v>0</v>
      </c>
      <c r="O266" s="22">
        <f t="shared" si="117"/>
        <v>0</v>
      </c>
      <c r="P266" s="22">
        <f t="shared" si="117"/>
        <v>0</v>
      </c>
    </row>
    <row r="267" spans="1:16" x14ac:dyDescent="0.25">
      <c r="A267" s="138" t="s">
        <v>62</v>
      </c>
      <c r="B267" s="23" t="s">
        <v>107</v>
      </c>
      <c r="C267" s="23" t="s">
        <v>18</v>
      </c>
      <c r="D267" s="23" t="s">
        <v>176</v>
      </c>
      <c r="E267" s="136">
        <v>800</v>
      </c>
      <c r="F267" s="23"/>
      <c r="G267" s="22">
        <f>SUM(G268)</f>
        <v>1500</v>
      </c>
      <c r="H267" s="22">
        <f t="shared" ref="H267:P267" si="118">SUM(H268)</f>
        <v>1590</v>
      </c>
      <c r="I267" s="22">
        <f t="shared" si="118"/>
        <v>1590</v>
      </c>
      <c r="J267" s="22">
        <f t="shared" si="118"/>
        <v>0</v>
      </c>
      <c r="K267" s="22">
        <f t="shared" si="118"/>
        <v>1686.99</v>
      </c>
      <c r="L267" s="22">
        <f t="shared" si="118"/>
        <v>1686.99</v>
      </c>
      <c r="M267" s="22">
        <f t="shared" si="118"/>
        <v>0</v>
      </c>
      <c r="N267" s="22">
        <f t="shared" si="118"/>
        <v>1788.2094</v>
      </c>
      <c r="O267" s="22">
        <f t="shared" si="118"/>
        <v>1788.2094</v>
      </c>
      <c r="P267" s="22">
        <f t="shared" si="118"/>
        <v>0</v>
      </c>
    </row>
    <row r="268" spans="1:16" x14ac:dyDescent="0.25">
      <c r="A268" s="80" t="s">
        <v>64</v>
      </c>
      <c r="B268" s="23" t="s">
        <v>107</v>
      </c>
      <c r="C268" s="23" t="s">
        <v>18</v>
      </c>
      <c r="D268" s="23" t="s">
        <v>176</v>
      </c>
      <c r="E268" s="136">
        <v>850</v>
      </c>
      <c r="F268" s="23"/>
      <c r="G268" s="22">
        <f>SUM(G269:G270)</f>
        <v>1500</v>
      </c>
      <c r="H268" s="22">
        <f t="shared" ref="H268:P268" si="119">SUM(H269:H270)</f>
        <v>1590</v>
      </c>
      <c r="I268" s="22">
        <f t="shared" si="119"/>
        <v>1590</v>
      </c>
      <c r="J268" s="22">
        <f t="shared" si="119"/>
        <v>0</v>
      </c>
      <c r="K268" s="22">
        <f t="shared" si="119"/>
        <v>1686.99</v>
      </c>
      <c r="L268" s="22">
        <f t="shared" si="119"/>
        <v>1686.99</v>
      </c>
      <c r="M268" s="22">
        <f t="shared" si="119"/>
        <v>0</v>
      </c>
      <c r="N268" s="22">
        <f t="shared" si="119"/>
        <v>1788.2094</v>
      </c>
      <c r="O268" s="22">
        <f t="shared" si="119"/>
        <v>1788.2094</v>
      </c>
      <c r="P268" s="22">
        <f t="shared" si="119"/>
        <v>0</v>
      </c>
    </row>
    <row r="269" spans="1:16" ht="23.25" x14ac:dyDescent="0.25">
      <c r="A269" s="80" t="s">
        <v>78</v>
      </c>
      <c r="B269" s="23" t="s">
        <v>107</v>
      </c>
      <c r="C269" s="23" t="s">
        <v>18</v>
      </c>
      <c r="D269" s="23" t="s">
        <v>176</v>
      </c>
      <c r="E269" s="136">
        <v>851</v>
      </c>
      <c r="F269" s="23" t="s">
        <v>68</v>
      </c>
      <c r="G269" s="22">
        <f>SUM(G308+G347)</f>
        <v>0</v>
      </c>
      <c r="H269" s="22">
        <f t="shared" ref="H269:P270" si="120">SUM(H308+H347)</f>
        <v>0</v>
      </c>
      <c r="I269" s="22">
        <f t="shared" si="120"/>
        <v>0</v>
      </c>
      <c r="J269" s="22">
        <f t="shared" si="120"/>
        <v>0</v>
      </c>
      <c r="K269" s="22">
        <f t="shared" si="120"/>
        <v>0</v>
      </c>
      <c r="L269" s="22">
        <f t="shared" si="120"/>
        <v>0</v>
      </c>
      <c r="M269" s="22">
        <f t="shared" si="120"/>
        <v>0</v>
      </c>
      <c r="N269" s="22">
        <f t="shared" si="120"/>
        <v>0</v>
      </c>
      <c r="O269" s="22">
        <f t="shared" si="120"/>
        <v>0</v>
      </c>
      <c r="P269" s="22">
        <f t="shared" si="120"/>
        <v>0</v>
      </c>
    </row>
    <row r="270" spans="1:16" x14ac:dyDescent="0.25">
      <c r="A270" s="80" t="s">
        <v>66</v>
      </c>
      <c r="B270" s="23" t="s">
        <v>107</v>
      </c>
      <c r="C270" s="23" t="s">
        <v>18</v>
      </c>
      <c r="D270" s="23" t="s">
        <v>176</v>
      </c>
      <c r="E270" s="136">
        <v>852</v>
      </c>
      <c r="F270" s="23" t="s">
        <v>68</v>
      </c>
      <c r="G270" s="22">
        <f>SUM(G309+G348)</f>
        <v>1500</v>
      </c>
      <c r="H270" s="22">
        <f t="shared" si="120"/>
        <v>1590</v>
      </c>
      <c r="I270" s="22">
        <f t="shared" si="120"/>
        <v>1590</v>
      </c>
      <c r="J270" s="22">
        <f t="shared" si="120"/>
        <v>0</v>
      </c>
      <c r="K270" s="22">
        <f t="shared" si="120"/>
        <v>1686.99</v>
      </c>
      <c r="L270" s="22">
        <f t="shared" si="120"/>
        <v>1686.99</v>
      </c>
      <c r="M270" s="22">
        <f t="shared" si="120"/>
        <v>0</v>
      </c>
      <c r="N270" s="22">
        <f t="shared" si="120"/>
        <v>1788.2094</v>
      </c>
      <c r="O270" s="22">
        <f t="shared" si="120"/>
        <v>1788.2094</v>
      </c>
      <c r="P270" s="22">
        <f t="shared" si="120"/>
        <v>0</v>
      </c>
    </row>
    <row r="271" spans="1:16" x14ac:dyDescent="0.25">
      <c r="A271" s="80" t="s">
        <v>470</v>
      </c>
      <c r="B271" s="23"/>
      <c r="C271" s="23"/>
      <c r="D271" s="23"/>
      <c r="E271" s="23"/>
      <c r="F271" s="23"/>
      <c r="G271" s="22">
        <f>SUM(G272)</f>
        <v>1027207</v>
      </c>
      <c r="H271" s="22">
        <f t="shared" ref="H271:P271" si="121">SUM(H272)</f>
        <v>997075.43825000001</v>
      </c>
      <c r="I271" s="22">
        <f t="shared" si="121"/>
        <v>997075.43825000001</v>
      </c>
      <c r="J271" s="22">
        <f t="shared" si="121"/>
        <v>0</v>
      </c>
      <c r="K271" s="22">
        <f t="shared" si="121"/>
        <v>1188878.503948</v>
      </c>
      <c r="L271" s="22">
        <f t="shared" si="121"/>
        <v>1019858.72425</v>
      </c>
      <c r="M271" s="22">
        <f t="shared" si="121"/>
        <v>169019.77969800009</v>
      </c>
      <c r="N271" s="22">
        <f t="shared" si="121"/>
        <v>1565208.1180053281</v>
      </c>
      <c r="O271" s="22">
        <f t="shared" si="121"/>
        <v>1212376.7669800001</v>
      </c>
      <c r="P271" s="22">
        <f t="shared" si="121"/>
        <v>352831.35102532804</v>
      </c>
    </row>
    <row r="272" spans="1:16" ht="23.25" x14ac:dyDescent="0.25">
      <c r="A272" s="80" t="s">
        <v>96</v>
      </c>
      <c r="B272" s="23" t="s">
        <v>107</v>
      </c>
      <c r="C272" s="23" t="s">
        <v>18</v>
      </c>
      <c r="D272" s="23" t="s">
        <v>176</v>
      </c>
      <c r="E272" s="23"/>
      <c r="F272" s="23"/>
      <c r="G272" s="22">
        <f>SUM(G273+G279+G306)</f>
        <v>1027207</v>
      </c>
      <c r="H272" s="22">
        <f t="shared" ref="H272:P272" si="122">SUM(H273+H279+H306)</f>
        <v>997075.43825000001</v>
      </c>
      <c r="I272" s="22">
        <f t="shared" si="122"/>
        <v>997075.43825000001</v>
      </c>
      <c r="J272" s="22">
        <f t="shared" si="122"/>
        <v>0</v>
      </c>
      <c r="K272" s="22">
        <f t="shared" si="122"/>
        <v>1188878.503948</v>
      </c>
      <c r="L272" s="22">
        <f t="shared" si="122"/>
        <v>1019858.72425</v>
      </c>
      <c r="M272" s="22">
        <f t="shared" si="122"/>
        <v>169019.77969800009</v>
      </c>
      <c r="N272" s="22">
        <f t="shared" si="122"/>
        <v>1565208.1180053281</v>
      </c>
      <c r="O272" s="22">
        <f t="shared" si="122"/>
        <v>1212376.7669800001</v>
      </c>
      <c r="P272" s="22">
        <f t="shared" si="122"/>
        <v>352831.35102532804</v>
      </c>
    </row>
    <row r="273" spans="1:16" ht="45.75" x14ac:dyDescent="0.25">
      <c r="A273" s="80" t="s">
        <v>28</v>
      </c>
      <c r="B273" s="23" t="s">
        <v>107</v>
      </c>
      <c r="C273" s="23" t="s">
        <v>18</v>
      </c>
      <c r="D273" s="23" t="s">
        <v>176</v>
      </c>
      <c r="E273" s="23" t="s">
        <v>29</v>
      </c>
      <c r="F273" s="23"/>
      <c r="G273" s="22">
        <f>SUM(G274)</f>
        <v>692207</v>
      </c>
      <c r="H273" s="22">
        <f t="shared" ref="H273:P273" si="123">SUM(H274)</f>
        <v>640226.43825000001</v>
      </c>
      <c r="I273" s="22">
        <f t="shared" si="123"/>
        <v>640226.43825000001</v>
      </c>
      <c r="J273" s="22">
        <f t="shared" si="123"/>
        <v>0</v>
      </c>
      <c r="K273" s="22">
        <f t="shared" si="123"/>
        <v>809246.21794800006</v>
      </c>
      <c r="L273" s="22">
        <f t="shared" si="123"/>
        <v>640226.43825000001</v>
      </c>
      <c r="M273" s="22">
        <f t="shared" si="123"/>
        <v>169019.77969800009</v>
      </c>
      <c r="N273" s="22">
        <f t="shared" si="123"/>
        <v>1162077.568973328</v>
      </c>
      <c r="O273" s="22">
        <f t="shared" si="123"/>
        <v>809246.21794800006</v>
      </c>
      <c r="P273" s="22">
        <f t="shared" si="123"/>
        <v>352831.35102532804</v>
      </c>
    </row>
    <row r="274" spans="1:16" ht="23.25" x14ac:dyDescent="0.25">
      <c r="A274" s="80" t="s">
        <v>177</v>
      </c>
      <c r="B274" s="23" t="s">
        <v>107</v>
      </c>
      <c r="C274" s="23" t="s">
        <v>18</v>
      </c>
      <c r="D274" s="23" t="s">
        <v>176</v>
      </c>
      <c r="E274" s="23" t="s">
        <v>178</v>
      </c>
      <c r="F274" s="23"/>
      <c r="G274" s="22">
        <f>SUM(G275+G278)</f>
        <v>692207</v>
      </c>
      <c r="H274" s="22">
        <f t="shared" ref="H274:P274" si="124">SUM(H275+H278)</f>
        <v>640226.43825000001</v>
      </c>
      <c r="I274" s="22">
        <f t="shared" si="124"/>
        <v>640226.43825000001</v>
      </c>
      <c r="J274" s="22">
        <f t="shared" si="124"/>
        <v>0</v>
      </c>
      <c r="K274" s="22">
        <f t="shared" si="124"/>
        <v>809246.21794800006</v>
      </c>
      <c r="L274" s="22">
        <f t="shared" si="124"/>
        <v>640226.43825000001</v>
      </c>
      <c r="M274" s="22">
        <f t="shared" si="124"/>
        <v>169019.77969800009</v>
      </c>
      <c r="N274" s="22">
        <f t="shared" si="124"/>
        <v>1162077.568973328</v>
      </c>
      <c r="O274" s="22">
        <f t="shared" si="124"/>
        <v>809246.21794800006</v>
      </c>
      <c r="P274" s="22">
        <f t="shared" si="124"/>
        <v>352831.35102532804</v>
      </c>
    </row>
    <row r="275" spans="1:16" x14ac:dyDescent="0.25">
      <c r="A275" s="257" t="s">
        <v>32</v>
      </c>
      <c r="B275" s="260" t="s">
        <v>107</v>
      </c>
      <c r="C275" s="260" t="s">
        <v>18</v>
      </c>
      <c r="D275" s="260" t="s">
        <v>176</v>
      </c>
      <c r="E275" s="260" t="s">
        <v>179</v>
      </c>
      <c r="F275" s="23"/>
      <c r="G275" s="22">
        <f>SUM(G276:G277)</f>
        <v>692207</v>
      </c>
      <c r="H275" s="22">
        <f t="shared" ref="H275:P275" si="125">SUM(H276:H277)</f>
        <v>640226.43825000001</v>
      </c>
      <c r="I275" s="22">
        <f t="shared" si="125"/>
        <v>640226.43825000001</v>
      </c>
      <c r="J275" s="22">
        <f t="shared" si="125"/>
        <v>0</v>
      </c>
      <c r="K275" s="22">
        <f t="shared" si="125"/>
        <v>809246.21794800006</v>
      </c>
      <c r="L275" s="22">
        <f t="shared" si="125"/>
        <v>640226.43825000001</v>
      </c>
      <c r="M275" s="22">
        <f t="shared" si="125"/>
        <v>169019.77969800009</v>
      </c>
      <c r="N275" s="22">
        <f t="shared" si="125"/>
        <v>1162077.568973328</v>
      </c>
      <c r="O275" s="22">
        <f t="shared" si="125"/>
        <v>809246.21794800006</v>
      </c>
      <c r="P275" s="22">
        <f t="shared" si="125"/>
        <v>352831.35102532804</v>
      </c>
    </row>
    <row r="276" spans="1:16" x14ac:dyDescent="0.25">
      <c r="A276" s="258"/>
      <c r="B276" s="261"/>
      <c r="C276" s="261"/>
      <c r="D276" s="261"/>
      <c r="E276" s="261"/>
      <c r="F276" s="23" t="s">
        <v>34</v>
      </c>
      <c r="G276" s="22">
        <v>531595</v>
      </c>
      <c r="H276" s="22">
        <f>SUM(I276:J276)</f>
        <v>491725.375</v>
      </c>
      <c r="I276" s="22">
        <f>SUM(G276*92.5/100)</f>
        <v>491725.375</v>
      </c>
      <c r="J276" s="22"/>
      <c r="K276" s="22">
        <f>SUM(L276:M276)</f>
        <v>621540.87400000007</v>
      </c>
      <c r="L276" s="22">
        <f>SUM(H276)</f>
        <v>491725.375</v>
      </c>
      <c r="M276" s="22">
        <f>SUM(H276*126.4/100-H276)</f>
        <v>129815.49900000007</v>
      </c>
      <c r="N276" s="22">
        <f>SUM(O276:P276)</f>
        <v>892532.69506400009</v>
      </c>
      <c r="O276" s="22">
        <f>SUM(K276)</f>
        <v>621540.87400000007</v>
      </c>
      <c r="P276" s="22">
        <f>SUM(K276*143.6/100-K276)</f>
        <v>270991.82106400002</v>
      </c>
    </row>
    <row r="277" spans="1:16" x14ac:dyDescent="0.25">
      <c r="A277" s="259"/>
      <c r="B277" s="262"/>
      <c r="C277" s="262"/>
      <c r="D277" s="262"/>
      <c r="E277" s="262"/>
      <c r="F277" s="23" t="s">
        <v>35</v>
      </c>
      <c r="G277" s="22">
        <v>160612</v>
      </c>
      <c r="H277" s="22">
        <f>SUM(I277:J277)</f>
        <v>148501.06325000001</v>
      </c>
      <c r="I277" s="22">
        <f>SUM(I276*30.2/100)</f>
        <v>148501.06325000001</v>
      </c>
      <c r="J277" s="22">
        <f>SUM(J276*30.2/100)</f>
        <v>0</v>
      </c>
      <c r="K277" s="22">
        <f>SUM(L277:M277)</f>
        <v>187705.34394800002</v>
      </c>
      <c r="L277" s="22">
        <f>SUM(L276*30.2/100)</f>
        <v>148501.06325000001</v>
      </c>
      <c r="M277" s="22">
        <f>SUM(M276*30.2/100)</f>
        <v>39204.280698000017</v>
      </c>
      <c r="N277" s="22">
        <f>SUM(O277:P277)</f>
        <v>269544.87390932802</v>
      </c>
      <c r="O277" s="22">
        <f>SUM(O276*30.2/100)</f>
        <v>187705.34394799999</v>
      </c>
      <c r="P277" s="22">
        <f>SUM(P276*30.2/100)</f>
        <v>81839.529961328008</v>
      </c>
    </row>
    <row r="278" spans="1:16" ht="23.25" x14ac:dyDescent="0.25">
      <c r="A278" s="138" t="s">
        <v>36</v>
      </c>
      <c r="B278" s="23" t="s">
        <v>107</v>
      </c>
      <c r="C278" s="23" t="s">
        <v>18</v>
      </c>
      <c r="D278" s="23" t="s">
        <v>176</v>
      </c>
      <c r="E278" s="23" t="s">
        <v>182</v>
      </c>
      <c r="F278" s="23" t="s">
        <v>183</v>
      </c>
      <c r="G278" s="22">
        <v>0</v>
      </c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23.25" x14ac:dyDescent="0.25">
      <c r="A279" s="138" t="s">
        <v>38</v>
      </c>
      <c r="B279" s="23" t="s">
        <v>107</v>
      </c>
      <c r="C279" s="23" t="s">
        <v>18</v>
      </c>
      <c r="D279" s="23" t="s">
        <v>176</v>
      </c>
      <c r="E279" s="23" t="s">
        <v>88</v>
      </c>
      <c r="F279" s="23"/>
      <c r="G279" s="22">
        <f>SUM(G280)</f>
        <v>333500</v>
      </c>
      <c r="H279" s="22">
        <f t="shared" ref="H279:P279" si="126">SUM(H280)</f>
        <v>355259</v>
      </c>
      <c r="I279" s="22">
        <f t="shared" si="126"/>
        <v>355259</v>
      </c>
      <c r="J279" s="22">
        <f t="shared" si="126"/>
        <v>0</v>
      </c>
      <c r="K279" s="22">
        <f t="shared" si="126"/>
        <v>377945.29599999997</v>
      </c>
      <c r="L279" s="22">
        <f t="shared" si="126"/>
        <v>377945.29599999997</v>
      </c>
      <c r="M279" s="22">
        <f t="shared" si="126"/>
        <v>0</v>
      </c>
      <c r="N279" s="22">
        <f t="shared" si="126"/>
        <v>401342.33963200002</v>
      </c>
      <c r="O279" s="22">
        <f t="shared" si="126"/>
        <v>401342.33963200002</v>
      </c>
      <c r="P279" s="22">
        <f t="shared" si="126"/>
        <v>0</v>
      </c>
    </row>
    <row r="280" spans="1:16" ht="23.25" x14ac:dyDescent="0.25">
      <c r="A280" s="80" t="s">
        <v>39</v>
      </c>
      <c r="B280" s="23" t="s">
        <v>107</v>
      </c>
      <c r="C280" s="23" t="s">
        <v>18</v>
      </c>
      <c r="D280" s="23" t="s">
        <v>176</v>
      </c>
      <c r="E280" s="23" t="s">
        <v>89</v>
      </c>
      <c r="F280" s="23"/>
      <c r="G280" s="22">
        <f>SUM(G282+G281)</f>
        <v>333500</v>
      </c>
      <c r="H280" s="22">
        <f t="shared" ref="H280:P280" si="127">SUM(H282+H281)</f>
        <v>355259</v>
      </c>
      <c r="I280" s="22">
        <f t="shared" si="127"/>
        <v>355259</v>
      </c>
      <c r="J280" s="22">
        <f t="shared" si="127"/>
        <v>0</v>
      </c>
      <c r="K280" s="22">
        <f t="shared" si="127"/>
        <v>377945.29599999997</v>
      </c>
      <c r="L280" s="22">
        <f t="shared" si="127"/>
        <v>377945.29599999997</v>
      </c>
      <c r="M280" s="22">
        <f t="shared" si="127"/>
        <v>0</v>
      </c>
      <c r="N280" s="22">
        <f t="shared" si="127"/>
        <v>401342.33963200002</v>
      </c>
      <c r="O280" s="22">
        <f t="shared" si="127"/>
        <v>401342.33963200002</v>
      </c>
      <c r="P280" s="22">
        <f t="shared" si="127"/>
        <v>0</v>
      </c>
    </row>
    <row r="281" spans="1:16" ht="23.25" x14ac:dyDescent="0.25">
      <c r="A281" s="139" t="s">
        <v>40</v>
      </c>
      <c r="B281" s="23" t="s">
        <v>107</v>
      </c>
      <c r="C281" s="23" t="s">
        <v>18</v>
      </c>
      <c r="D281" s="23" t="s">
        <v>176</v>
      </c>
      <c r="E281" s="23" t="s">
        <v>43</v>
      </c>
      <c r="F281" s="23" t="s">
        <v>41</v>
      </c>
      <c r="G281" s="22">
        <v>0</v>
      </c>
      <c r="H281" s="22">
        <f>SUM(I281:J281)</f>
        <v>0</v>
      </c>
      <c r="I281" s="22">
        <f>SUM(G281*90/100)</f>
        <v>0</v>
      </c>
      <c r="J281" s="22">
        <v>0</v>
      </c>
      <c r="K281" s="22">
        <f>SUM(L281:M281)</f>
        <v>0</v>
      </c>
      <c r="L281" s="22">
        <f>SUM(I281*106.4/100)</f>
        <v>0</v>
      </c>
      <c r="M281" s="22">
        <v>0</v>
      </c>
      <c r="N281" s="22">
        <f>SUM(O281:P281)</f>
        <v>0</v>
      </c>
      <c r="O281" s="22">
        <f>SUM(L281*106.2/100)</f>
        <v>0</v>
      </c>
      <c r="P281" s="22">
        <v>0</v>
      </c>
    </row>
    <row r="282" spans="1:16" x14ac:dyDescent="0.25">
      <c r="A282" s="257" t="s">
        <v>42</v>
      </c>
      <c r="B282" s="260" t="s">
        <v>107</v>
      </c>
      <c r="C282" s="260" t="s">
        <v>18</v>
      </c>
      <c r="D282" s="260" t="s">
        <v>176</v>
      </c>
      <c r="E282" s="260" t="s">
        <v>43</v>
      </c>
      <c r="F282" s="23"/>
      <c r="G282" s="22">
        <f t="shared" ref="G282:P282" si="128">SUM(G283+G284+G285+G289+G294+G296+G298+G295)</f>
        <v>333500</v>
      </c>
      <c r="H282" s="22">
        <f t="shared" si="128"/>
        <v>355259</v>
      </c>
      <c r="I282" s="22">
        <f t="shared" si="128"/>
        <v>355259</v>
      </c>
      <c r="J282" s="22">
        <f t="shared" si="128"/>
        <v>0</v>
      </c>
      <c r="K282" s="22">
        <f t="shared" si="128"/>
        <v>377945.29599999997</v>
      </c>
      <c r="L282" s="22">
        <f t="shared" si="128"/>
        <v>377945.29599999997</v>
      </c>
      <c r="M282" s="22">
        <f t="shared" si="128"/>
        <v>0</v>
      </c>
      <c r="N282" s="22">
        <f t="shared" si="128"/>
        <v>401342.33963200002</v>
      </c>
      <c r="O282" s="22">
        <f t="shared" si="128"/>
        <v>401342.33963200002</v>
      </c>
      <c r="P282" s="22">
        <f t="shared" si="128"/>
        <v>0</v>
      </c>
    </row>
    <row r="283" spans="1:16" x14ac:dyDescent="0.25">
      <c r="A283" s="258"/>
      <c r="B283" s="261"/>
      <c r="C283" s="261"/>
      <c r="D283" s="261"/>
      <c r="E283" s="261"/>
      <c r="F283" s="23" t="s">
        <v>41</v>
      </c>
      <c r="G283" s="22">
        <v>0</v>
      </c>
      <c r="H283" s="22">
        <f t="shared" ref="H283:H305" si="129">SUM(I283+J283)</f>
        <v>0</v>
      </c>
      <c r="I283" s="22"/>
      <c r="J283" s="22"/>
      <c r="K283" s="22">
        <f>SUM(L283:M283)</f>
        <v>0</v>
      </c>
      <c r="L283" s="22"/>
      <c r="M283" s="22"/>
      <c r="N283" s="22">
        <f>SUM(O283:P283)</f>
        <v>0</v>
      </c>
      <c r="O283" s="22"/>
      <c r="P283" s="22"/>
    </row>
    <row r="284" spans="1:16" x14ac:dyDescent="0.25">
      <c r="A284" s="258"/>
      <c r="B284" s="261"/>
      <c r="C284" s="261"/>
      <c r="D284" s="261"/>
      <c r="E284" s="261"/>
      <c r="F284" s="23" t="s">
        <v>186</v>
      </c>
      <c r="G284" s="22">
        <v>0</v>
      </c>
      <c r="H284" s="22">
        <f t="shared" si="129"/>
        <v>0</v>
      </c>
      <c r="I284" s="22"/>
      <c r="J284" s="22"/>
      <c r="K284" s="22">
        <f t="shared" ref="K284:K305" si="130">SUM(L284:M284)</f>
        <v>0</v>
      </c>
      <c r="L284" s="22"/>
      <c r="M284" s="22"/>
      <c r="N284" s="22">
        <f t="shared" ref="N284:N305" si="131">SUM(O284:P284)</f>
        <v>0</v>
      </c>
      <c r="O284" s="22"/>
      <c r="P284" s="22"/>
    </row>
    <row r="285" spans="1:16" x14ac:dyDescent="0.25">
      <c r="A285" s="258"/>
      <c r="B285" s="261"/>
      <c r="C285" s="261"/>
      <c r="D285" s="261"/>
      <c r="E285" s="261"/>
      <c r="F285" s="23" t="s">
        <v>45</v>
      </c>
      <c r="G285" s="22">
        <f>SUM(G286:G288)</f>
        <v>319500</v>
      </c>
      <c r="H285" s="22">
        <f t="shared" ref="H285:P285" si="132">SUM(H286:H288)</f>
        <v>342819</v>
      </c>
      <c r="I285" s="22">
        <f t="shared" si="132"/>
        <v>342819</v>
      </c>
      <c r="J285" s="22">
        <f t="shared" si="132"/>
        <v>0</v>
      </c>
      <c r="K285" s="22">
        <f t="shared" si="132"/>
        <v>364741.05599999998</v>
      </c>
      <c r="L285" s="22">
        <f t="shared" si="132"/>
        <v>364741.05599999998</v>
      </c>
      <c r="M285" s="22">
        <f t="shared" si="132"/>
        <v>0</v>
      </c>
      <c r="N285" s="22">
        <f t="shared" si="132"/>
        <v>387342.01483200002</v>
      </c>
      <c r="O285" s="22">
        <f t="shared" si="132"/>
        <v>387342.01483200002</v>
      </c>
      <c r="P285" s="22">
        <f t="shared" si="132"/>
        <v>0</v>
      </c>
    </row>
    <row r="286" spans="1:16" x14ac:dyDescent="0.25">
      <c r="A286" s="258"/>
      <c r="B286" s="261"/>
      <c r="C286" s="261"/>
      <c r="D286" s="261"/>
      <c r="E286" s="261"/>
      <c r="F286" s="23" t="s">
        <v>46</v>
      </c>
      <c r="G286" s="22">
        <v>6000</v>
      </c>
      <c r="H286" s="22">
        <f t="shared" si="129"/>
        <v>6120</v>
      </c>
      <c r="I286" s="22">
        <f>SUM(G286*102/100)</f>
        <v>6120</v>
      </c>
      <c r="J286" s="22">
        <v>0</v>
      </c>
      <c r="K286" s="22">
        <f t="shared" si="130"/>
        <v>6493.32</v>
      </c>
      <c r="L286" s="22">
        <f>SUM(I286*106.1/100)</f>
        <v>6493.32</v>
      </c>
      <c r="M286" s="22">
        <f t="shared" ref="L286:M288" si="133">SUM(J286*106.4/100)</f>
        <v>0</v>
      </c>
      <c r="N286" s="22">
        <f t="shared" si="131"/>
        <v>6882.9191999999994</v>
      </c>
      <c r="O286" s="22">
        <f>SUM(L286*106/100)</f>
        <v>6882.9191999999994</v>
      </c>
      <c r="P286" s="22">
        <f t="shared" ref="O286:P288" si="134">SUM(M286*106.2/100)</f>
        <v>0</v>
      </c>
    </row>
    <row r="287" spans="1:16" x14ac:dyDescent="0.25">
      <c r="A287" s="258"/>
      <c r="B287" s="261"/>
      <c r="C287" s="261"/>
      <c r="D287" s="261"/>
      <c r="E287" s="261"/>
      <c r="F287" s="23" t="s">
        <v>47</v>
      </c>
      <c r="G287" s="22">
        <v>313300</v>
      </c>
      <c r="H287" s="22">
        <f t="shared" si="129"/>
        <v>336484.2</v>
      </c>
      <c r="I287" s="22">
        <f>SUM(G287*107.4/100)</f>
        <v>336484.2</v>
      </c>
      <c r="J287" s="22">
        <v>0</v>
      </c>
      <c r="K287" s="22">
        <f t="shared" si="130"/>
        <v>358019.1888</v>
      </c>
      <c r="L287" s="22">
        <f t="shared" si="133"/>
        <v>358019.1888</v>
      </c>
      <c r="M287" s="22">
        <f t="shared" si="133"/>
        <v>0</v>
      </c>
      <c r="N287" s="22">
        <f t="shared" si="131"/>
        <v>380216.37850560003</v>
      </c>
      <c r="O287" s="22">
        <f t="shared" si="134"/>
        <v>380216.37850560003</v>
      </c>
      <c r="P287" s="22">
        <f t="shared" si="134"/>
        <v>0</v>
      </c>
    </row>
    <row r="288" spans="1:16" x14ac:dyDescent="0.25">
      <c r="A288" s="258"/>
      <c r="B288" s="261"/>
      <c r="C288" s="261"/>
      <c r="D288" s="261"/>
      <c r="E288" s="261"/>
      <c r="F288" s="23" t="s">
        <v>48</v>
      </c>
      <c r="G288" s="22">
        <v>200</v>
      </c>
      <c r="H288" s="22">
        <f t="shared" si="129"/>
        <v>214.8</v>
      </c>
      <c r="I288" s="22">
        <f>SUM(G288*107.4/100)</f>
        <v>214.8</v>
      </c>
      <c r="J288" s="22">
        <v>0</v>
      </c>
      <c r="K288" s="22">
        <f t="shared" si="130"/>
        <v>228.5472</v>
      </c>
      <c r="L288" s="22">
        <f t="shared" si="133"/>
        <v>228.5472</v>
      </c>
      <c r="M288" s="22">
        <f t="shared" si="133"/>
        <v>0</v>
      </c>
      <c r="N288" s="22">
        <f t="shared" si="131"/>
        <v>242.71712640000001</v>
      </c>
      <c r="O288" s="22">
        <f t="shared" si="134"/>
        <v>242.71712640000001</v>
      </c>
      <c r="P288" s="22">
        <f t="shared" si="134"/>
        <v>0</v>
      </c>
    </row>
    <row r="289" spans="1:16" x14ac:dyDescent="0.25">
      <c r="A289" s="258"/>
      <c r="B289" s="261"/>
      <c r="C289" s="261"/>
      <c r="D289" s="261"/>
      <c r="E289" s="261"/>
      <c r="F289" s="23" t="s">
        <v>50</v>
      </c>
      <c r="G289" s="22">
        <f t="shared" ref="G289:P289" si="135">SUM(G290:G293)</f>
        <v>1000</v>
      </c>
      <c r="H289" s="22">
        <f t="shared" si="135"/>
        <v>0</v>
      </c>
      <c r="I289" s="22">
        <f t="shared" si="135"/>
        <v>0</v>
      </c>
      <c r="J289" s="22">
        <f t="shared" si="135"/>
        <v>0</v>
      </c>
      <c r="K289" s="22">
        <f t="shared" si="135"/>
        <v>0</v>
      </c>
      <c r="L289" s="22">
        <f t="shared" si="135"/>
        <v>0</v>
      </c>
      <c r="M289" s="22">
        <f t="shared" si="135"/>
        <v>0</v>
      </c>
      <c r="N289" s="22">
        <f t="shared" si="135"/>
        <v>0</v>
      </c>
      <c r="O289" s="22">
        <f t="shared" si="135"/>
        <v>0</v>
      </c>
      <c r="P289" s="22">
        <f t="shared" si="135"/>
        <v>0</v>
      </c>
    </row>
    <row r="290" spans="1:16" x14ac:dyDescent="0.25">
      <c r="A290" s="258"/>
      <c r="B290" s="261"/>
      <c r="C290" s="261"/>
      <c r="D290" s="261"/>
      <c r="E290" s="261"/>
      <c r="F290" s="23" t="s">
        <v>51</v>
      </c>
      <c r="G290" s="22"/>
      <c r="H290" s="22">
        <f t="shared" si="129"/>
        <v>0</v>
      </c>
      <c r="I290" s="22">
        <f>SUM(G290*106.2/100)</f>
        <v>0</v>
      </c>
      <c r="J290" s="22"/>
      <c r="K290" s="22">
        <f t="shared" si="130"/>
        <v>0</v>
      </c>
      <c r="L290" s="22">
        <f>SUM(I290*106.1/100)</f>
        <v>0</v>
      </c>
      <c r="M290" s="22"/>
      <c r="N290" s="22">
        <f t="shared" si="131"/>
        <v>0</v>
      </c>
      <c r="O290" s="22">
        <f>SUM(L290*106/100)</f>
        <v>0</v>
      </c>
      <c r="P290" s="22"/>
    </row>
    <row r="291" spans="1:16" x14ac:dyDescent="0.25">
      <c r="A291" s="258"/>
      <c r="B291" s="261"/>
      <c r="C291" s="261"/>
      <c r="D291" s="261"/>
      <c r="E291" s="261"/>
      <c r="F291" s="23" t="s">
        <v>52</v>
      </c>
      <c r="G291" s="22">
        <v>0</v>
      </c>
      <c r="H291" s="22">
        <f t="shared" si="129"/>
        <v>0</v>
      </c>
      <c r="I291" s="22"/>
      <c r="J291" s="22"/>
      <c r="K291" s="22">
        <f t="shared" si="130"/>
        <v>0</v>
      </c>
      <c r="L291" s="22"/>
      <c r="M291" s="22"/>
      <c r="N291" s="22">
        <f t="shared" si="131"/>
        <v>0</v>
      </c>
      <c r="O291" s="22"/>
      <c r="P291" s="22"/>
    </row>
    <row r="292" spans="1:16" ht="23.25" x14ac:dyDescent="0.25">
      <c r="A292" s="258"/>
      <c r="B292" s="261"/>
      <c r="C292" s="261"/>
      <c r="D292" s="261"/>
      <c r="E292" s="261"/>
      <c r="F292" s="81" t="s">
        <v>187</v>
      </c>
      <c r="G292" s="22">
        <v>0</v>
      </c>
      <c r="H292" s="22">
        <f t="shared" si="129"/>
        <v>0</v>
      </c>
      <c r="I292" s="22">
        <f>SUM(G292)</f>
        <v>0</v>
      </c>
      <c r="J292" s="22">
        <v>0</v>
      </c>
      <c r="K292" s="22">
        <f t="shared" si="130"/>
        <v>0</v>
      </c>
      <c r="L292" s="22">
        <f>SUM(I292)</f>
        <v>0</v>
      </c>
      <c r="M292" s="22">
        <v>0</v>
      </c>
      <c r="N292" s="22">
        <f t="shared" si="131"/>
        <v>0</v>
      </c>
      <c r="O292" s="22">
        <f>SUM(L292)</f>
        <v>0</v>
      </c>
      <c r="P292" s="22">
        <v>0</v>
      </c>
    </row>
    <row r="293" spans="1:16" ht="23.25" x14ac:dyDescent="0.25">
      <c r="A293" s="258"/>
      <c r="B293" s="261"/>
      <c r="C293" s="261"/>
      <c r="D293" s="261"/>
      <c r="E293" s="261"/>
      <c r="F293" s="81" t="s">
        <v>188</v>
      </c>
      <c r="G293" s="22">
        <v>1000</v>
      </c>
      <c r="H293" s="22">
        <f t="shared" si="129"/>
        <v>0</v>
      </c>
      <c r="I293" s="22"/>
      <c r="J293" s="22"/>
      <c r="K293" s="22">
        <f t="shared" si="130"/>
        <v>0</v>
      </c>
      <c r="L293" s="22"/>
      <c r="M293" s="22"/>
      <c r="N293" s="22">
        <f t="shared" si="131"/>
        <v>0</v>
      </c>
      <c r="O293" s="22"/>
      <c r="P293" s="22"/>
    </row>
    <row r="294" spans="1:16" x14ac:dyDescent="0.25">
      <c r="A294" s="258"/>
      <c r="B294" s="261"/>
      <c r="C294" s="261"/>
      <c r="D294" s="261"/>
      <c r="E294" s="261"/>
      <c r="F294" s="23" t="s">
        <v>56</v>
      </c>
      <c r="G294" s="22">
        <v>3000</v>
      </c>
      <c r="H294" s="22">
        <f t="shared" si="129"/>
        <v>2640</v>
      </c>
      <c r="I294" s="22">
        <f>SUM(G294*88/100)</f>
        <v>2640</v>
      </c>
      <c r="J294" s="22">
        <v>0</v>
      </c>
      <c r="K294" s="22">
        <f t="shared" si="130"/>
        <v>2801.04</v>
      </c>
      <c r="L294" s="22">
        <f>SUM(I294*106.1/100)</f>
        <v>2801.04</v>
      </c>
      <c r="M294" s="22">
        <v>0</v>
      </c>
      <c r="N294" s="22">
        <f t="shared" si="131"/>
        <v>2969.1023999999998</v>
      </c>
      <c r="O294" s="22">
        <f>SUM(L294*106/100)</f>
        <v>2969.1023999999998</v>
      </c>
      <c r="P294" s="22">
        <v>0</v>
      </c>
    </row>
    <row r="295" spans="1:16" ht="23.25" x14ac:dyDescent="0.25">
      <c r="A295" s="258"/>
      <c r="B295" s="261"/>
      <c r="C295" s="261"/>
      <c r="D295" s="261"/>
      <c r="E295" s="261"/>
      <c r="F295" s="81" t="s">
        <v>189</v>
      </c>
      <c r="G295" s="22">
        <v>4000</v>
      </c>
      <c r="H295" s="22">
        <f t="shared" si="129"/>
        <v>4000</v>
      </c>
      <c r="I295" s="22">
        <f>SUM(G295)</f>
        <v>4000</v>
      </c>
      <c r="J295" s="22">
        <v>0</v>
      </c>
      <c r="K295" s="22">
        <f t="shared" si="130"/>
        <v>4244</v>
      </c>
      <c r="L295" s="22">
        <f>SUM(I295*106.1/100)</f>
        <v>4244</v>
      </c>
      <c r="M295" s="22">
        <v>0</v>
      </c>
      <c r="N295" s="22">
        <f t="shared" si="131"/>
        <v>4498.6400000000003</v>
      </c>
      <c r="O295" s="22">
        <f>SUM(L295*106/100)</f>
        <v>4498.6400000000003</v>
      </c>
      <c r="P295" s="22">
        <v>0</v>
      </c>
    </row>
    <row r="296" spans="1:16" x14ac:dyDescent="0.25">
      <c r="A296" s="258"/>
      <c r="B296" s="261"/>
      <c r="C296" s="261"/>
      <c r="D296" s="261"/>
      <c r="E296" s="261"/>
      <c r="F296" s="23" t="s">
        <v>99</v>
      </c>
      <c r="G296" s="22">
        <v>0</v>
      </c>
      <c r="H296" s="22">
        <f t="shared" si="129"/>
        <v>0</v>
      </c>
      <c r="I296" s="22"/>
      <c r="J296" s="22"/>
      <c r="K296" s="22">
        <f t="shared" si="130"/>
        <v>0</v>
      </c>
      <c r="L296" s="22"/>
      <c r="M296" s="22"/>
      <c r="N296" s="22">
        <f t="shared" si="131"/>
        <v>0</v>
      </c>
      <c r="O296" s="22"/>
      <c r="P296" s="22"/>
    </row>
    <row r="297" spans="1:16" ht="23.25" x14ac:dyDescent="0.25">
      <c r="A297" s="258"/>
      <c r="B297" s="261"/>
      <c r="C297" s="261"/>
      <c r="D297" s="261"/>
      <c r="E297" s="261"/>
      <c r="F297" s="158" t="s">
        <v>190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x14ac:dyDescent="0.25">
      <c r="A298" s="258"/>
      <c r="B298" s="261"/>
      <c r="C298" s="261"/>
      <c r="D298" s="261"/>
      <c r="E298" s="261"/>
      <c r="F298" s="23" t="s">
        <v>58</v>
      </c>
      <c r="G298" s="22">
        <f>SUM(G299:G305)</f>
        <v>6000</v>
      </c>
      <c r="H298" s="22">
        <f t="shared" ref="H298:P298" si="136">SUM(H299:H305)</f>
        <v>5800</v>
      </c>
      <c r="I298" s="22">
        <f t="shared" si="136"/>
        <v>5800</v>
      </c>
      <c r="J298" s="22">
        <f t="shared" si="136"/>
        <v>0</v>
      </c>
      <c r="K298" s="22">
        <f t="shared" si="136"/>
        <v>6159.2</v>
      </c>
      <c r="L298" s="22">
        <f t="shared" si="136"/>
        <v>6159.2</v>
      </c>
      <c r="M298" s="22">
        <f t="shared" si="136"/>
        <v>0</v>
      </c>
      <c r="N298" s="22">
        <f t="shared" si="136"/>
        <v>6532.5824000000002</v>
      </c>
      <c r="O298" s="22">
        <f t="shared" si="136"/>
        <v>6532.5824000000002</v>
      </c>
      <c r="P298" s="22">
        <f t="shared" si="136"/>
        <v>0</v>
      </c>
    </row>
    <row r="299" spans="1:16" x14ac:dyDescent="0.25">
      <c r="A299" s="258"/>
      <c r="B299" s="261"/>
      <c r="C299" s="261"/>
      <c r="D299" s="261"/>
      <c r="E299" s="261"/>
      <c r="F299" s="23" t="s">
        <v>101</v>
      </c>
      <c r="G299" s="22">
        <v>2000</v>
      </c>
      <c r="H299" s="22">
        <f t="shared" si="129"/>
        <v>1800</v>
      </c>
      <c r="I299" s="22">
        <f>SUM(G299*90/100)</f>
        <v>1800</v>
      </c>
      <c r="J299" s="22">
        <v>0</v>
      </c>
      <c r="K299" s="22">
        <f t="shared" si="130"/>
        <v>1915.2</v>
      </c>
      <c r="L299" s="22">
        <f>SUM(I299*106.4/100)</f>
        <v>1915.2</v>
      </c>
      <c r="M299" s="22">
        <v>0</v>
      </c>
      <c r="N299" s="22">
        <f t="shared" si="131"/>
        <v>2033.9424000000001</v>
      </c>
      <c r="O299" s="22">
        <f>SUM(L299*106.2/100)</f>
        <v>2033.9424000000001</v>
      </c>
      <c r="P299" s="22">
        <v>0</v>
      </c>
    </row>
    <row r="300" spans="1:16" ht="23.25" x14ac:dyDescent="0.25">
      <c r="A300" s="258"/>
      <c r="B300" s="261"/>
      <c r="C300" s="261"/>
      <c r="D300" s="261"/>
      <c r="E300" s="261"/>
      <c r="F300" s="81" t="s">
        <v>191</v>
      </c>
      <c r="G300" s="22">
        <v>4000</v>
      </c>
      <c r="H300" s="22">
        <f t="shared" si="129"/>
        <v>4000</v>
      </c>
      <c r="I300" s="22">
        <f>SUM(G300)</f>
        <v>4000</v>
      </c>
      <c r="J300" s="22">
        <v>0</v>
      </c>
      <c r="K300" s="22">
        <f t="shared" si="130"/>
        <v>4244</v>
      </c>
      <c r="L300" s="22">
        <f>SUM(I300*106.1/100)</f>
        <v>4244</v>
      </c>
      <c r="M300" s="22">
        <v>0</v>
      </c>
      <c r="N300" s="22">
        <f t="shared" si="131"/>
        <v>4498.6400000000003</v>
      </c>
      <c r="O300" s="22">
        <f>SUM(L300*106/100)</f>
        <v>4498.6400000000003</v>
      </c>
      <c r="P300" s="22">
        <v>0</v>
      </c>
    </row>
    <row r="301" spans="1:16" x14ac:dyDescent="0.25">
      <c r="A301" s="258"/>
      <c r="B301" s="261"/>
      <c r="C301" s="261"/>
      <c r="D301" s="261"/>
      <c r="E301" s="261"/>
      <c r="F301" s="23" t="s">
        <v>102</v>
      </c>
      <c r="G301" s="22"/>
      <c r="H301" s="22">
        <f t="shared" si="129"/>
        <v>0</v>
      </c>
      <c r="I301" s="22"/>
      <c r="J301" s="22"/>
      <c r="K301" s="22">
        <f t="shared" si="130"/>
        <v>0</v>
      </c>
      <c r="L301" s="22"/>
      <c r="M301" s="22"/>
      <c r="N301" s="22">
        <f t="shared" si="131"/>
        <v>0</v>
      </c>
      <c r="O301" s="22"/>
      <c r="P301" s="22"/>
    </row>
    <row r="302" spans="1:16" ht="23.25" x14ac:dyDescent="0.25">
      <c r="A302" s="258"/>
      <c r="B302" s="261"/>
      <c r="C302" s="261"/>
      <c r="D302" s="261"/>
      <c r="E302" s="261"/>
      <c r="F302" s="81" t="s">
        <v>192</v>
      </c>
      <c r="G302" s="22">
        <v>0</v>
      </c>
      <c r="H302" s="22">
        <f>SUM(I302:J302)</f>
        <v>0</v>
      </c>
      <c r="I302" s="22">
        <v>0</v>
      </c>
      <c r="J302" s="22">
        <v>0</v>
      </c>
      <c r="K302" s="22">
        <f>SUM(L302:M302)</f>
        <v>0</v>
      </c>
      <c r="L302" s="22">
        <v>0</v>
      </c>
      <c r="M302" s="22">
        <v>0</v>
      </c>
      <c r="N302" s="22">
        <f>SUM(O302:P302)</f>
        <v>0</v>
      </c>
      <c r="O302" s="22">
        <v>0</v>
      </c>
      <c r="P302" s="22">
        <v>0</v>
      </c>
    </row>
    <row r="303" spans="1:16" x14ac:dyDescent="0.25">
      <c r="A303" s="258"/>
      <c r="B303" s="261"/>
      <c r="C303" s="261"/>
      <c r="D303" s="261"/>
      <c r="E303" s="261"/>
      <c r="F303" s="23" t="s">
        <v>60</v>
      </c>
      <c r="G303" s="22">
        <v>0</v>
      </c>
      <c r="H303" s="22">
        <f t="shared" si="129"/>
        <v>0</v>
      </c>
      <c r="I303" s="22">
        <f>SUM(G303*107.4/100)</f>
        <v>0</v>
      </c>
      <c r="J303" s="22">
        <v>0</v>
      </c>
      <c r="K303" s="22">
        <f t="shared" si="130"/>
        <v>0</v>
      </c>
      <c r="L303" s="22">
        <f>SUM(I303*106.4/100)</f>
        <v>0</v>
      </c>
      <c r="M303" s="22">
        <v>0</v>
      </c>
      <c r="N303" s="22">
        <f t="shared" si="131"/>
        <v>0</v>
      </c>
      <c r="O303" s="22">
        <f>SUM(L303*106.2/100)</f>
        <v>0</v>
      </c>
      <c r="P303" s="22">
        <v>0</v>
      </c>
    </row>
    <row r="304" spans="1:16" x14ac:dyDescent="0.25">
      <c r="A304" s="258"/>
      <c r="B304" s="261"/>
      <c r="C304" s="261"/>
      <c r="D304" s="261"/>
      <c r="E304" s="261"/>
      <c r="F304" s="23" t="s">
        <v>61</v>
      </c>
      <c r="G304" s="22"/>
      <c r="H304" s="22">
        <f t="shared" si="129"/>
        <v>0</v>
      </c>
      <c r="I304" s="22">
        <f>SUM(G304*102/100)</f>
        <v>0</v>
      </c>
      <c r="J304" s="22">
        <v>0</v>
      </c>
      <c r="K304" s="22">
        <f t="shared" si="130"/>
        <v>0</v>
      </c>
      <c r="L304" s="22">
        <f>SUM(I304*106.1/100)</f>
        <v>0</v>
      </c>
      <c r="M304" s="22">
        <v>0</v>
      </c>
      <c r="N304" s="22">
        <f t="shared" si="131"/>
        <v>0</v>
      </c>
      <c r="O304" s="22">
        <f>SUM(L304*106/100)</f>
        <v>0</v>
      </c>
      <c r="P304" s="22">
        <v>0</v>
      </c>
    </row>
    <row r="305" spans="1:16" x14ac:dyDescent="0.25">
      <c r="A305" s="259"/>
      <c r="B305" s="262"/>
      <c r="C305" s="262"/>
      <c r="D305" s="262"/>
      <c r="E305" s="262"/>
      <c r="F305" s="23" t="s">
        <v>193</v>
      </c>
      <c r="G305" s="22">
        <v>0</v>
      </c>
      <c r="H305" s="22">
        <f t="shared" si="129"/>
        <v>0</v>
      </c>
      <c r="I305" s="22">
        <f>SUM(G305*107.4/100)</f>
        <v>0</v>
      </c>
      <c r="J305" s="22">
        <v>0</v>
      </c>
      <c r="K305" s="22">
        <f t="shared" si="130"/>
        <v>0</v>
      </c>
      <c r="L305" s="22">
        <f>SUM(I305*106.4/100)</f>
        <v>0</v>
      </c>
      <c r="M305" s="22">
        <v>0</v>
      </c>
      <c r="N305" s="22">
        <f t="shared" si="131"/>
        <v>0</v>
      </c>
      <c r="O305" s="22">
        <f>SUM(L305*106.2/100)</f>
        <v>0</v>
      </c>
      <c r="P305" s="22">
        <v>0</v>
      </c>
    </row>
    <row r="306" spans="1:16" x14ac:dyDescent="0.25">
      <c r="A306" s="138" t="s">
        <v>62</v>
      </c>
      <c r="B306" s="23" t="s">
        <v>107</v>
      </c>
      <c r="C306" s="23" t="s">
        <v>18</v>
      </c>
      <c r="D306" s="23" t="s">
        <v>176</v>
      </c>
      <c r="E306" s="136">
        <v>800</v>
      </c>
      <c r="F306" s="23"/>
      <c r="G306" s="22">
        <f>SUM(G307)</f>
        <v>1500</v>
      </c>
      <c r="H306" s="22">
        <f t="shared" ref="H306:P306" si="137">SUM(H307)</f>
        <v>1590</v>
      </c>
      <c r="I306" s="22">
        <f t="shared" si="137"/>
        <v>1590</v>
      </c>
      <c r="J306" s="22">
        <f t="shared" si="137"/>
        <v>0</v>
      </c>
      <c r="K306" s="22">
        <f t="shared" si="137"/>
        <v>1686.99</v>
      </c>
      <c r="L306" s="22">
        <f t="shared" si="137"/>
        <v>1686.99</v>
      </c>
      <c r="M306" s="22">
        <f t="shared" si="137"/>
        <v>0</v>
      </c>
      <c r="N306" s="22">
        <f t="shared" si="137"/>
        <v>1788.2094</v>
      </c>
      <c r="O306" s="22">
        <f t="shared" si="137"/>
        <v>1788.2094</v>
      </c>
      <c r="P306" s="22">
        <f t="shared" si="137"/>
        <v>0</v>
      </c>
    </row>
    <row r="307" spans="1:16" x14ac:dyDescent="0.25">
      <c r="A307" s="80" t="s">
        <v>64</v>
      </c>
      <c r="B307" s="23" t="s">
        <v>107</v>
      </c>
      <c r="C307" s="23" t="s">
        <v>18</v>
      </c>
      <c r="D307" s="23" t="s">
        <v>176</v>
      </c>
      <c r="E307" s="136">
        <v>850</v>
      </c>
      <c r="F307" s="23"/>
      <c r="G307" s="22">
        <f>SUM(G308:G309)</f>
        <v>1500</v>
      </c>
      <c r="H307" s="22">
        <f t="shared" ref="H307:P307" si="138">SUM(H308:H309)</f>
        <v>1590</v>
      </c>
      <c r="I307" s="22">
        <f t="shared" si="138"/>
        <v>1590</v>
      </c>
      <c r="J307" s="22">
        <f t="shared" si="138"/>
        <v>0</v>
      </c>
      <c r="K307" s="22">
        <f t="shared" si="138"/>
        <v>1686.99</v>
      </c>
      <c r="L307" s="22">
        <f t="shared" si="138"/>
        <v>1686.99</v>
      </c>
      <c r="M307" s="22">
        <f t="shared" si="138"/>
        <v>0</v>
      </c>
      <c r="N307" s="22">
        <f t="shared" si="138"/>
        <v>1788.2094</v>
      </c>
      <c r="O307" s="22">
        <f t="shared" si="138"/>
        <v>1788.2094</v>
      </c>
      <c r="P307" s="22">
        <f t="shared" si="138"/>
        <v>0</v>
      </c>
    </row>
    <row r="308" spans="1:16" ht="23.25" x14ac:dyDescent="0.25">
      <c r="A308" s="80" t="s">
        <v>78</v>
      </c>
      <c r="B308" s="23" t="s">
        <v>107</v>
      </c>
      <c r="C308" s="23" t="s">
        <v>18</v>
      </c>
      <c r="D308" s="23" t="s">
        <v>176</v>
      </c>
      <c r="E308" s="136">
        <v>851</v>
      </c>
      <c r="F308" s="23" t="s">
        <v>68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</row>
    <row r="309" spans="1:16" x14ac:dyDescent="0.25">
      <c r="A309" s="80" t="s">
        <v>66</v>
      </c>
      <c r="B309" s="23" t="s">
        <v>107</v>
      </c>
      <c r="C309" s="23" t="s">
        <v>18</v>
      </c>
      <c r="D309" s="23" t="s">
        <v>176</v>
      </c>
      <c r="E309" s="136">
        <v>852</v>
      </c>
      <c r="F309" s="23" t="s">
        <v>68</v>
      </c>
      <c r="G309" s="22">
        <v>1500</v>
      </c>
      <c r="H309" s="22">
        <f>SUM(I309:J309)</f>
        <v>1590</v>
      </c>
      <c r="I309" s="22">
        <f>G309*106/100</f>
        <v>1590</v>
      </c>
      <c r="J309" s="22">
        <v>0</v>
      </c>
      <c r="K309" s="22">
        <f>SUM(L309:M309)</f>
        <v>1686.99</v>
      </c>
      <c r="L309" s="22">
        <f>SUM(I309*106.1/100)</f>
        <v>1686.99</v>
      </c>
      <c r="M309" s="22">
        <v>0</v>
      </c>
      <c r="N309" s="22">
        <f>SUM(O309:P309)</f>
        <v>1788.2094</v>
      </c>
      <c r="O309" s="22">
        <f>SUM(L309*106/100)</f>
        <v>1788.2094</v>
      </c>
      <c r="P309" s="22">
        <v>0</v>
      </c>
    </row>
    <row r="310" spans="1:16" x14ac:dyDescent="0.25">
      <c r="A310" s="80" t="s">
        <v>471</v>
      </c>
      <c r="B310" s="23"/>
      <c r="C310" s="23"/>
      <c r="D310" s="23"/>
      <c r="E310" s="23"/>
      <c r="F310" s="23"/>
      <c r="G310" s="22">
        <f>SUM(G311)</f>
        <v>0</v>
      </c>
      <c r="H310" s="22">
        <f t="shared" ref="H310:P310" si="139">SUM(H311)</f>
        <v>0</v>
      </c>
      <c r="I310" s="22">
        <f t="shared" si="139"/>
        <v>0</v>
      </c>
      <c r="J310" s="22">
        <f t="shared" si="139"/>
        <v>0</v>
      </c>
      <c r="K310" s="22">
        <f t="shared" si="139"/>
        <v>0</v>
      </c>
      <c r="L310" s="22">
        <f t="shared" si="139"/>
        <v>0</v>
      </c>
      <c r="M310" s="22">
        <f t="shared" si="139"/>
        <v>0</v>
      </c>
      <c r="N310" s="22">
        <f t="shared" si="139"/>
        <v>0</v>
      </c>
      <c r="O310" s="22">
        <f t="shared" si="139"/>
        <v>0</v>
      </c>
      <c r="P310" s="22">
        <f t="shared" si="139"/>
        <v>0</v>
      </c>
    </row>
    <row r="311" spans="1:16" ht="23.25" x14ac:dyDescent="0.25">
      <c r="A311" s="80" t="s">
        <v>96</v>
      </c>
      <c r="B311" s="23" t="s">
        <v>107</v>
      </c>
      <c r="C311" s="23" t="s">
        <v>18</v>
      </c>
      <c r="D311" s="23" t="s">
        <v>176</v>
      </c>
      <c r="E311" s="23"/>
      <c r="F311" s="23"/>
      <c r="G311" s="22">
        <f>SUM(G312+G318+G345)</f>
        <v>0</v>
      </c>
      <c r="H311" s="22">
        <f t="shared" ref="H311:P311" si="140">SUM(H312+H318+H345)</f>
        <v>0</v>
      </c>
      <c r="I311" s="22">
        <f t="shared" si="140"/>
        <v>0</v>
      </c>
      <c r="J311" s="22">
        <f t="shared" si="140"/>
        <v>0</v>
      </c>
      <c r="K311" s="22">
        <f t="shared" si="140"/>
        <v>0</v>
      </c>
      <c r="L311" s="22">
        <f t="shared" si="140"/>
        <v>0</v>
      </c>
      <c r="M311" s="22">
        <f t="shared" si="140"/>
        <v>0</v>
      </c>
      <c r="N311" s="22">
        <f t="shared" si="140"/>
        <v>0</v>
      </c>
      <c r="O311" s="22">
        <f t="shared" si="140"/>
        <v>0</v>
      </c>
      <c r="P311" s="22">
        <f t="shared" si="140"/>
        <v>0</v>
      </c>
    </row>
    <row r="312" spans="1:16" ht="45.75" x14ac:dyDescent="0.25">
      <c r="A312" s="80" t="s">
        <v>28</v>
      </c>
      <c r="B312" s="23" t="s">
        <v>107</v>
      </c>
      <c r="C312" s="23" t="s">
        <v>18</v>
      </c>
      <c r="D312" s="23" t="s">
        <v>176</v>
      </c>
      <c r="E312" s="23" t="s">
        <v>29</v>
      </c>
      <c r="F312" s="23"/>
      <c r="G312" s="22">
        <f>SUM(G313)</f>
        <v>0</v>
      </c>
      <c r="H312" s="22">
        <f t="shared" ref="H312:P312" si="141">SUM(H313)</f>
        <v>0</v>
      </c>
      <c r="I312" s="22">
        <f t="shared" si="141"/>
        <v>0</v>
      </c>
      <c r="J312" s="22">
        <f t="shared" si="141"/>
        <v>0</v>
      </c>
      <c r="K312" s="22">
        <f t="shared" si="141"/>
        <v>0</v>
      </c>
      <c r="L312" s="22">
        <f t="shared" si="141"/>
        <v>0</v>
      </c>
      <c r="M312" s="22">
        <f t="shared" si="141"/>
        <v>0</v>
      </c>
      <c r="N312" s="22">
        <f t="shared" si="141"/>
        <v>0</v>
      </c>
      <c r="O312" s="22">
        <f t="shared" si="141"/>
        <v>0</v>
      </c>
      <c r="P312" s="22">
        <f t="shared" si="141"/>
        <v>0</v>
      </c>
    </row>
    <row r="313" spans="1:16" ht="23.25" x14ac:dyDescent="0.25">
      <c r="A313" s="80" t="s">
        <v>177</v>
      </c>
      <c r="B313" s="23" t="s">
        <v>107</v>
      </c>
      <c r="C313" s="23" t="s">
        <v>18</v>
      </c>
      <c r="D313" s="23" t="s">
        <v>176</v>
      </c>
      <c r="E313" s="23" t="s">
        <v>178</v>
      </c>
      <c r="F313" s="23"/>
      <c r="G313" s="22">
        <f>SUM(G314+G317)</f>
        <v>0</v>
      </c>
      <c r="H313" s="22">
        <f t="shared" ref="H313:P313" si="142">SUM(H314+H317)</f>
        <v>0</v>
      </c>
      <c r="I313" s="22">
        <f t="shared" si="142"/>
        <v>0</v>
      </c>
      <c r="J313" s="22">
        <f t="shared" si="142"/>
        <v>0</v>
      </c>
      <c r="K313" s="22">
        <f t="shared" si="142"/>
        <v>0</v>
      </c>
      <c r="L313" s="22">
        <f t="shared" si="142"/>
        <v>0</v>
      </c>
      <c r="M313" s="22">
        <f t="shared" si="142"/>
        <v>0</v>
      </c>
      <c r="N313" s="22">
        <f t="shared" si="142"/>
        <v>0</v>
      </c>
      <c r="O313" s="22">
        <f t="shared" si="142"/>
        <v>0</v>
      </c>
      <c r="P313" s="22">
        <f t="shared" si="142"/>
        <v>0</v>
      </c>
    </row>
    <row r="314" spans="1:16" x14ac:dyDescent="0.25">
      <c r="A314" s="257" t="s">
        <v>32</v>
      </c>
      <c r="B314" s="260" t="s">
        <v>107</v>
      </c>
      <c r="C314" s="260" t="s">
        <v>18</v>
      </c>
      <c r="D314" s="260" t="s">
        <v>176</v>
      </c>
      <c r="E314" s="260" t="s">
        <v>179</v>
      </c>
      <c r="F314" s="23"/>
      <c r="G314" s="22">
        <f>SUM(G315:G316)</f>
        <v>0</v>
      </c>
      <c r="H314" s="22">
        <f t="shared" ref="H314:P314" si="143">SUM(H315:H316)</f>
        <v>0</v>
      </c>
      <c r="I314" s="22">
        <f t="shared" si="143"/>
        <v>0</v>
      </c>
      <c r="J314" s="22">
        <f t="shared" si="143"/>
        <v>0</v>
      </c>
      <c r="K314" s="22">
        <f t="shared" si="143"/>
        <v>0</v>
      </c>
      <c r="L314" s="22">
        <f t="shared" si="143"/>
        <v>0</v>
      </c>
      <c r="M314" s="22">
        <f t="shared" si="143"/>
        <v>0</v>
      </c>
      <c r="N314" s="22">
        <f t="shared" si="143"/>
        <v>0</v>
      </c>
      <c r="O314" s="22">
        <f t="shared" si="143"/>
        <v>0</v>
      </c>
      <c r="P314" s="22">
        <f t="shared" si="143"/>
        <v>0</v>
      </c>
    </row>
    <row r="315" spans="1:16" x14ac:dyDescent="0.25">
      <c r="A315" s="258"/>
      <c r="B315" s="261"/>
      <c r="C315" s="261"/>
      <c r="D315" s="261"/>
      <c r="E315" s="261"/>
      <c r="F315" s="23" t="s">
        <v>34</v>
      </c>
      <c r="G315" s="22"/>
      <c r="H315" s="22">
        <f>SUM(I315:J315)</f>
        <v>0</v>
      </c>
      <c r="I315" s="22">
        <f>SUM(G315*92.5/100)</f>
        <v>0</v>
      </c>
      <c r="J315" s="22"/>
      <c r="K315" s="22">
        <f>SUM(L315:M315)</f>
        <v>0</v>
      </c>
      <c r="L315" s="22">
        <f>SUM(H315)</f>
        <v>0</v>
      </c>
      <c r="M315" s="22">
        <f>SUM(H315*126.4/100-H315)</f>
        <v>0</v>
      </c>
      <c r="N315" s="22">
        <f>SUM(O315:P315)</f>
        <v>0</v>
      </c>
      <c r="O315" s="22">
        <f>SUM(K315)</f>
        <v>0</v>
      </c>
      <c r="P315" s="22">
        <f>SUM(K315*143.6/100-K315)</f>
        <v>0</v>
      </c>
    </row>
    <row r="316" spans="1:16" x14ac:dyDescent="0.25">
      <c r="A316" s="259"/>
      <c r="B316" s="262"/>
      <c r="C316" s="262"/>
      <c r="D316" s="262"/>
      <c r="E316" s="262"/>
      <c r="F316" s="23" t="s">
        <v>35</v>
      </c>
      <c r="G316" s="22"/>
      <c r="H316" s="22">
        <f>SUM(I316:J316)</f>
        <v>0</v>
      </c>
      <c r="I316" s="22">
        <f>SUM(I315*30.2/100)</f>
        <v>0</v>
      </c>
      <c r="J316" s="22">
        <f>SUM(J315*30.2/100)</f>
        <v>0</v>
      </c>
      <c r="K316" s="22">
        <f>SUM(L316:M316)</f>
        <v>0</v>
      </c>
      <c r="L316" s="22">
        <f>SUM(L315*30.2/100)</f>
        <v>0</v>
      </c>
      <c r="M316" s="22">
        <f>SUM(M315*30.2/100)</f>
        <v>0</v>
      </c>
      <c r="N316" s="22">
        <f>SUM(O316:P316)</f>
        <v>0</v>
      </c>
      <c r="O316" s="22">
        <f>SUM(O315*30.2/100)</f>
        <v>0</v>
      </c>
      <c r="P316" s="22">
        <f>SUM(P315*30.2/100)</f>
        <v>0</v>
      </c>
    </row>
    <row r="317" spans="1:16" ht="23.25" x14ac:dyDescent="0.25">
      <c r="A317" s="138" t="s">
        <v>36</v>
      </c>
      <c r="B317" s="23" t="s">
        <v>107</v>
      </c>
      <c r="C317" s="23" t="s">
        <v>18</v>
      </c>
      <c r="D317" s="23" t="s">
        <v>176</v>
      </c>
      <c r="E317" s="23" t="s">
        <v>182</v>
      </c>
      <c r="F317" s="23" t="s">
        <v>183</v>
      </c>
      <c r="G317" s="22">
        <v>0</v>
      </c>
      <c r="H317" s="22">
        <f>SUM(I317:J317)</f>
        <v>0</v>
      </c>
      <c r="I317" s="22"/>
      <c r="J317" s="22"/>
      <c r="K317" s="22">
        <f>SUM(L317:M317)</f>
        <v>0</v>
      </c>
      <c r="L317" s="22"/>
      <c r="M317" s="22"/>
      <c r="N317" s="22">
        <f>SUM(O317:P317)</f>
        <v>0</v>
      </c>
      <c r="O317" s="22"/>
      <c r="P317" s="22"/>
    </row>
    <row r="318" spans="1:16" ht="23.25" x14ac:dyDescent="0.25">
      <c r="A318" s="138" t="s">
        <v>38</v>
      </c>
      <c r="B318" s="23" t="s">
        <v>107</v>
      </c>
      <c r="C318" s="23" t="s">
        <v>18</v>
      </c>
      <c r="D318" s="23" t="s">
        <v>176</v>
      </c>
      <c r="E318" s="23" t="s">
        <v>88</v>
      </c>
      <c r="F318" s="23"/>
      <c r="G318" s="22">
        <f>SUM(G319)</f>
        <v>0</v>
      </c>
      <c r="H318" s="22">
        <f t="shared" ref="H318:P318" si="144">SUM(H319)</f>
        <v>0</v>
      </c>
      <c r="I318" s="22">
        <f t="shared" si="144"/>
        <v>0</v>
      </c>
      <c r="J318" s="22">
        <f t="shared" si="144"/>
        <v>0</v>
      </c>
      <c r="K318" s="22">
        <f t="shared" si="144"/>
        <v>0</v>
      </c>
      <c r="L318" s="22">
        <f t="shared" si="144"/>
        <v>0</v>
      </c>
      <c r="M318" s="22">
        <f t="shared" si="144"/>
        <v>0</v>
      </c>
      <c r="N318" s="22">
        <f t="shared" si="144"/>
        <v>0</v>
      </c>
      <c r="O318" s="22">
        <f t="shared" si="144"/>
        <v>0</v>
      </c>
      <c r="P318" s="22">
        <f t="shared" si="144"/>
        <v>0</v>
      </c>
    </row>
    <row r="319" spans="1:16" ht="23.25" x14ac:dyDescent="0.25">
      <c r="A319" s="80" t="s">
        <v>39</v>
      </c>
      <c r="B319" s="23" t="s">
        <v>107</v>
      </c>
      <c r="C319" s="23" t="s">
        <v>18</v>
      </c>
      <c r="D319" s="23" t="s">
        <v>176</v>
      </c>
      <c r="E319" s="23" t="s">
        <v>89</v>
      </c>
      <c r="F319" s="23"/>
      <c r="G319" s="22">
        <f t="shared" ref="G319:P319" si="145">SUM(G321)</f>
        <v>0</v>
      </c>
      <c r="H319" s="22">
        <f t="shared" si="145"/>
        <v>0</v>
      </c>
      <c r="I319" s="22">
        <f t="shared" si="145"/>
        <v>0</v>
      </c>
      <c r="J319" s="22">
        <f t="shared" si="145"/>
        <v>0</v>
      </c>
      <c r="K319" s="22">
        <f t="shared" si="145"/>
        <v>0</v>
      </c>
      <c r="L319" s="22">
        <f t="shared" si="145"/>
        <v>0</v>
      </c>
      <c r="M319" s="22">
        <f t="shared" si="145"/>
        <v>0</v>
      </c>
      <c r="N319" s="22">
        <f t="shared" si="145"/>
        <v>0</v>
      </c>
      <c r="O319" s="22">
        <f t="shared" si="145"/>
        <v>0</v>
      </c>
      <c r="P319" s="22">
        <f t="shared" si="145"/>
        <v>0</v>
      </c>
    </row>
    <row r="320" spans="1:16" ht="23.25" x14ac:dyDescent="0.25">
      <c r="A320" s="139" t="s">
        <v>40</v>
      </c>
      <c r="B320" s="23" t="s">
        <v>107</v>
      </c>
      <c r="C320" s="23" t="s">
        <v>18</v>
      </c>
      <c r="D320" s="23" t="s">
        <v>176</v>
      </c>
      <c r="E320" s="23" t="s">
        <v>185</v>
      </c>
      <c r="F320" s="23" t="s">
        <v>41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x14ac:dyDescent="0.25">
      <c r="A321" s="257" t="s">
        <v>42</v>
      </c>
      <c r="B321" s="260" t="s">
        <v>107</v>
      </c>
      <c r="C321" s="260" t="s">
        <v>18</v>
      </c>
      <c r="D321" s="260" t="s">
        <v>176</v>
      </c>
      <c r="E321" s="260" t="s">
        <v>43</v>
      </c>
      <c r="F321" s="23"/>
      <c r="G321" s="22">
        <f>SUM(G322+G323+G324+G328+G333+G335+G337+G334+G336)</f>
        <v>0</v>
      </c>
      <c r="H321" s="22">
        <f t="shared" ref="H321:P321" si="146">SUM(H322+H323+H324+H328+H333+H335+H337+H334+H336)</f>
        <v>0</v>
      </c>
      <c r="I321" s="22">
        <f t="shared" si="146"/>
        <v>0</v>
      </c>
      <c r="J321" s="22">
        <f t="shared" si="146"/>
        <v>0</v>
      </c>
      <c r="K321" s="22">
        <f t="shared" si="146"/>
        <v>0</v>
      </c>
      <c r="L321" s="22">
        <f t="shared" si="146"/>
        <v>0</v>
      </c>
      <c r="M321" s="22">
        <f t="shared" si="146"/>
        <v>0</v>
      </c>
      <c r="N321" s="22">
        <f t="shared" si="146"/>
        <v>0</v>
      </c>
      <c r="O321" s="22">
        <f t="shared" si="146"/>
        <v>0</v>
      </c>
      <c r="P321" s="22">
        <f t="shared" si="146"/>
        <v>0</v>
      </c>
    </row>
    <row r="322" spans="1:16" x14ac:dyDescent="0.25">
      <c r="A322" s="258"/>
      <c r="B322" s="261"/>
      <c r="C322" s="261"/>
      <c r="D322" s="261"/>
      <c r="E322" s="261"/>
      <c r="F322" s="23" t="s">
        <v>41</v>
      </c>
      <c r="G322" s="22">
        <v>0</v>
      </c>
      <c r="H322" s="22">
        <f>SUM(I322:J322)</f>
        <v>0</v>
      </c>
      <c r="I322" s="22"/>
      <c r="J322" s="22"/>
      <c r="K322" s="22">
        <f>SUM(L322:M322)</f>
        <v>0</v>
      </c>
      <c r="L322" s="22"/>
      <c r="M322" s="22"/>
      <c r="N322" s="22">
        <f>SUM(O322:P322)</f>
        <v>0</v>
      </c>
      <c r="O322" s="22"/>
      <c r="P322" s="22"/>
    </row>
    <row r="323" spans="1:16" x14ac:dyDescent="0.25">
      <c r="A323" s="258"/>
      <c r="B323" s="261"/>
      <c r="C323" s="261"/>
      <c r="D323" s="261"/>
      <c r="E323" s="261"/>
      <c r="F323" s="23" t="s">
        <v>186</v>
      </c>
      <c r="G323" s="22">
        <v>0</v>
      </c>
      <c r="H323" s="22">
        <f t="shared" ref="H323:H344" si="147">SUM(I323:J323)</f>
        <v>0</v>
      </c>
      <c r="I323" s="22"/>
      <c r="J323" s="22"/>
      <c r="K323" s="22">
        <f t="shared" ref="K323:K344" si="148">SUM(L323:M323)</f>
        <v>0</v>
      </c>
      <c r="L323" s="22"/>
      <c r="M323" s="22"/>
      <c r="N323" s="22">
        <f t="shared" ref="N323:N344" si="149">SUM(O323:P323)</f>
        <v>0</v>
      </c>
      <c r="O323" s="22"/>
      <c r="P323" s="22"/>
    </row>
    <row r="324" spans="1:16" x14ac:dyDescent="0.25">
      <c r="A324" s="258"/>
      <c r="B324" s="261"/>
      <c r="C324" s="261"/>
      <c r="D324" s="261"/>
      <c r="E324" s="261"/>
      <c r="F324" s="23" t="s">
        <v>45</v>
      </c>
      <c r="G324" s="22">
        <f>SUM(G325:G327)</f>
        <v>0</v>
      </c>
      <c r="H324" s="22">
        <f t="shared" ref="H324:P324" si="150">SUM(H325:H327)</f>
        <v>0</v>
      </c>
      <c r="I324" s="22">
        <f t="shared" si="150"/>
        <v>0</v>
      </c>
      <c r="J324" s="22">
        <f t="shared" si="150"/>
        <v>0</v>
      </c>
      <c r="K324" s="22">
        <f t="shared" si="150"/>
        <v>0</v>
      </c>
      <c r="L324" s="22">
        <f t="shared" si="150"/>
        <v>0</v>
      </c>
      <c r="M324" s="22">
        <f t="shared" si="150"/>
        <v>0</v>
      </c>
      <c r="N324" s="22">
        <f t="shared" si="150"/>
        <v>0</v>
      </c>
      <c r="O324" s="22">
        <f t="shared" si="150"/>
        <v>0</v>
      </c>
      <c r="P324" s="22">
        <f t="shared" si="150"/>
        <v>0</v>
      </c>
    </row>
    <row r="325" spans="1:16" x14ac:dyDescent="0.25">
      <c r="A325" s="258"/>
      <c r="B325" s="261"/>
      <c r="C325" s="261"/>
      <c r="D325" s="261"/>
      <c r="E325" s="261"/>
      <c r="F325" s="23" t="s">
        <v>46</v>
      </c>
      <c r="G325" s="22"/>
      <c r="H325" s="22">
        <f t="shared" si="147"/>
        <v>0</v>
      </c>
      <c r="I325" s="22">
        <f>SUM(G325*102/100)</f>
        <v>0</v>
      </c>
      <c r="J325" s="22">
        <v>0</v>
      </c>
      <c r="K325" s="22">
        <f t="shared" si="148"/>
        <v>0</v>
      </c>
      <c r="L325" s="22">
        <f>SUM(I325*106.1/100)</f>
        <v>0</v>
      </c>
      <c r="M325" s="22">
        <v>0</v>
      </c>
      <c r="N325" s="22">
        <f t="shared" si="149"/>
        <v>0</v>
      </c>
      <c r="O325" s="22">
        <f>SUM(L325*106/100)</f>
        <v>0</v>
      </c>
      <c r="P325" s="22">
        <v>0</v>
      </c>
    </row>
    <row r="326" spans="1:16" x14ac:dyDescent="0.25">
      <c r="A326" s="258"/>
      <c r="B326" s="261"/>
      <c r="C326" s="261"/>
      <c r="D326" s="261"/>
      <c r="E326" s="261"/>
      <c r="F326" s="23" t="s">
        <v>47</v>
      </c>
      <c r="G326" s="22">
        <v>0</v>
      </c>
      <c r="H326" s="22">
        <f t="shared" si="147"/>
        <v>0</v>
      </c>
      <c r="I326" s="22"/>
      <c r="J326" s="22"/>
      <c r="K326" s="22">
        <f t="shared" si="148"/>
        <v>0</v>
      </c>
      <c r="L326" s="22"/>
      <c r="M326" s="22"/>
      <c r="N326" s="22">
        <f t="shared" si="149"/>
        <v>0</v>
      </c>
      <c r="O326" s="22"/>
      <c r="P326" s="22"/>
    </row>
    <row r="327" spans="1:16" x14ac:dyDescent="0.25">
      <c r="A327" s="258"/>
      <c r="B327" s="261"/>
      <c r="C327" s="261"/>
      <c r="D327" s="261"/>
      <c r="E327" s="261"/>
      <c r="F327" s="23" t="s">
        <v>48</v>
      </c>
      <c r="G327" s="22"/>
      <c r="H327" s="22">
        <f t="shared" si="147"/>
        <v>0</v>
      </c>
      <c r="I327" s="22">
        <f>SUM(G327*107.4/100)</f>
        <v>0</v>
      </c>
      <c r="J327" s="22">
        <v>0</v>
      </c>
      <c r="K327" s="22">
        <f t="shared" si="148"/>
        <v>0</v>
      </c>
      <c r="L327" s="22">
        <f>SUM(I327*106.4/100)</f>
        <v>0</v>
      </c>
      <c r="M327" s="22">
        <v>0</v>
      </c>
      <c r="N327" s="22">
        <f t="shared" si="149"/>
        <v>0</v>
      </c>
      <c r="O327" s="22">
        <f>SUM(L327*106.2/100)</f>
        <v>0</v>
      </c>
      <c r="P327" s="22">
        <v>0</v>
      </c>
    </row>
    <row r="328" spans="1:16" x14ac:dyDescent="0.25">
      <c r="A328" s="258"/>
      <c r="B328" s="261"/>
      <c r="C328" s="261"/>
      <c r="D328" s="261"/>
      <c r="E328" s="261"/>
      <c r="F328" s="23" t="s">
        <v>50</v>
      </c>
      <c r="G328" s="22">
        <f>SUM(G329:G332)</f>
        <v>0</v>
      </c>
      <c r="H328" s="22">
        <f t="shared" ref="H328:P328" si="151">SUM(H329:H332)</f>
        <v>0</v>
      </c>
      <c r="I328" s="22">
        <f t="shared" si="151"/>
        <v>0</v>
      </c>
      <c r="J328" s="22">
        <f t="shared" si="151"/>
        <v>0</v>
      </c>
      <c r="K328" s="22">
        <f t="shared" si="151"/>
        <v>0</v>
      </c>
      <c r="L328" s="22">
        <f t="shared" si="151"/>
        <v>0</v>
      </c>
      <c r="M328" s="22">
        <f t="shared" si="151"/>
        <v>0</v>
      </c>
      <c r="N328" s="22">
        <f t="shared" si="151"/>
        <v>0</v>
      </c>
      <c r="O328" s="22">
        <f t="shared" si="151"/>
        <v>0</v>
      </c>
      <c r="P328" s="22">
        <f t="shared" si="151"/>
        <v>0</v>
      </c>
    </row>
    <row r="329" spans="1:16" x14ac:dyDescent="0.25">
      <c r="A329" s="258"/>
      <c r="B329" s="261"/>
      <c r="C329" s="261"/>
      <c r="D329" s="261"/>
      <c r="E329" s="261"/>
      <c r="F329" s="23" t="s">
        <v>51</v>
      </c>
      <c r="G329" s="22"/>
      <c r="H329" s="22">
        <f t="shared" si="147"/>
        <v>0</v>
      </c>
      <c r="I329" s="22">
        <f>SUM(G329*106.2/100)</f>
        <v>0</v>
      </c>
      <c r="J329" s="22"/>
      <c r="K329" s="22">
        <f t="shared" si="148"/>
        <v>0</v>
      </c>
      <c r="L329" s="22">
        <f>SUM(I329*106.1/100)</f>
        <v>0</v>
      </c>
      <c r="M329" s="22"/>
      <c r="N329" s="22">
        <f t="shared" si="149"/>
        <v>0</v>
      </c>
      <c r="O329" s="22">
        <f>SUM(L329*106/100)</f>
        <v>0</v>
      </c>
      <c r="P329" s="22"/>
    </row>
    <row r="330" spans="1:16" x14ac:dyDescent="0.25">
      <c r="A330" s="258"/>
      <c r="B330" s="261"/>
      <c r="C330" s="261"/>
      <c r="D330" s="261"/>
      <c r="E330" s="261"/>
      <c r="F330" s="23" t="s">
        <v>52</v>
      </c>
      <c r="G330" s="22">
        <v>0</v>
      </c>
      <c r="H330" s="22">
        <f t="shared" si="147"/>
        <v>0</v>
      </c>
      <c r="I330" s="22"/>
      <c r="J330" s="22"/>
      <c r="K330" s="22">
        <f t="shared" si="148"/>
        <v>0</v>
      </c>
      <c r="L330" s="22"/>
      <c r="M330" s="22"/>
      <c r="N330" s="22">
        <f t="shared" si="149"/>
        <v>0</v>
      </c>
      <c r="O330" s="22"/>
      <c r="P330" s="22"/>
    </row>
    <row r="331" spans="1:16" ht="23.25" x14ac:dyDescent="0.25">
      <c r="A331" s="258"/>
      <c r="B331" s="261"/>
      <c r="C331" s="261"/>
      <c r="D331" s="261"/>
      <c r="E331" s="261"/>
      <c r="F331" s="81" t="s">
        <v>187</v>
      </c>
      <c r="G331" s="22">
        <v>0</v>
      </c>
      <c r="H331" s="22">
        <f t="shared" si="147"/>
        <v>0</v>
      </c>
      <c r="I331" s="22"/>
      <c r="J331" s="22"/>
      <c r="K331" s="22">
        <f t="shared" si="148"/>
        <v>0</v>
      </c>
      <c r="L331" s="22"/>
      <c r="M331" s="22"/>
      <c r="N331" s="22">
        <f t="shared" si="149"/>
        <v>0</v>
      </c>
      <c r="O331" s="22"/>
      <c r="P331" s="22"/>
    </row>
    <row r="332" spans="1:16" x14ac:dyDescent="0.25">
      <c r="A332" s="258"/>
      <c r="B332" s="261"/>
      <c r="C332" s="261"/>
      <c r="D332" s="261"/>
      <c r="E332" s="261"/>
      <c r="F332" s="23" t="s">
        <v>98</v>
      </c>
      <c r="G332" s="22">
        <v>0</v>
      </c>
      <c r="H332" s="22">
        <f t="shared" si="147"/>
        <v>0</v>
      </c>
      <c r="I332" s="22"/>
      <c r="J332" s="22"/>
      <c r="K332" s="22">
        <f t="shared" si="148"/>
        <v>0</v>
      </c>
      <c r="L332" s="22"/>
      <c r="M332" s="22"/>
      <c r="N332" s="22">
        <f t="shared" si="149"/>
        <v>0</v>
      </c>
      <c r="O332" s="22"/>
      <c r="P332" s="22"/>
    </row>
    <row r="333" spans="1:16" x14ac:dyDescent="0.25">
      <c r="A333" s="258"/>
      <c r="B333" s="261"/>
      <c r="C333" s="261"/>
      <c r="D333" s="261"/>
      <c r="E333" s="261"/>
      <c r="F333" s="23" t="s">
        <v>56</v>
      </c>
      <c r="G333" s="22"/>
      <c r="H333" s="22">
        <f t="shared" si="147"/>
        <v>0</v>
      </c>
      <c r="I333" s="22">
        <f>SUM(G333*88/100)</f>
        <v>0</v>
      </c>
      <c r="J333" s="22">
        <v>0</v>
      </c>
      <c r="K333" s="22">
        <f t="shared" si="148"/>
        <v>0</v>
      </c>
      <c r="L333" s="22">
        <f>SUM(I333*106.1/100)</f>
        <v>0</v>
      </c>
      <c r="M333" s="22">
        <v>0</v>
      </c>
      <c r="N333" s="22">
        <f t="shared" si="149"/>
        <v>0</v>
      </c>
      <c r="O333" s="22">
        <f>SUM(L333*106/100)</f>
        <v>0</v>
      </c>
      <c r="P333" s="22">
        <v>0</v>
      </c>
    </row>
    <row r="334" spans="1:16" ht="23.25" x14ac:dyDescent="0.25">
      <c r="A334" s="258"/>
      <c r="B334" s="261"/>
      <c r="C334" s="261"/>
      <c r="D334" s="261"/>
      <c r="E334" s="261"/>
      <c r="F334" s="81" t="s">
        <v>189</v>
      </c>
      <c r="G334" s="22"/>
      <c r="H334" s="22">
        <f t="shared" si="147"/>
        <v>0</v>
      </c>
      <c r="I334" s="22">
        <f>SUM(G334)</f>
        <v>0</v>
      </c>
      <c r="J334" s="22">
        <v>0</v>
      </c>
      <c r="K334" s="22">
        <f t="shared" si="148"/>
        <v>0</v>
      </c>
      <c r="L334" s="22">
        <f>SUM(I334*106.1/100)</f>
        <v>0</v>
      </c>
      <c r="M334" s="22">
        <v>0</v>
      </c>
      <c r="N334" s="22">
        <f t="shared" si="149"/>
        <v>0</v>
      </c>
      <c r="O334" s="22">
        <f>SUM(L334*106/100)</f>
        <v>0</v>
      </c>
      <c r="P334" s="22">
        <v>0</v>
      </c>
    </row>
    <row r="335" spans="1:16" x14ac:dyDescent="0.25">
      <c r="A335" s="258"/>
      <c r="B335" s="261"/>
      <c r="C335" s="261"/>
      <c r="D335" s="261"/>
      <c r="E335" s="261"/>
      <c r="F335" s="23" t="s">
        <v>99</v>
      </c>
      <c r="G335" s="22">
        <v>0</v>
      </c>
      <c r="H335" s="22">
        <f t="shared" si="147"/>
        <v>0</v>
      </c>
      <c r="I335" s="22"/>
      <c r="J335" s="22"/>
      <c r="K335" s="22">
        <f t="shared" si="148"/>
        <v>0</v>
      </c>
      <c r="L335" s="22"/>
      <c r="M335" s="22"/>
      <c r="N335" s="22">
        <f t="shared" si="149"/>
        <v>0</v>
      </c>
      <c r="O335" s="22"/>
      <c r="P335" s="22"/>
    </row>
    <row r="336" spans="1:16" ht="34.5" x14ac:dyDescent="0.25">
      <c r="A336" s="258"/>
      <c r="B336" s="261"/>
      <c r="C336" s="261"/>
      <c r="D336" s="261"/>
      <c r="E336" s="261"/>
      <c r="F336" s="81" t="s">
        <v>283</v>
      </c>
      <c r="G336" s="22"/>
      <c r="H336" s="22">
        <f t="shared" si="147"/>
        <v>0</v>
      </c>
      <c r="I336" s="22">
        <v>0</v>
      </c>
      <c r="J336" s="22">
        <v>0</v>
      </c>
      <c r="K336" s="22">
        <f t="shared" si="148"/>
        <v>0</v>
      </c>
      <c r="L336" s="22">
        <v>0</v>
      </c>
      <c r="M336" s="22">
        <v>0</v>
      </c>
      <c r="N336" s="22">
        <f t="shared" si="149"/>
        <v>0</v>
      </c>
      <c r="O336" s="22">
        <v>0</v>
      </c>
      <c r="P336" s="22">
        <v>0</v>
      </c>
    </row>
    <row r="337" spans="1:16" x14ac:dyDescent="0.25">
      <c r="A337" s="258"/>
      <c r="B337" s="261"/>
      <c r="C337" s="261"/>
      <c r="D337" s="261"/>
      <c r="E337" s="261"/>
      <c r="F337" s="23" t="s">
        <v>58</v>
      </c>
      <c r="G337" s="22">
        <f>SUM(G338:G344)</f>
        <v>0</v>
      </c>
      <c r="H337" s="22">
        <f t="shared" ref="H337:P337" si="152">SUM(H338:H344)</f>
        <v>0</v>
      </c>
      <c r="I337" s="22">
        <f t="shared" si="152"/>
        <v>0</v>
      </c>
      <c r="J337" s="22">
        <f t="shared" si="152"/>
        <v>0</v>
      </c>
      <c r="K337" s="22">
        <f t="shared" si="152"/>
        <v>0</v>
      </c>
      <c r="L337" s="22">
        <f t="shared" si="152"/>
        <v>0</v>
      </c>
      <c r="M337" s="22">
        <f t="shared" si="152"/>
        <v>0</v>
      </c>
      <c r="N337" s="22">
        <f t="shared" si="152"/>
        <v>0</v>
      </c>
      <c r="O337" s="22">
        <f t="shared" si="152"/>
        <v>0</v>
      </c>
      <c r="P337" s="22">
        <f t="shared" si="152"/>
        <v>0</v>
      </c>
    </row>
    <row r="338" spans="1:16" x14ac:dyDescent="0.25">
      <c r="A338" s="258"/>
      <c r="B338" s="261"/>
      <c r="C338" s="261"/>
      <c r="D338" s="261"/>
      <c r="E338" s="261"/>
      <c r="F338" s="23" t="s">
        <v>101</v>
      </c>
      <c r="G338" s="22">
        <v>0</v>
      </c>
      <c r="H338" s="22">
        <f t="shared" si="147"/>
        <v>0</v>
      </c>
      <c r="I338" s="22">
        <f>SUM(G338*90/100)</f>
        <v>0</v>
      </c>
      <c r="J338" s="22">
        <v>0</v>
      </c>
      <c r="K338" s="22">
        <f t="shared" si="148"/>
        <v>0</v>
      </c>
      <c r="L338" s="22">
        <f>SUM(I338*106.4/100)</f>
        <v>0</v>
      </c>
      <c r="M338" s="22">
        <v>0</v>
      </c>
      <c r="N338" s="22">
        <f t="shared" si="149"/>
        <v>0</v>
      </c>
      <c r="O338" s="22">
        <f>SUM(L338*106.2/100)</f>
        <v>0</v>
      </c>
      <c r="P338" s="22">
        <v>0</v>
      </c>
    </row>
    <row r="339" spans="1:16" ht="23.25" x14ac:dyDescent="0.25">
      <c r="A339" s="258"/>
      <c r="B339" s="261"/>
      <c r="C339" s="261"/>
      <c r="D339" s="261"/>
      <c r="E339" s="261"/>
      <c r="F339" s="81" t="s">
        <v>191</v>
      </c>
      <c r="G339" s="22"/>
      <c r="H339" s="22">
        <f t="shared" si="147"/>
        <v>0</v>
      </c>
      <c r="I339" s="22">
        <f>SUM(G339)</f>
        <v>0</v>
      </c>
      <c r="J339" s="22">
        <v>0</v>
      </c>
      <c r="K339" s="22">
        <f t="shared" si="148"/>
        <v>0</v>
      </c>
      <c r="L339" s="22">
        <f>SUM(I339*106.1/100)</f>
        <v>0</v>
      </c>
      <c r="M339" s="22">
        <v>0</v>
      </c>
      <c r="N339" s="22">
        <f t="shared" si="149"/>
        <v>0</v>
      </c>
      <c r="O339" s="22">
        <f>SUM(L339*106/100)</f>
        <v>0</v>
      </c>
      <c r="P339" s="22">
        <v>0</v>
      </c>
    </row>
    <row r="340" spans="1:16" x14ac:dyDescent="0.25">
      <c r="A340" s="258"/>
      <c r="B340" s="261"/>
      <c r="C340" s="261"/>
      <c r="D340" s="261"/>
      <c r="E340" s="261"/>
      <c r="F340" s="23" t="s">
        <v>102</v>
      </c>
      <c r="G340" s="22">
        <v>0</v>
      </c>
      <c r="H340" s="22">
        <f t="shared" si="147"/>
        <v>0</v>
      </c>
      <c r="I340" s="22"/>
      <c r="J340" s="22"/>
      <c r="K340" s="22">
        <f t="shared" si="148"/>
        <v>0</v>
      </c>
      <c r="L340" s="22"/>
      <c r="M340" s="22"/>
      <c r="N340" s="22">
        <f t="shared" si="149"/>
        <v>0</v>
      </c>
      <c r="O340" s="22"/>
      <c r="P340" s="22"/>
    </row>
    <row r="341" spans="1:16" ht="23.25" x14ac:dyDescent="0.25">
      <c r="A341" s="258"/>
      <c r="B341" s="261"/>
      <c r="C341" s="261"/>
      <c r="D341" s="261"/>
      <c r="E341" s="261"/>
      <c r="F341" s="81" t="s">
        <v>192</v>
      </c>
      <c r="G341" s="22"/>
      <c r="H341" s="22">
        <f t="shared" si="147"/>
        <v>0</v>
      </c>
      <c r="I341" s="22">
        <f>SUM(G341)</f>
        <v>0</v>
      </c>
      <c r="J341" s="22">
        <v>0</v>
      </c>
      <c r="K341" s="22">
        <f t="shared" si="148"/>
        <v>0</v>
      </c>
      <c r="L341" s="22">
        <f>SUM(I341)</f>
        <v>0</v>
      </c>
      <c r="M341" s="22">
        <v>0</v>
      </c>
      <c r="N341" s="22">
        <f t="shared" si="149"/>
        <v>0</v>
      </c>
      <c r="O341" s="22">
        <f>SUM(L341)</f>
        <v>0</v>
      </c>
      <c r="P341" s="22">
        <v>0</v>
      </c>
    </row>
    <row r="342" spans="1:16" x14ac:dyDescent="0.25">
      <c r="A342" s="258"/>
      <c r="B342" s="261"/>
      <c r="C342" s="261"/>
      <c r="D342" s="261"/>
      <c r="E342" s="261"/>
      <c r="F342" s="23" t="s">
        <v>60</v>
      </c>
      <c r="G342" s="22">
        <v>0</v>
      </c>
      <c r="H342" s="22">
        <f t="shared" si="147"/>
        <v>0</v>
      </c>
      <c r="I342" s="22">
        <f>SUM(G342*107.4/100)</f>
        <v>0</v>
      </c>
      <c r="J342" s="22">
        <v>0</v>
      </c>
      <c r="K342" s="22">
        <f t="shared" si="148"/>
        <v>0</v>
      </c>
      <c r="L342" s="22">
        <f>SUM(I342*106.4/100)</f>
        <v>0</v>
      </c>
      <c r="M342" s="22">
        <v>0</v>
      </c>
      <c r="N342" s="22">
        <f t="shared" si="149"/>
        <v>0</v>
      </c>
      <c r="O342" s="22">
        <f>SUM(L342*106.2/100)</f>
        <v>0</v>
      </c>
      <c r="P342" s="22">
        <v>0</v>
      </c>
    </row>
    <row r="343" spans="1:16" x14ac:dyDescent="0.25">
      <c r="A343" s="258"/>
      <c r="B343" s="261"/>
      <c r="C343" s="261"/>
      <c r="D343" s="261"/>
      <c r="E343" s="261"/>
      <c r="F343" s="23" t="s">
        <v>61</v>
      </c>
      <c r="G343" s="22"/>
      <c r="H343" s="22">
        <f t="shared" si="147"/>
        <v>0</v>
      </c>
      <c r="I343" s="22">
        <f>SUM(G343*102/100)</f>
        <v>0</v>
      </c>
      <c r="J343" s="22">
        <v>0</v>
      </c>
      <c r="K343" s="22">
        <f t="shared" si="148"/>
        <v>0</v>
      </c>
      <c r="L343" s="22">
        <f>SUM(I343*106.1/100)</f>
        <v>0</v>
      </c>
      <c r="M343" s="22">
        <v>0</v>
      </c>
      <c r="N343" s="22">
        <f t="shared" si="149"/>
        <v>0</v>
      </c>
      <c r="O343" s="22">
        <f>SUM(L343*106/100)</f>
        <v>0</v>
      </c>
      <c r="P343" s="22">
        <v>0</v>
      </c>
    </row>
    <row r="344" spans="1:16" x14ac:dyDescent="0.25">
      <c r="A344" s="259"/>
      <c r="B344" s="262"/>
      <c r="C344" s="262"/>
      <c r="D344" s="262"/>
      <c r="E344" s="262"/>
      <c r="F344" s="23" t="s">
        <v>193</v>
      </c>
      <c r="G344" s="22">
        <v>0</v>
      </c>
      <c r="H344" s="22">
        <f t="shared" si="147"/>
        <v>0</v>
      </c>
      <c r="I344" s="22">
        <f>SUM(G344*107.4/100)</f>
        <v>0</v>
      </c>
      <c r="J344" s="22">
        <v>0</v>
      </c>
      <c r="K344" s="22">
        <f t="shared" si="148"/>
        <v>0</v>
      </c>
      <c r="L344" s="22">
        <f>SUM(I344*106.4/100)</f>
        <v>0</v>
      </c>
      <c r="M344" s="22">
        <v>0</v>
      </c>
      <c r="N344" s="22">
        <f t="shared" si="149"/>
        <v>0</v>
      </c>
      <c r="O344" s="22">
        <f>SUM(L344*106.2/100)</f>
        <v>0</v>
      </c>
      <c r="P344" s="22">
        <v>0</v>
      </c>
    </row>
    <row r="345" spans="1:16" x14ac:dyDescent="0.25">
      <c r="A345" s="138" t="s">
        <v>62</v>
      </c>
      <c r="B345" s="23" t="s">
        <v>107</v>
      </c>
      <c r="C345" s="23" t="s">
        <v>18</v>
      </c>
      <c r="D345" s="23" t="s">
        <v>176</v>
      </c>
      <c r="E345" s="136">
        <v>800</v>
      </c>
      <c r="F345" s="23"/>
      <c r="G345" s="22">
        <f>SUM(G346)</f>
        <v>0</v>
      </c>
      <c r="H345" s="22">
        <f t="shared" ref="H345:P345" si="153">SUM(H346)</f>
        <v>0</v>
      </c>
      <c r="I345" s="22">
        <f t="shared" si="153"/>
        <v>0</v>
      </c>
      <c r="J345" s="22">
        <f t="shared" si="153"/>
        <v>0</v>
      </c>
      <c r="K345" s="22">
        <f t="shared" si="153"/>
        <v>0</v>
      </c>
      <c r="L345" s="22">
        <f t="shared" si="153"/>
        <v>0</v>
      </c>
      <c r="M345" s="22">
        <f t="shared" si="153"/>
        <v>0</v>
      </c>
      <c r="N345" s="22">
        <f t="shared" si="153"/>
        <v>0</v>
      </c>
      <c r="O345" s="22">
        <f t="shared" si="153"/>
        <v>0</v>
      </c>
      <c r="P345" s="22">
        <f t="shared" si="153"/>
        <v>0</v>
      </c>
    </row>
    <row r="346" spans="1:16" x14ac:dyDescent="0.25">
      <c r="A346" s="80" t="s">
        <v>64</v>
      </c>
      <c r="B346" s="23" t="s">
        <v>107</v>
      </c>
      <c r="C346" s="23" t="s">
        <v>18</v>
      </c>
      <c r="D346" s="23" t="s">
        <v>176</v>
      </c>
      <c r="E346" s="136">
        <v>850</v>
      </c>
      <c r="F346" s="23"/>
      <c r="G346" s="22">
        <f>SUM(G347:G348)</f>
        <v>0</v>
      </c>
      <c r="H346" s="22">
        <f t="shared" ref="H346:P346" si="154">SUM(H347:H348)</f>
        <v>0</v>
      </c>
      <c r="I346" s="22">
        <f t="shared" si="154"/>
        <v>0</v>
      </c>
      <c r="J346" s="22">
        <f t="shared" si="154"/>
        <v>0</v>
      </c>
      <c r="K346" s="22">
        <f t="shared" si="154"/>
        <v>0</v>
      </c>
      <c r="L346" s="22">
        <f t="shared" si="154"/>
        <v>0</v>
      </c>
      <c r="M346" s="22">
        <f t="shared" si="154"/>
        <v>0</v>
      </c>
      <c r="N346" s="22">
        <f t="shared" si="154"/>
        <v>0</v>
      </c>
      <c r="O346" s="22">
        <f t="shared" si="154"/>
        <v>0</v>
      </c>
      <c r="P346" s="22">
        <f t="shared" si="154"/>
        <v>0</v>
      </c>
    </row>
    <row r="347" spans="1:16" ht="23.25" x14ac:dyDescent="0.25">
      <c r="A347" s="80" t="s">
        <v>78</v>
      </c>
      <c r="B347" s="23" t="s">
        <v>107</v>
      </c>
      <c r="C347" s="23" t="s">
        <v>18</v>
      </c>
      <c r="D347" s="23" t="s">
        <v>176</v>
      </c>
      <c r="E347" s="136">
        <v>851</v>
      </c>
      <c r="F347" s="23" t="s">
        <v>68</v>
      </c>
      <c r="G347" s="22">
        <v>0</v>
      </c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x14ac:dyDescent="0.25">
      <c r="A348" s="80" t="s">
        <v>66</v>
      </c>
      <c r="B348" s="23" t="s">
        <v>107</v>
      </c>
      <c r="C348" s="23" t="s">
        <v>18</v>
      </c>
      <c r="D348" s="23" t="s">
        <v>176</v>
      </c>
      <c r="E348" s="136">
        <v>852</v>
      </c>
      <c r="F348" s="23" t="s">
        <v>68</v>
      </c>
      <c r="G348" s="22"/>
      <c r="H348" s="22">
        <f>SUM(I348:J348)</f>
        <v>0</v>
      </c>
      <c r="I348" s="22">
        <f>G348*106/100</f>
        <v>0</v>
      </c>
      <c r="J348" s="22">
        <v>0</v>
      </c>
      <c r="K348" s="22">
        <f>SUM(L348:M348)</f>
        <v>0</v>
      </c>
      <c r="L348" s="22">
        <f>SUM(I348*106.1/100)</f>
        <v>0</v>
      </c>
      <c r="M348" s="22">
        <v>0</v>
      </c>
      <c r="N348" s="22">
        <f>SUM(O348:P348)</f>
        <v>0</v>
      </c>
      <c r="O348" s="22">
        <f>SUM(L348*106/100)</f>
        <v>0</v>
      </c>
      <c r="P348" s="22">
        <v>0</v>
      </c>
    </row>
    <row r="349" spans="1:16" x14ac:dyDescent="0.25">
      <c r="A349" s="129" t="s">
        <v>196</v>
      </c>
      <c r="B349" s="130">
        <v>10</v>
      </c>
      <c r="C349" s="131" t="s">
        <v>19</v>
      </c>
      <c r="D349" s="134"/>
      <c r="E349" s="134"/>
      <c r="F349" s="23"/>
      <c r="G349" s="25">
        <f>SUM(G350+G356)</f>
        <v>7300</v>
      </c>
      <c r="H349" s="25">
        <f t="shared" ref="H349:P349" si="155">SUM(H350+H356)</f>
        <v>7767</v>
      </c>
      <c r="I349" s="25">
        <f t="shared" si="155"/>
        <v>7767</v>
      </c>
      <c r="J349" s="25">
        <f t="shared" si="155"/>
        <v>0</v>
      </c>
      <c r="K349" s="25">
        <f t="shared" si="155"/>
        <v>8240.7870000000003</v>
      </c>
      <c r="L349" s="25">
        <f t="shared" si="155"/>
        <v>8240.7870000000003</v>
      </c>
      <c r="M349" s="25">
        <f t="shared" si="155"/>
        <v>0</v>
      </c>
      <c r="N349" s="25">
        <f t="shared" si="155"/>
        <v>8735.2342200000003</v>
      </c>
      <c r="O349" s="25">
        <f t="shared" si="155"/>
        <v>8735.2342200000003</v>
      </c>
      <c r="P349" s="25">
        <f t="shared" si="155"/>
        <v>0</v>
      </c>
    </row>
    <row r="350" spans="1:16" x14ac:dyDescent="0.25">
      <c r="A350" s="82" t="s">
        <v>197</v>
      </c>
      <c r="B350" s="24" t="s">
        <v>91</v>
      </c>
      <c r="C350" s="24" t="s">
        <v>81</v>
      </c>
      <c r="D350" s="24" t="s">
        <v>20</v>
      </c>
      <c r="E350" s="24"/>
      <c r="F350" s="24"/>
      <c r="G350" s="25">
        <f>SUM(G351)</f>
        <v>0</v>
      </c>
      <c r="H350" s="25">
        <f t="shared" ref="H350:P354" si="156">SUM(H351)</f>
        <v>0</v>
      </c>
      <c r="I350" s="25">
        <f t="shared" si="156"/>
        <v>0</v>
      </c>
      <c r="J350" s="25">
        <f t="shared" si="156"/>
        <v>0</v>
      </c>
      <c r="K350" s="25">
        <f t="shared" si="156"/>
        <v>0</v>
      </c>
      <c r="L350" s="25">
        <f t="shared" si="156"/>
        <v>0</v>
      </c>
      <c r="M350" s="25">
        <f t="shared" si="156"/>
        <v>0</v>
      </c>
      <c r="N350" s="25">
        <f t="shared" si="156"/>
        <v>0</v>
      </c>
      <c r="O350" s="25">
        <f t="shared" si="156"/>
        <v>0</v>
      </c>
      <c r="P350" s="25">
        <f t="shared" si="156"/>
        <v>0</v>
      </c>
    </row>
    <row r="351" spans="1:16" ht="23.25" x14ac:dyDescent="0.25">
      <c r="A351" s="80" t="s">
        <v>198</v>
      </c>
      <c r="B351" s="23" t="s">
        <v>91</v>
      </c>
      <c r="C351" s="23" t="s">
        <v>81</v>
      </c>
      <c r="D351" s="23" t="s">
        <v>199</v>
      </c>
      <c r="E351" s="23"/>
      <c r="F351" s="23"/>
      <c r="G351" s="22">
        <f>SUM(G352)</f>
        <v>0</v>
      </c>
      <c r="H351" s="22">
        <f t="shared" si="156"/>
        <v>0</v>
      </c>
      <c r="I351" s="22">
        <f t="shared" si="156"/>
        <v>0</v>
      </c>
      <c r="J351" s="22">
        <f t="shared" si="156"/>
        <v>0</v>
      </c>
      <c r="K351" s="22">
        <f t="shared" si="156"/>
        <v>0</v>
      </c>
      <c r="L351" s="22">
        <f t="shared" si="156"/>
        <v>0</v>
      </c>
      <c r="M351" s="22">
        <f t="shared" si="156"/>
        <v>0</v>
      </c>
      <c r="N351" s="22">
        <f t="shared" si="156"/>
        <v>0</v>
      </c>
      <c r="O351" s="22">
        <f t="shared" si="156"/>
        <v>0</v>
      </c>
      <c r="P351" s="22">
        <f t="shared" si="156"/>
        <v>0</v>
      </c>
    </row>
    <row r="352" spans="1:16" x14ac:dyDescent="0.25">
      <c r="A352" s="80" t="s">
        <v>200</v>
      </c>
      <c r="B352" s="23" t="s">
        <v>91</v>
      </c>
      <c r="C352" s="23" t="s">
        <v>81</v>
      </c>
      <c r="D352" s="23" t="s">
        <v>295</v>
      </c>
      <c r="E352" s="23"/>
      <c r="F352" s="23"/>
      <c r="G352" s="22">
        <f>SUM(G353)</f>
        <v>0</v>
      </c>
      <c r="H352" s="22">
        <f t="shared" si="156"/>
        <v>0</v>
      </c>
      <c r="I352" s="22">
        <f t="shared" si="156"/>
        <v>0</v>
      </c>
      <c r="J352" s="22">
        <f t="shared" si="156"/>
        <v>0</v>
      </c>
      <c r="K352" s="22">
        <f t="shared" si="156"/>
        <v>0</v>
      </c>
      <c r="L352" s="22">
        <f t="shared" si="156"/>
        <v>0</v>
      </c>
      <c r="M352" s="22">
        <f t="shared" si="156"/>
        <v>0</v>
      </c>
      <c r="N352" s="22">
        <f t="shared" si="156"/>
        <v>0</v>
      </c>
      <c r="O352" s="22">
        <f t="shared" si="156"/>
        <v>0</v>
      </c>
      <c r="P352" s="22">
        <f t="shared" si="156"/>
        <v>0</v>
      </c>
    </row>
    <row r="353" spans="1:16" ht="23.25" x14ac:dyDescent="0.25">
      <c r="A353" s="138" t="s">
        <v>38</v>
      </c>
      <c r="B353" s="23" t="s">
        <v>91</v>
      </c>
      <c r="C353" s="23" t="s">
        <v>81</v>
      </c>
      <c r="D353" s="23" t="s">
        <v>295</v>
      </c>
      <c r="E353" s="23" t="s">
        <v>88</v>
      </c>
      <c r="F353" s="23"/>
      <c r="G353" s="22">
        <f>SUM(G354)</f>
        <v>0</v>
      </c>
      <c r="H353" s="22">
        <f t="shared" si="156"/>
        <v>0</v>
      </c>
      <c r="I353" s="22">
        <f t="shared" si="156"/>
        <v>0</v>
      </c>
      <c r="J353" s="22">
        <f t="shared" si="156"/>
        <v>0</v>
      </c>
      <c r="K353" s="22">
        <f t="shared" si="156"/>
        <v>0</v>
      </c>
      <c r="L353" s="22">
        <f t="shared" si="156"/>
        <v>0</v>
      </c>
      <c r="M353" s="22">
        <f t="shared" si="156"/>
        <v>0</v>
      </c>
      <c r="N353" s="22">
        <f t="shared" si="156"/>
        <v>0</v>
      </c>
      <c r="O353" s="22">
        <f t="shared" si="156"/>
        <v>0</v>
      </c>
      <c r="P353" s="22">
        <f t="shared" si="156"/>
        <v>0</v>
      </c>
    </row>
    <row r="354" spans="1:16" ht="23.25" x14ac:dyDescent="0.25">
      <c r="A354" s="80" t="s">
        <v>39</v>
      </c>
      <c r="B354" s="23" t="s">
        <v>91</v>
      </c>
      <c r="C354" s="23" t="s">
        <v>81</v>
      </c>
      <c r="D354" s="23" t="s">
        <v>295</v>
      </c>
      <c r="E354" s="23" t="s">
        <v>89</v>
      </c>
      <c r="F354" s="23"/>
      <c r="G354" s="22">
        <f>SUM(G355)</f>
        <v>0</v>
      </c>
      <c r="H354" s="22">
        <f t="shared" si="156"/>
        <v>0</v>
      </c>
      <c r="I354" s="22">
        <f t="shared" si="156"/>
        <v>0</v>
      </c>
      <c r="J354" s="22">
        <f t="shared" si="156"/>
        <v>0</v>
      </c>
      <c r="K354" s="22">
        <f t="shared" si="156"/>
        <v>0</v>
      </c>
      <c r="L354" s="22">
        <f t="shared" si="156"/>
        <v>0</v>
      </c>
      <c r="M354" s="22">
        <f t="shared" si="156"/>
        <v>0</v>
      </c>
      <c r="N354" s="22">
        <f t="shared" si="156"/>
        <v>0</v>
      </c>
      <c r="O354" s="22">
        <f t="shared" si="156"/>
        <v>0</v>
      </c>
      <c r="P354" s="22">
        <f t="shared" si="156"/>
        <v>0</v>
      </c>
    </row>
    <row r="355" spans="1:16" ht="23.25" x14ac:dyDescent="0.25">
      <c r="A355" s="139" t="s">
        <v>42</v>
      </c>
      <c r="B355" s="23" t="s">
        <v>91</v>
      </c>
      <c r="C355" s="23" t="s">
        <v>81</v>
      </c>
      <c r="D355" s="23" t="s">
        <v>295</v>
      </c>
      <c r="E355" s="23" t="s">
        <v>43</v>
      </c>
      <c r="F355" s="23" t="s">
        <v>56</v>
      </c>
      <c r="G355" s="22">
        <v>0</v>
      </c>
      <c r="H355" s="22">
        <f>SUM(I355:J355)</f>
        <v>0</v>
      </c>
      <c r="I355" s="22"/>
      <c r="J355" s="22"/>
      <c r="K355" s="22">
        <f>SUM(L355:M355)</f>
        <v>0</v>
      </c>
      <c r="L355" s="22"/>
      <c r="M355" s="22"/>
      <c r="N355" s="22">
        <f>SUM(O355:P355)</f>
        <v>0</v>
      </c>
      <c r="O355" s="22"/>
      <c r="P355" s="22"/>
    </row>
    <row r="356" spans="1:16" ht="23.25" x14ac:dyDescent="0.25">
      <c r="A356" s="126" t="s">
        <v>202</v>
      </c>
      <c r="B356" s="24" t="s">
        <v>91</v>
      </c>
      <c r="C356" s="24" t="s">
        <v>203</v>
      </c>
      <c r="D356" s="24"/>
      <c r="E356" s="24"/>
      <c r="F356" s="24"/>
      <c r="G356" s="25">
        <f t="shared" ref="G356:H360" si="157">SUM(G357)</f>
        <v>7300</v>
      </c>
      <c r="H356" s="25">
        <f t="shared" si="157"/>
        <v>7767</v>
      </c>
      <c r="I356" s="25">
        <f t="shared" ref="I356:P360" si="158">SUM(I357)</f>
        <v>7767</v>
      </c>
      <c r="J356" s="25">
        <f t="shared" si="158"/>
        <v>0</v>
      </c>
      <c r="K356" s="25">
        <f t="shared" si="158"/>
        <v>8240.7870000000003</v>
      </c>
      <c r="L356" s="25">
        <f t="shared" si="158"/>
        <v>8240.7870000000003</v>
      </c>
      <c r="M356" s="25">
        <f t="shared" si="158"/>
        <v>0</v>
      </c>
      <c r="N356" s="25">
        <f t="shared" si="158"/>
        <v>8735.2342200000003</v>
      </c>
      <c r="O356" s="25">
        <f t="shared" si="158"/>
        <v>8735.2342200000003</v>
      </c>
      <c r="P356" s="25">
        <f t="shared" si="158"/>
        <v>0</v>
      </c>
    </row>
    <row r="357" spans="1:16" x14ac:dyDescent="0.25">
      <c r="A357" s="80" t="s">
        <v>204</v>
      </c>
      <c r="B357" s="23" t="s">
        <v>91</v>
      </c>
      <c r="C357" s="23" t="s">
        <v>203</v>
      </c>
      <c r="D357" s="23" t="s">
        <v>201</v>
      </c>
      <c r="E357" s="23"/>
      <c r="F357" s="23"/>
      <c r="G357" s="22">
        <f t="shared" si="157"/>
        <v>7300</v>
      </c>
      <c r="H357" s="22">
        <f t="shared" si="157"/>
        <v>7767</v>
      </c>
      <c r="I357" s="22">
        <f t="shared" si="158"/>
        <v>7767</v>
      </c>
      <c r="J357" s="22">
        <f t="shared" si="158"/>
        <v>0</v>
      </c>
      <c r="K357" s="22">
        <f t="shared" si="158"/>
        <v>8240.7870000000003</v>
      </c>
      <c r="L357" s="22">
        <f t="shared" si="158"/>
        <v>8240.7870000000003</v>
      </c>
      <c r="M357" s="22">
        <f t="shared" si="158"/>
        <v>0</v>
      </c>
      <c r="N357" s="22">
        <f t="shared" si="158"/>
        <v>8735.2342200000003</v>
      </c>
      <c r="O357" s="22">
        <f t="shared" si="158"/>
        <v>8735.2342200000003</v>
      </c>
      <c r="P357" s="22">
        <f t="shared" si="158"/>
        <v>0</v>
      </c>
    </row>
    <row r="358" spans="1:16" ht="45.75" x14ac:dyDescent="0.25">
      <c r="A358" s="80" t="s">
        <v>205</v>
      </c>
      <c r="B358" s="23" t="s">
        <v>91</v>
      </c>
      <c r="C358" s="23" t="s">
        <v>203</v>
      </c>
      <c r="D358" s="23" t="s">
        <v>201</v>
      </c>
      <c r="E358" s="23"/>
      <c r="F358" s="23"/>
      <c r="G358" s="22">
        <f t="shared" si="157"/>
        <v>7300</v>
      </c>
      <c r="H358" s="22">
        <f t="shared" si="157"/>
        <v>7767</v>
      </c>
      <c r="I358" s="22">
        <f t="shared" si="158"/>
        <v>7767</v>
      </c>
      <c r="J358" s="22">
        <f t="shared" si="158"/>
        <v>0</v>
      </c>
      <c r="K358" s="22">
        <f t="shared" si="158"/>
        <v>8240.7870000000003</v>
      </c>
      <c r="L358" s="22">
        <f t="shared" si="158"/>
        <v>8240.7870000000003</v>
      </c>
      <c r="M358" s="22">
        <f t="shared" si="158"/>
        <v>0</v>
      </c>
      <c r="N358" s="22">
        <f t="shared" si="158"/>
        <v>8735.2342200000003</v>
      </c>
      <c r="O358" s="22">
        <f t="shared" si="158"/>
        <v>8735.2342200000003</v>
      </c>
      <c r="P358" s="22">
        <f t="shared" si="158"/>
        <v>0</v>
      </c>
    </row>
    <row r="359" spans="1:16" ht="23.25" x14ac:dyDescent="0.25">
      <c r="A359" s="138" t="s">
        <v>38</v>
      </c>
      <c r="B359" s="23" t="s">
        <v>91</v>
      </c>
      <c r="C359" s="23" t="s">
        <v>203</v>
      </c>
      <c r="D359" s="23" t="s">
        <v>201</v>
      </c>
      <c r="E359" s="23" t="s">
        <v>88</v>
      </c>
      <c r="F359" s="23"/>
      <c r="G359" s="22">
        <f t="shared" si="157"/>
        <v>7300</v>
      </c>
      <c r="H359" s="22">
        <f t="shared" si="157"/>
        <v>7767</v>
      </c>
      <c r="I359" s="22">
        <f t="shared" si="158"/>
        <v>7767</v>
      </c>
      <c r="J359" s="22">
        <f t="shared" si="158"/>
        <v>0</v>
      </c>
      <c r="K359" s="22">
        <f t="shared" si="158"/>
        <v>8240.7870000000003</v>
      </c>
      <c r="L359" s="22">
        <f t="shared" si="158"/>
        <v>8240.7870000000003</v>
      </c>
      <c r="M359" s="22">
        <f t="shared" si="158"/>
        <v>0</v>
      </c>
      <c r="N359" s="22">
        <f t="shared" si="158"/>
        <v>8735.2342200000003</v>
      </c>
      <c r="O359" s="22">
        <f t="shared" si="158"/>
        <v>8735.2342200000003</v>
      </c>
      <c r="P359" s="22">
        <f t="shared" si="158"/>
        <v>0</v>
      </c>
    </row>
    <row r="360" spans="1:16" ht="23.25" x14ac:dyDescent="0.25">
      <c r="A360" s="80" t="s">
        <v>39</v>
      </c>
      <c r="B360" s="23" t="s">
        <v>91</v>
      </c>
      <c r="C360" s="23" t="s">
        <v>203</v>
      </c>
      <c r="D360" s="23" t="s">
        <v>201</v>
      </c>
      <c r="E360" s="23" t="s">
        <v>89</v>
      </c>
      <c r="F360" s="23"/>
      <c r="G360" s="22">
        <f t="shared" si="157"/>
        <v>7300</v>
      </c>
      <c r="H360" s="22">
        <f t="shared" si="157"/>
        <v>7767</v>
      </c>
      <c r="I360" s="22">
        <f t="shared" si="158"/>
        <v>7767</v>
      </c>
      <c r="J360" s="22">
        <f t="shared" si="158"/>
        <v>0</v>
      </c>
      <c r="K360" s="22">
        <f t="shared" si="158"/>
        <v>8240.7870000000003</v>
      </c>
      <c r="L360" s="22">
        <f t="shared" si="158"/>
        <v>8240.7870000000003</v>
      </c>
      <c r="M360" s="22">
        <f t="shared" si="158"/>
        <v>0</v>
      </c>
      <c r="N360" s="22">
        <f t="shared" si="158"/>
        <v>8735.2342200000003</v>
      </c>
      <c r="O360" s="22">
        <f t="shared" si="158"/>
        <v>8735.2342200000003</v>
      </c>
      <c r="P360" s="22">
        <f t="shared" si="158"/>
        <v>0</v>
      </c>
    </row>
    <row r="361" spans="1:16" ht="23.25" x14ac:dyDescent="0.25">
      <c r="A361" s="139" t="s">
        <v>42</v>
      </c>
      <c r="B361" s="23" t="s">
        <v>91</v>
      </c>
      <c r="C361" s="23" t="s">
        <v>203</v>
      </c>
      <c r="D361" s="23" t="s">
        <v>201</v>
      </c>
      <c r="E361" s="23" t="s">
        <v>43</v>
      </c>
      <c r="F361" s="23" t="s">
        <v>56</v>
      </c>
      <c r="G361" s="22">
        <v>7300</v>
      </c>
      <c r="H361" s="22">
        <f>SUM(I361:J361)</f>
        <v>7767</v>
      </c>
      <c r="I361" s="22">
        <v>7767</v>
      </c>
      <c r="J361" s="22">
        <v>0</v>
      </c>
      <c r="K361" s="22">
        <f>SUM(L361:M361)</f>
        <v>8240.7870000000003</v>
      </c>
      <c r="L361" s="22">
        <f>SUM(I361*106.1/100)</f>
        <v>8240.7870000000003</v>
      </c>
      <c r="M361" s="22">
        <v>0</v>
      </c>
      <c r="N361" s="22">
        <f>SUM(O361:P361)</f>
        <v>8735.2342200000003</v>
      </c>
      <c r="O361" s="22">
        <f>SUM(L361*106/100)</f>
        <v>8735.2342200000003</v>
      </c>
      <c r="P361" s="22">
        <v>0</v>
      </c>
    </row>
    <row r="362" spans="1:16" x14ac:dyDescent="0.25">
      <c r="A362" s="82" t="s">
        <v>206</v>
      </c>
      <c r="B362" s="24" t="s">
        <v>207</v>
      </c>
      <c r="C362" s="24" t="s">
        <v>19</v>
      </c>
      <c r="D362" s="24" t="s">
        <v>20</v>
      </c>
      <c r="E362" s="24"/>
      <c r="F362" s="24"/>
      <c r="G362" s="25">
        <f t="shared" ref="G362:P366" si="159">SUM(G363)</f>
        <v>0</v>
      </c>
      <c r="H362" s="25">
        <f t="shared" si="159"/>
        <v>0</v>
      </c>
      <c r="I362" s="25">
        <f t="shared" si="159"/>
        <v>0</v>
      </c>
      <c r="J362" s="25">
        <f t="shared" si="159"/>
        <v>0</v>
      </c>
      <c r="K362" s="25">
        <f t="shared" si="159"/>
        <v>0</v>
      </c>
      <c r="L362" s="25">
        <f t="shared" si="159"/>
        <v>0</v>
      </c>
      <c r="M362" s="25">
        <f t="shared" si="159"/>
        <v>0</v>
      </c>
      <c r="N362" s="25">
        <f t="shared" si="159"/>
        <v>0</v>
      </c>
      <c r="O362" s="25">
        <f t="shared" si="159"/>
        <v>0</v>
      </c>
      <c r="P362" s="25">
        <f t="shared" si="159"/>
        <v>0</v>
      </c>
    </row>
    <row r="363" spans="1:16" x14ac:dyDescent="0.25">
      <c r="A363" s="82" t="s">
        <v>208</v>
      </c>
      <c r="B363" s="24" t="s">
        <v>207</v>
      </c>
      <c r="C363" s="24" t="s">
        <v>145</v>
      </c>
      <c r="D363" s="24" t="s">
        <v>20</v>
      </c>
      <c r="E363" s="24"/>
      <c r="F363" s="24"/>
      <c r="G363" s="25">
        <f t="shared" si="159"/>
        <v>0</v>
      </c>
      <c r="H363" s="25">
        <f t="shared" si="159"/>
        <v>0</v>
      </c>
      <c r="I363" s="25">
        <f t="shared" si="159"/>
        <v>0</v>
      </c>
      <c r="J363" s="25">
        <f t="shared" si="159"/>
        <v>0</v>
      </c>
      <c r="K363" s="25">
        <f t="shared" si="159"/>
        <v>0</v>
      </c>
      <c r="L363" s="25">
        <f t="shared" si="159"/>
        <v>0</v>
      </c>
      <c r="M363" s="25">
        <f t="shared" si="159"/>
        <v>0</v>
      </c>
      <c r="N363" s="25">
        <f t="shared" si="159"/>
        <v>0</v>
      </c>
      <c r="O363" s="25">
        <f t="shared" si="159"/>
        <v>0</v>
      </c>
      <c r="P363" s="25">
        <f t="shared" si="159"/>
        <v>0</v>
      </c>
    </row>
    <row r="364" spans="1:16" ht="23.25" x14ac:dyDescent="0.25">
      <c r="A364" s="80" t="s">
        <v>209</v>
      </c>
      <c r="B364" s="23" t="s">
        <v>207</v>
      </c>
      <c r="C364" s="23" t="s">
        <v>145</v>
      </c>
      <c r="D364" s="23" t="s">
        <v>210</v>
      </c>
      <c r="E364" s="23"/>
      <c r="F364" s="23"/>
      <c r="G364" s="22">
        <f t="shared" si="159"/>
        <v>0</v>
      </c>
      <c r="H364" s="22">
        <f t="shared" si="159"/>
        <v>0</v>
      </c>
      <c r="I364" s="22">
        <f t="shared" si="159"/>
        <v>0</v>
      </c>
      <c r="J364" s="22">
        <f t="shared" si="159"/>
        <v>0</v>
      </c>
      <c r="K364" s="22">
        <f t="shared" si="159"/>
        <v>0</v>
      </c>
      <c r="L364" s="22">
        <f t="shared" si="159"/>
        <v>0</v>
      </c>
      <c r="M364" s="22">
        <f t="shared" si="159"/>
        <v>0</v>
      </c>
      <c r="N364" s="22">
        <f t="shared" si="159"/>
        <v>0</v>
      </c>
      <c r="O364" s="22">
        <f t="shared" si="159"/>
        <v>0</v>
      </c>
      <c r="P364" s="22">
        <f t="shared" si="159"/>
        <v>0</v>
      </c>
    </row>
    <row r="365" spans="1:16" ht="23.25" x14ac:dyDescent="0.25">
      <c r="A365" s="80" t="s">
        <v>211</v>
      </c>
      <c r="B365" s="23" t="s">
        <v>207</v>
      </c>
      <c r="C365" s="23" t="s">
        <v>145</v>
      </c>
      <c r="D365" s="23" t="s">
        <v>212</v>
      </c>
      <c r="E365" s="23"/>
      <c r="F365" s="23"/>
      <c r="G365" s="22">
        <f>SUM(G366)</f>
        <v>0</v>
      </c>
      <c r="H365" s="22">
        <f t="shared" si="159"/>
        <v>0</v>
      </c>
      <c r="I365" s="22">
        <f t="shared" si="159"/>
        <v>0</v>
      </c>
      <c r="J365" s="22">
        <f t="shared" si="159"/>
        <v>0</v>
      </c>
      <c r="K365" s="22">
        <f t="shared" si="159"/>
        <v>0</v>
      </c>
      <c r="L365" s="22">
        <f t="shared" si="159"/>
        <v>0</v>
      </c>
      <c r="M365" s="22">
        <f t="shared" si="159"/>
        <v>0</v>
      </c>
      <c r="N365" s="22">
        <f t="shared" si="159"/>
        <v>0</v>
      </c>
      <c r="O365" s="22">
        <f t="shared" si="159"/>
        <v>0</v>
      </c>
      <c r="P365" s="22">
        <f t="shared" si="159"/>
        <v>0</v>
      </c>
    </row>
    <row r="366" spans="1:16" x14ac:dyDescent="0.25">
      <c r="A366" s="80" t="s">
        <v>62</v>
      </c>
      <c r="B366" s="23" t="s">
        <v>207</v>
      </c>
      <c r="C366" s="23" t="s">
        <v>145</v>
      </c>
      <c r="D366" s="23" t="s">
        <v>212</v>
      </c>
      <c r="E366" s="23" t="s">
        <v>63</v>
      </c>
      <c r="F366" s="23"/>
      <c r="G366" s="22">
        <f>SUM(G367)</f>
        <v>0</v>
      </c>
      <c r="H366" s="22">
        <f t="shared" si="159"/>
        <v>0</v>
      </c>
      <c r="I366" s="22">
        <f t="shared" si="159"/>
        <v>0</v>
      </c>
      <c r="J366" s="22">
        <f t="shared" si="159"/>
        <v>0</v>
      </c>
      <c r="K366" s="22">
        <f t="shared" si="159"/>
        <v>0</v>
      </c>
      <c r="L366" s="22">
        <f t="shared" si="159"/>
        <v>0</v>
      </c>
      <c r="M366" s="22">
        <f t="shared" si="159"/>
        <v>0</v>
      </c>
      <c r="N366" s="22">
        <f t="shared" si="159"/>
        <v>0</v>
      </c>
      <c r="O366" s="22">
        <f t="shared" si="159"/>
        <v>0</v>
      </c>
      <c r="P366" s="22">
        <f t="shared" si="159"/>
        <v>0</v>
      </c>
    </row>
    <row r="367" spans="1:16" x14ac:dyDescent="0.25">
      <c r="A367" s="80" t="s">
        <v>213</v>
      </c>
      <c r="B367" s="23" t="s">
        <v>207</v>
      </c>
      <c r="C367" s="23" t="s">
        <v>145</v>
      </c>
      <c r="D367" s="23" t="s">
        <v>212</v>
      </c>
      <c r="E367" s="23" t="s">
        <v>214</v>
      </c>
      <c r="F367" s="23" t="s">
        <v>68</v>
      </c>
      <c r="G367" s="22"/>
      <c r="H367" s="22">
        <f>SUM(I367:J367)</f>
        <v>0</v>
      </c>
      <c r="I367" s="22">
        <f>SUM(G367*107.4/100)</f>
        <v>0</v>
      </c>
      <c r="J367" s="22">
        <v>0</v>
      </c>
      <c r="K367" s="22">
        <f>SUM(L367:M367)</f>
        <v>0</v>
      </c>
      <c r="L367" s="22">
        <f>SUM(H367*106.4/100)</f>
        <v>0</v>
      </c>
      <c r="M367" s="22">
        <v>0</v>
      </c>
      <c r="N367" s="22">
        <f>SUM(O367:P367)</f>
        <v>0</v>
      </c>
      <c r="O367" s="22">
        <f>SUM(L367*106.2/100)</f>
        <v>0</v>
      </c>
      <c r="P367" s="22">
        <v>0</v>
      </c>
    </row>
    <row r="368" spans="1:16" x14ac:dyDescent="0.25">
      <c r="A368" s="125" t="s">
        <v>215</v>
      </c>
      <c r="B368" s="124"/>
      <c r="C368" s="124"/>
      <c r="D368" s="124"/>
      <c r="E368" s="124"/>
      <c r="F368" s="124"/>
      <c r="G368" s="25">
        <f t="shared" ref="G368:P368" si="160">SUM(G9+G67+G94+G165+G184+G226+G349)</f>
        <v>3705803</v>
      </c>
      <c r="H368" s="25">
        <f t="shared" si="160"/>
        <v>3471406.1317000003</v>
      </c>
      <c r="I368" s="25">
        <f>SUM(I9+I67+I94+I165+I184+I226+I349)</f>
        <v>3471406.1317000003</v>
      </c>
      <c r="J368" s="25">
        <f t="shared" si="160"/>
        <v>0</v>
      </c>
      <c r="K368" s="25">
        <f t="shared" si="160"/>
        <v>3821718.5790781141</v>
      </c>
      <c r="L368" s="25">
        <f t="shared" si="160"/>
        <v>3630159.0348250023</v>
      </c>
      <c r="M368" s="25">
        <f t="shared" si="160"/>
        <v>191559.54425311188</v>
      </c>
      <c r="N368" s="25">
        <f t="shared" si="160"/>
        <v>4367753.5468513705</v>
      </c>
      <c r="O368" s="25">
        <f t="shared" si="160"/>
        <v>3990804.6477520727</v>
      </c>
      <c r="P368" s="25">
        <f t="shared" si="160"/>
        <v>376948.89909929765</v>
      </c>
    </row>
    <row r="370" spans="9:9" x14ac:dyDescent="0.25">
      <c r="I370" s="50"/>
    </row>
  </sheetData>
  <mergeCells count="82">
    <mergeCell ref="A314:A316"/>
    <mergeCell ref="B314:B316"/>
    <mergeCell ref="C314:C316"/>
    <mergeCell ref="D314:D316"/>
    <mergeCell ref="E314:E316"/>
    <mergeCell ref="A321:A344"/>
    <mergeCell ref="B321:B344"/>
    <mergeCell ref="C321:C344"/>
    <mergeCell ref="D321:D344"/>
    <mergeCell ref="E321:E344"/>
    <mergeCell ref="A275:A277"/>
    <mergeCell ref="B275:B277"/>
    <mergeCell ref="C275:C277"/>
    <mergeCell ref="D275:D277"/>
    <mergeCell ref="E275:E277"/>
    <mergeCell ref="A282:A305"/>
    <mergeCell ref="B282:B305"/>
    <mergeCell ref="C282:C305"/>
    <mergeCell ref="D282:D305"/>
    <mergeCell ref="E282:E305"/>
    <mergeCell ref="A233:A237"/>
    <mergeCell ref="B233:B237"/>
    <mergeCell ref="C233:C237"/>
    <mergeCell ref="D233:D237"/>
    <mergeCell ref="E233:E237"/>
    <mergeCell ref="A242:A266"/>
    <mergeCell ref="B242:B266"/>
    <mergeCell ref="C242:C266"/>
    <mergeCell ref="D242:D266"/>
    <mergeCell ref="E242:E266"/>
    <mergeCell ref="A172:A174"/>
    <mergeCell ref="B172:B174"/>
    <mergeCell ref="C172:C174"/>
    <mergeCell ref="D172:D174"/>
    <mergeCell ref="E172:E174"/>
    <mergeCell ref="A139:A141"/>
    <mergeCell ref="B139:B141"/>
    <mergeCell ref="C139:C141"/>
    <mergeCell ref="E139:E141"/>
    <mergeCell ref="A107:A109"/>
    <mergeCell ref="B107:B109"/>
    <mergeCell ref="C107:C109"/>
    <mergeCell ref="E107:E109"/>
    <mergeCell ref="A58:A59"/>
    <mergeCell ref="B58:B59"/>
    <mergeCell ref="C58:C59"/>
    <mergeCell ref="D58:D59"/>
    <mergeCell ref="E58:E59"/>
    <mergeCell ref="A74:A75"/>
    <mergeCell ref="B74:B75"/>
    <mergeCell ref="C74:C75"/>
    <mergeCell ref="E74:E75"/>
    <mergeCell ref="A82:A93"/>
    <mergeCell ref="B82:B93"/>
    <mergeCell ref="C82:C93"/>
    <mergeCell ref="D82:D93"/>
    <mergeCell ref="E82:E93"/>
    <mergeCell ref="A22:A24"/>
    <mergeCell ref="B22:B24"/>
    <mergeCell ref="C22:C24"/>
    <mergeCell ref="D22:D24"/>
    <mergeCell ref="E22:E24"/>
    <mergeCell ref="A32:A50"/>
    <mergeCell ref="B32:B50"/>
    <mergeCell ref="C32:C50"/>
    <mergeCell ref="D32:D50"/>
    <mergeCell ref="E32:E50"/>
    <mergeCell ref="P5:P6"/>
    <mergeCell ref="L1:P1"/>
    <mergeCell ref="A2:P2"/>
    <mergeCell ref="A3:P3"/>
    <mergeCell ref="A4:A6"/>
    <mergeCell ref="B4:F5"/>
    <mergeCell ref="G4:G6"/>
    <mergeCell ref="H4:J4"/>
    <mergeCell ref="K4:P4"/>
    <mergeCell ref="H5:J5"/>
    <mergeCell ref="K5:K6"/>
    <mergeCell ref="L5:L6"/>
    <mergeCell ref="M5:M6"/>
    <mergeCell ref="N5:N6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Благовещенское</vt:lpstr>
      <vt:lpstr>Богородская</vt:lpstr>
      <vt:lpstr>Владимирская</vt:lpstr>
      <vt:lpstr>Воздвиженская</vt:lpstr>
      <vt:lpstr>Глуховская</vt:lpstr>
      <vt:lpstr>Егоровская</vt:lpstr>
      <vt:lpstr>Капустихинская</vt:lpstr>
      <vt:lpstr>Нахратовская</vt:lpstr>
      <vt:lpstr>Нестиарская</vt:lpstr>
      <vt:lpstr>Староустинская</vt:lpstr>
      <vt:lpstr>р.п.Воскресенкое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2017-01-18T07:55:22Z</dcterms:modified>
</cp:coreProperties>
</file>