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380" windowWidth="27795" windowHeight="11325" activeTab="3"/>
  </bookViews>
  <sheets>
    <sheet name="01.10.2017 (2)" sheetId="9" r:id="rId1"/>
    <sheet name="01.07.2017" sheetId="8" r:id="rId2"/>
    <sheet name="2017" sheetId="7" r:id="rId3"/>
    <sheet name="01,01,2018" sheetId="10" r:id="rId4"/>
    <sheet name="2016 (2)" sheetId="6" r:id="rId5"/>
    <sheet name="2016" sheetId="5" r:id="rId6"/>
    <sheet name="Лист1 (2)" sheetId="4" r:id="rId7"/>
    <sheet name="Лист1" sheetId="1" r:id="rId8"/>
    <sheet name="Лист2" sheetId="2" r:id="rId9"/>
    <sheet name="Лист3" sheetId="3" r:id="rId10"/>
  </sheets>
  <calcPr calcId="145621"/>
</workbook>
</file>

<file path=xl/calcChain.xml><?xml version="1.0" encoding="utf-8"?>
<calcChain xmlns="http://schemas.openxmlformats.org/spreadsheetml/2006/main">
  <c r="C33" i="10" l="1"/>
  <c r="C22" i="10" l="1"/>
  <c r="G21" i="10"/>
  <c r="G20" i="10"/>
  <c r="G4" i="10"/>
  <c r="C13" i="10"/>
  <c r="C6" i="10"/>
  <c r="C5" i="10"/>
  <c r="C31" i="10"/>
  <c r="D13" i="10"/>
  <c r="G20" i="9" l="1"/>
  <c r="G3" i="9"/>
  <c r="G20" i="8" l="1"/>
  <c r="G3" i="8"/>
  <c r="G22" i="8"/>
  <c r="C5" i="9"/>
  <c r="C22" i="9"/>
  <c r="C5" i="8"/>
  <c r="C6" i="9" l="1"/>
  <c r="C13" i="9"/>
  <c r="G3" i="7"/>
  <c r="C31" i="9"/>
  <c r="D13" i="9"/>
  <c r="G20" i="7" l="1"/>
  <c r="C22" i="8" l="1"/>
  <c r="C7" i="8"/>
  <c r="C6" i="8"/>
  <c r="C31" i="8" l="1"/>
  <c r="D13" i="8"/>
  <c r="C13" i="8"/>
  <c r="C6" i="7" l="1"/>
  <c r="C5" i="7"/>
  <c r="C13" i="7" l="1"/>
  <c r="C22" i="7"/>
  <c r="G4" i="5"/>
  <c r="I4" i="5"/>
  <c r="C7" i="7" l="1"/>
  <c r="C31" i="7"/>
  <c r="E13" i="7"/>
  <c r="D13" i="7"/>
  <c r="C7" i="6" l="1"/>
  <c r="C6" i="6"/>
  <c r="C5" i="6" l="1"/>
  <c r="C22" i="6"/>
  <c r="C21" i="6"/>
  <c r="C6" i="5" l="1"/>
  <c r="C5" i="5" l="1"/>
  <c r="C22" i="5"/>
  <c r="C4" i="4"/>
  <c r="C31" i="6"/>
  <c r="E13" i="6"/>
  <c r="D13" i="6"/>
  <c r="C13" i="6"/>
  <c r="C21" i="5"/>
  <c r="C31" i="5" l="1"/>
  <c r="C13" i="5" l="1"/>
  <c r="E13" i="5" l="1"/>
  <c r="D13" i="5"/>
  <c r="C6" i="4" l="1"/>
  <c r="C29" i="4" l="1"/>
  <c r="C31" i="4" l="1"/>
  <c r="D31" i="4" l="1"/>
  <c r="C23" i="4"/>
  <c r="C13" i="4"/>
  <c r="C5" i="4"/>
  <c r="C22" i="4" l="1"/>
  <c r="C21" i="4"/>
  <c r="C19" i="1"/>
  <c r="C18" i="1" l="1"/>
  <c r="C3" i="1"/>
  <c r="E13" i="4" l="1"/>
  <c r="D13" i="4"/>
  <c r="C44" i="1" l="1"/>
  <c r="D25" i="1" l="1"/>
  <c r="E25" i="1"/>
  <c r="D13" i="1"/>
  <c r="E13" i="1"/>
  <c r="C17" i="1"/>
  <c r="C25" i="1" s="1"/>
  <c r="C13" i="1"/>
  <c r="C24" i="1"/>
</calcChain>
</file>

<file path=xl/sharedStrings.xml><?xml version="1.0" encoding="utf-8"?>
<sst xmlns="http://schemas.openxmlformats.org/spreadsheetml/2006/main" count="236" uniqueCount="26">
  <si>
    <t>Пожарные</t>
  </si>
  <si>
    <t>Благоустройство</t>
  </si>
  <si>
    <t>Водокачи</t>
  </si>
  <si>
    <t>Образование</t>
  </si>
  <si>
    <t>культура</t>
  </si>
  <si>
    <t>МСУ</t>
  </si>
  <si>
    <t>Работники не мун. Учр.</t>
  </si>
  <si>
    <t>немуниципальные должности</t>
  </si>
  <si>
    <t>муниципальные</t>
  </si>
  <si>
    <t>МФЦ</t>
  </si>
  <si>
    <t>итого</t>
  </si>
  <si>
    <t>ЕДДС</t>
  </si>
  <si>
    <t>природный парк</t>
  </si>
  <si>
    <t>3 квартал</t>
  </si>
  <si>
    <t>ВУС</t>
  </si>
  <si>
    <t>Природный парк</t>
  </si>
  <si>
    <t>4 квартал</t>
  </si>
  <si>
    <t>4квартал</t>
  </si>
  <si>
    <t>2015 год</t>
  </si>
  <si>
    <t>ахо</t>
  </si>
  <si>
    <t>2016 год</t>
  </si>
  <si>
    <t xml:space="preserve"> квартал</t>
  </si>
  <si>
    <t>год</t>
  </si>
  <si>
    <t>2017 год</t>
  </si>
  <si>
    <t>1 квартал</t>
  </si>
  <si>
    <t>2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</si>
</sst>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Font="1" applyBorder="1"/>
    <xf numFmtId="0" fontId="1" fillId="0" borderId="1" xfId="0" applyFont="1" applyBorder="1"/>
    <xf numFmtId="0" fontId="0" fillId="2" borderId="1" xfId="0" applyFill="1" applyBorder="1"/>
    <xf numFmtId="0" fontId="0" fillId="2" borderId="1" xfId="0" applyFont="1" applyFill="1" applyBorder="1"/>
    <xf numFmtId="0" fontId="0" fillId="3" borderId="1" xfId="0" applyFill="1" applyBorder="1"/>
    <xf numFmtId="0" fontId="1" fillId="2" borderId="1" xfId="0" applyFont="1" applyFill="1" applyBorder="1"/>
    <xf numFmtId="4" fontId="0" fillId="2" borderId="1" xfId="0" applyNumberFormat="1" applyFill="1" applyBorder="1"/>
    <xf numFmtId="4" fontId="0" fillId="0" borderId="0" xfId="0" applyNumberFormat="1"/>
    <xf numFmtId="0" fontId="1" fillId="3" borderId="1" xfId="0" applyFont="1" applyFill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topLeftCell="A10" workbookViewId="0">
      <selection activeCell="C35" sqref="C35"/>
    </sheetView>
  </sheetViews>
  <sheetFormatPr defaultRowHeight="15" x14ac:dyDescent="0.25"/>
  <cols>
    <col min="2" max="2" width="18.140625" customWidth="1"/>
    <col min="3" max="3" width="22.42578125" customWidth="1"/>
    <col min="4" max="4" width="30.42578125" customWidth="1"/>
    <col min="5" max="5" width="19.140625" customWidth="1"/>
  </cols>
  <sheetData>
    <row r="1" spans="2:7" x14ac:dyDescent="0.25">
      <c r="B1" s="11" t="s">
        <v>23</v>
      </c>
      <c r="C1" s="11"/>
      <c r="D1" s="11"/>
      <c r="E1" s="11"/>
    </row>
    <row r="2" spans="2:7" x14ac:dyDescent="0.25">
      <c r="B2" s="1"/>
      <c r="C2" s="1" t="s">
        <v>6</v>
      </c>
      <c r="D2" s="1" t="s">
        <v>7</v>
      </c>
      <c r="E2" s="1" t="s">
        <v>8</v>
      </c>
    </row>
    <row r="3" spans="2:7" x14ac:dyDescent="0.25">
      <c r="B3" s="6" t="s">
        <v>0</v>
      </c>
      <c r="C3" s="10">
        <v>66</v>
      </c>
      <c r="D3" s="1"/>
      <c r="E3" s="1"/>
      <c r="G3">
        <f>15.5+1.05+1+0.5+2.2+1.5+0.4</f>
        <v>22.15</v>
      </c>
    </row>
    <row r="4" spans="2:7" x14ac:dyDescent="0.25">
      <c r="B4" s="6" t="s">
        <v>1</v>
      </c>
      <c r="C4" s="10">
        <v>22.15</v>
      </c>
      <c r="D4" s="1"/>
      <c r="E4" s="1"/>
    </row>
    <row r="5" spans="2:7" x14ac:dyDescent="0.25">
      <c r="B5" s="6" t="s">
        <v>2</v>
      </c>
      <c r="C5" s="10">
        <f>0.88+0.65</f>
        <v>1.53</v>
      </c>
      <c r="D5" s="1"/>
      <c r="E5" s="1"/>
    </row>
    <row r="6" spans="2:7" x14ac:dyDescent="0.25">
      <c r="B6" s="6" t="s">
        <v>3</v>
      </c>
      <c r="C6" s="10">
        <f>595+16.8+78</f>
        <v>689.8</v>
      </c>
      <c r="D6" s="1"/>
      <c r="E6" s="1"/>
    </row>
    <row r="7" spans="2:7" x14ac:dyDescent="0.25">
      <c r="B7" s="6" t="s">
        <v>4</v>
      </c>
      <c r="C7" s="10">
        <v>203.9</v>
      </c>
      <c r="D7" s="1"/>
      <c r="E7" s="1"/>
    </row>
    <row r="8" spans="2:7" x14ac:dyDescent="0.25">
      <c r="B8" s="6" t="s">
        <v>11</v>
      </c>
      <c r="C8" s="10">
        <v>9</v>
      </c>
      <c r="D8" s="1"/>
      <c r="E8" s="1"/>
    </row>
    <row r="9" spans="2:7" x14ac:dyDescent="0.25">
      <c r="B9" s="6" t="s">
        <v>5</v>
      </c>
      <c r="C9" s="10">
        <v>16</v>
      </c>
      <c r="D9" s="1">
        <v>50</v>
      </c>
      <c r="E9" s="1">
        <v>89</v>
      </c>
    </row>
    <row r="10" spans="2:7" x14ac:dyDescent="0.25">
      <c r="B10" s="6" t="s">
        <v>9</v>
      </c>
      <c r="C10" s="10">
        <v>11</v>
      </c>
      <c r="D10" s="1"/>
      <c r="E10" s="1"/>
    </row>
    <row r="11" spans="2:7" x14ac:dyDescent="0.25">
      <c r="B11" s="6" t="s">
        <v>14</v>
      </c>
      <c r="C11" s="10">
        <v>2</v>
      </c>
      <c r="D11" s="1"/>
      <c r="E11" s="1"/>
    </row>
    <row r="12" spans="2:7" x14ac:dyDescent="0.25">
      <c r="B12" s="6" t="s">
        <v>12</v>
      </c>
      <c r="C12" s="10">
        <v>13</v>
      </c>
      <c r="D12" s="1"/>
      <c r="E12" s="1"/>
    </row>
    <row r="13" spans="2:7" x14ac:dyDescent="0.25">
      <c r="B13" s="1" t="s">
        <v>10</v>
      </c>
      <c r="C13" s="1">
        <f>SUM(C3:C12)</f>
        <v>1034.3800000000001</v>
      </c>
      <c r="D13" s="1">
        <f t="shared" ref="D13" si="0">SUM(D3:D10)</f>
        <v>50</v>
      </c>
      <c r="E13" s="1">
        <v>89</v>
      </c>
    </row>
    <row r="19" spans="2:7" x14ac:dyDescent="0.25">
      <c r="C19" t="s">
        <v>13</v>
      </c>
    </row>
    <row r="20" spans="2:7" x14ac:dyDescent="0.25">
      <c r="B20" s="4" t="s">
        <v>0</v>
      </c>
      <c r="C20" s="4">
        <v>5518933.1500000004</v>
      </c>
      <c r="G20">
        <f>1234115.19+130291.92+41933.4+68400+34212.79+150549.65+98516</f>
        <v>1758018.9499999997</v>
      </c>
    </row>
    <row r="21" spans="2:7" x14ac:dyDescent="0.25">
      <c r="B21" s="4" t="s">
        <v>1</v>
      </c>
      <c r="C21" s="4">
        <v>1758019</v>
      </c>
    </row>
    <row r="22" spans="2:7" x14ac:dyDescent="0.25">
      <c r="B22" s="4" t="s">
        <v>2</v>
      </c>
      <c r="C22" s="4">
        <f>55710+61249.94</f>
        <v>116959.94</v>
      </c>
    </row>
    <row r="23" spans="2:7" x14ac:dyDescent="0.25">
      <c r="B23" s="4" t="s">
        <v>3</v>
      </c>
      <c r="C23" s="8">
        <v>121056431.56999999</v>
      </c>
    </row>
    <row r="24" spans="2:7" x14ac:dyDescent="0.25">
      <c r="B24" s="4" t="s">
        <v>4</v>
      </c>
      <c r="C24" s="8">
        <v>31216093.050000001</v>
      </c>
    </row>
    <row r="25" spans="2:7" x14ac:dyDescent="0.25">
      <c r="B25" s="4" t="s">
        <v>11</v>
      </c>
      <c r="C25" s="5">
        <v>1229682.7</v>
      </c>
    </row>
    <row r="26" spans="2:7" x14ac:dyDescent="0.25">
      <c r="B26" s="4" t="s">
        <v>9</v>
      </c>
      <c r="C26" s="8">
        <v>1502425.09</v>
      </c>
    </row>
    <row r="27" spans="2:7" x14ac:dyDescent="0.25">
      <c r="B27" s="4" t="s">
        <v>14</v>
      </c>
      <c r="C27" s="8">
        <v>474504.48</v>
      </c>
    </row>
    <row r="28" spans="2:7" x14ac:dyDescent="0.25">
      <c r="B28" s="4" t="s">
        <v>19</v>
      </c>
      <c r="C28" s="4">
        <v>1792887.37</v>
      </c>
    </row>
    <row r="29" spans="2:7" x14ac:dyDescent="0.25">
      <c r="B29" s="4" t="s">
        <v>5</v>
      </c>
      <c r="C29" s="8">
        <v>30442231.52</v>
      </c>
    </row>
    <row r="30" spans="2:7" x14ac:dyDescent="0.25">
      <c r="B30" s="4" t="s">
        <v>15</v>
      </c>
      <c r="C30" s="4">
        <v>1534477.74</v>
      </c>
    </row>
    <row r="31" spans="2:7" x14ac:dyDescent="0.25">
      <c r="B31" s="6" t="s">
        <v>10</v>
      </c>
      <c r="C31" s="6">
        <f>SUM(C20:C30)</f>
        <v>196642645.61000001</v>
      </c>
      <c r="D31" s="9"/>
    </row>
    <row r="33" spans="3:4" x14ac:dyDescent="0.25">
      <c r="C33" s="9"/>
    </row>
    <row r="34" spans="3:4" x14ac:dyDescent="0.25">
      <c r="D34" s="9"/>
    </row>
  </sheetData>
  <mergeCells count="1">
    <mergeCell ref="B1:E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workbookViewId="0">
      <selection activeCell="C8" sqref="C8"/>
    </sheetView>
  </sheetViews>
  <sheetFormatPr defaultRowHeight="15" x14ac:dyDescent="0.25"/>
  <cols>
    <col min="2" max="2" width="18.140625" customWidth="1"/>
    <col min="3" max="3" width="22.42578125" customWidth="1"/>
    <col min="4" max="4" width="30.42578125" customWidth="1"/>
    <col min="5" max="5" width="19.140625" customWidth="1"/>
  </cols>
  <sheetData>
    <row r="1" spans="2:7" x14ac:dyDescent="0.25">
      <c r="B1" s="11" t="s">
        <v>23</v>
      </c>
      <c r="C1" s="11"/>
      <c r="D1" s="11"/>
      <c r="E1" s="11"/>
    </row>
    <row r="2" spans="2:7" x14ac:dyDescent="0.25">
      <c r="B2" s="1"/>
      <c r="C2" s="1" t="s">
        <v>6</v>
      </c>
      <c r="D2" s="1" t="s">
        <v>7</v>
      </c>
      <c r="E2" s="1" t="s">
        <v>8</v>
      </c>
    </row>
    <row r="3" spans="2:7" x14ac:dyDescent="0.25">
      <c r="B3" s="6" t="s">
        <v>0</v>
      </c>
      <c r="C3" s="10">
        <v>66</v>
      </c>
      <c r="D3" s="1"/>
      <c r="E3" s="1"/>
      <c r="G3">
        <f>15.5+0.5+2.1+0.2+1.5+1+1</f>
        <v>21.8</v>
      </c>
    </row>
    <row r="4" spans="2:7" x14ac:dyDescent="0.25">
      <c r="B4" s="6" t="s">
        <v>1</v>
      </c>
      <c r="C4" s="10">
        <v>21.8</v>
      </c>
      <c r="D4" s="1"/>
      <c r="E4" s="1"/>
    </row>
    <row r="5" spans="2:7" x14ac:dyDescent="0.25">
      <c r="B5" s="6" t="s">
        <v>2</v>
      </c>
      <c r="C5" s="10">
        <f>0.88+0.9</f>
        <v>1.78</v>
      </c>
      <c r="D5" s="1"/>
      <c r="E5" s="1"/>
    </row>
    <row r="6" spans="2:7" x14ac:dyDescent="0.25">
      <c r="B6" s="6" t="s">
        <v>3</v>
      </c>
      <c r="C6" s="10">
        <f>591+85+16.9</f>
        <v>692.9</v>
      </c>
      <c r="D6" s="1"/>
      <c r="E6" s="1"/>
    </row>
    <row r="7" spans="2:7" x14ac:dyDescent="0.25">
      <c r="B7" s="6" t="s">
        <v>4</v>
      </c>
      <c r="C7" s="10">
        <f>226.6-16.9</f>
        <v>209.7</v>
      </c>
      <c r="D7" s="1"/>
      <c r="E7" s="1"/>
    </row>
    <row r="8" spans="2:7" x14ac:dyDescent="0.25">
      <c r="B8" s="6" t="s">
        <v>11</v>
      </c>
      <c r="C8" s="10">
        <v>9</v>
      </c>
      <c r="D8" s="1"/>
      <c r="E8" s="1"/>
    </row>
    <row r="9" spans="2:7" x14ac:dyDescent="0.25">
      <c r="B9" s="6" t="s">
        <v>5</v>
      </c>
      <c r="C9" s="10">
        <v>16</v>
      </c>
      <c r="D9" s="1">
        <v>47</v>
      </c>
      <c r="E9" s="1">
        <v>92</v>
      </c>
    </row>
    <row r="10" spans="2:7" x14ac:dyDescent="0.25">
      <c r="B10" s="6" t="s">
        <v>9</v>
      </c>
      <c r="C10" s="10">
        <v>10</v>
      </c>
      <c r="D10" s="1"/>
      <c r="E10" s="1"/>
    </row>
    <row r="11" spans="2:7" x14ac:dyDescent="0.25">
      <c r="B11" s="6" t="s">
        <v>14</v>
      </c>
      <c r="C11" s="10">
        <v>2</v>
      </c>
      <c r="D11" s="1"/>
      <c r="E11" s="1"/>
    </row>
    <row r="12" spans="2:7" x14ac:dyDescent="0.25">
      <c r="B12" s="6" t="s">
        <v>12</v>
      </c>
      <c r="C12" s="10">
        <v>13</v>
      </c>
      <c r="D12" s="1"/>
      <c r="E12" s="1"/>
    </row>
    <row r="13" spans="2:7" x14ac:dyDescent="0.25">
      <c r="B13" s="1" t="s">
        <v>10</v>
      </c>
      <c r="C13" s="1">
        <f>SUM(C3:C12)</f>
        <v>1042.18</v>
      </c>
      <c r="D13" s="1">
        <f t="shared" ref="D13" si="0">SUM(D3:D10)</f>
        <v>47</v>
      </c>
      <c r="E13" s="1">
        <v>92</v>
      </c>
    </row>
    <row r="19" spans="2:7" x14ac:dyDescent="0.25">
      <c r="C19" t="s">
        <v>25</v>
      </c>
    </row>
    <row r="20" spans="2:7" x14ac:dyDescent="0.25">
      <c r="B20" s="4" t="s">
        <v>0</v>
      </c>
      <c r="C20" s="4">
        <v>3211496.77</v>
      </c>
      <c r="G20">
        <f>45000+11250+43942.5+22500+315531.66+90000</f>
        <v>528224.15999999992</v>
      </c>
    </row>
    <row r="21" spans="2:7" x14ac:dyDescent="0.25">
      <c r="B21" s="4" t="s">
        <v>1</v>
      </c>
      <c r="C21" s="4">
        <v>1104154</v>
      </c>
    </row>
    <row r="22" spans="2:7" x14ac:dyDescent="0.25">
      <c r="B22" s="4" t="s">
        <v>2</v>
      </c>
      <c r="C22" s="4">
        <f>40500+39600</f>
        <v>80100</v>
      </c>
      <c r="G22">
        <f>10483.35+95594.38+22500+62487.81+45000+737796.23+119041.92+11250</f>
        <v>1104153.69</v>
      </c>
    </row>
    <row r="23" spans="2:7" x14ac:dyDescent="0.25">
      <c r="B23" s="4" t="s">
        <v>3</v>
      </c>
      <c r="C23" s="8">
        <v>88041746.549999997</v>
      </c>
    </row>
    <row r="24" spans="2:7" x14ac:dyDescent="0.25">
      <c r="B24" s="4" t="s">
        <v>4</v>
      </c>
      <c r="C24" s="8">
        <v>19967746.120000001</v>
      </c>
    </row>
    <row r="25" spans="2:7" x14ac:dyDescent="0.25">
      <c r="B25" s="4" t="s">
        <v>11</v>
      </c>
      <c r="C25" s="5">
        <v>755566.34</v>
      </c>
    </row>
    <row r="26" spans="2:7" x14ac:dyDescent="0.25">
      <c r="B26" s="4" t="s">
        <v>9</v>
      </c>
      <c r="C26" s="8">
        <v>963530.8</v>
      </c>
    </row>
    <row r="27" spans="2:7" x14ac:dyDescent="0.25">
      <c r="B27" s="4" t="s">
        <v>14</v>
      </c>
      <c r="C27" s="8">
        <v>288086.48</v>
      </c>
    </row>
    <row r="28" spans="2:7" x14ac:dyDescent="0.25">
      <c r="B28" s="4" t="s">
        <v>19</v>
      </c>
      <c r="C28" s="4">
        <v>1068446.8799999999</v>
      </c>
    </row>
    <row r="29" spans="2:7" x14ac:dyDescent="0.25">
      <c r="B29" s="4" t="s">
        <v>5</v>
      </c>
      <c r="C29" s="8">
        <v>18331298.649999999</v>
      </c>
    </row>
    <row r="30" spans="2:7" x14ac:dyDescent="0.25">
      <c r="B30" s="4" t="s">
        <v>15</v>
      </c>
      <c r="C30" s="4">
        <v>874549.02</v>
      </c>
    </row>
    <row r="31" spans="2:7" x14ac:dyDescent="0.25">
      <c r="B31" s="6" t="s">
        <v>10</v>
      </c>
      <c r="C31" s="6">
        <f>SUM(C20:C30)</f>
        <v>134686721.61000001</v>
      </c>
      <c r="D31" s="9"/>
    </row>
  </sheetData>
  <mergeCells count="1">
    <mergeCell ref="B1:E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workbookViewId="0">
      <selection activeCell="G3" sqref="G3"/>
    </sheetView>
  </sheetViews>
  <sheetFormatPr defaultRowHeight="15" x14ac:dyDescent="0.25"/>
  <cols>
    <col min="2" max="2" width="18.140625" customWidth="1"/>
    <col min="3" max="3" width="22.42578125" customWidth="1"/>
    <col min="4" max="4" width="30.42578125" customWidth="1"/>
    <col min="5" max="5" width="19.140625" customWidth="1"/>
  </cols>
  <sheetData>
    <row r="1" spans="2:7" x14ac:dyDescent="0.25">
      <c r="B1" s="11" t="s">
        <v>23</v>
      </c>
      <c r="C1" s="11"/>
      <c r="D1" s="11"/>
      <c r="E1" s="11"/>
    </row>
    <row r="2" spans="2:7" x14ac:dyDescent="0.25">
      <c r="B2" s="1"/>
      <c r="C2" s="1" t="s">
        <v>6</v>
      </c>
      <c r="D2" s="1" t="s">
        <v>7</v>
      </c>
      <c r="E2" s="1" t="s">
        <v>8</v>
      </c>
    </row>
    <row r="3" spans="2:7" x14ac:dyDescent="0.25">
      <c r="B3" s="4" t="s">
        <v>0</v>
      </c>
      <c r="C3" s="7">
        <v>72</v>
      </c>
      <c r="D3" s="1"/>
      <c r="E3" s="1"/>
      <c r="G3">
        <f>15+0.5+2+1.5+1+2</f>
        <v>22</v>
      </c>
    </row>
    <row r="4" spans="2:7" x14ac:dyDescent="0.25">
      <c r="B4" s="4" t="s">
        <v>1</v>
      </c>
      <c r="C4" s="7">
        <v>22</v>
      </c>
      <c r="D4" s="1"/>
      <c r="E4" s="1"/>
    </row>
    <row r="5" spans="2:7" x14ac:dyDescent="0.25">
      <c r="B5" s="4" t="s">
        <v>2</v>
      </c>
      <c r="C5" s="7">
        <f>0.88+0.95</f>
        <v>1.83</v>
      </c>
      <c r="D5" s="1"/>
      <c r="E5" s="1"/>
    </row>
    <row r="6" spans="2:7" x14ac:dyDescent="0.25">
      <c r="B6" s="4" t="s">
        <v>3</v>
      </c>
      <c r="C6" s="7">
        <f>596+90+17.1</f>
        <v>703.1</v>
      </c>
      <c r="D6" s="1"/>
      <c r="E6" s="1"/>
    </row>
    <row r="7" spans="2:7" x14ac:dyDescent="0.25">
      <c r="B7" s="4" t="s">
        <v>4</v>
      </c>
      <c r="C7" s="7">
        <f>234-17.1</f>
        <v>216.9</v>
      </c>
      <c r="D7" s="1"/>
      <c r="E7" s="1"/>
    </row>
    <row r="8" spans="2:7" x14ac:dyDescent="0.25">
      <c r="B8" s="4" t="s">
        <v>11</v>
      </c>
      <c r="C8" s="7">
        <v>9</v>
      </c>
      <c r="D8" s="1"/>
      <c r="E8" s="1"/>
    </row>
    <row r="9" spans="2:7" x14ac:dyDescent="0.25">
      <c r="B9" s="4" t="s">
        <v>5</v>
      </c>
      <c r="C9" s="7">
        <v>16</v>
      </c>
      <c r="D9" s="1">
        <v>47</v>
      </c>
      <c r="E9" s="1">
        <v>92</v>
      </c>
    </row>
    <row r="10" spans="2:7" x14ac:dyDescent="0.25">
      <c r="B10" s="4" t="s">
        <v>9</v>
      </c>
      <c r="C10" s="7">
        <v>10</v>
      </c>
      <c r="D10" s="1"/>
      <c r="E10" s="1"/>
    </row>
    <row r="11" spans="2:7" x14ac:dyDescent="0.25">
      <c r="B11" s="4" t="s">
        <v>14</v>
      </c>
      <c r="C11" s="7">
        <v>2</v>
      </c>
      <c r="D11" s="1"/>
      <c r="E11" s="1"/>
    </row>
    <row r="12" spans="2:7" x14ac:dyDescent="0.25">
      <c r="B12" s="4" t="s">
        <v>12</v>
      </c>
      <c r="C12" s="7">
        <v>11</v>
      </c>
      <c r="D12" s="1"/>
      <c r="E12" s="1"/>
    </row>
    <row r="13" spans="2:7" x14ac:dyDescent="0.25">
      <c r="B13" s="1" t="s">
        <v>10</v>
      </c>
      <c r="C13" s="1">
        <f>SUM(C3:C12)</f>
        <v>1063.83</v>
      </c>
      <c r="D13" s="1">
        <f t="shared" ref="D13:E13" si="0">SUM(D3:D10)</f>
        <v>47</v>
      </c>
      <c r="E13" s="1">
        <f t="shared" si="0"/>
        <v>92</v>
      </c>
    </row>
    <row r="19" spans="2:7" x14ac:dyDescent="0.25">
      <c r="C19" t="s">
        <v>24</v>
      </c>
    </row>
    <row r="20" spans="2:7" x14ac:dyDescent="0.25">
      <c r="B20" s="4" t="s">
        <v>0</v>
      </c>
      <c r="C20" s="4">
        <v>1368359.79</v>
      </c>
      <c r="G20">
        <f>45000+11250+43942.5+22500+315531.66+90000</f>
        <v>528224.15999999992</v>
      </c>
    </row>
    <row r="21" spans="2:7" x14ac:dyDescent="0.25">
      <c r="B21" s="4" t="s">
        <v>1</v>
      </c>
      <c r="C21" s="4">
        <v>528224.19999999995</v>
      </c>
    </row>
    <row r="22" spans="2:7" x14ac:dyDescent="0.25">
      <c r="B22" s="4" t="s">
        <v>2</v>
      </c>
      <c r="C22" s="4">
        <f>21375+19800</f>
        <v>41175</v>
      </c>
    </row>
    <row r="23" spans="2:7" x14ac:dyDescent="0.25">
      <c r="B23" s="4" t="s">
        <v>3</v>
      </c>
      <c r="C23" s="8">
        <v>33029239.300000001</v>
      </c>
    </row>
    <row r="24" spans="2:7" x14ac:dyDescent="0.25">
      <c r="B24" s="4" t="s">
        <v>4</v>
      </c>
      <c r="C24" s="8">
        <v>7732163.8899999997</v>
      </c>
    </row>
    <row r="25" spans="2:7" x14ac:dyDescent="0.25">
      <c r="B25" s="4" t="s">
        <v>11</v>
      </c>
      <c r="C25" s="5">
        <v>339786.03</v>
      </c>
    </row>
    <row r="26" spans="2:7" x14ac:dyDescent="0.25">
      <c r="B26" s="4" t="s">
        <v>9</v>
      </c>
      <c r="C26" s="8">
        <v>420425.71</v>
      </c>
    </row>
    <row r="27" spans="2:7" x14ac:dyDescent="0.25">
      <c r="B27" s="4" t="s">
        <v>14</v>
      </c>
      <c r="C27" s="8">
        <v>114660.19</v>
      </c>
    </row>
    <row r="28" spans="2:7" x14ac:dyDescent="0.25">
      <c r="B28" s="4" t="s">
        <v>19</v>
      </c>
      <c r="C28" s="4">
        <v>476438.58</v>
      </c>
    </row>
    <row r="29" spans="2:7" x14ac:dyDescent="0.25">
      <c r="B29" s="4" t="s">
        <v>5</v>
      </c>
      <c r="C29" s="8">
        <v>8134947.2800000003</v>
      </c>
    </row>
    <row r="30" spans="2:7" x14ac:dyDescent="0.25">
      <c r="B30" s="4" t="s">
        <v>15</v>
      </c>
      <c r="C30" s="4">
        <v>314875.68</v>
      </c>
    </row>
    <row r="31" spans="2:7" x14ac:dyDescent="0.25">
      <c r="B31" s="6" t="s">
        <v>10</v>
      </c>
      <c r="C31" s="6">
        <f>SUM(C20:C30)</f>
        <v>52500295.649999999</v>
      </c>
      <c r="D31" s="9"/>
    </row>
  </sheetData>
  <mergeCells count="1">
    <mergeCell ref="B1:E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tabSelected="1" topLeftCell="A8" workbookViewId="0">
      <selection activeCell="B1" sqref="B1:E32"/>
    </sheetView>
  </sheetViews>
  <sheetFormatPr defaultRowHeight="15" x14ac:dyDescent="0.25"/>
  <cols>
    <col min="2" max="2" width="18.140625" customWidth="1"/>
    <col min="3" max="3" width="22.42578125" customWidth="1"/>
    <col min="4" max="4" width="30.42578125" customWidth="1"/>
    <col min="5" max="5" width="19.140625" customWidth="1"/>
  </cols>
  <sheetData>
    <row r="1" spans="2:7" x14ac:dyDescent="0.25">
      <c r="B1" s="11" t="s">
        <v>23</v>
      </c>
      <c r="C1" s="11"/>
      <c r="D1" s="11"/>
      <c r="E1" s="11"/>
    </row>
    <row r="2" spans="2:7" x14ac:dyDescent="0.25">
      <c r="B2" s="1"/>
      <c r="C2" s="1" t="s">
        <v>6</v>
      </c>
      <c r="D2" s="1" t="s">
        <v>7</v>
      </c>
      <c r="E2" s="1" t="s">
        <v>8</v>
      </c>
    </row>
    <row r="3" spans="2:7" x14ac:dyDescent="0.25">
      <c r="B3" s="6" t="s">
        <v>0</v>
      </c>
      <c r="C3" s="10">
        <v>66</v>
      </c>
      <c r="D3" s="1"/>
      <c r="E3" s="1"/>
    </row>
    <row r="4" spans="2:7" x14ac:dyDescent="0.25">
      <c r="B4" s="6" t="s">
        <v>1</v>
      </c>
      <c r="C4" s="10">
        <v>20.78</v>
      </c>
      <c r="D4" s="1"/>
      <c r="E4" s="1"/>
      <c r="G4">
        <f>1.01+14+1+0.5+1.5+0.6+2.17</f>
        <v>20.78</v>
      </c>
    </row>
    <row r="5" spans="2:7" x14ac:dyDescent="0.25">
      <c r="B5" s="6" t="s">
        <v>2</v>
      </c>
      <c r="C5" s="10">
        <f>0.88+0.65</f>
        <v>1.53</v>
      </c>
      <c r="D5" s="1"/>
      <c r="E5" s="1"/>
    </row>
    <row r="6" spans="2:7" x14ac:dyDescent="0.25">
      <c r="B6" s="6" t="s">
        <v>3</v>
      </c>
      <c r="C6" s="10">
        <f>599+16.2+76</f>
        <v>691.2</v>
      </c>
      <c r="D6" s="1"/>
      <c r="E6" s="1"/>
    </row>
    <row r="7" spans="2:7" x14ac:dyDescent="0.25">
      <c r="B7" s="6" t="s">
        <v>4</v>
      </c>
      <c r="C7" s="10">
        <v>206.9</v>
      </c>
      <c r="D7" s="1"/>
      <c r="E7" s="1"/>
    </row>
    <row r="8" spans="2:7" x14ac:dyDescent="0.25">
      <c r="B8" s="6" t="s">
        <v>11</v>
      </c>
      <c r="C8" s="10">
        <v>10</v>
      </c>
      <c r="D8" s="1"/>
      <c r="E8" s="1"/>
    </row>
    <row r="9" spans="2:7" x14ac:dyDescent="0.25">
      <c r="B9" s="6" t="s">
        <v>5</v>
      </c>
      <c r="C9" s="10">
        <v>16</v>
      </c>
      <c r="D9" s="1">
        <v>48</v>
      </c>
      <c r="E9" s="1">
        <v>91</v>
      </c>
    </row>
    <row r="10" spans="2:7" x14ac:dyDescent="0.25">
      <c r="B10" s="6" t="s">
        <v>9</v>
      </c>
      <c r="C10" s="10">
        <v>11</v>
      </c>
      <c r="D10" s="1"/>
      <c r="E10" s="1"/>
    </row>
    <row r="11" spans="2:7" x14ac:dyDescent="0.25">
      <c r="B11" s="6" t="s">
        <v>14</v>
      </c>
      <c r="C11" s="10">
        <v>2</v>
      </c>
      <c r="D11" s="1"/>
      <c r="E11" s="1"/>
    </row>
    <row r="12" spans="2:7" x14ac:dyDescent="0.25">
      <c r="B12" s="6" t="s">
        <v>12</v>
      </c>
      <c r="C12" s="10">
        <v>12</v>
      </c>
      <c r="D12" s="1"/>
      <c r="E12" s="1"/>
    </row>
    <row r="13" spans="2:7" x14ac:dyDescent="0.25">
      <c r="B13" s="1" t="s">
        <v>10</v>
      </c>
      <c r="C13" s="1">
        <f>SUM(C3:C12)</f>
        <v>1037.4099999999999</v>
      </c>
      <c r="D13" s="1">
        <f t="shared" ref="D13" si="0">SUM(D3:D10)</f>
        <v>48</v>
      </c>
      <c r="E13" s="1">
        <v>91</v>
      </c>
    </row>
    <row r="19" spans="2:7" x14ac:dyDescent="0.25">
      <c r="C19" t="s">
        <v>16</v>
      </c>
    </row>
    <row r="20" spans="2:7" x14ac:dyDescent="0.25">
      <c r="B20" s="4" t="s">
        <v>0</v>
      </c>
      <c r="C20" s="4">
        <v>7729056.5099999998</v>
      </c>
      <c r="G20">
        <f>1234115.19+130291.92+41933.4+68400+34212.79+150549.65+98516</f>
        <v>1758018.9499999997</v>
      </c>
    </row>
    <row r="21" spans="2:7" x14ac:dyDescent="0.25">
      <c r="B21" s="4" t="s">
        <v>1</v>
      </c>
      <c r="C21" s="4">
        <v>2509672</v>
      </c>
      <c r="G21">
        <f>200202.88+92361.86+144216.2+43365.11+91634.35+1729599.96+197041.92+11250</f>
        <v>2509672.2799999998</v>
      </c>
    </row>
    <row r="22" spans="2:7" x14ac:dyDescent="0.25">
      <c r="B22" s="4" t="s">
        <v>2</v>
      </c>
      <c r="C22" s="4">
        <f>106207.01+70920</f>
        <v>177127.01</v>
      </c>
    </row>
    <row r="23" spans="2:7" x14ac:dyDescent="0.25">
      <c r="B23" s="4" t="s">
        <v>3</v>
      </c>
      <c r="C23" s="8">
        <v>172779067.13</v>
      </c>
    </row>
    <row r="24" spans="2:7" x14ac:dyDescent="0.25">
      <c r="B24" s="4" t="s">
        <v>4</v>
      </c>
      <c r="C24" s="8">
        <v>44979545.939999998</v>
      </c>
    </row>
    <row r="25" spans="2:7" x14ac:dyDescent="0.25">
      <c r="B25" s="4" t="s">
        <v>11</v>
      </c>
      <c r="C25" s="5">
        <v>1786901.21</v>
      </c>
    </row>
    <row r="26" spans="2:7" x14ac:dyDescent="0.25">
      <c r="B26" s="4" t="s">
        <v>9</v>
      </c>
      <c r="C26" s="8">
        <v>2238465.6</v>
      </c>
    </row>
    <row r="27" spans="2:7" x14ac:dyDescent="0.25">
      <c r="B27" s="4" t="s">
        <v>14</v>
      </c>
      <c r="C27" s="8">
        <v>797188.56</v>
      </c>
    </row>
    <row r="28" spans="2:7" x14ac:dyDescent="0.25">
      <c r="B28" s="4" t="s">
        <v>19</v>
      </c>
      <c r="C28" s="4">
        <v>2542488.91</v>
      </c>
    </row>
    <row r="29" spans="2:7" x14ac:dyDescent="0.25">
      <c r="B29" s="4" t="s">
        <v>5</v>
      </c>
      <c r="C29" s="8">
        <v>41775845.130000003</v>
      </c>
    </row>
    <row r="30" spans="2:7" x14ac:dyDescent="0.25">
      <c r="B30" s="4" t="s">
        <v>15</v>
      </c>
      <c r="C30" s="4">
        <v>2639897.54</v>
      </c>
    </row>
    <row r="31" spans="2:7" x14ac:dyDescent="0.25">
      <c r="B31" s="6" t="s">
        <v>10</v>
      </c>
      <c r="C31" s="6">
        <f>SUM(C20:C30)</f>
        <v>279955255.54000002</v>
      </c>
      <c r="D31" s="9"/>
    </row>
    <row r="33" spans="3:3" x14ac:dyDescent="0.25">
      <c r="C33">
        <f>279955.3-34034-7743</f>
        <v>238178.3</v>
      </c>
    </row>
  </sheetData>
  <mergeCells count="1">
    <mergeCell ref="B1:E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workbookViewId="0">
      <selection activeCell="C4" sqref="C4"/>
    </sheetView>
  </sheetViews>
  <sheetFormatPr defaultRowHeight="15" x14ac:dyDescent="0.25"/>
  <cols>
    <col min="2" max="2" width="18.140625" customWidth="1"/>
    <col min="3" max="3" width="22.42578125" customWidth="1"/>
    <col min="4" max="4" width="30.42578125" customWidth="1"/>
    <col min="5" max="5" width="19.140625" customWidth="1"/>
  </cols>
  <sheetData>
    <row r="1" spans="2:5" x14ac:dyDescent="0.25">
      <c r="B1" s="11" t="s">
        <v>20</v>
      </c>
      <c r="C1" s="11"/>
      <c r="D1" s="11"/>
      <c r="E1" s="11"/>
    </row>
    <row r="2" spans="2:5" x14ac:dyDescent="0.25">
      <c r="B2" s="1"/>
      <c r="C2" s="1" t="s">
        <v>6</v>
      </c>
      <c r="D2" s="1" t="s">
        <v>7</v>
      </c>
      <c r="E2" s="1" t="s">
        <v>8</v>
      </c>
    </row>
    <row r="3" spans="2:5" x14ac:dyDescent="0.25">
      <c r="B3" s="1" t="s">
        <v>0</v>
      </c>
      <c r="C3" s="3">
        <v>72</v>
      </c>
      <c r="D3" s="1"/>
      <c r="E3" s="1"/>
    </row>
    <row r="4" spans="2:5" x14ac:dyDescent="0.25">
      <c r="B4" s="1" t="s">
        <v>1</v>
      </c>
      <c r="C4" s="3">
        <v>24</v>
      </c>
      <c r="D4" s="1"/>
      <c r="E4" s="1"/>
    </row>
    <row r="5" spans="2:5" x14ac:dyDescent="0.25">
      <c r="B5" s="1" t="s">
        <v>2</v>
      </c>
      <c r="C5" s="3">
        <f>0.88+0.95</f>
        <v>1.83</v>
      </c>
      <c r="D5" s="1"/>
      <c r="E5" s="1"/>
    </row>
    <row r="6" spans="2:5" x14ac:dyDescent="0.25">
      <c r="B6" s="1" t="s">
        <v>3</v>
      </c>
      <c r="C6" s="3">
        <f>590+16.4+92</f>
        <v>698.4</v>
      </c>
      <c r="D6" s="1"/>
      <c r="E6" s="1"/>
    </row>
    <row r="7" spans="2:5" x14ac:dyDescent="0.25">
      <c r="B7" s="1" t="s">
        <v>4</v>
      </c>
      <c r="C7" s="3">
        <f>221.6-16.4</f>
        <v>205.2</v>
      </c>
      <c r="D7" s="1"/>
      <c r="E7" s="1"/>
    </row>
    <row r="8" spans="2:5" x14ac:dyDescent="0.25">
      <c r="B8" s="1" t="s">
        <v>11</v>
      </c>
      <c r="C8" s="3">
        <v>9</v>
      </c>
      <c r="D8" s="1"/>
      <c r="E8" s="1"/>
    </row>
    <row r="9" spans="2:5" x14ac:dyDescent="0.25">
      <c r="B9" s="1" t="s">
        <v>5</v>
      </c>
      <c r="C9" s="3">
        <v>16</v>
      </c>
      <c r="D9" s="1">
        <v>44</v>
      </c>
      <c r="E9" s="1">
        <v>93</v>
      </c>
    </row>
    <row r="10" spans="2:5" x14ac:dyDescent="0.25">
      <c r="B10" s="1" t="s">
        <v>9</v>
      </c>
      <c r="C10" s="3">
        <v>10</v>
      </c>
      <c r="D10" s="1"/>
      <c r="E10" s="1"/>
    </row>
    <row r="11" spans="2:5" x14ac:dyDescent="0.25">
      <c r="B11" s="1" t="s">
        <v>14</v>
      </c>
      <c r="C11" s="3">
        <v>1</v>
      </c>
      <c r="D11" s="1"/>
      <c r="E11" s="1"/>
    </row>
    <row r="12" spans="2:5" x14ac:dyDescent="0.25">
      <c r="B12" s="1" t="s">
        <v>12</v>
      </c>
      <c r="C12" s="3">
        <v>13</v>
      </c>
      <c r="D12" s="1"/>
      <c r="E12" s="1"/>
    </row>
    <row r="13" spans="2:5" x14ac:dyDescent="0.25">
      <c r="B13" s="1" t="s">
        <v>10</v>
      </c>
      <c r="C13" s="1">
        <f>SUM(C3:C12)</f>
        <v>1050.43</v>
      </c>
      <c r="D13" s="1">
        <f t="shared" ref="D13:E13" si="0">SUM(D3:D10)</f>
        <v>44</v>
      </c>
      <c r="E13" s="1">
        <f t="shared" si="0"/>
        <v>93</v>
      </c>
    </row>
    <row r="19" spans="2:3" x14ac:dyDescent="0.25">
      <c r="C19" t="s">
        <v>22</v>
      </c>
    </row>
    <row r="20" spans="2:3" x14ac:dyDescent="0.25">
      <c r="B20" s="4" t="s">
        <v>0</v>
      </c>
      <c r="C20" s="4">
        <v>7277817.9400000004</v>
      </c>
    </row>
    <row r="21" spans="2:3" x14ac:dyDescent="0.25">
      <c r="B21" s="4" t="s">
        <v>1</v>
      </c>
      <c r="C21" s="4">
        <f>141253.76+33807.84+56578.66+38796.73+34642.5+43942.5+82786.23+2035880.64+69161+174206.9+5908.57</f>
        <v>2716965.3299999996</v>
      </c>
    </row>
    <row r="22" spans="2:3" x14ac:dyDescent="0.25">
      <c r="B22" s="4" t="s">
        <v>2</v>
      </c>
      <c r="C22" s="4">
        <f>78112.8+76232.89</f>
        <v>154345.69</v>
      </c>
    </row>
    <row r="23" spans="2:3" x14ac:dyDescent="0.25">
      <c r="B23" s="4" t="s">
        <v>3</v>
      </c>
      <c r="C23" s="4">
        <v>165229534.59</v>
      </c>
    </row>
    <row r="24" spans="2:3" x14ac:dyDescent="0.25">
      <c r="B24" s="4" t="s">
        <v>4</v>
      </c>
      <c r="C24" s="4">
        <v>36566685.460000001</v>
      </c>
    </row>
    <row r="25" spans="2:3" x14ac:dyDescent="0.25">
      <c r="B25" s="4" t="s">
        <v>11</v>
      </c>
      <c r="C25" s="5">
        <v>1434253.22</v>
      </c>
    </row>
    <row r="26" spans="2:3" x14ac:dyDescent="0.25">
      <c r="B26" s="4" t="s">
        <v>9</v>
      </c>
      <c r="C26" s="4">
        <v>1967831.59</v>
      </c>
    </row>
    <row r="27" spans="2:3" x14ac:dyDescent="0.25">
      <c r="B27" s="4" t="s">
        <v>14</v>
      </c>
      <c r="C27" s="4">
        <v>556233.64</v>
      </c>
    </row>
    <row r="28" spans="2:3" x14ac:dyDescent="0.25">
      <c r="B28" s="4" t="s">
        <v>19</v>
      </c>
      <c r="C28" s="4">
        <v>2313826.11</v>
      </c>
    </row>
    <row r="29" spans="2:3" x14ac:dyDescent="0.25">
      <c r="B29" s="4" t="s">
        <v>5</v>
      </c>
      <c r="C29" s="4">
        <v>37921591.810000002</v>
      </c>
    </row>
    <row r="30" spans="2:3" x14ac:dyDescent="0.25">
      <c r="B30" s="4" t="s">
        <v>15</v>
      </c>
      <c r="C30" s="4">
        <v>2592868.33</v>
      </c>
    </row>
    <row r="31" spans="2:3" x14ac:dyDescent="0.25">
      <c r="B31" s="1" t="s">
        <v>10</v>
      </c>
      <c r="C31" s="1">
        <f>SUM(C20:C30)</f>
        <v>258731953.71000004</v>
      </c>
    </row>
  </sheetData>
  <mergeCells count="1">
    <mergeCell ref="B1:E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I31"/>
  <sheetViews>
    <sheetView workbookViewId="0">
      <selection activeCell="H24" sqref="H24"/>
    </sheetView>
  </sheetViews>
  <sheetFormatPr defaultRowHeight="15" x14ac:dyDescent="0.25"/>
  <cols>
    <col min="2" max="2" width="18.140625" customWidth="1"/>
    <col min="3" max="3" width="22.42578125" customWidth="1"/>
    <col min="4" max="4" width="30.42578125" customWidth="1"/>
    <col min="5" max="5" width="19.140625" customWidth="1"/>
  </cols>
  <sheetData>
    <row r="1" spans="2:9" x14ac:dyDescent="0.25">
      <c r="B1" s="11" t="s">
        <v>20</v>
      </c>
      <c r="C1" s="11"/>
      <c r="D1" s="11"/>
      <c r="E1" s="11"/>
    </row>
    <row r="2" spans="2:9" x14ac:dyDescent="0.25">
      <c r="B2" s="1"/>
      <c r="C2" s="1" t="s">
        <v>6</v>
      </c>
      <c r="D2" s="1" t="s">
        <v>7</v>
      </c>
      <c r="E2" s="1" t="s">
        <v>8</v>
      </c>
    </row>
    <row r="3" spans="2:9" x14ac:dyDescent="0.25">
      <c r="B3" s="1" t="s">
        <v>0</v>
      </c>
      <c r="C3" s="1">
        <v>72</v>
      </c>
      <c r="D3" s="1"/>
      <c r="E3" s="1"/>
    </row>
    <row r="4" spans="2:9" x14ac:dyDescent="0.25">
      <c r="B4" s="1" t="s">
        <v>1</v>
      </c>
      <c r="C4" s="1">
        <v>22.75</v>
      </c>
      <c r="D4" s="1"/>
      <c r="E4" s="1"/>
      <c r="G4">
        <f>0.5+2+1+1+14+1+2</f>
        <v>21.5</v>
      </c>
      <c r="I4">
        <f>18807.84+74448+37224+46661+732800+37224+97388.32</f>
        <v>1044553.1599999999</v>
      </c>
    </row>
    <row r="5" spans="2:9" x14ac:dyDescent="0.25">
      <c r="B5" s="1" t="s">
        <v>2</v>
      </c>
      <c r="C5" s="1">
        <f>0.88+0.95</f>
        <v>1.83</v>
      </c>
      <c r="D5" s="1"/>
      <c r="E5" s="1"/>
    </row>
    <row r="6" spans="2:9" x14ac:dyDescent="0.25">
      <c r="B6" s="1" t="s">
        <v>3</v>
      </c>
      <c r="C6" s="1">
        <f>6+600+16.5+95-6</f>
        <v>711.5</v>
      </c>
      <c r="D6" s="1"/>
      <c r="E6" s="1"/>
    </row>
    <row r="7" spans="2:9" x14ac:dyDescent="0.25">
      <c r="B7" s="1" t="s">
        <v>4</v>
      </c>
      <c r="C7" s="1">
        <v>213</v>
      </c>
      <c r="D7" s="1"/>
      <c r="E7" s="1"/>
    </row>
    <row r="8" spans="2:9" x14ac:dyDescent="0.25">
      <c r="B8" s="1" t="s">
        <v>11</v>
      </c>
      <c r="C8" s="1">
        <v>8</v>
      </c>
      <c r="D8" s="1"/>
      <c r="E8" s="1"/>
    </row>
    <row r="9" spans="2:9" x14ac:dyDescent="0.25">
      <c r="B9" s="1" t="s">
        <v>5</v>
      </c>
      <c r="C9" s="1">
        <v>16</v>
      </c>
      <c r="D9" s="1">
        <v>47</v>
      </c>
      <c r="E9" s="1">
        <v>94</v>
      </c>
    </row>
    <row r="10" spans="2:9" x14ac:dyDescent="0.25">
      <c r="B10" s="1" t="s">
        <v>9</v>
      </c>
      <c r="C10" s="1">
        <v>10</v>
      </c>
      <c r="D10" s="1"/>
      <c r="E10" s="1"/>
    </row>
    <row r="11" spans="2:9" x14ac:dyDescent="0.25">
      <c r="B11" s="1" t="s">
        <v>14</v>
      </c>
      <c r="C11" s="1">
        <v>1</v>
      </c>
      <c r="D11" s="1"/>
      <c r="E11" s="1"/>
    </row>
    <row r="12" spans="2:9" x14ac:dyDescent="0.25">
      <c r="B12" s="1" t="s">
        <v>12</v>
      </c>
      <c r="C12" s="1">
        <v>15</v>
      </c>
      <c r="D12" s="1"/>
      <c r="E12" s="1"/>
    </row>
    <row r="13" spans="2:9" x14ac:dyDescent="0.25">
      <c r="B13" s="1" t="s">
        <v>10</v>
      </c>
      <c r="C13" s="1">
        <f>SUM(C3:C12)</f>
        <v>1071.08</v>
      </c>
      <c r="D13" s="1">
        <f t="shared" ref="D13:E13" si="0">SUM(D3:D10)</f>
        <v>47</v>
      </c>
      <c r="E13" s="1">
        <f t="shared" si="0"/>
        <v>94</v>
      </c>
    </row>
    <row r="19" spans="2:3" x14ac:dyDescent="0.25">
      <c r="B19">
        <v>1</v>
      </c>
      <c r="C19" t="s">
        <v>21</v>
      </c>
    </row>
    <row r="20" spans="2:3" x14ac:dyDescent="0.25">
      <c r="B20" s="1" t="s">
        <v>0</v>
      </c>
      <c r="C20" s="1">
        <v>1260091.51</v>
      </c>
    </row>
    <row r="21" spans="2:3" x14ac:dyDescent="0.25">
      <c r="B21" s="1" t="s">
        <v>1</v>
      </c>
      <c r="C21" s="1">
        <f>9306+37224+18612+28049+342459+18612+74448</f>
        <v>528710</v>
      </c>
    </row>
    <row r="22" spans="2:3" x14ac:dyDescent="0.25">
      <c r="B22" s="1" t="s">
        <v>2</v>
      </c>
      <c r="C22" s="1">
        <f>14698.77+17681.4</f>
        <v>32380.170000000002</v>
      </c>
    </row>
    <row r="23" spans="2:3" x14ac:dyDescent="0.25">
      <c r="B23" s="1" t="s">
        <v>3</v>
      </c>
      <c r="C23" s="1">
        <v>31173392.23</v>
      </c>
    </row>
    <row r="24" spans="2:3" x14ac:dyDescent="0.25">
      <c r="B24" s="1" t="s">
        <v>4</v>
      </c>
      <c r="C24" s="1">
        <v>8202844.3099999996</v>
      </c>
    </row>
    <row r="25" spans="2:3" x14ac:dyDescent="0.25">
      <c r="B25" s="1" t="s">
        <v>11</v>
      </c>
      <c r="C25" s="2">
        <v>285144.71000000002</v>
      </c>
    </row>
    <row r="26" spans="2:3" x14ac:dyDescent="0.25">
      <c r="B26" s="1" t="s">
        <v>9</v>
      </c>
      <c r="C26" s="1">
        <v>430351.73</v>
      </c>
    </row>
    <row r="27" spans="2:3" x14ac:dyDescent="0.25">
      <c r="B27" s="1" t="s">
        <v>14</v>
      </c>
      <c r="C27" s="1">
        <v>83074.679999999993</v>
      </c>
    </row>
    <row r="28" spans="2:3" x14ac:dyDescent="0.25">
      <c r="B28" s="1" t="s">
        <v>19</v>
      </c>
      <c r="C28" s="1">
        <v>477341.92</v>
      </c>
    </row>
    <row r="29" spans="2:3" x14ac:dyDescent="0.25">
      <c r="B29" s="1" t="s">
        <v>5</v>
      </c>
      <c r="C29" s="1">
        <v>7623503.3600000003</v>
      </c>
    </row>
    <row r="30" spans="2:3" x14ac:dyDescent="0.25">
      <c r="B30" s="1" t="s">
        <v>15</v>
      </c>
      <c r="C30" s="1">
        <v>318524.39</v>
      </c>
    </row>
    <row r="31" spans="2:3" x14ac:dyDescent="0.25">
      <c r="B31" s="1" t="s">
        <v>10</v>
      </c>
      <c r="C31" s="1">
        <f>SUM(C20:C30)</f>
        <v>50415359.009999998</v>
      </c>
    </row>
  </sheetData>
  <mergeCells count="1">
    <mergeCell ref="B1:E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E31"/>
  <sheetViews>
    <sheetView workbookViewId="0">
      <selection activeCell="C41" sqref="C41"/>
    </sheetView>
  </sheetViews>
  <sheetFormatPr defaultRowHeight="15" x14ac:dyDescent="0.25"/>
  <cols>
    <col min="2" max="2" width="18.140625" customWidth="1"/>
    <col min="3" max="3" width="22.42578125" customWidth="1"/>
    <col min="4" max="4" width="30.42578125" customWidth="1"/>
    <col min="5" max="5" width="19.140625" customWidth="1"/>
  </cols>
  <sheetData>
    <row r="1" spans="2:5" x14ac:dyDescent="0.25">
      <c r="B1" s="11" t="s">
        <v>18</v>
      </c>
      <c r="C1" s="11"/>
      <c r="D1" s="11"/>
      <c r="E1" s="11"/>
    </row>
    <row r="2" spans="2:5" x14ac:dyDescent="0.25">
      <c r="B2" s="1"/>
      <c r="C2" s="1" t="s">
        <v>6</v>
      </c>
      <c r="D2" s="1" t="s">
        <v>7</v>
      </c>
      <c r="E2" s="1" t="s">
        <v>8</v>
      </c>
    </row>
    <row r="3" spans="2:5" x14ac:dyDescent="0.25">
      <c r="B3" s="1" t="s">
        <v>0</v>
      </c>
      <c r="C3" s="1">
        <v>72</v>
      </c>
      <c r="D3" s="1"/>
      <c r="E3" s="1"/>
    </row>
    <row r="4" spans="2:5" x14ac:dyDescent="0.25">
      <c r="B4" s="1" t="s">
        <v>1</v>
      </c>
      <c r="C4" s="1">
        <f>1.75+0.17+3+0.5+1+15+1+1.5</f>
        <v>23.92</v>
      </c>
      <c r="D4" s="1"/>
      <c r="E4" s="1"/>
    </row>
    <row r="5" spans="2:5" x14ac:dyDescent="0.25">
      <c r="B5" s="1" t="s">
        <v>2</v>
      </c>
      <c r="C5" s="1">
        <f>4.7+0.79+2.4+0.95+1.9</f>
        <v>10.74</v>
      </c>
      <c r="D5" s="1"/>
      <c r="E5" s="1"/>
    </row>
    <row r="6" spans="2:5" x14ac:dyDescent="0.25">
      <c r="B6" s="1" t="s">
        <v>3</v>
      </c>
      <c r="C6" s="1">
        <f>6+615+16.4+89-6</f>
        <v>720.4</v>
      </c>
      <c r="D6" s="1"/>
      <c r="E6" s="1"/>
    </row>
    <row r="7" spans="2:5" x14ac:dyDescent="0.25">
      <c r="B7" s="1" t="s">
        <v>4</v>
      </c>
      <c r="C7" s="1">
        <v>206</v>
      </c>
      <c r="D7" s="1"/>
      <c r="E7" s="1"/>
    </row>
    <row r="8" spans="2:5" x14ac:dyDescent="0.25">
      <c r="B8" s="1" t="s">
        <v>11</v>
      </c>
      <c r="C8" s="1">
        <v>6</v>
      </c>
      <c r="D8" s="1"/>
      <c r="E8" s="1"/>
    </row>
    <row r="9" spans="2:5" x14ac:dyDescent="0.25">
      <c r="B9" s="1" t="s">
        <v>5</v>
      </c>
      <c r="C9" s="1">
        <v>14</v>
      </c>
      <c r="D9" s="1">
        <v>43</v>
      </c>
      <c r="E9" s="1">
        <v>106</v>
      </c>
    </row>
    <row r="10" spans="2:5" x14ac:dyDescent="0.25">
      <c r="B10" s="1" t="s">
        <v>9</v>
      </c>
      <c r="C10" s="1">
        <v>10</v>
      </c>
      <c r="D10" s="1"/>
      <c r="E10" s="1"/>
    </row>
    <row r="11" spans="2:5" x14ac:dyDescent="0.25">
      <c r="B11" s="1" t="s">
        <v>14</v>
      </c>
      <c r="C11" s="1">
        <v>2</v>
      </c>
      <c r="D11" s="1"/>
      <c r="E11" s="1"/>
    </row>
    <row r="12" spans="2:5" x14ac:dyDescent="0.25">
      <c r="B12" s="1" t="s">
        <v>12</v>
      </c>
      <c r="C12" s="1">
        <v>13.5</v>
      </c>
      <c r="D12" s="1"/>
      <c r="E12" s="1"/>
    </row>
    <row r="13" spans="2:5" x14ac:dyDescent="0.25">
      <c r="B13" s="1" t="s">
        <v>10</v>
      </c>
      <c r="C13" s="1">
        <f>SUM(C3:C12)</f>
        <v>1078.56</v>
      </c>
      <c r="D13" s="1">
        <f t="shared" ref="D13:E13" si="0">SUM(D3:D10)</f>
        <v>43</v>
      </c>
      <c r="E13" s="1">
        <f t="shared" si="0"/>
        <v>106</v>
      </c>
    </row>
    <row r="19" spans="2:4" x14ac:dyDescent="0.25">
      <c r="C19" t="s">
        <v>16</v>
      </c>
    </row>
    <row r="20" spans="2:4" x14ac:dyDescent="0.25">
      <c r="B20" s="1" t="s">
        <v>0</v>
      </c>
      <c r="C20" s="1">
        <v>6980393.96</v>
      </c>
    </row>
    <row r="21" spans="2:4" x14ac:dyDescent="0.25">
      <c r="B21" s="1" t="s">
        <v>1</v>
      </c>
      <c r="C21" s="1">
        <f>133753.43+945.6+371723.95+43146.56+81590.28+1968927.14+77964.04+38329.97+52670.05+30596.55+38329.97</f>
        <v>2837977.54</v>
      </c>
    </row>
    <row r="22" spans="2:4" x14ac:dyDescent="0.25">
      <c r="B22" s="1" t="s">
        <v>2</v>
      </c>
      <c r="C22" s="1">
        <f>8373.38+371723.95+280369.73+68001+61560.54</f>
        <v>790028.60000000009</v>
      </c>
    </row>
    <row r="23" spans="2:4" x14ac:dyDescent="0.25">
      <c r="B23" s="1" t="s">
        <v>3</v>
      </c>
      <c r="C23" s="1">
        <f>158291796.83</f>
        <v>158291796.83000001</v>
      </c>
    </row>
    <row r="24" spans="2:4" x14ac:dyDescent="0.25">
      <c r="B24" s="1" t="s">
        <v>4</v>
      </c>
      <c r="C24" s="1">
        <v>36947458.32</v>
      </c>
    </row>
    <row r="25" spans="2:4" x14ac:dyDescent="0.25">
      <c r="B25" s="1" t="s">
        <v>11</v>
      </c>
      <c r="C25" s="2">
        <v>1098089.6499999999</v>
      </c>
    </row>
    <row r="26" spans="2:4" x14ac:dyDescent="0.25">
      <c r="B26" s="1" t="s">
        <v>9</v>
      </c>
      <c r="C26" s="1">
        <v>2011812.81</v>
      </c>
    </row>
    <row r="27" spans="2:4" x14ac:dyDescent="0.25">
      <c r="B27" s="1" t="s">
        <v>14</v>
      </c>
      <c r="C27" s="1">
        <v>547234.03</v>
      </c>
    </row>
    <row r="28" spans="2:4" x14ac:dyDescent="0.25">
      <c r="B28" s="1" t="s">
        <v>19</v>
      </c>
      <c r="C28" s="1">
        <v>1983630.83</v>
      </c>
    </row>
    <row r="29" spans="2:4" x14ac:dyDescent="0.25">
      <c r="B29" s="1" t="s">
        <v>5</v>
      </c>
      <c r="C29" s="1">
        <f>41357790.55</f>
        <v>41357790.549999997</v>
      </c>
    </row>
    <row r="30" spans="2:4" x14ac:dyDescent="0.25">
      <c r="B30" s="1" t="s">
        <v>15</v>
      </c>
      <c r="C30" s="1">
        <v>2659756</v>
      </c>
    </row>
    <row r="31" spans="2:4" x14ac:dyDescent="0.25">
      <c r="B31" s="1" t="s">
        <v>10</v>
      </c>
      <c r="C31" s="1">
        <f>SUM(C20:C30)</f>
        <v>255505969.12</v>
      </c>
      <c r="D31">
        <f>C31-255505969.12</f>
        <v>0</v>
      </c>
    </row>
  </sheetData>
  <mergeCells count="1">
    <mergeCell ref="B1:E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E44"/>
  <sheetViews>
    <sheetView topLeftCell="A7" workbookViewId="0">
      <selection activeCell="D39" sqref="D39"/>
    </sheetView>
  </sheetViews>
  <sheetFormatPr defaultRowHeight="15" x14ac:dyDescent="0.25"/>
  <cols>
    <col min="2" max="2" width="18.140625" customWidth="1"/>
    <col min="3" max="3" width="22.42578125" customWidth="1"/>
    <col min="4" max="4" width="30.42578125" customWidth="1"/>
    <col min="5" max="5" width="19.140625" customWidth="1"/>
  </cols>
  <sheetData>
    <row r="1" spans="2:5" x14ac:dyDescent="0.25">
      <c r="B1" s="11" t="s">
        <v>13</v>
      </c>
      <c r="C1" s="11"/>
      <c r="D1" s="11"/>
      <c r="E1" s="11"/>
    </row>
    <row r="2" spans="2:5" x14ac:dyDescent="0.25">
      <c r="B2" s="1"/>
      <c r="C2" s="1" t="s">
        <v>6</v>
      </c>
      <c r="D2" s="1" t="s">
        <v>7</v>
      </c>
      <c r="E2" s="1" t="s">
        <v>8</v>
      </c>
    </row>
    <row r="3" spans="2:5" x14ac:dyDescent="0.25">
      <c r="B3" s="1" t="s">
        <v>0</v>
      </c>
      <c r="C3" s="1">
        <f>8+8+8+8+5+12+12+4+4+4</f>
        <v>73</v>
      </c>
      <c r="D3" s="1"/>
      <c r="E3" s="1"/>
    </row>
    <row r="4" spans="2:5" x14ac:dyDescent="0.25">
      <c r="B4" s="1" t="s">
        <v>1</v>
      </c>
      <c r="C4" s="1">
        <v>21.5</v>
      </c>
      <c r="D4" s="1"/>
      <c r="E4" s="1"/>
    </row>
    <row r="5" spans="2:5" x14ac:dyDescent="0.25">
      <c r="B5" s="1" t="s">
        <v>2</v>
      </c>
      <c r="C5" s="1">
        <v>11.22</v>
      </c>
      <c r="D5" s="1"/>
      <c r="E5" s="1"/>
    </row>
    <row r="6" spans="2:5" x14ac:dyDescent="0.25">
      <c r="B6" s="1" t="s">
        <v>3</v>
      </c>
      <c r="C6" s="1">
        <v>719.4</v>
      </c>
      <c r="D6" s="1"/>
      <c r="E6" s="1"/>
    </row>
    <row r="7" spans="2:5" x14ac:dyDescent="0.25">
      <c r="B7" s="1" t="s">
        <v>4</v>
      </c>
      <c r="C7" s="1">
        <v>202.2</v>
      </c>
      <c r="D7" s="1"/>
      <c r="E7" s="1"/>
    </row>
    <row r="8" spans="2:5" x14ac:dyDescent="0.25">
      <c r="B8" s="1" t="s">
        <v>11</v>
      </c>
      <c r="C8" s="1">
        <v>6</v>
      </c>
      <c r="D8" s="1"/>
      <c r="E8" s="1"/>
    </row>
    <row r="9" spans="2:5" x14ac:dyDescent="0.25">
      <c r="B9" s="1" t="s">
        <v>5</v>
      </c>
      <c r="C9" s="1">
        <v>13</v>
      </c>
      <c r="D9" s="1">
        <v>42</v>
      </c>
      <c r="E9" s="1">
        <v>105</v>
      </c>
    </row>
    <row r="10" spans="2:5" x14ac:dyDescent="0.25">
      <c r="B10" s="1" t="s">
        <v>9</v>
      </c>
      <c r="C10" s="1">
        <v>10</v>
      </c>
      <c r="D10" s="1"/>
      <c r="E10" s="1"/>
    </row>
    <row r="11" spans="2:5" x14ac:dyDescent="0.25">
      <c r="B11" s="1" t="s">
        <v>14</v>
      </c>
      <c r="C11" s="1">
        <v>2</v>
      </c>
      <c r="D11" s="1"/>
      <c r="E11" s="1"/>
    </row>
    <row r="12" spans="2:5" x14ac:dyDescent="0.25">
      <c r="B12" s="1" t="s">
        <v>12</v>
      </c>
      <c r="C12" s="1">
        <v>13.5</v>
      </c>
      <c r="D12" s="1"/>
      <c r="E12" s="1"/>
    </row>
    <row r="13" spans="2:5" x14ac:dyDescent="0.25">
      <c r="B13" s="1" t="s">
        <v>10</v>
      </c>
      <c r="C13" s="1">
        <f>SUM(C3:C12)</f>
        <v>1071.82</v>
      </c>
      <c r="D13" s="1">
        <f t="shared" ref="D13:E13" si="0">SUM(D3:D10)</f>
        <v>42</v>
      </c>
      <c r="E13" s="1">
        <f t="shared" si="0"/>
        <v>105</v>
      </c>
    </row>
    <row r="15" spans="2:5" x14ac:dyDescent="0.25">
      <c r="B15" s="11" t="s">
        <v>13</v>
      </c>
      <c r="C15" s="11"/>
      <c r="D15" s="11"/>
      <c r="E15" s="11"/>
    </row>
    <row r="16" spans="2:5" x14ac:dyDescent="0.25">
      <c r="B16" s="1"/>
      <c r="C16" s="1" t="s">
        <v>6</v>
      </c>
      <c r="D16" s="1" t="s">
        <v>7</v>
      </c>
      <c r="E16" s="1" t="s">
        <v>8</v>
      </c>
    </row>
    <row r="17" spans="2:5" x14ac:dyDescent="0.25">
      <c r="B17" s="1" t="s">
        <v>0</v>
      </c>
      <c r="C17" s="1">
        <f>8+8+8+8+5+12+12+3+4+4</f>
        <v>72</v>
      </c>
      <c r="D17" s="1"/>
      <c r="E17" s="1"/>
    </row>
    <row r="18" spans="2:5" x14ac:dyDescent="0.25">
      <c r="B18" s="1" t="s">
        <v>1</v>
      </c>
      <c r="C18" s="1">
        <f>1+4.7+1.7+17+1.5+2.4+1+0.95+18</f>
        <v>48.25</v>
      </c>
      <c r="D18" s="1"/>
      <c r="E18" s="1"/>
    </row>
    <row r="19" spans="2:5" x14ac:dyDescent="0.25">
      <c r="B19" s="1" t="s">
        <v>2</v>
      </c>
      <c r="C19" s="1">
        <f>2.5+1.75</f>
        <v>4.25</v>
      </c>
      <c r="D19" s="1"/>
      <c r="E19" s="1"/>
    </row>
    <row r="20" spans="2:5" x14ac:dyDescent="0.25">
      <c r="B20" s="1" t="s">
        <v>3</v>
      </c>
      <c r="C20" s="1">
        <v>692.43</v>
      </c>
      <c r="D20" s="1"/>
      <c r="E20" s="1"/>
    </row>
    <row r="21" spans="2:5" x14ac:dyDescent="0.25">
      <c r="B21" s="1" t="s">
        <v>4</v>
      </c>
      <c r="C21" s="1">
        <v>230.7</v>
      </c>
      <c r="D21" s="1"/>
      <c r="E21" s="1"/>
    </row>
    <row r="22" spans="2:5" x14ac:dyDescent="0.25">
      <c r="B22" s="1" t="s">
        <v>11</v>
      </c>
      <c r="C22" s="1">
        <v>6</v>
      </c>
      <c r="D22" s="1"/>
      <c r="E22" s="1"/>
    </row>
    <row r="23" spans="2:5" x14ac:dyDescent="0.25">
      <c r="B23" s="1" t="s">
        <v>5</v>
      </c>
      <c r="C23" s="1">
        <v>13</v>
      </c>
      <c r="D23" s="1">
        <v>41</v>
      </c>
      <c r="E23" s="1">
        <v>107</v>
      </c>
    </row>
    <row r="24" spans="2:5" x14ac:dyDescent="0.25">
      <c r="B24" s="1" t="s">
        <v>9</v>
      </c>
      <c r="C24" s="1">
        <f>10</f>
        <v>10</v>
      </c>
      <c r="D24" s="1"/>
      <c r="E24" s="1"/>
    </row>
    <row r="25" spans="2:5" x14ac:dyDescent="0.25">
      <c r="B25" s="1" t="s">
        <v>10</v>
      </c>
      <c r="C25" s="1">
        <f>SUM(C17:C24)</f>
        <v>1076.6299999999999</v>
      </c>
      <c r="D25" s="1">
        <f t="shared" ref="D25:E25" si="1">SUM(D17:D24)</f>
        <v>41</v>
      </c>
      <c r="E25" s="1">
        <f t="shared" si="1"/>
        <v>107</v>
      </c>
    </row>
    <row r="33" spans="2:3" x14ac:dyDescent="0.25">
      <c r="C33" t="s">
        <v>17</v>
      </c>
    </row>
    <row r="34" spans="2:3" x14ac:dyDescent="0.25">
      <c r="B34" s="1" t="s">
        <v>0</v>
      </c>
      <c r="C34" s="1">
        <v>4983.8999999999996</v>
      </c>
    </row>
    <row r="35" spans="2:3" x14ac:dyDescent="0.25">
      <c r="B35" s="1" t="s">
        <v>1</v>
      </c>
      <c r="C35" s="1">
        <v>2434.5</v>
      </c>
    </row>
    <row r="36" spans="2:3" x14ac:dyDescent="0.25">
      <c r="B36" s="1" t="s">
        <v>2</v>
      </c>
      <c r="C36" s="1">
        <v>602.5</v>
      </c>
    </row>
    <row r="37" spans="2:3" x14ac:dyDescent="0.25">
      <c r="B37" s="1" t="s">
        <v>3</v>
      </c>
      <c r="C37" s="1">
        <v>108511.9</v>
      </c>
    </row>
    <row r="38" spans="2:3" x14ac:dyDescent="0.25">
      <c r="B38" s="1" t="s">
        <v>4</v>
      </c>
      <c r="C38" s="1">
        <v>25207.3</v>
      </c>
    </row>
    <row r="39" spans="2:3" x14ac:dyDescent="0.25">
      <c r="B39" s="1" t="s">
        <v>11</v>
      </c>
      <c r="C39" s="2">
        <v>735.9</v>
      </c>
    </row>
    <row r="40" spans="2:3" x14ac:dyDescent="0.25">
      <c r="B40" s="1" t="s">
        <v>9</v>
      </c>
      <c r="C40" s="1">
        <v>1459.5</v>
      </c>
    </row>
    <row r="41" spans="2:3" x14ac:dyDescent="0.25">
      <c r="B41" s="1" t="s">
        <v>14</v>
      </c>
      <c r="C41" s="1">
        <v>340.9</v>
      </c>
    </row>
    <row r="42" spans="2:3" x14ac:dyDescent="0.25">
      <c r="B42" s="1" t="s">
        <v>5</v>
      </c>
      <c r="C42" s="1">
        <v>1399</v>
      </c>
    </row>
    <row r="43" spans="2:3" x14ac:dyDescent="0.25">
      <c r="B43" s="1" t="s">
        <v>15</v>
      </c>
      <c r="C43" s="1">
        <v>1764</v>
      </c>
    </row>
    <row r="44" spans="2:3" x14ac:dyDescent="0.25">
      <c r="B44" s="1" t="s">
        <v>10</v>
      </c>
      <c r="C44" s="1">
        <f>SUM(C34:C43)</f>
        <v>147439.39999999997</v>
      </c>
    </row>
  </sheetData>
  <mergeCells count="2">
    <mergeCell ref="B1:E1"/>
    <mergeCell ref="B15:E1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01.10.2017 (2)</vt:lpstr>
      <vt:lpstr>01.07.2017</vt:lpstr>
      <vt:lpstr>2017</vt:lpstr>
      <vt:lpstr>01,01,2018</vt:lpstr>
      <vt:lpstr>2016 (2)</vt:lpstr>
      <vt:lpstr>2016</vt:lpstr>
      <vt:lpstr>Лист1 (2)</vt:lpstr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Павленко Ольга Сергеевна</dc:creator>
  <cp:lastModifiedBy>Павленко Ольга Сергеевна</cp:lastModifiedBy>
  <cp:lastPrinted>2018-03-20T05:17:31Z</cp:lastPrinted>
  <dcterms:created xsi:type="dcterms:W3CDTF">2015-09-23T06:04:57Z</dcterms:created>
  <dcterms:modified xsi:type="dcterms:W3CDTF">2018-03-20T05:17:34Z</dcterms:modified>
</cp:coreProperties>
</file>