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005" windowHeight="5700" firstSheet="2" activeTab="11"/>
  </bookViews>
  <sheets>
    <sheet name="Благовещенская" sheetId="1" r:id="rId1"/>
    <sheet name="Богородская" sheetId="2" r:id="rId2"/>
    <sheet name="Воздвиженская" sheetId="3" r:id="rId3"/>
    <sheet name="Владимирская" sheetId="4" r:id="rId4"/>
    <sheet name="Глуховская" sheetId="5" r:id="rId5"/>
    <sheet name="Егоровская" sheetId="6" r:id="rId6"/>
    <sheet name="Капустихинская" sheetId="7" r:id="rId7"/>
    <sheet name="Нахратовская" sheetId="8" r:id="rId8"/>
    <sheet name="Нестиарская" sheetId="9" r:id="rId9"/>
    <sheet name="Староустинская" sheetId="10" r:id="rId10"/>
    <sheet name="р.п.Воскресенское" sheetId="11" r:id="rId11"/>
    <sheet name="СВОД" sheetId="12" r:id="rId12"/>
  </sheets>
  <externalReferences>
    <externalReference r:id="rId15"/>
  </externalReferences>
  <definedNames>
    <definedName name="_xlnm.Print_Area" localSheetId="0">'Благовещенская'!$A$1:$W$268</definedName>
  </definedNames>
  <calcPr fullCalcOnLoad="1"/>
</workbook>
</file>

<file path=xl/comments8.xml><?xml version="1.0" encoding="utf-8"?>
<comments xmlns="http://schemas.openxmlformats.org/spreadsheetml/2006/main">
  <authors>
    <author>1</author>
  </authors>
  <commentList>
    <comment ref="A5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<sst xmlns="http://schemas.openxmlformats.org/spreadsheetml/2006/main" count="6758" uniqueCount="570">
  <si>
    <t>реестра расходных обязательств</t>
  </si>
  <si>
    <t>Содержание расходного обязательства</t>
  </si>
  <si>
    <t>Коды классификации</t>
  </si>
  <si>
    <t>Дата окончания действия нормативного правового акта, договора, соглашения</t>
  </si>
  <si>
    <t>расходов бюджетов</t>
  </si>
  <si>
    <t>РЗ</t>
  </si>
  <si>
    <t>ПР</t>
  </si>
  <si>
    <t>ВР</t>
  </si>
  <si>
    <t>1 -ый год планового периода</t>
  </si>
  <si>
    <t>2-ой гид планового периода</t>
  </si>
  <si>
    <t>Всего</t>
  </si>
  <si>
    <t>БДО</t>
  </si>
  <si>
    <t>3</t>
  </si>
  <si>
    <t>4</t>
  </si>
  <si>
    <t>13</t>
  </si>
  <si>
    <t>14</t>
  </si>
  <si>
    <t>15</t>
  </si>
  <si>
    <t>1.1.</t>
  </si>
  <si>
    <t>1.2.</t>
  </si>
  <si>
    <t>2.1.</t>
  </si>
  <si>
    <t>2.2.</t>
  </si>
  <si>
    <t>3.1.</t>
  </si>
  <si>
    <t>4.1.</t>
  </si>
  <si>
    <t>4.2.</t>
  </si>
  <si>
    <t>5.1.</t>
  </si>
  <si>
    <t>5.2.</t>
  </si>
  <si>
    <t>1.</t>
  </si>
  <si>
    <t>2.</t>
  </si>
  <si>
    <t>№</t>
  </si>
  <si>
    <t>БПО</t>
  </si>
  <si>
    <t>I.</t>
  </si>
  <si>
    <t>Субвенции</t>
  </si>
  <si>
    <t>Е</t>
  </si>
  <si>
    <t>Г</t>
  </si>
  <si>
    <t>Дотации</t>
  </si>
  <si>
    <t>к Порядку составления и ведения</t>
  </si>
  <si>
    <t>ЦС</t>
  </si>
  <si>
    <t>Реквизиты нормативного правового акта, договора, соглашения (тип, дата, номер, наименорвание), номер статьи, части, пункта, подпункта, абзаца</t>
  </si>
  <si>
    <t>Дата вступления в силу нормативного правового акта, договора, соглашения</t>
  </si>
  <si>
    <t>отчетный финасовый год</t>
  </si>
  <si>
    <t>текущий финансовый год (план)</t>
  </si>
  <si>
    <t>текущий финансовый год (факт)</t>
  </si>
  <si>
    <t>очередной финансовый год</t>
  </si>
  <si>
    <t>А</t>
  </si>
  <si>
    <t>Б</t>
  </si>
  <si>
    <t>Расходные обязательства по социальному обеспечению населения</t>
  </si>
  <si>
    <t>В</t>
  </si>
  <si>
    <t>Д</t>
  </si>
  <si>
    <t>Расходные обязательства по предоставлению межбюджетных трансфертов</t>
  </si>
  <si>
    <t>ж</t>
  </si>
  <si>
    <t>Расходные обязательства по обслуживанию муниципального долга Воскресенского района</t>
  </si>
  <si>
    <t>Дотации на выравнивание бюджетной обеспеченности поселений</t>
  </si>
  <si>
    <t>Воскресенского  муниципального района</t>
  </si>
  <si>
    <t xml:space="preserve">Объем средств на исполнение расход но го обязательства . (тыс. рублей)        </t>
  </si>
  <si>
    <t>Наименование муниципальной услуги (работы)</t>
  </si>
  <si>
    <t>Код муниципальноц услуги (работы)</t>
  </si>
  <si>
    <t>2.1.1</t>
  </si>
  <si>
    <t>2.3.</t>
  </si>
  <si>
    <t>1.1.1</t>
  </si>
  <si>
    <t>1.2.1</t>
  </si>
  <si>
    <t>1.3</t>
  </si>
  <si>
    <t>Иные расходы</t>
  </si>
  <si>
    <t>1.3.1</t>
  </si>
  <si>
    <t>3.1</t>
  </si>
  <si>
    <t>3.1.1</t>
  </si>
  <si>
    <t>3.2</t>
  </si>
  <si>
    <t>3.2.1</t>
  </si>
  <si>
    <t>Закупка товаров, работ, услуг в целях формирования муниципального материального резерва</t>
  </si>
  <si>
    <t>Иные закупки товаров, работ и услуг для муниципальных нужд</t>
  </si>
  <si>
    <t>Предоставление субсидий бюджетным учреждениям</t>
  </si>
  <si>
    <t>4.1.1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</si>
  <si>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</si>
  <si>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4.1.1.1</t>
  </si>
  <si>
    <t>4.1.2.</t>
  </si>
  <si>
    <t>4.1.2.1</t>
  </si>
  <si>
    <t>4.1.3</t>
  </si>
  <si>
    <t>Субсидии бюджетным учреждениям на иные цели</t>
  </si>
  <si>
    <t>4.1.3.1</t>
  </si>
  <si>
    <t>4.2.1</t>
  </si>
  <si>
    <t>4.2.2.</t>
  </si>
  <si>
    <t>4.2.2.1</t>
  </si>
  <si>
    <t>4.2.3</t>
  </si>
  <si>
    <t>4.2.3.1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</si>
  <si>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</si>
  <si>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автономным на иные цели</t>
  </si>
  <si>
    <t>4.3</t>
  </si>
  <si>
    <t>Предоставление субсидий некоммерческим организациям (за исключением муниципальных учреждений)</t>
  </si>
  <si>
    <t>4.3.1</t>
  </si>
  <si>
    <t>4.3.2</t>
  </si>
  <si>
    <t>Публичные нормативные социальные выплаты гражданам</t>
  </si>
  <si>
    <t>х</t>
  </si>
  <si>
    <t>Социальные выплаты гражданам, кроме публичных нормативных социальных выплат</t>
  </si>
  <si>
    <t>2.2</t>
  </si>
  <si>
    <t>Публичные нормативные  выплаты гражданам несоциального характера</t>
  </si>
  <si>
    <t>3.3</t>
  </si>
  <si>
    <t>Стипендии</t>
  </si>
  <si>
    <t>5.</t>
  </si>
  <si>
    <t>Премии и гранты</t>
  </si>
  <si>
    <t>4.1</t>
  </si>
  <si>
    <t>5.1</t>
  </si>
  <si>
    <t>6</t>
  </si>
  <si>
    <t>Иные выплаты населению</t>
  </si>
  <si>
    <t>6.1</t>
  </si>
  <si>
    <t>З</t>
  </si>
  <si>
    <t>ПРИЛОЖЕНИЕ 1</t>
  </si>
  <si>
    <t>2.2.1</t>
  </si>
  <si>
    <t>2.2.2</t>
  </si>
  <si>
    <t>2.3.1</t>
  </si>
  <si>
    <t>2.1.2</t>
  </si>
  <si>
    <t>Предоставление субсидий автонономным учреждениям</t>
  </si>
  <si>
    <t>Закупка товаров, работ, услуг в целях содержания казенных учреждений</t>
  </si>
  <si>
    <t>3.2.</t>
  </si>
  <si>
    <t>Закупка товаров, работ, услуг в целях содержания органа местного самоуправления</t>
  </si>
  <si>
    <t>Таблица 2. РЕЕСТР РАСХОДНЫХ ОБЯЗАТЕЛЬСТВ ВОСКРЕСЕНСКОГО  МУНИЦИПАЛЬНОГО РАЙОНА(РЕЕСТР РАСХОДНЫХ ОБЯЗАТЕЛЬСТВ СУБЪЕКТОВ</t>
  </si>
  <si>
    <t>БЮДЖЕТНОГО ПЛАНИРОВАНИЯ БЮДЖЕТА МУНИЦИПАЛЬНОГО РАЙОНА) ПО РАСХОДНЫМ ОБЯЗАТЕЛЬСТВАМ, ИСПОЛНЯЕМЫМ ЗА СЧЕТ СУБВЕНЦИЙ ИЗ</t>
  </si>
  <si>
    <t>ФЕДЕРАЛЬНОГО И ОБЛАСТНОГО БЮДЖЕТА БЮДЖЕТА И ИСТОЧНИКОВ ФИНАНСИРОВАНИЯ ДЕФИЦИТА БЮДЖЕТА  МУНИЦИПАЛЬНОГО РАЙОНА В ЧАСТИ ОСТАТКОВ СУБВЕНЦИЙ ПРОШЛЫХ ЛЕТ</t>
  </si>
  <si>
    <t>ПО РАСХОДНЫМ ОБЯЗАТЕЛЬСТВАМ, ИСПОЛНЯЕМЫМ ЗА СЧЕТ СОБСТВЕННЫХ</t>
  </si>
  <si>
    <t>01</t>
  </si>
  <si>
    <t>04</t>
  </si>
  <si>
    <t>120</t>
  </si>
  <si>
    <t>Финансирование расходов на содержание органов местного самоуправления поселения</t>
  </si>
  <si>
    <t>240</t>
  </si>
  <si>
    <t>850</t>
  </si>
  <si>
    <t>1.1.1.</t>
  </si>
  <si>
    <t>Обеспечение первичных мер пожарной безопасности в границах населённых пунктов поселения</t>
  </si>
  <si>
    <t>Создание условий для организации досуга и обеспечения жителей поселения услугами организаций культуры</t>
  </si>
  <si>
    <t>03</t>
  </si>
  <si>
    <t>10</t>
  </si>
  <si>
    <t>2.1.1.</t>
  </si>
  <si>
    <t>08</t>
  </si>
  <si>
    <t>110</t>
  </si>
  <si>
    <t>2.3.2</t>
  </si>
  <si>
    <t>2.3</t>
  </si>
  <si>
    <t>Услуги по организации досуга населения в учреждениях клубного типа</t>
  </si>
  <si>
    <t>Участие в предупреждении и ликвидации последствий чрезвычайных ситуаций в границах поселения</t>
  </si>
  <si>
    <t>09</t>
  </si>
  <si>
    <t>3.1.2.</t>
  </si>
  <si>
    <t>3.1.3.</t>
  </si>
  <si>
    <t>3.1.4.</t>
  </si>
  <si>
    <t>05</t>
  </si>
  <si>
    <t>ремонт памятников</t>
  </si>
  <si>
    <t>содержание транспорта</t>
  </si>
  <si>
    <t>Организация сбора и вывоза бытовых отходов и мусора</t>
  </si>
  <si>
    <t xml:space="preserve">Осуществление полномочий по первичному воинскому учёту на территориях, где отсутствуют военные комиссариаты </t>
  </si>
  <si>
    <t>02</t>
  </si>
  <si>
    <t>3.1.5.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</si>
  <si>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</si>
  <si>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ремонт колодцев</t>
  </si>
  <si>
    <t>3.1.6.</t>
  </si>
  <si>
    <t>Организация ритуальных услуг и содержание мест захоронения</t>
  </si>
  <si>
    <t>уличное освещение</t>
  </si>
  <si>
    <t>уличное освещение (ремонт)</t>
  </si>
  <si>
    <t>6.1.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</si>
  <si>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</si>
  <si>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бессрочно</t>
  </si>
  <si>
    <t>3520503</t>
  </si>
  <si>
    <t>текущий  финансовый год (первоначальный план)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</si>
  <si>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</si>
  <si>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 xml:space="preserve">  1. Содержание органа местного самоуправления</t>
  </si>
  <si>
    <t>Выплаты персоналу органа местного самоуправления</t>
  </si>
  <si>
    <t>2. Обеспечение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</si>
  <si>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Выплаты персоналу  казенных учреждений</t>
  </si>
  <si>
    <t>Закупка товаров, работ, услуг в целях содержания  казенных учреждений</t>
  </si>
  <si>
    <t>3. Закупка товаров, работ и услуг для муниципальных нужд (за исключением обеспечения выполнения функций казенного учреждения и  бюджетных инвестиций в объекты муниципальной собственности казенных учреждений)</t>
  </si>
  <si>
    <t>Гранты в форме субсидий бюджетным учреждениям</t>
  </si>
  <si>
    <t>Гранты в форме субсидий автономным учреждениям</t>
  </si>
  <si>
    <t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</t>
  </si>
  <si>
    <t>6.1.1.</t>
  </si>
  <si>
    <t>6.1.2.</t>
  </si>
  <si>
    <t>Осуществление бюджетных инвестиций</t>
  </si>
  <si>
    <t>6.2.</t>
  </si>
  <si>
    <t>6.2.1.</t>
  </si>
  <si>
    <t>6.2.2.</t>
  </si>
  <si>
    <t>Предоставление субсидий бюджетным учреждениям,автономным учреждениям, муниципальным унитарным предприятиям</t>
  </si>
  <si>
    <t>Расходные обязательства по предоставлению субсидий юридическим лицам (за исключением субсидий муниципальным учреждениям), индивидуальным предпринимателям, физическим лицам</t>
  </si>
  <si>
    <t>Иные межбюджетные трансферты</t>
  </si>
  <si>
    <t>ИТОГО :</t>
  </si>
  <si>
    <t xml:space="preserve">  1.  Содержание органа местного самоуправления</t>
  </si>
  <si>
    <t>Выплаты персоналу казенных учреждений</t>
  </si>
  <si>
    <t>3. Закупка товаров, работ и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</si>
  <si>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Субсидии автономным учреждениям на иные цели</t>
  </si>
  <si>
    <t xml:space="preserve"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 </t>
  </si>
  <si>
    <t>ВСЕГО:</t>
  </si>
  <si>
    <t xml:space="preserve">Глава администрации  </t>
  </si>
  <si>
    <t>устав  глава 1 статья 4 п.12</t>
  </si>
  <si>
    <t>1.4.</t>
  </si>
  <si>
    <t>1.4.1.</t>
  </si>
  <si>
    <t>Другие общегосударственные вопросы</t>
  </si>
  <si>
    <t>7770120190</t>
  </si>
  <si>
    <t>7770100000</t>
  </si>
  <si>
    <t>77701020800</t>
  </si>
  <si>
    <t>1120547590</t>
  </si>
  <si>
    <t>091440590</t>
  </si>
  <si>
    <t>0740000000</t>
  </si>
  <si>
    <t>7770492260</t>
  </si>
  <si>
    <t>7770351180</t>
  </si>
  <si>
    <t>200</t>
  </si>
  <si>
    <t>Таблица 1. РЕЕСТР РАСХОДНЫХ ОБЯЗАТЕЛЬСТВ БЛАГОВЕЩЕНСКОГО СЕЛЬСОВЕТА ВОСКРЕСЕНСКОГО МУНИЦИПАЛЬНОГО РАЙОНА</t>
  </si>
  <si>
    <t>Н.К.Смирнова</t>
  </si>
  <si>
    <t>Исполнитель : В.В.Смирнова тел 3-74-34</t>
  </si>
  <si>
    <t>19.04.11г.</t>
  </si>
  <si>
    <t>0750102030</t>
  </si>
  <si>
    <t>озеленение</t>
  </si>
  <si>
    <t>0740104010</t>
  </si>
  <si>
    <t>0740205030</t>
  </si>
  <si>
    <t>ДОХОДОВ И ИСТОЧНИКОВ ФИНАНСИРОВАНИЯ ДЕФИЦИТА  БЮДЖЕТА, ЗА ИСКЛЮЧЕНИЕМ ОСТАТКОВ СУБВЕНЦИЙ ПРОШЛЫХ ЛЕТ НА 2018-2020 ГОДЫ</t>
  </si>
  <si>
    <t>очередной финансовый год -2018г.</t>
  </si>
  <si>
    <t>1 -ый год планового периода -2019г</t>
  </si>
  <si>
    <t>2-ой год планового периода -2020 г.</t>
  </si>
  <si>
    <t>устав глава 1 ст.4 п.1,2,3 Решение  с/с№35 от 28.12.16г.</t>
  </si>
  <si>
    <t>01.01.17г</t>
  </si>
  <si>
    <t>31.12.17г.</t>
  </si>
  <si>
    <t>устав глава 1 ст.4 п.9    Решение  с/с№35 от 28.12.16г</t>
  </si>
  <si>
    <t>Решение  с/с№5 от 28.12.16г</t>
  </si>
  <si>
    <t>устав глава 1 статья 4 п.5  Решение  с/с№35 от 28.12.16г</t>
  </si>
  <si>
    <t>19.04.11г.                                                                                                                                            01.01.2017г.</t>
  </si>
  <si>
    <t>бессрочно31.12.2017г</t>
  </si>
  <si>
    <t>устав глава 1 статья 4 п.5 Решение  с/с№35от 28.12.16г</t>
  </si>
  <si>
    <t>бессрочно 31.12.2017г</t>
  </si>
  <si>
    <t>устав  глава 4 статья 4 п.4 Решение  с/с№35 от 28.12.16г</t>
  </si>
  <si>
    <t>19.04.11г.                                                                                                                                            01.01.2017г</t>
  </si>
  <si>
    <t>Решение  с/с№35от 28.12.16г</t>
  </si>
  <si>
    <t xml:space="preserve">                                                                                                                                           01.01.2017г.</t>
  </si>
  <si>
    <t xml:space="preserve"> 31.12.2017г</t>
  </si>
  <si>
    <t>Общеэкономические  вопросы</t>
  </si>
  <si>
    <t>Национальная экономика</t>
  </si>
  <si>
    <t>Общеэкономические расходы</t>
  </si>
  <si>
    <t>0000000000</t>
  </si>
  <si>
    <t>0750202030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</si>
  <si>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</t>
  </si>
  <si>
    <t>Утвержд. правил благоустройства территории поселения, устанавливающих в том числе требования по содержанию зданий (вкл. жилые дома), сооружений и земельных участков, на которых они расположены, к внешнему виду фасадов и ограждений соотв. зданий и сооружен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</si>
  <si>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</si>
  <si>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физическими и (или) юриди</t>
  </si>
  <si>
    <t>Расходные обязательства по исполнению судебных актов по искам к Воскресенскому району о возмещении вреда,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</si>
  <si>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(выпонение работ) физическим и (или) юридиче</t>
  </si>
  <si>
    <t>Таблица 1. РЕЕСТР РАСХОДНЫХ ОБЯЗАТЕЛЬСТВ ВЛАДИМИРСКОГО СЕЛЬСОВЕТА ВОСКРЕСЕНСКОГО МУНИЦИПАЛЬНОГО РАЙОНА</t>
  </si>
  <si>
    <t>текущий 2016 финансовый год (первоначальный план)</t>
  </si>
  <si>
    <t>очередной финансовый год 2017 год</t>
  </si>
  <si>
    <t>1 -ый год планового периода (2018 год)</t>
  </si>
  <si>
    <t>2-ой гид планового периода (2019 год)</t>
  </si>
  <si>
    <t>Расходные обязательства по оказанию муниципальных услуг</t>
  </si>
  <si>
    <t xml:space="preserve">  1. Расходные обязательства по содержанию органа местного самоуправления</t>
  </si>
  <si>
    <t>Расходы на выплаты персоналу органа местного самоуправления</t>
  </si>
  <si>
    <t>7770000000</t>
  </si>
  <si>
    <t>7770120800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</si>
  <si>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</si>
  <si>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Расходы на выплаты персоналу казенных учреждений</t>
  </si>
  <si>
    <t>0910400000</t>
  </si>
  <si>
    <t>0910440590</t>
  </si>
  <si>
    <t>Услуги по предоставлению доступа к культурному наследию, находящемуся в пользовании музеев</t>
  </si>
  <si>
    <t>2.3.3</t>
  </si>
  <si>
    <t>Резервный фонд сельской администрации</t>
  </si>
  <si>
    <t>11</t>
  </si>
  <si>
    <t>7770421101</t>
  </si>
  <si>
    <t>3. Расходные обязательства на закупку товаров, работ и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</si>
  <si>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полномочий1 в области использования автомобильных дорог и осуществления дорожной деятельности в соответствии с законодательством Российской Федерации (зимнее содержание лорог)</t>
  </si>
  <si>
    <t>0750000000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</si>
  <si>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работи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населённых пунктов поселения</t>
  </si>
  <si>
    <t>7770429060</t>
  </si>
  <si>
    <t>Мероприятия в области социальной политики</t>
  </si>
  <si>
    <t>06</t>
  </si>
  <si>
    <t>7770329060</t>
  </si>
  <si>
    <t>Ликвидация несанкционированных свалок в границах сельсовета</t>
  </si>
  <si>
    <t>0740405030</t>
  </si>
  <si>
    <t>0740501010</t>
  </si>
  <si>
    <t>0740605030</t>
  </si>
  <si>
    <t>0740805030</t>
  </si>
  <si>
    <t>3.2.1.</t>
  </si>
  <si>
    <t>Владение, пользование  и распоряжение имуществом, находящимся в муниципальной собственности поселения</t>
  </si>
  <si>
    <t>3.2.2.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</si>
  <si>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</si>
  <si>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0920629080</t>
  </si>
  <si>
    <t>4. Расходные обязательства по предоставлению субсидий бюджетным и автономным учреждениям, а также некоммерческим организациям (за исключением муниципальных учреждений) на оказание данными организациями муниципальных услуг(выполнение работ)</t>
  </si>
  <si>
    <t>Бюджетные инвестиции в объекты муниципальной собственности бюджетным учреждениям</t>
  </si>
  <si>
    <t>Бюджетные инвестиции в объекты муниципальной собственности автономным учреждениям</t>
  </si>
  <si>
    <t>5. Расходные обязательства по осуществлению бюджетных инвестиций в объекты муниципальной собственности казенных учреждений</t>
  </si>
  <si>
    <t>6.Расходные обязательства на оказание муниципальных услуг (выполнение работ), включая ассигнования на оплату муниципальных контрактов на поставку товаров, выполнение работ, оказание услуг для муниципальных нужд</t>
  </si>
  <si>
    <t>Бюджетные инвестиции муниципальным  унитарным предприятиям</t>
  </si>
  <si>
    <t>Бюджетные инвестиции юридическим лицам, не являющимся муниципальными предприятиями и муниципальными учреждениями</t>
  </si>
  <si>
    <t>Расходные обязательства по предоставлению субсидий юридическим лицам (кроме муниципальных учреждений), индивидуальным предпринимателям, физическим лицам- производителям товаров, работ и услуг</t>
  </si>
  <si>
    <t>Прочие межбюджетные трансферты</t>
  </si>
  <si>
    <t>Расходные обязательства по исполнению судебных актов по искам к Воскресенскому району о возмещении вреда,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</si>
  <si>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ИТОГО ПО ТАБЛИЦЕ 1</t>
  </si>
  <si>
    <t>ИТОГО ПО ТАБЛИЦЕ 2</t>
  </si>
  <si>
    <t>ВСЕГО ПО РЕЕСТРУ</t>
  </si>
  <si>
    <t>Таблица 1. РЕЕСТР РАСХОДНЫХ ОБЯЗАТЕЛЬСТВ ГЛУХОВСКОГО СЕЛЬСОВЕТА ВОСКРЕСЕНСКОГО МУНИЦИПАЛЬНОГО РАЙОНА</t>
  </si>
  <si>
    <t xml:space="preserve">очередной финансовый год </t>
  </si>
  <si>
    <t xml:space="preserve">1 -ый год планового периода </t>
  </si>
  <si>
    <t xml:space="preserve">2-ой гид планового периода </t>
  </si>
  <si>
    <t>устав глава 1 ст.4 п.1,2,3 Решение  с/с№39 от 30.12.16г.</t>
  </si>
  <si>
    <t>устав глава 1 ст.4 п.9    Решение  с/с№39 от 30.12.16г</t>
  </si>
  <si>
    <t>Решение  с/с№39 от 30.12.16г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</si>
  <si>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полномочий1 в области использования автомобильных дорог и осуществления дорожной деятельности в соответствии с законодательством Р Ф</t>
  </si>
  <si>
    <t>устав глава 1 статья 4 п.5  Решение  с/с№39 от 30.12.16г</t>
  </si>
  <si>
    <t>19.04.11г.                                                                                                                                            01.01.2017</t>
  </si>
  <si>
    <t>устав глава 1 статья 4 п.5 Решение  с/с№39 от 30.12.16г</t>
  </si>
  <si>
    <t>Утвержд. правил благоустройства территории поселения, устанавливающих в том числе требования по содержанию зданий (вкл. жилые дома), сооружений и земельных участков, на которых они расположены, к внешнему виду фасадов и ограждений соотв. зданий и сооружений, перечень работи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орган-я благоустройства терр.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населённых пунктов поселения</t>
  </si>
  <si>
    <t>устав  глава 4 статья 4 п.4 Решение  с/с№39 от 30.12.16г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</si>
  <si>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собюственности илди приобретение недвижимого имущества в муниципальную собственость)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</si>
  <si>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физическими и (или) юридическими лицами</t>
  </si>
  <si>
    <t>Социальное обеспечение граждан</t>
  </si>
  <si>
    <t>Социальная политика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</si>
  <si>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</si>
  <si>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(выпонение работ) физическим и (или) юридическим лицам</t>
  </si>
  <si>
    <t>И.Ю.Дубова</t>
  </si>
  <si>
    <t>Исполнитель : И.В.Маслова тел 3-63-47</t>
  </si>
  <si>
    <t>3-63-47</t>
  </si>
  <si>
    <t>1110225040</t>
  </si>
  <si>
    <t>Таблица 1. РЕЕСТР РАСХОДНЫХ ОБЯЗАТЕЛЬСТВ СЕЛЬСОВЕТОВ ВОСКРЕСЕНСКОГО МУНИЦИПАЛЬНОГО РАЙОНА</t>
  </si>
  <si>
    <t>Таблица 1. РЕЕСТР РАСХОДНЫХ ОБЯЗАТЕЛЬСТВ ВОЗДВИЖЕНСКОГО СЕЛЬСОВЕТА ВОСКРЕСЕНСКОГО МУНИЦИПАЛЬНОГО РАЙОНА</t>
  </si>
  <si>
    <t>устав глава 1 ст.4 п.1,2,3</t>
  </si>
  <si>
    <t>10.02.2010</t>
  </si>
  <si>
    <t>7770492280</t>
  </si>
  <si>
    <t>устав глава 1 ст.4 п.9</t>
  </si>
  <si>
    <t>0750200000</t>
  </si>
  <si>
    <t>устав глава 1 статья 4 п.5</t>
  </si>
  <si>
    <t>устав  глава 4 статья 4 п.4</t>
  </si>
  <si>
    <t>устав глава 1 статья 4 п.4</t>
  </si>
  <si>
    <t>Уборка мусора</t>
  </si>
  <si>
    <t>устав глава 1 статья 4 п.13</t>
  </si>
  <si>
    <t>устав глава 1 статья 4 п.7</t>
  </si>
  <si>
    <t>устав глава 1 статья 4 п.17</t>
  </si>
  <si>
    <t>устав глава 1 статья 4 п.20</t>
  </si>
  <si>
    <t>И.Н. Охотников</t>
  </si>
  <si>
    <t>Исполнитель : Н.М. Еранцева тел 3-32-75</t>
  </si>
  <si>
    <t>Таблица 1. РЕЕСТР РАСХОДНЫХ ОБЯЗАТЕЛЬСТВ ЕГОРОВСКОГО СЕЛЬСОВЕТА ВОСКРЕСЕНСКОГО МУНИЦИПАЛЬНОГО РАЙОНА (РЕЕСТР РАСХОДНЫХ ОБЯЗАТЕЛЬСТВ СУБЪЕКТОВ</t>
  </si>
  <si>
    <t>БЮДЖЕТНОГО ПЛАНИРОВАНИЯ БЮДЖЕТА  МУНИЦИПАЛЬНОГО РАЙОНА) ПО РАСХОДНЫМ ОБЯЗАТЕЛЬСТВАМ, ИСПОЛНЯЕМЫМ ЗА СЧЕТ СОБСТВЕННЫХ</t>
  </si>
  <si>
    <t>ДОХОДОВ И ИСТОЧНИКОВ ФИНАНСИРОВАНИЯ ДЕФИЦИТА  БЮДЖЕТА МУНИЦИПАЛЬНОГО РАЙОНА, ЗА ИСКЛЮЧЕНИЕМ ОСТАТКОВ СУБВЕНЦИЙ ПРОШЛЫХ ЛЕТ НА 2017-2019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</si>
  <si>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</si>
  <si>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</si>
  <si>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</si>
  <si>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ЗаконНиж.обл. от 03.08.2007 №99-З, Закон Ниж.обл. от 10.10.2003 №93-З, Решение Зем.собрания Воскр.муниц.рай-на от 21.05.2010 №38</t>
  </si>
  <si>
    <t>03.08.2007</t>
  </si>
  <si>
    <t>10.10.2003</t>
  </si>
  <si>
    <t>21.05.2010</t>
  </si>
  <si>
    <t>Закупка товаров, работ и услуг для государственных (муниципальных) нужд</t>
  </si>
  <si>
    <t>Решение сельск.Совета Егоровского сельсовета от 30.12.2016 №37 "О бюджете Егоровского сельсовета"</t>
  </si>
  <si>
    <t>01.01.2017</t>
  </si>
  <si>
    <t>31.12.2017</t>
  </si>
  <si>
    <t>Иные закупки товаров, работ и услуг для 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</si>
  <si>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</si>
  <si>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</si>
  <si>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обеспечение деятельности муниципальных подразделений, обеспечивающих  пожарную безопасность на территории сельсовета</t>
  </si>
  <si>
    <t>Положение об оплате труда работников муниципальных бюджетных учреждений Егоровского сельсовета Воскресенского района Утверждено постановлением администрации Егоровского сельсовета 16.03.2016 №21</t>
  </si>
  <si>
    <t>Расходы на обеспечение деятельности муниципальных домов культуры</t>
  </si>
  <si>
    <t>3.Закупка товаров, работ и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</si>
  <si>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870</t>
  </si>
  <si>
    <t>3.1.2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</si>
  <si>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</si>
  <si>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Решение сельск.Совета Егоровского сельсовета от 29.12.2015 №27 "О бюджете Егоровского сельсовета"</t>
  </si>
  <si>
    <t>01.01.2016</t>
  </si>
  <si>
    <t>31.12.2016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</si>
  <si>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</si>
  <si>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0740305030</t>
  </si>
  <si>
    <t>Ремонт памятников</t>
  </si>
  <si>
    <t>Уличное освещение</t>
  </si>
  <si>
    <t>Содержание транспорта</t>
  </si>
  <si>
    <t>3.1.7.</t>
  </si>
  <si>
    <t>Решение сельск.Совета Егоровского сельсовета от 30.12.2016 №27 "О бюджете Егоровского сельсовета"</t>
  </si>
  <si>
    <t>Закупки товаров, работ, услуг в сфере информационно-коммуникационных технологий</t>
  </si>
  <si>
    <t>880</t>
  </si>
  <si>
    <t>5.Предоставление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</si>
  <si>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предприятими</t>
  </si>
  <si>
    <t>4.1.3.</t>
  </si>
  <si>
    <t>Глава администрации   ____________________Ю.А.Черняев</t>
  </si>
  <si>
    <t>Главный бухгалтер _________________Т.А.Глызина</t>
  </si>
  <si>
    <t>Таблица 1. РЕЕСТР РАСХОДНЫХ ОБЯЗАТЕЛЬСТВ КАПУСТИХИНСКОГО СЕЛЬСОВЕТА ВОСКРЕСЕНСКОГО МУНИЦИПАЛЬНОГО РАЙОНА</t>
  </si>
  <si>
    <t>ДОХОДОВ И ИСТОЧНИКОВ ФИНАНСИРОВАНИЯ ДЕФИЦИТА  БЮДЖЕТА, ЗА ИСКЛЮЧЕНИЕМ ОСТАТКОВ СУБВЕНЦИЙ ПРОШЛЫХ ЛЕТ НА 2015-2017 ГОДЫ</t>
  </si>
  <si>
    <t>текущий 2017финансовый год (первоначальный план)</t>
  </si>
  <si>
    <t>очередной финансовый год 2018 год</t>
  </si>
  <si>
    <t>очередной финансовый год 2019 год</t>
  </si>
  <si>
    <t>очередной финансовый год 2020 год</t>
  </si>
  <si>
    <t>Расходные обязательства по оказанию муниципальных услуг (выполнению услуг), включая ассигнования на закупку товаров, работ, услуг для обеспечения муниципальных нужд</t>
  </si>
  <si>
    <t xml:space="preserve">  1. Содержания органа местного самоуправления</t>
  </si>
  <si>
    <t>устав ст.4 ч.1п.1,2</t>
  </si>
  <si>
    <t>не установлено</t>
  </si>
  <si>
    <t>2.Обеспечение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</si>
  <si>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устав ст.4 ч.1п.10</t>
  </si>
  <si>
    <t>устав ст.4 ч.1п.13</t>
  </si>
  <si>
    <t>4419903</t>
  </si>
  <si>
    <t>устав ст.4 ч.1п.14</t>
  </si>
  <si>
    <t>устав ст4 ч.1п.9</t>
  </si>
  <si>
    <t>13.03.2006</t>
  </si>
  <si>
    <t>не установлен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</si>
  <si>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полномочий1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</si>
  <si>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устав ст.4 ч.1 п.5</t>
  </si>
  <si>
    <t>устав ст.4 ч.1 п.21</t>
  </si>
  <si>
    <t>0740500000</t>
  </si>
  <si>
    <t>уличное освещение              0503 0740501010</t>
  </si>
  <si>
    <t>ул/ освещение (ремонт)          0503 0740605030</t>
  </si>
  <si>
    <t>6000300</t>
  </si>
  <si>
    <t>ремонт памятников, колодцев, озеленение</t>
  </si>
  <si>
    <t>устав ст.4 ч.1 п.19</t>
  </si>
  <si>
    <t>устав ст.4 ч.1 п.4</t>
  </si>
  <si>
    <t>Прочее благоустройство</t>
  </si>
  <si>
    <t>0740705030</t>
  </si>
  <si>
    <t>устав ст.4 ч.1 п23</t>
  </si>
  <si>
    <t>7770392260</t>
  </si>
  <si>
    <t>устав ст.4 ч.1 п3</t>
  </si>
  <si>
    <t>устав ст.4 ч.1 п.16</t>
  </si>
  <si>
    <t>4. 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преобретения объектов недвижимого имущества в муниципальную собственность)</t>
  </si>
  <si>
    <t>6Осуществление (предоставление)бюджетных инвестиций в муниципальную собственность (за исключением предоставления бюеджетных инвестиций юридическим лицам, не являющимся муниципальными учреждениями и муниципальными унитарными предприятиями)</t>
  </si>
  <si>
    <t xml:space="preserve">Расходные обязательства по предоставлению субсидий юридическим лицам (за исключением субсидий муниципальным учреждениям), индивидуальным предпринимателям, физическим лицам </t>
  </si>
  <si>
    <t>текущий финансовый год 2017</t>
  </si>
  <si>
    <t>Содержание органа местного самоуправления</t>
  </si>
  <si>
    <t xml:space="preserve"> выплаты персоналу органа местного самоуправления</t>
  </si>
  <si>
    <t>Обеспечение выполнения функций казенных учреждений, в том числе по ьоказанию муниципальных услуг (выполнению работ)физическим и (или) юридическим лицам</t>
  </si>
  <si>
    <t>уставст.4 ч.1 п.24</t>
  </si>
  <si>
    <t>3. Закупау товаров, работ и услуг для муниципальных нужд (за исключением 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</t>
  </si>
  <si>
    <t>4. 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</si>
  <si>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>5. Предоставление субсидий некоммерческим организаторам, не являющимися муниципальными учреждениями, в том числе в соответствии с договорами (соглашениями) на оказание казенными организациями муниципальных услуг (выполнение работ) физиченским и (или) юридическим лицам</t>
  </si>
  <si>
    <t>6.Осуществление (предоставление) бюджетных инвестиций в муниципальную собственность(за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</t>
  </si>
  <si>
    <t>Глава администрации Капустихинского сельсовета</t>
  </si>
  <si>
    <t>Афоньшина Л.И.</t>
  </si>
  <si>
    <t>Главный бухгалтер</t>
  </si>
  <si>
    <t>Гречух Н.В.</t>
  </si>
  <si>
    <t>Таблица 1. РЕЕСТР РАСХОДНЫХ ОБЯЗАТЕЛЬСТВ НАХРАТОВСКОГО СЕЛЬСОВЕТА ВОСКРЕСЕНСКОГО МУНИЦИПАЛЬНОГО РАЙОНА</t>
  </si>
  <si>
    <t>текущий 2017 финансовый год (первоначальный план)</t>
  </si>
  <si>
    <t>1 -ый год планового периода (2019 год)</t>
  </si>
  <si>
    <t>2-ой гид планового периода (2020 год)</t>
  </si>
  <si>
    <t>Расходные обязательства по оказанию муниципальных услуг (выполнение работ), включая ассигнования на закупки товаров, работ, услуг для обеспечения муниципальных нужд</t>
  </si>
  <si>
    <t xml:space="preserve">  1. Содержанию органа местного самоуправления</t>
  </si>
  <si>
    <t>777 0100000</t>
  </si>
  <si>
    <t>ЗРФ 06.10.03 №131-ФЗ Положение об оплате труда от 03.03.14  № 6 и внес.изм.от 01.12.15 №37,21.09.16 №101 и 19.05.17 №52</t>
  </si>
  <si>
    <t>01.10.2015</t>
  </si>
  <si>
    <t>777 01 20190</t>
  </si>
  <si>
    <t>ЗНО 03.08.07 №99-З</t>
  </si>
  <si>
    <t>777 01 20800</t>
  </si>
  <si>
    <t>Полож.омун.службе 29.12.15 №34 и внес.изм. от 29.02.16 №4, от 10.08.17 № 28</t>
  </si>
  <si>
    <t>01.01.17</t>
  </si>
  <si>
    <t>0</t>
  </si>
  <si>
    <t>123</t>
  </si>
  <si>
    <t>777 00 00000</t>
  </si>
  <si>
    <t>Бюджетный кодекс РФ ст.174.2</t>
  </si>
  <si>
    <t>777 03 92260</t>
  </si>
  <si>
    <t>777 04 21101</t>
  </si>
  <si>
    <t>800</t>
  </si>
  <si>
    <t>2. Обеспечению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</si>
  <si>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112 05 47590</t>
  </si>
  <si>
    <t>Полож.об опл.труда с внесен.изм.</t>
  </si>
  <si>
    <t>03.03.14</t>
  </si>
  <si>
    <t>5205400</t>
  </si>
  <si>
    <t>091 04 40590</t>
  </si>
  <si>
    <t>Полож.об опл.труда с внес.изм.</t>
  </si>
  <si>
    <t>4400059</t>
  </si>
  <si>
    <t>Реш. О бюджете Нахратовского с/с от 29.12.16 №34</t>
  </si>
  <si>
    <t>31.12.17</t>
  </si>
  <si>
    <t>09104 40590</t>
  </si>
  <si>
    <t>3. Закупку товаров, работ и услуг для муниципальных нужд (за исключением 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</si>
  <si>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</si>
  <si>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111 02 25040</t>
  </si>
  <si>
    <t>075 00 00000</t>
  </si>
  <si>
    <t>777 03 29060</t>
  </si>
  <si>
    <t>074 00 00000</t>
  </si>
  <si>
    <t>07408 05030</t>
  </si>
  <si>
    <t xml:space="preserve"> </t>
  </si>
  <si>
    <t>ремонт памятников.</t>
  </si>
  <si>
    <t>прочие-озеленение</t>
  </si>
  <si>
    <t>0920305</t>
  </si>
  <si>
    <t>5129700</t>
  </si>
  <si>
    <t>4.Предоставлению субсидий бюджетным и автономным учреждениям, включая субсидии на финансирование обеспечения выполнения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приобретения объектов недвижимого имущества в муниципальнуюсобственность)</t>
  </si>
  <si>
    <t>Субсидии бюджетным учреждениям на другие цели</t>
  </si>
  <si>
    <t>Субсидии бюджетным автономным учреждениям на иные цели</t>
  </si>
  <si>
    <t>5. Предоставление субсидий некомерческим организациям, не являющимися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(или)юридическим лицам</t>
  </si>
  <si>
    <t>6.Осуществление (предоставление) бюджетных инвестиций в муниципальную собственность(за исключением предоставления бюджетных инвестиций юридическим лицам, не являющимися муниципальными учреждениями и муниципальными унитарными предприятиями)</t>
  </si>
  <si>
    <t>Таблица 2. РЕЕСТР РАСХОДНЫХ ОБЯЗАТЕЛЬСТВ НАХРАТОВСКОГО СЕЛЬСОВЕТА  ВОСКРЕСЕНСКОГО РАЙОНА(РЕЕСТР РАСХОДНЫХ ОБЯЗАТЕЛЬСТВ СУБЪЕКТОВ</t>
  </si>
  <si>
    <t>Расходные обязательства по оказанию муниципальных услуг  (выполнения работ).включая ассигнования</t>
  </si>
  <si>
    <t>77 7 02 51180</t>
  </si>
  <si>
    <t>Расходные обязательства по предоставлению бюджетных инвестиций юридическим лицам, не являющимся муниципальными учреждениями</t>
  </si>
  <si>
    <t>Глава администрации</t>
  </si>
  <si>
    <t>Солодова С.Н.</t>
  </si>
  <si>
    <t>Баринова Л.Н.</t>
  </si>
  <si>
    <t>Таблица 1. РЕЕСТР РАСХОДНЫХ ОБЯЗАТЕЛЬСТВ НЕСТИАРСКОГО СЕЛЬСОВЕТА ВОСКРЕСЕНСКОГО МУНИЦИПАЛЬНОГО РАЙОНА (РЕЕСТР РАСХОДНЫХ ОБЯЗАТЕЛЬСТВ СУБЪЕКТОВ</t>
  </si>
  <si>
    <t>ДОХОДОВ И ИСТОЧНИКОВ ФИНАНСИРОВАНИЯ ДЕФИЦИТА  БЮДЖЕТА МУНИЦИПАЛЬНОГО РАЙОНА, ЗА ИСКЛЮЧЕНИЕМ ОСТАТКОВ СУБВЕНЦИЙ ПРОШЛЫХ ЛЕТ НА 2018-2020 ГОДЫ</t>
  </si>
  <si>
    <t>Решение сельск.Совета Нестиарского сельсовета от 30.12.2016 №34 "О бюджете Нестиарского сельсовета"</t>
  </si>
  <si>
    <t>Положение об оплате труда работников муниципальных бюджетных учреждений Нестиарского сельсовета Воскресенского района Утверждено постановлением администрации Нестиарского сельсовета 30.03.2017 №38</t>
  </si>
  <si>
    <t>3.11</t>
  </si>
  <si>
    <t>3.12</t>
  </si>
  <si>
    <t>3.13</t>
  </si>
  <si>
    <t>3.14</t>
  </si>
  <si>
    <t>3.1.8.</t>
  </si>
  <si>
    <t>3.1.9.</t>
  </si>
  <si>
    <t>Глава администрации   ____________________Ю.Н.Харюнин</t>
  </si>
  <si>
    <t>Таблица 1. РЕЕСТР РАСХОДНЫХ ОБЯЗАТЕЛЬСТВ СТАРОУСТИНСКОГО СЕЛЬСОВЕТА ВОСКРЕСЕНСКОГО МУНИЦИПАЛЬНОГО РАЙОНА</t>
  </si>
  <si>
    <t>ДОХОДОВ И ИСТОЧНИКОВ ФИНАНСИРОВАНИЯ ДЕФИЦИТА  БЮДЖЕТА, ЗА ИСКЛЮЧЕНИЕМ ОСТАТКОВ СУБВЕНЦИЙ ПРОШЛЫХ ЛЕТ</t>
  </si>
  <si>
    <t>устав ст.5 ч.1 п.1,2,3</t>
  </si>
  <si>
    <t>08,02,2006</t>
  </si>
  <si>
    <t>0100000</t>
  </si>
  <si>
    <t>0120190</t>
  </si>
  <si>
    <t>0120800</t>
  </si>
  <si>
    <t>01020190</t>
  </si>
  <si>
    <t>7770395560</t>
  </si>
  <si>
    <t>устав ст5.ч.1 п9</t>
  </si>
  <si>
    <t>0579590</t>
  </si>
  <si>
    <t xml:space="preserve">устав ст.5 ч.1 п 12, 13 </t>
  </si>
  <si>
    <t>0440590</t>
  </si>
  <si>
    <t>2470059</t>
  </si>
  <si>
    <t>3150203</t>
  </si>
  <si>
    <t>устав ст.5 ч.1 п.5</t>
  </si>
  <si>
    <t>7950800</t>
  </si>
  <si>
    <t>устав ст.5 ч.1 п.22</t>
  </si>
  <si>
    <t>3510500</t>
  </si>
  <si>
    <t>0740905030</t>
  </si>
  <si>
    <t>зарплата водокачей</t>
  </si>
  <si>
    <t>6000400</t>
  </si>
  <si>
    <t>1725118</t>
  </si>
  <si>
    <t xml:space="preserve">Глава администрации Староустинского сельсовета                                                        </t>
  </si>
  <si>
    <t>Крылова  М.Р.</t>
  </si>
  <si>
    <t>Главный бухгалтер                                                        Ю.Г. Скочилова</t>
  </si>
  <si>
    <t>Таблица 1. РЕЕСТР РАСХОДНЫХ ОБЯЗАТЕЛЬСТВ ВОСКРЕСЕНСКОГО МУНИЦИПАЛЬНОГО РАЙОНА (РЕЕСТР РАСХОДНЫХ ОБЯЗАТЕЛЬСТВ СУБЪЕКТОВ</t>
  </si>
  <si>
    <t>БЮДЖЕТНОГО ПЛАНИРОВАНИЯ БЮДЖЕТА МУНИЦИПАЛЬНОГО РАЙОНА) ПО РАСХОДНЫМ ОБЯЗАТЕЛЬСТВАМ, ИСПОЛНЯЕМЫМ ЗА СЧЕТ СОБСТВЕННЫХ</t>
  </si>
  <si>
    <t>ДОХОДОВ И ИСТОЧНИКОВ ФИНАНСИРОВАНИЯ ДЕФИЦИТА  БЮДЖЕТА МУНИЦИПАЛЬНОГО РАЙОНА, ЗА ИСКЛЮЧЕНИЕМ ОСТАТКОВ СУБВЕНЦИЙ ПРОШЛЫХ ЛЕТ НА 2018 ГОД</t>
  </si>
  <si>
    <t>Выплаты персоналу органа местного смамоуправления</t>
  </si>
  <si>
    <t xml:space="preserve">Решение поселкового Совета, Устав от 02 августа 2011г №27 Статья 24,25 </t>
  </si>
  <si>
    <t>28.12.2016 год № 38</t>
  </si>
  <si>
    <t>2.1.2.</t>
  </si>
  <si>
    <t>2.1.3</t>
  </si>
  <si>
    <t>0910404590</t>
  </si>
  <si>
    <t>2.1.4.</t>
  </si>
  <si>
    <t>Создание, содержание и организация деятельности аварийно-спасательных служб и (или) аврийно-спасательных формирований на территории поселения</t>
  </si>
  <si>
    <t>2.2.3.</t>
  </si>
  <si>
    <t>2.3.3.</t>
  </si>
  <si>
    <t>ОЗЕЛЕНЕНИЕ</t>
  </si>
  <si>
    <t>СОДЕРЖАНИЕ ТРАНСПОРТА</t>
  </si>
  <si>
    <t>СОД.РАБОЧИХ МЕСТ</t>
  </si>
  <si>
    <t>ремонт водопроводов</t>
  </si>
  <si>
    <t>7770329130</t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</si>
  <si>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</si>
  <si>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строитекльство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путём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 </t>
  </si>
  <si>
    <t>12</t>
  </si>
  <si>
    <t>77703036630</t>
  </si>
  <si>
    <t>777040000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</si>
  <si>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</si>
  <si>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7770325060</t>
  </si>
  <si>
    <t>810</t>
  </si>
  <si>
    <t>5.2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</si>
  <si>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</si>
  <si>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77703S9601</t>
  </si>
  <si>
    <t>Предоставление субсидий бюджетным учреждениям, автономным учреждениям, муниципальным унитарным предприятиям</t>
  </si>
  <si>
    <t>Предоставление субсидий автономным учреждениям</t>
  </si>
  <si>
    <t>Руководитель  ________________________________________________________ А.В. Гурылев</t>
  </si>
  <si>
    <t>подпись</t>
  </si>
  <si>
    <t>расшифровка подписи</t>
  </si>
  <si>
    <t>Исполнитель  ________________________________________________________Н.С.Скворцова</t>
  </si>
  <si>
    <t>9-22-06</t>
  </si>
  <si>
    <t>Начальник управления финансов</t>
  </si>
  <si>
    <t>Н.В.Мясникова</t>
  </si>
  <si>
    <t>Таблица 1. РЕЕСТР РАСХОДНЫХ ОБЯЗАТЕЛЬСТВ БОГОРОДСКОГО СЕЛЬСОВЕТА ВОСКРЕСЕНСКОГО МУНИЦИПАЛЬНОГО РАЙОНА</t>
  </si>
  <si>
    <t>устав глава 1 ст.4 п.1,2,3 Решение   с/с№ 1 от 14.01.10г</t>
  </si>
  <si>
    <t>устав глава 1 ст.4 п.9    Решение   с/с№ 1 от 14.01.10г</t>
  </si>
  <si>
    <t>Решение   с/с№ 1 от 14.01.10г</t>
  </si>
  <si>
    <t>устав глава 1 статья 4 п.5  Решение   с/с№ 1 от 14.01.10г</t>
  </si>
  <si>
    <t>устав глава 1 статья 4 п.5 Решение   с/с№ 1 от 14.01.10г</t>
  </si>
  <si>
    <t>устав  глава 4 статья 4 п.4 Решение  с/с№ 1 от 14.01.10г</t>
  </si>
  <si>
    <t>Прочая закупка товаров, работ и услуг</t>
  </si>
  <si>
    <t>244</t>
  </si>
  <si>
    <t>Иные закупки товаров, работ и услуг для муниципальных нужд (спилка аварийных дров)</t>
  </si>
  <si>
    <t>Общеэкономические вопросы</t>
  </si>
  <si>
    <t>Ю.В.Боков</t>
  </si>
  <si>
    <t>Исполнитель : Н.С.Премичева тел 3-54-71</t>
  </si>
  <si>
    <t>3.1.3.1.</t>
  </si>
  <si>
    <t>прочее благоустройство</t>
  </si>
  <si>
    <t>07400000000000</t>
  </si>
  <si>
    <t>резервный фонд с/администрации</t>
  </si>
  <si>
    <t>122500</t>
  </si>
  <si>
    <t>7770505030</t>
  </si>
  <si>
    <t>1</t>
  </si>
  <si>
    <t>социальная политика</t>
  </si>
  <si>
    <t>7770400000</t>
  </si>
  <si>
    <t>Исполнитель : М.А.Миронова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</si>
</sst>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  <numFmt numFmtId="168" formatCode="[$-FC19]d\ mmmm\ yyyy\ &quot;г.&quot;"/>
  </numFmts>
  <fonts count="76">
    <font>
      <sz val="10"/>
      <name val="Arial"/>
      <family val="0"/>
    </font>
    <font>
      <sz val="9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8"/>
      <color indexed="22"/>
      <name val="Arial"/>
      <family val="2"/>
    </font>
    <font>
      <sz val="8"/>
      <color indexed="55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20"/>
      <name val="Times New Roman"/>
      <family val="1"/>
    </font>
    <font>
      <b/>
      <i/>
      <sz val="6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7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49" fontId="12" fillId="0" borderId="11" xfId="0" applyNumberFormat="1" applyFont="1" applyFill="1" applyBorder="1" applyAlignment="1" applyProtection="1">
      <alignment horizontal="left" vertical="top"/>
      <protection/>
    </xf>
    <xf numFmtId="0" fontId="11" fillId="0" borderId="11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1" fontId="12" fillId="0" borderId="11" xfId="0" applyNumberFormat="1" applyFont="1" applyFill="1" applyBorder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1" fontId="12" fillId="0" borderId="0" xfId="0" applyNumberFormat="1" applyFont="1" applyFill="1" applyBorder="1" applyAlignment="1" applyProtection="1">
      <alignment vertical="top"/>
      <protection/>
    </xf>
    <xf numFmtId="1" fontId="0" fillId="0" borderId="11" xfId="0" applyNumberFormat="1" applyFont="1" applyFill="1" applyBorder="1" applyAlignment="1" applyProtection="1">
      <alignment horizontal="left" vertical="top"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1" fontId="15" fillId="0" borderId="11" xfId="0" applyNumberFormat="1" applyFont="1" applyFill="1" applyBorder="1" applyAlignment="1" applyProtection="1">
      <alignment horizontal="left" vertical="top"/>
      <protection/>
    </xf>
    <xf numFmtId="1" fontId="3" fillId="0" borderId="11" xfId="0" applyNumberFormat="1" applyFont="1" applyFill="1" applyBorder="1" applyAlignment="1" applyProtection="1">
      <alignment horizontal="left" vertical="top"/>
      <protection/>
    </xf>
    <xf numFmtId="1" fontId="16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left" vertical="top"/>
      <protection/>
    </xf>
    <xf numFmtId="49" fontId="7" fillId="32" borderId="11" xfId="0" applyNumberFormat="1" applyFont="1" applyFill="1" applyBorder="1" applyAlignment="1" applyProtection="1">
      <alignment horizontal="left" vertical="top" wrapText="1"/>
      <protection/>
    </xf>
    <xf numFmtId="49" fontId="3" fillId="32" borderId="11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left" vertical="top"/>
      <protection/>
    </xf>
    <xf numFmtId="49" fontId="3" fillId="0" borderId="16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2" fontId="8" fillId="0" borderId="16" xfId="0" applyNumberFormat="1" applyFont="1" applyFill="1" applyBorder="1" applyAlignment="1" applyProtection="1">
      <alignment horizontal="left" vertical="top"/>
      <protection/>
    </xf>
    <xf numFmtId="2" fontId="8" fillId="0" borderId="11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vertical="top" wrapText="1"/>
      <protection/>
    </xf>
    <xf numFmtId="49" fontId="8" fillId="0" borderId="17" xfId="0" applyNumberFormat="1" applyFont="1" applyFill="1" applyBorder="1" applyAlignment="1" applyProtection="1">
      <alignment vertical="top" wrapText="1"/>
      <protection/>
    </xf>
    <xf numFmtId="49" fontId="8" fillId="0" borderId="18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6" xfId="0" applyNumberFormat="1" applyFont="1" applyFill="1" applyBorder="1" applyAlignment="1" applyProtection="1">
      <alignment horizontal="left" vertical="top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49" fontId="8" fillId="0" borderId="18" xfId="0" applyNumberFormat="1" applyFont="1" applyFill="1" applyBorder="1" applyAlignment="1" applyProtection="1">
      <alignment horizontal="left" vertical="top"/>
      <protection/>
    </xf>
    <xf numFmtId="0" fontId="8" fillId="0" borderId="18" xfId="0" applyNumberFormat="1" applyFont="1" applyFill="1" applyBorder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1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9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9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1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 horizontal="left"/>
      <protection/>
    </xf>
    <xf numFmtId="0" fontId="0" fillId="33" borderId="13" xfId="0" applyNumberFormat="1" applyFont="1" applyFill="1" applyBorder="1" applyAlignment="1" applyProtection="1">
      <alignment horizontal="left"/>
      <protection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1" fontId="9" fillId="33" borderId="11" xfId="0" applyNumberFormat="1" applyFon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left"/>
      <protection/>
    </xf>
    <xf numFmtId="1" fontId="12" fillId="33" borderId="11" xfId="0" applyNumberFormat="1" applyFont="1" applyFill="1" applyBorder="1" applyAlignment="1" applyProtection="1">
      <alignment horizontal="left"/>
      <protection/>
    </xf>
    <xf numFmtId="49" fontId="3" fillId="33" borderId="11" xfId="0" applyNumberFormat="1" applyFont="1" applyFill="1" applyBorder="1" applyAlignment="1" applyProtection="1">
      <alignment horizontal="center"/>
      <protection/>
    </xf>
    <xf numFmtId="49" fontId="3" fillId="33" borderId="11" xfId="0" applyNumberFormat="1" applyFont="1" applyFill="1" applyBorder="1" applyAlignment="1" applyProtection="1">
      <alignment horizontal="left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8" fillId="33" borderId="11" xfId="0" applyNumberFormat="1" applyFont="1" applyFill="1" applyBorder="1" applyAlignment="1" applyProtection="1">
      <alignment horizontal="left"/>
      <protection/>
    </xf>
    <xf numFmtId="1" fontId="8" fillId="33" borderId="11" xfId="0" applyNumberFormat="1" applyFont="1" applyFill="1" applyBorder="1" applyAlignment="1" applyProtection="1">
      <alignment horizontal="left"/>
      <protection/>
    </xf>
    <xf numFmtId="49" fontId="8" fillId="33" borderId="11" xfId="0" applyNumberFormat="1" applyFont="1" applyFill="1" applyBorder="1" applyAlignment="1">
      <alignment/>
    </xf>
    <xf numFmtId="49" fontId="3" fillId="33" borderId="16" xfId="0" applyNumberFormat="1" applyFont="1" applyFill="1" applyBorder="1" applyAlignment="1" applyProtection="1">
      <alignment horizontal="left" wrapText="1"/>
      <protection/>
    </xf>
    <xf numFmtId="49" fontId="8" fillId="33" borderId="11" xfId="0" applyNumberFormat="1" applyFont="1" applyFill="1" applyBorder="1" applyAlignment="1" applyProtection="1">
      <alignment horizontal="left" wrapText="1"/>
      <protection/>
    </xf>
    <xf numFmtId="1" fontId="12" fillId="33" borderId="11" xfId="0" applyNumberFormat="1" applyFont="1" applyFill="1" applyBorder="1" applyAlignment="1" applyProtection="1">
      <alignment horizontal="left" wrapText="1"/>
      <protection/>
    </xf>
    <xf numFmtId="49" fontId="3" fillId="33" borderId="11" xfId="0" applyNumberFormat="1" applyFont="1" applyFill="1" applyBorder="1" applyAlignment="1" applyProtection="1">
      <alignment horizontal="left"/>
      <protection/>
    </xf>
    <xf numFmtId="2" fontId="8" fillId="33" borderId="16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left" wrapText="1"/>
      <protection/>
    </xf>
    <xf numFmtId="2" fontId="8" fillId="33" borderId="11" xfId="0" applyNumberFormat="1" applyFont="1" applyFill="1" applyBorder="1" applyAlignment="1" applyProtection="1">
      <alignment horizontal="left"/>
      <protection/>
    </xf>
    <xf numFmtId="49" fontId="3" fillId="33" borderId="11" xfId="0" applyNumberFormat="1" applyFont="1" applyFill="1" applyBorder="1" applyAlignment="1" applyProtection="1">
      <alignment wrapText="1"/>
      <protection/>
    </xf>
    <xf numFmtId="0" fontId="3" fillId="33" borderId="11" xfId="0" applyNumberFormat="1" applyFont="1" applyFill="1" applyBorder="1" applyAlignment="1" applyProtection="1">
      <alignment wrapText="1"/>
      <protection/>
    </xf>
    <xf numFmtId="49" fontId="7" fillId="33" borderId="11" xfId="0" applyNumberFormat="1" applyFont="1" applyFill="1" applyBorder="1" applyAlignment="1" applyProtection="1">
      <alignment horizontal="left"/>
      <protection/>
    </xf>
    <xf numFmtId="1" fontId="7" fillId="33" borderId="11" xfId="0" applyNumberFormat="1" applyFont="1" applyFill="1" applyBorder="1" applyAlignment="1" applyProtection="1">
      <alignment horizontal="left"/>
      <protection/>
    </xf>
    <xf numFmtId="49" fontId="7" fillId="33" borderId="14" xfId="0" applyNumberFormat="1" applyFont="1" applyFill="1" applyBorder="1" applyAlignment="1" applyProtection="1">
      <alignment horizontal="left" wrapText="1"/>
      <protection/>
    </xf>
    <xf numFmtId="1" fontId="3" fillId="33" borderId="11" xfId="0" applyNumberFormat="1" applyFont="1" applyFill="1" applyBorder="1" applyAlignment="1" applyProtection="1">
      <alignment horizontal="left"/>
      <protection/>
    </xf>
    <xf numFmtId="49" fontId="3" fillId="33" borderId="14" xfId="0" applyNumberFormat="1" applyFont="1" applyFill="1" applyBorder="1" applyAlignment="1" applyProtection="1">
      <alignment horizontal="left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2" fontId="3" fillId="33" borderId="11" xfId="0" applyNumberFormat="1" applyFont="1" applyFill="1" applyBorder="1" applyAlignment="1" applyProtection="1">
      <alignment horizontal="left" wrapText="1"/>
      <protection/>
    </xf>
    <xf numFmtId="0" fontId="4" fillId="33" borderId="16" xfId="0" applyNumberFormat="1" applyFont="1" applyFill="1" applyBorder="1" applyAlignment="1" applyProtection="1">
      <alignment wrapText="1"/>
      <protection/>
    </xf>
    <xf numFmtId="0" fontId="3" fillId="33" borderId="11" xfId="0" applyFont="1" applyFill="1" applyBorder="1" applyAlignment="1">
      <alignment wrapText="1"/>
    </xf>
    <xf numFmtId="0" fontId="3" fillId="33" borderId="17" xfId="0" applyNumberFormat="1" applyFont="1" applyFill="1" applyBorder="1" applyAlignment="1" applyProtection="1">
      <alignment wrapText="1"/>
      <protection/>
    </xf>
    <xf numFmtId="49" fontId="8" fillId="33" borderId="14" xfId="0" applyNumberFormat="1" applyFont="1" applyFill="1" applyBorder="1" applyAlignment="1" applyProtection="1">
      <alignment wrapText="1"/>
      <protection/>
    </xf>
    <xf numFmtId="0" fontId="0" fillId="33" borderId="15" xfId="0" applyNumberFormat="1" applyFont="1" applyFill="1" applyBorder="1" applyAlignment="1" applyProtection="1">
      <alignment wrapText="1"/>
      <protection/>
    </xf>
    <xf numFmtId="0" fontId="0" fillId="33" borderId="19" xfId="0" applyNumberFormat="1" applyFont="1" applyFill="1" applyBorder="1" applyAlignment="1" applyProtection="1">
      <alignment wrapText="1"/>
      <protection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49" fontId="8" fillId="33" borderId="16" xfId="0" applyNumberFormat="1" applyFont="1" applyFill="1" applyBorder="1" applyAlignment="1" applyProtection="1">
      <alignment horizontal="left"/>
      <protection/>
    </xf>
    <xf numFmtId="1" fontId="8" fillId="33" borderId="16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 applyProtection="1">
      <alignment horizontal="left" wrapText="1"/>
      <protection/>
    </xf>
    <xf numFmtId="0" fontId="7" fillId="33" borderId="11" xfId="0" applyNumberFormat="1" applyFont="1" applyFill="1" applyBorder="1" applyAlignment="1" applyProtection="1">
      <alignment horizontal="left" wrapText="1"/>
      <protection/>
    </xf>
    <xf numFmtId="49" fontId="8" fillId="33" borderId="18" xfId="0" applyNumberFormat="1" applyFont="1" applyFill="1" applyBorder="1" applyAlignment="1" applyProtection="1">
      <alignment horizontal="left"/>
      <protection/>
    </xf>
    <xf numFmtId="0" fontId="8" fillId="33" borderId="18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 applyProtection="1">
      <alignment horizontal="center" wrapText="1"/>
      <protection/>
    </xf>
    <xf numFmtId="49" fontId="8" fillId="33" borderId="11" xfId="0" applyNumberFormat="1" applyFont="1" applyFill="1" applyBorder="1" applyAlignment="1" applyProtection="1">
      <alignment horizontal="center"/>
      <protection/>
    </xf>
    <xf numFmtId="49" fontId="8" fillId="33" borderId="19" xfId="0" applyNumberFormat="1" applyFon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center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0" fontId="11" fillId="33" borderId="11" xfId="0" applyNumberFormat="1" applyFont="1" applyFill="1" applyBorder="1" applyAlignment="1" applyProtection="1">
      <alignment horizontal="center"/>
      <protection/>
    </xf>
    <xf numFmtId="49" fontId="12" fillId="33" borderId="11" xfId="0" applyNumberFormat="1" applyFon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left" wrapText="1"/>
      <protection/>
    </xf>
    <xf numFmtId="0" fontId="11" fillId="33" borderId="11" xfId="0" applyNumberFormat="1" applyFont="1" applyFill="1" applyBorder="1" applyAlignment="1" applyProtection="1">
      <alignment horizontal="right"/>
      <protection/>
    </xf>
    <xf numFmtId="0" fontId="8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/>
      <protection/>
    </xf>
    <xf numFmtId="0" fontId="12" fillId="33" borderId="11" xfId="0" applyNumberFormat="1" applyFont="1" applyFill="1" applyBorder="1" applyAlignment="1" applyProtection="1">
      <alignment/>
      <protection/>
    </xf>
    <xf numFmtId="1" fontId="12" fillId="33" borderId="11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1" fontId="1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left"/>
      <protection/>
    </xf>
    <xf numFmtId="0" fontId="8" fillId="33" borderId="13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12" fillId="33" borderId="11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center" wrapText="1"/>
      <protection/>
    </xf>
    <xf numFmtId="1" fontId="7" fillId="33" borderId="11" xfId="0" applyNumberFormat="1" applyFont="1" applyFill="1" applyBorder="1" applyAlignment="1" applyProtection="1">
      <alignment horizontal="left" wrapText="1"/>
      <protection/>
    </xf>
    <xf numFmtId="0" fontId="7" fillId="33" borderId="14" xfId="0" applyNumberFormat="1" applyFont="1" applyFill="1" applyBorder="1" applyAlignment="1" applyProtection="1">
      <alignment horizontal="left" wrapText="1"/>
      <protection/>
    </xf>
    <xf numFmtId="0" fontId="3" fillId="33" borderId="14" xfId="0" applyNumberFormat="1" applyFont="1" applyFill="1" applyBorder="1" applyAlignment="1" applyProtection="1">
      <alignment horizontal="left" wrapText="1"/>
      <protection/>
    </xf>
    <xf numFmtId="0" fontId="7" fillId="33" borderId="11" xfId="0" applyNumberFormat="1" applyFont="1" applyFill="1" applyBorder="1" applyAlignment="1" applyProtection="1">
      <alignment horizontal="center" wrapText="1"/>
      <protection/>
    </xf>
    <xf numFmtId="0" fontId="7" fillId="33" borderId="15" xfId="0" applyNumberFormat="1" applyFont="1" applyFill="1" applyBorder="1" applyAlignment="1" applyProtection="1">
      <alignment horizontal="left" wrapText="1"/>
      <protection/>
    </xf>
    <xf numFmtId="0" fontId="8" fillId="33" borderId="19" xfId="0" applyNumberFormat="1" applyFon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 locked="0"/>
    </xf>
    <xf numFmtId="1" fontId="8" fillId="33" borderId="11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" fontId="9" fillId="0" borderId="11" xfId="0" applyNumberFormat="1" applyFont="1" applyFill="1" applyBorder="1" applyAlignment="1" applyProtection="1">
      <alignment horizontal="left" vertical="top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16" fontId="3" fillId="0" borderId="11" xfId="0" applyNumberFormat="1" applyFont="1" applyFill="1" applyBorder="1" applyAlignment="1" applyProtection="1">
      <alignment horizontal="left" vertical="top"/>
      <protection/>
    </xf>
    <xf numFmtId="0" fontId="20" fillId="0" borderId="11" xfId="0" applyNumberFormat="1" applyFont="1" applyFill="1" applyBorder="1" applyAlignment="1" applyProtection="1">
      <alignment horizontal="center" vertical="top"/>
      <protection/>
    </xf>
    <xf numFmtId="0" fontId="20" fillId="0" borderId="11" xfId="0" applyNumberFormat="1" applyFont="1" applyFill="1" applyBorder="1" applyAlignment="1" applyProtection="1">
      <alignment horizontal="left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14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14" fontId="8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3" fillId="0" borderId="11" xfId="0" applyNumberFormat="1" applyFont="1" applyFill="1" applyBorder="1" applyAlignment="1" applyProtection="1">
      <alignment horizontal="left" vertical="top"/>
      <protection/>
    </xf>
    <xf numFmtId="0" fontId="74" fillId="0" borderId="11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49" fontId="8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49" fontId="8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8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1" fontId="22" fillId="0" borderId="11" xfId="0" applyNumberFormat="1" applyFont="1" applyFill="1" applyBorder="1" applyAlignment="1" applyProtection="1">
      <alignment horizontal="left" vertical="top"/>
      <protection/>
    </xf>
    <xf numFmtId="49" fontId="23" fillId="0" borderId="11" xfId="0" applyNumberFormat="1" applyFont="1" applyFill="1" applyBorder="1" applyAlignment="1" applyProtection="1">
      <alignment horizontal="left" vertical="top" wrapText="1"/>
      <protection/>
    </xf>
    <xf numFmtId="49" fontId="23" fillId="0" borderId="11" xfId="0" applyNumberFormat="1" applyFont="1" applyFill="1" applyBorder="1" applyAlignment="1" applyProtection="1">
      <alignment horizontal="left" vertical="top"/>
      <protection/>
    </xf>
    <xf numFmtId="1" fontId="24" fillId="0" borderId="11" xfId="0" applyNumberFormat="1" applyFont="1" applyFill="1" applyBorder="1" applyAlignment="1" applyProtection="1">
      <alignment horizontal="left" vertical="top"/>
      <protection/>
    </xf>
    <xf numFmtId="49" fontId="21" fillId="0" borderId="16" xfId="0" applyNumberFormat="1" applyFont="1" applyFill="1" applyBorder="1" applyAlignment="1" applyProtection="1">
      <alignment horizontal="left" vertical="top" wrapText="1"/>
      <protection/>
    </xf>
    <xf numFmtId="0" fontId="24" fillId="0" borderId="11" xfId="0" applyNumberFormat="1" applyFont="1" applyFill="1" applyBorder="1" applyAlignment="1" applyProtection="1">
      <alignment horizontal="left" vertical="top"/>
      <protection/>
    </xf>
    <xf numFmtId="49" fontId="21" fillId="0" borderId="11" xfId="0" applyNumberFormat="1" applyFont="1" applyFill="1" applyBorder="1" applyAlignment="1" applyProtection="1">
      <alignment horizontal="left" vertical="top" wrapText="1"/>
      <protection/>
    </xf>
    <xf numFmtId="11" fontId="3" fillId="0" borderId="11" xfId="0" applyNumberFormat="1" applyFont="1" applyFill="1" applyBorder="1" applyAlignment="1" applyProtection="1">
      <alignment horizontal="left" vertical="top" wrapText="1"/>
      <protection/>
    </xf>
    <xf numFmtId="0" fontId="21" fillId="0" borderId="11" xfId="0" applyNumberFormat="1" applyFont="1" applyFill="1" applyBorder="1" applyAlignment="1" applyProtection="1">
      <alignment horizontal="left" vertical="top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vertical="top"/>
      <protection/>
    </xf>
    <xf numFmtId="49" fontId="7" fillId="0" borderId="14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horizontal="left" vertical="top"/>
      <protection/>
    </xf>
    <xf numFmtId="2" fontId="7" fillId="0" borderId="11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1" fontId="1" fillId="0" borderId="11" xfId="0" applyNumberFormat="1" applyFont="1" applyFill="1" applyBorder="1" applyAlignment="1" applyProtection="1">
      <alignment horizontal="center" vertical="top"/>
      <protection/>
    </xf>
    <xf numFmtId="1" fontId="8" fillId="0" borderId="16" xfId="0" applyNumberFormat="1" applyFont="1" applyFill="1" applyBorder="1" applyAlignment="1" applyProtection="1">
      <alignment horizontal="left" vertical="top"/>
      <protection/>
    </xf>
    <xf numFmtId="1" fontId="8" fillId="0" borderId="18" xfId="0" applyNumberFormat="1" applyFont="1" applyFill="1" applyBorder="1" applyAlignment="1" applyProtection="1">
      <alignment horizontal="left" vertical="top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left" vertical="top" wrapText="1"/>
      <protection/>
    </xf>
    <xf numFmtId="1" fontId="8" fillId="0" borderId="11" xfId="0" applyNumberFormat="1" applyFont="1" applyFill="1" applyBorder="1" applyAlignment="1" applyProtection="1">
      <alignment vertical="top"/>
      <protection/>
    </xf>
    <xf numFmtId="1" fontId="3" fillId="0" borderId="11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" fontId="25" fillId="0" borderId="11" xfId="0" applyNumberFormat="1" applyFont="1" applyBorder="1" applyAlignment="1">
      <alignment horizontal="left" vertical="top"/>
    </xf>
    <xf numFmtId="1" fontId="25" fillId="0" borderId="11" xfId="0" applyNumberFormat="1" applyFont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49" fontId="8" fillId="0" borderId="18" xfId="0" applyNumberFormat="1" applyFont="1" applyFill="1" applyBorder="1" applyAlignment="1" applyProtection="1">
      <alignment horizontal="left" vertical="top" wrapText="1"/>
      <protection/>
    </xf>
    <xf numFmtId="2" fontId="7" fillId="33" borderId="11" xfId="0" applyNumberFormat="1" applyFont="1" applyFill="1" applyBorder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1" fontId="9" fillId="0" borderId="0" xfId="0" applyNumberFormat="1" applyFont="1" applyFill="1" applyBorder="1" applyAlignment="1" applyProtection="1">
      <alignment horizontal="left" vertical="top"/>
      <protection/>
    </xf>
    <xf numFmtId="1" fontId="0" fillId="0" borderId="10" xfId="0" applyNumberFormat="1" applyFont="1" applyFill="1" applyBorder="1" applyAlignment="1" applyProtection="1">
      <alignment horizontal="left" vertical="top"/>
      <protection/>
    </xf>
    <xf numFmtId="1" fontId="4" fillId="0" borderId="10" xfId="0" applyNumberFormat="1" applyFont="1" applyFill="1" applyBorder="1" applyAlignment="1" applyProtection="1">
      <alignment horizontal="left" vertical="top"/>
      <protection/>
    </xf>
    <xf numFmtId="1" fontId="0" fillId="0" borderId="12" xfId="0" applyNumberFormat="1" applyFont="1" applyFill="1" applyBorder="1" applyAlignment="1" applyProtection="1">
      <alignment horizontal="left" vertical="top"/>
      <protection/>
    </xf>
    <xf numFmtId="1" fontId="1" fillId="0" borderId="11" xfId="0" applyNumberFormat="1" applyFont="1" applyFill="1" applyBorder="1" applyAlignment="1" applyProtection="1">
      <alignment horizontal="center" vertical="top"/>
      <protection/>
    </xf>
    <xf numFmtId="1" fontId="9" fillId="33" borderId="11" xfId="0" applyNumberFormat="1" applyFont="1" applyFill="1" applyBorder="1" applyAlignment="1" applyProtection="1">
      <alignment horizontal="left" vertical="top"/>
      <protection/>
    </xf>
    <xf numFmtId="1" fontId="12" fillId="33" borderId="11" xfId="0" applyNumberFormat="1" applyFont="1" applyFill="1" applyBorder="1" applyAlignment="1" applyProtection="1">
      <alignment horizontal="left" vertical="top"/>
      <protection/>
    </xf>
    <xf numFmtId="1" fontId="12" fillId="33" borderId="11" xfId="0" applyNumberFormat="1" applyFont="1" applyFill="1" applyBorder="1" applyAlignment="1" applyProtection="1">
      <alignment horizontal="left" vertical="top" wrapText="1"/>
      <protection/>
    </xf>
    <xf numFmtId="1" fontId="7" fillId="33" borderId="11" xfId="0" applyNumberFormat="1" applyFont="1" applyFill="1" applyBorder="1" applyAlignment="1" applyProtection="1">
      <alignment horizontal="left" vertical="top"/>
      <protection/>
    </xf>
    <xf numFmtId="1" fontId="3" fillId="33" borderId="11" xfId="0" applyNumberFormat="1" applyFont="1" applyFill="1" applyBorder="1" applyAlignment="1" applyProtection="1">
      <alignment horizontal="left" vertical="top"/>
      <protection/>
    </xf>
    <xf numFmtId="1" fontId="11" fillId="0" borderId="11" xfId="0" applyNumberFormat="1" applyFont="1" applyFill="1" applyBorder="1" applyAlignment="1" applyProtection="1">
      <alignment horizontal="center" vertical="top"/>
      <protection/>
    </xf>
    <xf numFmtId="1" fontId="8" fillId="0" borderId="1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1" fontId="8" fillId="0" borderId="12" xfId="0" applyNumberFormat="1" applyFont="1" applyFill="1" applyBorder="1" applyAlignment="1" applyProtection="1">
      <alignment horizontal="left" vertical="top"/>
      <protection/>
    </xf>
    <xf numFmtId="1" fontId="3" fillId="0" borderId="19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1" fillId="33" borderId="11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left" vertical="top"/>
      <protection/>
    </xf>
    <xf numFmtId="0" fontId="12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1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49" fontId="3" fillId="33" borderId="11" xfId="0" applyNumberFormat="1" applyFont="1" applyFill="1" applyBorder="1" applyAlignment="1" applyProtection="1">
      <alignment horizontal="left" vertical="top"/>
      <protection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3" fillId="34" borderId="11" xfId="0" applyNumberFormat="1" applyFont="1" applyFill="1" applyBorder="1" applyAlignment="1" applyProtection="1">
      <alignment horizontal="left" vertical="top"/>
      <protection/>
    </xf>
    <xf numFmtId="1" fontId="8" fillId="34" borderId="11" xfId="0" applyNumberFormat="1" applyFont="1" applyFill="1" applyBorder="1" applyAlignment="1" applyProtection="1">
      <alignment horizontal="left" vertical="top"/>
      <protection/>
    </xf>
    <xf numFmtId="0" fontId="8" fillId="33" borderId="16" xfId="0" applyNumberFormat="1" applyFont="1" applyFill="1" applyBorder="1" applyAlignment="1" applyProtection="1">
      <alignment horizontal="left" vertical="top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8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top"/>
      <protection/>
    </xf>
    <xf numFmtId="0" fontId="8" fillId="33" borderId="11" xfId="0" applyNumberFormat="1" applyFont="1" applyFill="1" applyBorder="1" applyAlignment="1" applyProtection="1">
      <alignment vertical="top"/>
      <protection/>
    </xf>
    <xf numFmtId="1" fontId="12" fillId="33" borderId="11" xfId="0" applyNumberFormat="1" applyFont="1" applyFill="1" applyBorder="1" applyAlignment="1" applyProtection="1">
      <alignment vertical="top"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left" vertical="top"/>
      <protection/>
    </xf>
    <xf numFmtId="1" fontId="0" fillId="33" borderId="11" xfId="0" applyNumberFormat="1" applyFont="1" applyFill="1" applyBorder="1" applyAlignment="1" applyProtection="1">
      <alignment horizontal="left" vertical="top"/>
      <protection/>
    </xf>
    <xf numFmtId="2" fontId="7" fillId="33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/>
      <protection/>
    </xf>
    <xf numFmtId="0" fontId="28" fillId="33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9" fillId="33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31" fillId="0" borderId="11" xfId="0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 applyProtection="1">
      <alignment horizontal="left" vertical="top" wrapText="1"/>
      <protection/>
    </xf>
    <xf numFmtId="0" fontId="32" fillId="0" borderId="11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33" borderId="11" xfId="0" applyNumberFormat="1" applyFont="1" applyFill="1" applyBorder="1" applyAlignment="1" applyProtection="1">
      <alignment vertical="top"/>
      <protection/>
    </xf>
    <xf numFmtId="0" fontId="20" fillId="0" borderId="16" xfId="0" applyNumberFormat="1" applyFont="1" applyFill="1" applyBorder="1" applyAlignment="1" applyProtection="1">
      <alignment vertical="top"/>
      <protection/>
    </xf>
    <xf numFmtId="0" fontId="7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33" borderId="16" xfId="0" applyNumberFormat="1" applyFont="1" applyFill="1" applyBorder="1" applyAlignment="1" applyProtection="1">
      <alignment vertical="top"/>
      <protection/>
    </xf>
    <xf numFmtId="0" fontId="12" fillId="33" borderId="11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vertical="top" wrapText="1"/>
      <protection/>
    </xf>
    <xf numFmtId="49" fontId="3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vertical="top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49" fontId="7" fillId="0" borderId="11" xfId="0" applyNumberFormat="1" applyFont="1" applyFill="1" applyBorder="1" applyAlignment="1" applyProtection="1">
      <alignment vertical="top" wrapText="1"/>
      <protection/>
    </xf>
    <xf numFmtId="49" fontId="12" fillId="0" borderId="11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33" borderId="11" xfId="0" applyNumberFormat="1" applyFont="1" applyFill="1" applyBorder="1" applyAlignment="1" applyProtection="1">
      <alignment vertical="top" wrapText="1"/>
      <protection/>
    </xf>
    <xf numFmtId="49" fontId="3" fillId="33" borderId="11" xfId="0" applyNumberFormat="1" applyFont="1" applyFill="1" applyBorder="1" applyAlignment="1" applyProtection="1">
      <alignment vertical="top"/>
      <protection/>
    </xf>
    <xf numFmtId="1" fontId="74" fillId="0" borderId="11" xfId="0" applyNumberFormat="1" applyFont="1" applyFill="1" applyBorder="1" applyAlignment="1" applyProtection="1">
      <alignment horizontal="left" vertical="top"/>
      <protection/>
    </xf>
    <xf numFmtId="0" fontId="75" fillId="0" borderId="11" xfId="0" applyNumberFormat="1" applyFont="1" applyFill="1" applyBorder="1" applyAlignment="1" applyProtection="1">
      <alignment horizontal="left" vertical="top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0" fontId="9" fillId="0" borderId="19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top" wrapText="1" indent="8"/>
      <protection/>
    </xf>
    <xf numFmtId="0" fontId="3" fillId="0" borderId="21" xfId="0" applyNumberFormat="1" applyFont="1" applyFill="1" applyBorder="1" applyAlignment="1" applyProtection="1">
      <alignment horizontal="left" vertical="top" wrapText="1" indent="8"/>
      <protection/>
    </xf>
    <xf numFmtId="0" fontId="3" fillId="0" borderId="22" xfId="0" applyNumberFormat="1" applyFont="1" applyFill="1" applyBorder="1" applyAlignment="1" applyProtection="1">
      <alignment horizontal="left" vertical="top" wrapText="1" indent="8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16" xfId="0" applyNumberFormat="1" applyFont="1" applyFill="1" applyBorder="1" applyAlignment="1" applyProtection="1">
      <alignment horizontal="center" vertical="top" wrapText="1"/>
      <protection/>
    </xf>
    <xf numFmtId="49" fontId="8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left" vertical="top"/>
      <protection/>
    </xf>
    <xf numFmtId="0" fontId="8" fillId="0" borderId="19" xfId="0" applyNumberFormat="1" applyFont="1" applyFill="1" applyBorder="1" applyAlignment="1" applyProtection="1">
      <alignment horizontal="left" vertical="top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5" xfId="0" applyNumberFormat="1" applyFont="1" applyFill="1" applyBorder="1" applyAlignment="1" applyProtection="1">
      <alignment horizontal="left" vertical="top" wrapText="1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49" fontId="8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2" fontId="7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17" xfId="0" applyNumberFormat="1" applyFont="1" applyFill="1" applyBorder="1" applyAlignment="1" applyProtection="1">
      <alignment horizontal="right" vertical="top"/>
      <protection/>
    </xf>
    <xf numFmtId="0" fontId="3" fillId="0" borderId="18" xfId="0" applyNumberFormat="1" applyFont="1" applyFill="1" applyBorder="1" applyAlignment="1" applyProtection="1">
      <alignment horizontal="right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8" fillId="0" borderId="24" xfId="0" applyNumberFormat="1" applyFont="1" applyFill="1" applyBorder="1" applyAlignment="1" applyProtection="1">
      <alignment horizontal="left" vertical="top"/>
      <protection/>
    </xf>
    <xf numFmtId="49" fontId="16" fillId="32" borderId="14" xfId="0" applyNumberFormat="1" applyFont="1" applyFill="1" applyBorder="1" applyAlignment="1" applyProtection="1">
      <alignment horizontal="left" vertical="top" wrapText="1"/>
      <protection/>
    </xf>
    <xf numFmtId="49" fontId="16" fillId="32" borderId="15" xfId="0" applyNumberFormat="1" applyFont="1" applyFill="1" applyBorder="1" applyAlignment="1" applyProtection="1">
      <alignment horizontal="left" vertical="top" wrapText="1"/>
      <protection/>
    </xf>
    <xf numFmtId="49" fontId="9" fillId="32" borderId="15" xfId="0" applyNumberFormat="1" applyFont="1" applyFill="1" applyBorder="1" applyAlignment="1" applyProtection="1">
      <alignment horizontal="left" vertical="top" wrapText="1"/>
      <protection/>
    </xf>
    <xf numFmtId="49" fontId="9" fillId="32" borderId="15" xfId="0" applyNumberFormat="1" applyFont="1" applyFill="1" applyBorder="1" applyAlignment="1" applyProtection="1">
      <alignment vertical="top" wrapText="1"/>
      <protection/>
    </xf>
    <xf numFmtId="49" fontId="9" fillId="32" borderId="19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6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49" fontId="3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9" xfId="0" applyNumberFormat="1" applyFont="1" applyFill="1" applyBorder="1" applyAlignment="1" applyProtection="1">
      <alignment horizontal="left" vertical="top"/>
      <protection/>
    </xf>
    <xf numFmtId="49" fontId="3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2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49" fontId="16" fillId="0" borderId="14" xfId="0" applyNumberFormat="1" applyFont="1" applyFill="1" applyBorder="1" applyAlignment="1" applyProtection="1">
      <alignment horizontal="left" vertical="top" wrapText="1"/>
      <protection/>
    </xf>
    <xf numFmtId="49" fontId="16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vertical="top" wrapText="1"/>
      <protection/>
    </xf>
    <xf numFmtId="49" fontId="9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2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2" fillId="33" borderId="17" xfId="0" applyNumberFormat="1" applyFont="1" applyFill="1" applyBorder="1" applyAlignment="1" applyProtection="1">
      <alignment horizontal="center"/>
      <protection/>
    </xf>
    <xf numFmtId="0" fontId="2" fillId="33" borderId="18" xfId="0" applyNumberFormat="1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 wrapText="1"/>
      <protection/>
    </xf>
    <xf numFmtId="0" fontId="3" fillId="33" borderId="17" xfId="0" applyNumberFormat="1" applyFont="1" applyFill="1" applyBorder="1" applyAlignment="1" applyProtection="1">
      <alignment horizontal="center" wrapText="1"/>
      <protection/>
    </xf>
    <xf numFmtId="0" fontId="3" fillId="33" borderId="18" xfId="0" applyNumberFormat="1" applyFont="1" applyFill="1" applyBorder="1" applyAlignment="1" applyProtection="1">
      <alignment horizontal="center" wrapText="1"/>
      <protection/>
    </xf>
    <xf numFmtId="0" fontId="0" fillId="33" borderId="17" xfId="0" applyNumberFormat="1" applyFont="1" applyFill="1" applyBorder="1" applyAlignment="1" applyProtection="1">
      <alignment horizontal="center" wrapText="1"/>
      <protection/>
    </xf>
    <xf numFmtId="0" fontId="0" fillId="33" borderId="18" xfId="0" applyNumberFormat="1" applyFont="1" applyFill="1" applyBorder="1" applyAlignment="1" applyProtection="1">
      <alignment horizontal="center" wrapText="1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4" fillId="33" borderId="16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8" xfId="0" applyNumberFormat="1" applyFont="1" applyFill="1" applyBorder="1" applyAlignment="1" applyProtection="1">
      <alignment horizontal="left" wrapText="1"/>
      <protection/>
    </xf>
    <xf numFmtId="0" fontId="4" fillId="33" borderId="16" xfId="0" applyNumberFormat="1" applyFont="1" applyFill="1" applyBorder="1" applyAlignment="1" applyProtection="1">
      <alignment horizontal="center" wrapText="1"/>
      <protection/>
    </xf>
    <xf numFmtId="0" fontId="4" fillId="33" borderId="17" xfId="0" applyNumberFormat="1" applyFont="1" applyFill="1" applyBorder="1" applyAlignment="1" applyProtection="1">
      <alignment horizontal="center" wrapText="1"/>
      <protection/>
    </xf>
    <xf numFmtId="0" fontId="4" fillId="33" borderId="18" xfId="0" applyNumberFormat="1" applyFont="1" applyFill="1" applyBorder="1" applyAlignment="1" applyProtection="1">
      <alignment horizontal="center" wrapText="1"/>
      <protection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3" fillId="33" borderId="23" xfId="0" applyNumberFormat="1" applyFont="1" applyFill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0" fillId="33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3" borderId="2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right"/>
      <protection/>
    </xf>
    <xf numFmtId="0" fontId="3" fillId="33" borderId="17" xfId="0" applyNumberFormat="1" applyFont="1" applyFill="1" applyBorder="1" applyAlignment="1" applyProtection="1">
      <alignment horizontal="right"/>
      <protection/>
    </xf>
    <xf numFmtId="0" fontId="3" fillId="33" borderId="18" xfId="0" applyNumberFormat="1" applyFont="1" applyFill="1" applyBorder="1" applyAlignment="1" applyProtection="1">
      <alignment horizontal="right"/>
      <protection/>
    </xf>
    <xf numFmtId="0" fontId="3" fillId="33" borderId="23" xfId="0" applyNumberFormat="1" applyFont="1" applyFill="1" applyBorder="1" applyAlignment="1" applyProtection="1">
      <alignment horizontal="left" wrapText="1"/>
      <protection/>
    </xf>
    <xf numFmtId="0" fontId="3" fillId="33" borderId="21" xfId="0" applyNumberFormat="1" applyFont="1" applyFill="1" applyBorder="1" applyAlignment="1" applyProtection="1">
      <alignment horizontal="left" wrapText="1"/>
      <protection/>
    </xf>
    <xf numFmtId="0" fontId="3" fillId="33" borderId="22" xfId="0" applyNumberFormat="1" applyFont="1" applyFill="1" applyBorder="1" applyAlignment="1" applyProtection="1">
      <alignment horizontal="left" wrapText="1"/>
      <protection/>
    </xf>
    <xf numFmtId="0" fontId="4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9" xfId="0" applyNumberFormat="1" applyFont="1" applyFill="1" applyBorder="1" applyAlignment="1" applyProtection="1">
      <alignment horizontal="center" wrapText="1"/>
      <protection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left" wrapText="1"/>
      <protection/>
    </xf>
    <xf numFmtId="0" fontId="7" fillId="33" borderId="15" xfId="0" applyNumberFormat="1" applyFont="1" applyFill="1" applyBorder="1" applyAlignment="1" applyProtection="1">
      <alignment horizontal="left" wrapText="1"/>
      <protection/>
    </xf>
    <xf numFmtId="0" fontId="0" fillId="33" borderId="19" xfId="0" applyNumberFormat="1" applyFont="1" applyFill="1" applyBorder="1" applyAlignment="1" applyProtection="1">
      <alignment horizontal="left" wrapText="1"/>
      <protection/>
    </xf>
    <xf numFmtId="0" fontId="5" fillId="33" borderId="14" xfId="0" applyNumberFormat="1" applyFont="1" applyFill="1" applyBorder="1" applyAlignment="1" applyProtection="1">
      <alignment horizontal="left"/>
      <protection/>
    </xf>
    <xf numFmtId="0" fontId="5" fillId="33" borderId="15" xfId="0" applyNumberFormat="1" applyFont="1" applyFill="1" applyBorder="1" applyAlignment="1" applyProtection="1">
      <alignment horizontal="left"/>
      <protection/>
    </xf>
    <xf numFmtId="0" fontId="5" fillId="33" borderId="19" xfId="0" applyNumberFormat="1" applyFont="1" applyFill="1" applyBorder="1" applyAlignment="1" applyProtection="1">
      <alignment horizontal="left"/>
      <protection/>
    </xf>
    <xf numFmtId="0" fontId="0" fillId="33" borderId="14" xfId="0" applyNumberFormat="1" applyFont="1" applyFill="1" applyBorder="1" applyAlignment="1" applyProtection="1">
      <alignment horizontal="left"/>
      <protection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8" fillId="33" borderId="15" xfId="0" applyNumberFormat="1" applyFont="1" applyFill="1" applyBorder="1" applyAlignment="1" applyProtection="1">
      <alignment horizontal="left" wrapText="1"/>
      <protection/>
    </xf>
    <xf numFmtId="49" fontId="3" fillId="33" borderId="16" xfId="0" applyNumberFormat="1" applyFont="1" applyFill="1" applyBorder="1" applyAlignment="1" applyProtection="1">
      <alignment horizontal="center"/>
      <protection/>
    </xf>
    <xf numFmtId="0" fontId="0" fillId="33" borderId="17" xfId="0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left" wrapText="1"/>
      <protection/>
    </xf>
    <xf numFmtId="0" fontId="3" fillId="33" borderId="17" xfId="0" applyNumberFormat="1" applyFont="1" applyFill="1" applyBorder="1" applyAlignment="1" applyProtection="1">
      <alignment horizontal="left" wrapText="1"/>
      <protection/>
    </xf>
    <xf numFmtId="0" fontId="3" fillId="33" borderId="18" xfId="0" applyNumberFormat="1" applyFont="1" applyFill="1" applyBorder="1" applyAlignment="1" applyProtection="1">
      <alignment horizontal="left" wrapText="1"/>
      <protection/>
    </xf>
    <xf numFmtId="49" fontId="7" fillId="33" borderId="14" xfId="0" applyNumberFormat="1" applyFont="1" applyFill="1" applyBorder="1" applyAlignment="1" applyProtection="1">
      <alignment horizontal="left" wrapText="1"/>
      <protection/>
    </xf>
    <xf numFmtId="49" fontId="8" fillId="33" borderId="15" xfId="0" applyNumberFormat="1" applyFont="1" applyFill="1" applyBorder="1" applyAlignment="1" applyProtection="1">
      <alignment horizontal="left" wrapText="1"/>
      <protection/>
    </xf>
    <xf numFmtId="49" fontId="3" fillId="33" borderId="16" xfId="0" applyNumberFormat="1" applyFont="1" applyFill="1" applyBorder="1" applyAlignment="1" applyProtection="1">
      <alignment horizontal="left"/>
      <protection/>
    </xf>
    <xf numFmtId="0" fontId="0" fillId="33" borderId="17" xfId="0" applyNumberFormat="1" applyFont="1" applyFill="1" applyBorder="1" applyAlignment="1" applyProtection="1">
      <alignment horizontal="left"/>
      <protection/>
    </xf>
    <xf numFmtId="0" fontId="0" fillId="33" borderId="18" xfId="0" applyNumberFormat="1" applyFont="1" applyFill="1" applyBorder="1" applyAlignment="1" applyProtection="1">
      <alignment horizontal="left"/>
      <protection/>
    </xf>
    <xf numFmtId="2" fontId="7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49" fontId="3" fillId="33" borderId="17" xfId="0" applyNumberFormat="1" applyFont="1" applyFill="1" applyBorder="1" applyAlignment="1" applyProtection="1">
      <alignment horizontal="left" wrapText="1"/>
      <protection/>
    </xf>
    <xf numFmtId="0" fontId="0" fillId="33" borderId="17" xfId="0" applyNumberFormat="1" applyFont="1" applyFill="1" applyBorder="1" applyAlignment="1" applyProtection="1">
      <alignment horizontal="left" wrapText="1"/>
      <protection/>
    </xf>
    <xf numFmtId="0" fontId="0" fillId="33" borderId="18" xfId="0" applyNumberFormat="1" applyFont="1" applyFill="1" applyBorder="1" applyAlignment="1" applyProtection="1">
      <alignment horizontal="left" wrapText="1"/>
      <protection/>
    </xf>
    <xf numFmtId="49" fontId="8" fillId="33" borderId="15" xfId="0" applyNumberFormat="1" applyFont="1" applyFill="1" applyBorder="1" applyAlignment="1" applyProtection="1">
      <alignment wrapText="1"/>
      <protection/>
    </xf>
    <xf numFmtId="0" fontId="9" fillId="33" borderId="15" xfId="0" applyNumberFormat="1" applyFont="1" applyFill="1" applyBorder="1" applyAlignment="1" applyProtection="1">
      <alignment wrapText="1"/>
      <protection/>
    </xf>
    <xf numFmtId="0" fontId="9" fillId="33" borderId="19" xfId="0" applyNumberFormat="1" applyFont="1" applyFill="1" applyBorder="1" applyAlignment="1" applyProtection="1">
      <alignment wrapText="1"/>
      <protection/>
    </xf>
    <xf numFmtId="49" fontId="7" fillId="33" borderId="15" xfId="0" applyNumberFormat="1" applyFont="1" applyFill="1" applyBorder="1" applyAlignment="1" applyProtection="1">
      <alignment horizontal="left" wrapText="1"/>
      <protection/>
    </xf>
    <xf numFmtId="49" fontId="8" fillId="33" borderId="19" xfId="0" applyNumberFormat="1" applyFont="1" applyFill="1" applyBorder="1" applyAlignment="1" applyProtection="1">
      <alignment wrapText="1"/>
      <protection/>
    </xf>
    <xf numFmtId="49" fontId="3" fillId="33" borderId="15" xfId="0" applyNumberFormat="1" applyFont="1" applyFill="1" applyBorder="1" applyAlignment="1" applyProtection="1">
      <alignment horizontal="left" wrapText="1"/>
      <protection/>
    </xf>
    <xf numFmtId="49" fontId="8" fillId="33" borderId="19" xfId="0" applyNumberFormat="1" applyFont="1" applyFill="1" applyBorder="1" applyAlignment="1" applyProtection="1">
      <alignment horizontal="left" wrapText="1"/>
      <protection/>
    </xf>
    <xf numFmtId="0" fontId="13" fillId="33" borderId="16" xfId="0" applyNumberFormat="1" applyFont="1" applyFill="1" applyBorder="1" applyAlignment="1" applyProtection="1">
      <alignment horizontal="center"/>
      <protection/>
    </xf>
    <xf numFmtId="0" fontId="13" fillId="33" borderId="17" xfId="0" applyNumberFormat="1" applyFont="1" applyFill="1" applyBorder="1" applyAlignment="1" applyProtection="1">
      <alignment horizontal="center"/>
      <protection/>
    </xf>
    <xf numFmtId="0" fontId="13" fillId="33" borderId="18" xfId="0" applyNumberFormat="1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left" wrapText="1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8" fillId="33" borderId="24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8" fillId="33" borderId="20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3" fillId="33" borderId="15" xfId="0" applyNumberFormat="1" applyFont="1" applyFill="1" applyBorder="1" applyAlignment="1" applyProtection="1">
      <alignment horizontal="left"/>
      <protection/>
    </xf>
    <xf numFmtId="0" fontId="3" fillId="33" borderId="19" xfId="0" applyNumberFormat="1" applyFont="1" applyFill="1" applyBorder="1" applyAlignment="1" applyProtection="1">
      <alignment horizontal="left"/>
      <protection/>
    </xf>
    <xf numFmtId="0" fontId="7" fillId="33" borderId="19" xfId="0" applyNumberFormat="1" applyFont="1" applyFill="1" applyBorder="1" applyAlignment="1" applyProtection="1">
      <alignment horizontal="left" wrapText="1"/>
      <protection/>
    </xf>
    <xf numFmtId="0" fontId="8" fillId="33" borderId="14" xfId="0" applyNumberFormat="1" applyFont="1" applyFill="1" applyBorder="1" applyAlignment="1" applyProtection="1">
      <alignment horizontal="left"/>
      <protection/>
    </xf>
    <xf numFmtId="0" fontId="8" fillId="33" borderId="19" xfId="0" applyNumberFormat="1" applyFont="1" applyFill="1" applyBorder="1" applyAlignment="1" applyProtection="1">
      <alignment horizontal="left"/>
      <protection/>
    </xf>
    <xf numFmtId="0" fontId="8" fillId="33" borderId="19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8" fillId="0" borderId="17" xfId="0" applyNumberFormat="1" applyFont="1" applyFill="1" applyBorder="1" applyAlignment="1" applyProtection="1">
      <alignment horizontal="center" vertical="top"/>
      <protection/>
    </xf>
    <xf numFmtId="49" fontId="8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49" fontId="8" fillId="0" borderId="15" xfId="0" applyNumberFormat="1" applyFont="1" applyFill="1" applyBorder="1" applyAlignment="1" applyProtection="1">
      <alignment vertical="top" wrapText="1"/>
      <protection/>
    </xf>
    <xf numFmtId="49" fontId="8" fillId="0" borderId="19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14" fontId="8" fillId="0" borderId="16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8" fillId="0" borderId="16" xfId="0" applyNumberFormat="1" applyFont="1" applyFill="1" applyBorder="1" applyAlignment="1" applyProtection="1">
      <alignment horizontal="left" vertical="top"/>
      <protection/>
    </xf>
    <xf numFmtId="49" fontId="7" fillId="0" borderId="14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49" fontId="21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8" xfId="0" applyNumberFormat="1" applyFont="1" applyFill="1" applyBorder="1" applyAlignment="1" applyProtection="1">
      <alignment horizontal="left" vertical="top" wrapText="1"/>
      <protection/>
    </xf>
    <xf numFmtId="11" fontId="7" fillId="0" borderId="14" xfId="0" applyNumberFormat="1" applyFont="1" applyFill="1" applyBorder="1" applyAlignment="1" applyProtection="1">
      <alignment horizontal="left" vertical="top" wrapText="1"/>
      <protection/>
    </xf>
    <xf numFmtId="11" fontId="8" fillId="0" borderId="15" xfId="0" applyNumberFormat="1" applyFont="1" applyFill="1" applyBorder="1" applyAlignment="1" applyProtection="1">
      <alignment horizontal="left" vertical="top" wrapText="1"/>
      <protection/>
    </xf>
    <xf numFmtId="11" fontId="3" fillId="0" borderId="16" xfId="0" applyNumberFormat="1" applyFont="1" applyFill="1" applyBorder="1" applyAlignment="1" applyProtection="1">
      <alignment horizontal="left" vertical="top" wrapText="1"/>
      <protection/>
    </xf>
    <xf numFmtId="11" fontId="0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9" xfId="0" applyNumberFormat="1" applyFont="1" applyFill="1" applyBorder="1" applyAlignment="1" applyProtection="1">
      <alignment horizontal="left" vertical="top"/>
      <protection/>
    </xf>
    <xf numFmtId="0" fontId="3" fillId="0" borderId="23" xfId="0" applyNumberFormat="1" applyFont="1" applyFill="1" applyBorder="1" applyAlignment="1" applyProtection="1">
      <alignment horizontal="left" vertical="top" wrapText="1" indent="8"/>
      <protection/>
    </xf>
    <xf numFmtId="0" fontId="3" fillId="0" borderId="21" xfId="0" applyNumberFormat="1" applyFont="1" applyFill="1" applyBorder="1" applyAlignment="1" applyProtection="1">
      <alignment horizontal="left" vertical="top" wrapText="1" indent="8"/>
      <protection/>
    </xf>
    <xf numFmtId="0" fontId="3" fillId="0" borderId="22" xfId="0" applyNumberFormat="1" applyFont="1" applyFill="1" applyBorder="1" applyAlignment="1" applyProtection="1">
      <alignment horizontal="left" vertical="top" wrapText="1" indent="8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49" fontId="8" fillId="0" borderId="17" xfId="0" applyNumberFormat="1" applyFont="1" applyFill="1" applyBorder="1" applyAlignment="1" applyProtection="1">
      <alignment horizontal="left" vertical="top" wrapText="1"/>
      <protection/>
    </xf>
    <xf numFmtId="49" fontId="8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49" fontId="8" fillId="0" borderId="18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2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3" fillId="0" borderId="14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 vertical="top"/>
      <protection/>
    </xf>
    <xf numFmtId="1" fontId="3" fillId="0" borderId="19" xfId="0" applyNumberFormat="1" applyFont="1" applyFill="1" applyBorder="1" applyAlignment="1" applyProtection="1">
      <alignment horizontal="center" vertical="top"/>
      <protection/>
    </xf>
    <xf numFmtId="1" fontId="3" fillId="0" borderId="16" xfId="0" applyNumberFormat="1" applyFont="1" applyFill="1" applyBorder="1" applyAlignment="1" applyProtection="1">
      <alignment horizontal="center" vertical="top" wrapText="1"/>
      <protection/>
    </xf>
    <xf numFmtId="1" fontId="3" fillId="0" borderId="18" xfId="0" applyNumberFormat="1" applyFont="1" applyFill="1" applyBorder="1" applyAlignment="1" applyProtection="1">
      <alignment horizontal="center" vertical="top" wrapText="1"/>
      <protection/>
    </xf>
    <xf numFmtId="1" fontId="3" fillId="0" borderId="14" xfId="0" applyNumberFormat="1" applyFont="1" applyFill="1" applyBorder="1" applyAlignment="1" applyProtection="1">
      <alignment horizontal="left" vertical="top"/>
      <protection/>
    </xf>
    <xf numFmtId="1" fontId="3" fillId="0" borderId="15" xfId="0" applyNumberFormat="1" applyFont="1" applyFill="1" applyBorder="1" applyAlignment="1" applyProtection="1">
      <alignment horizontal="left" vertical="top"/>
      <protection/>
    </xf>
    <xf numFmtId="1" fontId="3" fillId="0" borderId="19" xfId="0" applyNumberFormat="1" applyFont="1" applyFill="1" applyBorder="1" applyAlignment="1" applyProtection="1">
      <alignment horizontal="left" vertical="top"/>
      <protection/>
    </xf>
    <xf numFmtId="1" fontId="8" fillId="0" borderId="10" xfId="0" applyNumberFormat="1" applyFont="1" applyFill="1" applyBorder="1" applyAlignment="1" applyProtection="1">
      <alignment horizontal="left" vertical="top"/>
      <protection/>
    </xf>
    <xf numFmtId="1" fontId="8" fillId="0" borderId="0" xfId="0" applyNumberFormat="1" applyFont="1" applyFill="1" applyBorder="1" applyAlignment="1" applyProtection="1">
      <alignment horizontal="left" vertical="top"/>
      <protection/>
    </xf>
    <xf numFmtId="1" fontId="8" fillId="0" borderId="20" xfId="0" applyNumberFormat="1" applyFont="1" applyFill="1" applyBorder="1" applyAlignment="1" applyProtection="1">
      <alignment horizontal="left" vertical="top"/>
      <protection/>
    </xf>
    <xf numFmtId="1" fontId="4" fillId="0" borderId="16" xfId="0" applyNumberFormat="1" applyFont="1" applyFill="1" applyBorder="1" applyAlignment="1" applyProtection="1">
      <alignment horizontal="center" vertical="top" wrapText="1"/>
      <protection/>
    </xf>
    <xf numFmtId="1" fontId="4" fillId="0" borderId="18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1" fontId="4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1" fontId="0" fillId="0" borderId="20" xfId="0" applyNumberFormat="1" applyFont="1" applyFill="1" applyBorder="1" applyAlignment="1" applyProtection="1">
      <alignment horizontal="left" vertical="top"/>
      <protection/>
    </xf>
    <xf numFmtId="0" fontId="3" fillId="33" borderId="14" xfId="0" applyNumberFormat="1" applyFont="1" applyFill="1" applyBorder="1" applyAlignment="1" applyProtection="1">
      <alignment horizontal="center" vertical="top"/>
      <protection/>
    </xf>
    <xf numFmtId="0" fontId="3" fillId="33" borderId="15" xfId="0" applyNumberFormat="1" applyFont="1" applyFill="1" applyBorder="1" applyAlignment="1" applyProtection="1">
      <alignment horizontal="center" vertical="top"/>
      <protection/>
    </xf>
    <xf numFmtId="0" fontId="3" fillId="33" borderId="19" xfId="0" applyNumberFormat="1" applyFont="1" applyFill="1" applyBorder="1" applyAlignment="1" applyProtection="1">
      <alignment horizontal="center" vertical="top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4" fillId="33" borderId="18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15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49" fontId="3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49" fontId="8" fillId="0" borderId="15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left" vertical="top"/>
      <protection/>
    </xf>
    <xf numFmtId="49" fontId="7" fillId="0" borderId="14" xfId="0" applyNumberFormat="1" applyFont="1" applyFill="1" applyBorder="1" applyAlignment="1" applyProtection="1">
      <alignment horizontal="left" vertical="top"/>
      <protection/>
    </xf>
    <xf numFmtId="49" fontId="8" fillId="0" borderId="13" xfId="0" applyNumberFormat="1" applyFont="1" applyFill="1" applyBorder="1" applyAlignment="1" applyProtection="1">
      <alignment horizontal="left" vertical="top"/>
      <protection/>
    </xf>
    <xf numFmtId="49" fontId="8" fillId="0" borderId="23" xfId="0" applyNumberFormat="1" applyFont="1" applyFill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left" vertical="top"/>
      <protection/>
    </xf>
    <xf numFmtId="1" fontId="12" fillId="0" borderId="19" xfId="0" applyNumberFormat="1" applyFont="1" applyFill="1" applyBorder="1" applyAlignment="1" applyProtection="1">
      <alignment horizontal="left" vertical="top"/>
      <protection/>
    </xf>
    <xf numFmtId="1" fontId="8" fillId="0" borderId="19" xfId="0" applyNumberFormat="1" applyFont="1" applyFill="1" applyBorder="1" applyAlignment="1" applyProtection="1">
      <alignment horizontal="left" vertical="top"/>
      <protection/>
    </xf>
    <xf numFmtId="1" fontId="12" fillId="0" borderId="19" xfId="0" applyNumberFormat="1" applyFont="1" applyFill="1" applyBorder="1" applyAlignment="1" applyProtection="1">
      <alignment horizontal="left" vertical="top" wrapText="1"/>
      <protection/>
    </xf>
    <xf numFmtId="1" fontId="7" fillId="0" borderId="19" xfId="0" applyNumberFormat="1" applyFont="1" applyFill="1" applyBorder="1" applyAlignment="1" applyProtection="1">
      <alignment horizontal="left" vertical="top"/>
      <protection/>
    </xf>
    <xf numFmtId="1" fontId="8" fillId="0" borderId="19" xfId="0" applyNumberFormat="1" applyFont="1" applyFill="1" applyBorder="1" applyAlignment="1" applyProtection="1">
      <alignment horizontal="center" vertical="top"/>
      <protection/>
    </xf>
    <xf numFmtId="1" fontId="9" fillId="0" borderId="19" xfId="0" applyNumberFormat="1" applyFont="1" applyFill="1" applyBorder="1" applyAlignment="1" applyProtection="1">
      <alignment horizontal="center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1" fontId="12" fillId="0" borderId="19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12" fillId="0" borderId="19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33" borderId="11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3;&#1072;&#1076;&#1080;&#1084;&#1080;&#1088;&#1089;&#1082;&#1072;&#1103;\&#1087;&#1083;&#1072;&#1085;&#1086;&#1074;&#1099;&#1081;%20&#1088;&#1077;&#1077;&#1089;&#1090;&#1088;,%20&#1073;&#1102;&#1076;&#1078;&#1077;&#1090;&#1085;&#1072;&#1103;%20&#1079;&#1072;&#1103;&#1074;&#1082;&#1072;%20&#1085;&#1072;%202018%20&#1075;&#1086;&#1076;%20&#1089;%20&#1082;&#1086;&#1088;&#1088;&#1077;&#1082;&#1094;&#1080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адимирский сельсовет"/>
      <sheetName val="Бюджетная заявка"/>
      <sheetName val="обоснование"/>
      <sheetName val="обоснование1"/>
      <sheetName val="Лист2"/>
      <sheetName val="23.01.2017"/>
    </sheetNames>
    <sheetDataSet>
      <sheetData sheetId="1">
        <row r="31">
          <cell r="H31">
            <v>0</v>
          </cell>
          <cell r="I31">
            <v>35000</v>
          </cell>
          <cell r="J31">
            <v>0</v>
          </cell>
          <cell r="K31">
            <v>35000</v>
          </cell>
          <cell r="L31">
            <v>35000</v>
          </cell>
          <cell r="M31">
            <v>35000</v>
          </cell>
          <cell r="N31">
            <v>0</v>
          </cell>
          <cell r="O31">
            <v>35000</v>
          </cell>
          <cell r="P31">
            <v>35000</v>
          </cell>
          <cell r="Q31">
            <v>0</v>
          </cell>
        </row>
        <row r="33">
          <cell r="A33" t="str">
            <v>Уличное освещение населённых пунктов </v>
          </cell>
        </row>
        <row r="36">
          <cell r="H36">
            <v>608700</v>
          </cell>
          <cell r="I36">
            <v>617830.5</v>
          </cell>
          <cell r="J36">
            <v>617830.5</v>
          </cell>
          <cell r="K36">
            <v>0</v>
          </cell>
          <cell r="L36">
            <v>617830.5</v>
          </cell>
          <cell r="M36">
            <v>642543.72</v>
          </cell>
          <cell r="N36">
            <v>0</v>
          </cell>
          <cell r="O36">
            <v>668245.4687999999</v>
          </cell>
          <cell r="P36">
            <v>668245.4687999999</v>
          </cell>
          <cell r="Q36">
            <v>0</v>
          </cell>
        </row>
        <row r="37">
          <cell r="A37" t="str">
            <v>Уличное освещение населённых пунктов (ремонт)</v>
          </cell>
        </row>
        <row r="39">
          <cell r="H39">
            <v>10000</v>
          </cell>
        </row>
        <row r="40">
          <cell r="I40">
            <v>10000</v>
          </cell>
          <cell r="J40">
            <v>10000</v>
          </cell>
          <cell r="K40">
            <v>0</v>
          </cell>
          <cell r="L40">
            <v>10000</v>
          </cell>
          <cell r="M40">
            <v>10000</v>
          </cell>
          <cell r="N40">
            <v>0</v>
          </cell>
          <cell r="O40">
            <v>10000</v>
          </cell>
          <cell r="P40">
            <v>10000</v>
          </cell>
          <cell r="Q40">
            <v>0</v>
          </cell>
        </row>
        <row r="41">
          <cell r="A41" t="str">
            <v>Содержание транспорта по благоустройству населённых пунктов</v>
          </cell>
          <cell r="I41">
            <v>139466.05</v>
          </cell>
          <cell r="J41">
            <v>94466.05</v>
          </cell>
          <cell r="K41">
            <v>45000</v>
          </cell>
          <cell r="L41">
            <v>139466.05</v>
          </cell>
          <cell r="M41">
            <v>139466</v>
          </cell>
          <cell r="N41">
            <v>0</v>
          </cell>
          <cell r="O41">
            <v>139466</v>
          </cell>
          <cell r="P41">
            <v>139466</v>
          </cell>
          <cell r="Q41">
            <v>0</v>
          </cell>
        </row>
        <row r="44">
          <cell r="H44">
            <v>93070</v>
          </cell>
        </row>
        <row r="52">
          <cell r="H52">
            <v>0</v>
          </cell>
          <cell r="I52">
            <v>25080</v>
          </cell>
          <cell r="J52">
            <v>25080</v>
          </cell>
          <cell r="K52">
            <v>0</v>
          </cell>
          <cell r="L52">
            <v>25080</v>
          </cell>
          <cell r="M52">
            <v>25080</v>
          </cell>
          <cell r="N52">
            <v>0</v>
          </cell>
          <cell r="O52">
            <v>25080</v>
          </cell>
          <cell r="P52">
            <v>25080</v>
          </cell>
          <cell r="Q52">
            <v>0</v>
          </cell>
        </row>
        <row r="55">
          <cell r="H55">
            <v>958100</v>
          </cell>
          <cell r="I55">
            <v>958100</v>
          </cell>
          <cell r="J55">
            <v>958100</v>
          </cell>
          <cell r="K55">
            <v>0</v>
          </cell>
          <cell r="L55">
            <v>958100</v>
          </cell>
          <cell r="M55">
            <v>958100</v>
          </cell>
          <cell r="N55">
            <v>0</v>
          </cell>
          <cell r="O55">
            <v>958100</v>
          </cell>
          <cell r="P55">
            <v>958100</v>
          </cell>
          <cell r="Q55">
            <v>0</v>
          </cell>
        </row>
        <row r="71">
          <cell r="H71">
            <v>2698320</v>
          </cell>
          <cell r="I71">
            <v>2946562.03296</v>
          </cell>
          <cell r="J71">
            <v>2495943.114</v>
          </cell>
          <cell r="K71">
            <v>450618.91896000004</v>
          </cell>
          <cell r="L71">
            <v>3064424.5142784</v>
          </cell>
          <cell r="M71">
            <v>3064424.5142784</v>
          </cell>
          <cell r="N71">
            <v>0</v>
          </cell>
          <cell r="O71">
            <v>3187001.4948495366</v>
          </cell>
          <cell r="P71">
            <v>3187001.4948495366</v>
          </cell>
          <cell r="Q71">
            <v>0</v>
          </cell>
        </row>
        <row r="79">
          <cell r="H79">
            <v>342700</v>
          </cell>
          <cell r="I79">
            <v>359418</v>
          </cell>
          <cell r="J79">
            <v>348418</v>
          </cell>
          <cell r="K79">
            <v>11000</v>
          </cell>
          <cell r="L79">
            <v>371437.12</v>
          </cell>
          <cell r="M79">
            <v>371437.12</v>
          </cell>
          <cell r="N79">
            <v>0</v>
          </cell>
          <cell r="O79">
            <v>385087.0048</v>
          </cell>
          <cell r="P79">
            <v>385087.0048</v>
          </cell>
          <cell r="Q79">
            <v>0</v>
          </cell>
        </row>
        <row r="106">
          <cell r="H106">
            <v>5500</v>
          </cell>
          <cell r="I106">
            <v>5720</v>
          </cell>
          <cell r="J106">
            <v>5720</v>
          </cell>
          <cell r="K106">
            <v>0</v>
          </cell>
          <cell r="L106">
            <v>5948.800000000001</v>
          </cell>
          <cell r="M106">
            <v>5948.800000000001</v>
          </cell>
          <cell r="N106">
            <v>0</v>
          </cell>
          <cell r="O106">
            <v>6186.752</v>
          </cell>
          <cell r="P106">
            <v>6186.752</v>
          </cell>
          <cell r="Q106">
            <v>0</v>
          </cell>
        </row>
        <row r="232">
          <cell r="H232">
            <v>4000</v>
          </cell>
          <cell r="J232">
            <v>4000</v>
          </cell>
          <cell r="K232">
            <v>0</v>
          </cell>
          <cell r="L232">
            <v>4000</v>
          </cell>
          <cell r="M232">
            <v>4000</v>
          </cell>
          <cell r="N232">
            <v>0</v>
          </cell>
          <cell r="O232">
            <v>4000</v>
          </cell>
          <cell r="P232">
            <v>4000</v>
          </cell>
          <cell r="Q232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H236">
            <v>0</v>
          </cell>
        </row>
        <row r="245">
          <cell r="H245">
            <v>1527500</v>
          </cell>
          <cell r="I245">
            <v>1809458.7966</v>
          </cell>
          <cell r="J245">
            <v>1809458.7966</v>
          </cell>
          <cell r="K245">
            <v>0</v>
          </cell>
          <cell r="L245">
            <v>2257996.104</v>
          </cell>
          <cell r="M245">
            <v>2257996.104</v>
          </cell>
          <cell r="N245">
            <v>0</v>
          </cell>
          <cell r="O245">
            <v>2340256.464</v>
          </cell>
          <cell r="P245">
            <v>2340256.464</v>
          </cell>
          <cell r="Q245">
            <v>0</v>
          </cell>
        </row>
        <row r="250">
          <cell r="H250">
            <v>101420</v>
          </cell>
          <cell r="I250">
            <v>132246.3</v>
          </cell>
          <cell r="J250">
            <v>107246.3</v>
          </cell>
          <cell r="K250">
            <v>25000</v>
          </cell>
          <cell r="L250">
            <v>135061.752</v>
          </cell>
          <cell r="M250">
            <v>135061.752</v>
          </cell>
          <cell r="N250">
            <v>0</v>
          </cell>
          <cell r="O250">
            <v>137989.82208</v>
          </cell>
          <cell r="P250">
            <v>137989.82208</v>
          </cell>
          <cell r="Q250">
            <v>0</v>
          </cell>
        </row>
        <row r="269">
          <cell r="H269">
            <v>2000</v>
          </cell>
          <cell r="I269">
            <v>2080</v>
          </cell>
          <cell r="J269">
            <v>2080</v>
          </cell>
          <cell r="K269">
            <v>0</v>
          </cell>
          <cell r="L269">
            <v>2121.6</v>
          </cell>
          <cell r="M269">
            <v>2163.2</v>
          </cell>
          <cell r="N269">
            <v>0</v>
          </cell>
          <cell r="O269">
            <v>2249.728</v>
          </cell>
          <cell r="P269">
            <v>2249.728</v>
          </cell>
          <cell r="Q269">
            <v>0</v>
          </cell>
        </row>
        <row r="347">
          <cell r="H347">
            <v>953300</v>
          </cell>
          <cell r="I347">
            <v>1070858.0232000002</v>
          </cell>
          <cell r="J347">
            <v>929491.29</v>
          </cell>
          <cell r="K347">
            <v>141366.73320000013</v>
          </cell>
          <cell r="L347">
            <v>1113692.344128</v>
          </cell>
          <cell r="M347">
            <v>1113692.344128</v>
          </cell>
          <cell r="N347">
            <v>0</v>
          </cell>
          <cell r="O347">
            <v>1158240.0378931202</v>
          </cell>
          <cell r="P347">
            <v>1158240.0378931202</v>
          </cell>
          <cell r="Q347">
            <v>0</v>
          </cell>
        </row>
        <row r="352">
          <cell r="H352">
            <v>213710</v>
          </cell>
          <cell r="I352">
            <v>226645.65</v>
          </cell>
          <cell r="J352">
            <v>219645.65</v>
          </cell>
          <cell r="K352">
            <v>7000</v>
          </cell>
          <cell r="L352">
            <v>233779.476</v>
          </cell>
          <cell r="M352">
            <v>233779.476</v>
          </cell>
          <cell r="N352">
            <v>0</v>
          </cell>
          <cell r="O352">
            <v>241478.65503999998</v>
          </cell>
          <cell r="P352">
            <v>241478.65503999998</v>
          </cell>
          <cell r="Q352">
            <v>0</v>
          </cell>
        </row>
        <row r="377">
          <cell r="H377">
            <v>6000</v>
          </cell>
          <cell r="I377">
            <v>6240</v>
          </cell>
          <cell r="J377">
            <v>6240</v>
          </cell>
          <cell r="K377">
            <v>0</v>
          </cell>
          <cell r="L377">
            <v>6489.6</v>
          </cell>
          <cell r="M377">
            <v>6489.6</v>
          </cell>
          <cell r="N377">
            <v>0</v>
          </cell>
          <cell r="O377">
            <v>6749.184</v>
          </cell>
          <cell r="P377">
            <v>6749.184</v>
          </cell>
          <cell r="Q377">
            <v>0</v>
          </cell>
        </row>
        <row r="382">
          <cell r="H382">
            <v>607700</v>
          </cell>
          <cell r="I382">
            <v>638113.4550000001</v>
          </cell>
          <cell r="J382">
            <v>592452.315</v>
          </cell>
          <cell r="K382">
            <v>45661.14</v>
          </cell>
          <cell r="L382">
            <v>663637.9931999999</v>
          </cell>
          <cell r="M382">
            <v>663637.9931999999</v>
          </cell>
          <cell r="N382">
            <v>0</v>
          </cell>
          <cell r="O382">
            <v>690183.512928</v>
          </cell>
          <cell r="P382">
            <v>690183.512928</v>
          </cell>
          <cell r="Q382">
            <v>0</v>
          </cell>
        </row>
        <row r="387">
          <cell r="H387">
            <v>2000</v>
          </cell>
          <cell r="I387">
            <v>2360</v>
          </cell>
          <cell r="J387">
            <v>2360</v>
          </cell>
          <cell r="K387">
            <v>0</v>
          </cell>
          <cell r="L387">
            <v>2360</v>
          </cell>
          <cell r="M387">
            <v>2360</v>
          </cell>
          <cell r="N387">
            <v>0</v>
          </cell>
          <cell r="O387">
            <v>2360</v>
          </cell>
          <cell r="P387">
            <v>2360</v>
          </cell>
          <cell r="Q387">
            <v>0</v>
          </cell>
        </row>
        <row r="396">
          <cell r="H396">
            <v>8000</v>
          </cell>
          <cell r="I396">
            <v>9440</v>
          </cell>
          <cell r="J396">
            <v>9440</v>
          </cell>
          <cell r="K396">
            <v>0</v>
          </cell>
          <cell r="L396">
            <v>9440</v>
          </cell>
          <cell r="M396">
            <v>9440</v>
          </cell>
          <cell r="N396">
            <v>0</v>
          </cell>
          <cell r="O396">
            <v>9440</v>
          </cell>
          <cell r="P396">
            <v>9440</v>
          </cell>
          <cell r="Q396">
            <v>0</v>
          </cell>
        </row>
        <row r="405">
          <cell r="H405">
            <v>71660</v>
          </cell>
          <cell r="J405">
            <v>71660</v>
          </cell>
          <cell r="K405">
            <v>0</v>
          </cell>
          <cell r="L405">
            <v>71660</v>
          </cell>
          <cell r="M405">
            <v>71660</v>
          </cell>
          <cell r="N405">
            <v>0</v>
          </cell>
          <cell r="O405">
            <v>71660</v>
          </cell>
          <cell r="P405">
            <v>71660</v>
          </cell>
          <cell r="Q405">
            <v>0</v>
          </cell>
        </row>
        <row r="412">
          <cell r="H412">
            <v>11140</v>
          </cell>
          <cell r="J412">
            <v>11140</v>
          </cell>
          <cell r="K412">
            <v>0</v>
          </cell>
          <cell r="L412">
            <v>11140</v>
          </cell>
          <cell r="M412">
            <v>11140</v>
          </cell>
          <cell r="N412">
            <v>0</v>
          </cell>
          <cell r="O412">
            <v>11140</v>
          </cell>
          <cell r="P412">
            <v>11140</v>
          </cell>
          <cell r="Q412">
            <v>0</v>
          </cell>
        </row>
        <row r="485">
          <cell r="O485">
            <v>0</v>
          </cell>
          <cell r="Q485">
            <v>0</v>
          </cell>
        </row>
        <row r="492">
          <cell r="O492">
            <v>0</v>
          </cell>
          <cell r="Q492">
            <v>0</v>
          </cell>
        </row>
        <row r="533">
          <cell r="H533">
            <v>22920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5">
          <cell r="H535">
            <v>8247740</v>
          </cell>
          <cell r="I535">
            <v>9081418.80776</v>
          </cell>
          <cell r="J535">
            <v>8320772.0156</v>
          </cell>
          <cell r="K535">
            <v>760646.7921600002</v>
          </cell>
          <cell r="L535">
            <v>9738665.8536064</v>
          </cell>
          <cell r="M535">
            <v>9763420.6236064</v>
          </cell>
          <cell r="N535">
            <v>0</v>
          </cell>
          <cell r="O535">
            <v>10089914.124390658</v>
          </cell>
          <cell r="P535">
            <v>10089914.124390658</v>
          </cell>
          <cell r="Q5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8"/>
  <sheetViews>
    <sheetView view="pageBreakPreview" zoomScaleSheetLayoutView="100" zoomScalePageLayoutView="0" workbookViewId="0" topLeftCell="A64">
      <selection activeCell="M28" sqref="M28"/>
    </sheetView>
  </sheetViews>
  <sheetFormatPr defaultColWidth="9.140625" defaultRowHeight="12.75"/>
  <cols>
    <col min="1" max="1" width="5.421875" style="7" customWidth="1"/>
    <col min="2" max="2" width="24.8515625" style="7" customWidth="1"/>
    <col min="3" max="3" width="12.57421875" style="7" customWidth="1"/>
    <col min="4" max="4" width="9.57421875" style="7" customWidth="1"/>
    <col min="5" max="5" width="6.140625" style="7" customWidth="1"/>
    <col min="6" max="6" width="6.8515625" style="7" customWidth="1"/>
    <col min="7" max="7" width="9.8515625" style="7" customWidth="1"/>
    <col min="8" max="8" width="5.57421875" style="7" customWidth="1"/>
    <col min="9" max="9" width="13.57421875" style="7" customWidth="1"/>
    <col min="10" max="10" width="11.57421875" style="7" customWidth="1"/>
    <col min="11" max="11" width="9.00390625" style="7" customWidth="1"/>
    <col min="12" max="12" width="2.57421875" style="7" customWidth="1"/>
    <col min="13" max="13" width="8.8515625" style="7" customWidth="1"/>
    <col min="14" max="14" width="2.421875" style="7" customWidth="1"/>
    <col min="15" max="15" width="9.140625" style="7" customWidth="1"/>
    <col min="16" max="16" width="9.00390625" style="7" customWidth="1"/>
    <col min="17" max="17" width="8.8515625" style="7" customWidth="1"/>
    <col min="18" max="19" width="9.57421875" style="7" customWidth="1"/>
    <col min="20" max="20" width="9.421875" style="7" customWidth="1"/>
    <col min="21" max="22" width="9.140625" style="7" customWidth="1"/>
    <col min="23" max="23" width="8.00390625" style="7" customWidth="1"/>
    <col min="24" max="24" width="0.9921875" style="7" customWidth="1"/>
    <col min="25" max="16384" width="9.140625" style="7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38"/>
      <c r="C3" s="39"/>
      <c r="Q3" s="1" t="s">
        <v>0</v>
      </c>
    </row>
    <row r="4" spans="1:17" ht="12.75">
      <c r="A4" s="1"/>
      <c r="Q4" s="1" t="s">
        <v>52</v>
      </c>
    </row>
    <row r="6" spans="1:23" ht="12.75">
      <c r="A6" s="439" t="s">
        <v>197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</row>
    <row r="7" spans="1:2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439" t="s">
        <v>116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</row>
    <row r="9" spans="1:2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439" t="s">
        <v>205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5"/>
      <c r="T10" s="435"/>
      <c r="U10" s="435"/>
      <c r="V10" s="435"/>
      <c r="W10" s="435"/>
    </row>
    <row r="11" spans="2:23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"/>
      <c r="I13" s="385" t="s">
        <v>37</v>
      </c>
      <c r="J13" s="357" t="s">
        <v>38</v>
      </c>
      <c r="K13" s="357" t="s">
        <v>3</v>
      </c>
      <c r="L13" s="10"/>
      <c r="M13" s="11"/>
      <c r="N13" s="11"/>
      <c r="O13" s="11"/>
      <c r="P13" s="11"/>
      <c r="Q13" s="433"/>
      <c r="R13" s="433"/>
      <c r="S13" s="11"/>
      <c r="T13" s="11"/>
      <c r="U13" s="2"/>
      <c r="V13" s="11"/>
      <c r="W13" s="9"/>
    </row>
    <row r="14" spans="1:23" ht="12.75">
      <c r="A14" s="441"/>
      <c r="B14" s="388"/>
      <c r="C14" s="443"/>
      <c r="D14" s="443"/>
      <c r="E14" s="396" t="s">
        <v>4</v>
      </c>
      <c r="F14" s="397"/>
      <c r="G14" s="397"/>
      <c r="H14" s="398"/>
      <c r="I14" s="386"/>
      <c r="J14" s="388"/>
      <c r="K14" s="388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6"/>
    </row>
    <row r="15" spans="1:23" ht="13.5" customHeight="1">
      <c r="A15" s="441"/>
      <c r="B15" s="388"/>
      <c r="C15" s="443"/>
      <c r="D15" s="443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388"/>
      <c r="C16" s="443"/>
      <c r="D16" s="443"/>
      <c r="E16" s="394"/>
      <c r="F16" s="394"/>
      <c r="G16" s="391"/>
      <c r="H16" s="394"/>
      <c r="I16" s="386"/>
      <c r="J16" s="388"/>
      <c r="K16" s="388"/>
      <c r="L16" s="437" t="s">
        <v>39</v>
      </c>
      <c r="M16" s="437" t="s">
        <v>156</v>
      </c>
      <c r="N16" s="437" t="s">
        <v>41</v>
      </c>
      <c r="O16" s="430" t="s">
        <v>206</v>
      </c>
      <c r="P16" s="431"/>
      <c r="Q16" s="432"/>
      <c r="R16" s="430" t="s">
        <v>207</v>
      </c>
      <c r="S16" s="431"/>
      <c r="T16" s="432"/>
      <c r="U16" s="430" t="s">
        <v>208</v>
      </c>
      <c r="V16" s="431"/>
      <c r="W16" s="432"/>
    </row>
    <row r="17" spans="1:23" ht="74.25" customHeight="1">
      <c r="A17" s="442"/>
      <c r="B17" s="358"/>
      <c r="C17" s="444"/>
      <c r="D17" s="444"/>
      <c r="E17" s="395"/>
      <c r="F17" s="395"/>
      <c r="G17" s="392"/>
      <c r="H17" s="395"/>
      <c r="I17" s="387"/>
      <c r="J17" s="358"/>
      <c r="K17" s="358"/>
      <c r="L17" s="438"/>
      <c r="M17" s="438"/>
      <c r="N17" s="438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23.25" customHeight="1">
      <c r="A19" s="4" t="s">
        <v>43</v>
      </c>
      <c r="B19" s="350" t="s">
        <v>157</v>
      </c>
      <c r="C19" s="362"/>
      <c r="D19" s="362"/>
      <c r="E19" s="362"/>
      <c r="F19" s="362"/>
      <c r="G19" s="362"/>
      <c r="H19" s="380"/>
      <c r="I19" s="12"/>
      <c r="J19" s="12"/>
      <c r="K19" s="12"/>
      <c r="L19" s="12"/>
      <c r="M19" s="44">
        <f>M21+M33+M51+M75+M85</f>
        <v>6524480</v>
      </c>
      <c r="N19" s="44"/>
      <c r="O19" s="44">
        <f aca="true" t="shared" si="0" ref="O19:W19">O21+O33+O51+O75+O85</f>
        <v>6606218</v>
      </c>
      <c r="P19" s="44">
        <f t="shared" si="0"/>
        <v>5820800</v>
      </c>
      <c r="Q19" s="44">
        <f t="shared" si="0"/>
        <v>785418</v>
      </c>
      <c r="R19" s="44">
        <f t="shared" si="0"/>
        <v>6977089</v>
      </c>
      <c r="S19" s="44">
        <f t="shared" si="0"/>
        <v>6977089</v>
      </c>
      <c r="T19" s="44">
        <f t="shared" si="0"/>
        <v>0</v>
      </c>
      <c r="U19" s="44">
        <f t="shared" si="0"/>
        <v>7215401</v>
      </c>
      <c r="V19" s="44">
        <f t="shared" si="0"/>
        <v>7215401</v>
      </c>
      <c r="W19" s="44">
        <f t="shared" si="0"/>
        <v>0</v>
      </c>
    </row>
    <row r="20" spans="1:23" ht="16.5">
      <c r="A20" s="12"/>
      <c r="B20" s="422"/>
      <c r="C20" s="423"/>
      <c r="D20" s="423"/>
      <c r="E20" s="423"/>
      <c r="F20" s="423"/>
      <c r="G20" s="424"/>
      <c r="H20" s="12"/>
      <c r="I20" s="419"/>
      <c r="J20" s="420"/>
      <c r="K20" s="12"/>
      <c r="L20" s="1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2.75">
      <c r="A21" s="350" t="s">
        <v>158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52"/>
      <c r="M21" s="30">
        <f>SUM(M22+M27+M29)</f>
        <v>1359470</v>
      </c>
      <c r="N21" s="30"/>
      <c r="O21" s="30">
        <f aca="true" t="shared" si="1" ref="O21:V21">SUM(O22+O27+O30+O32)</f>
        <v>1360756</v>
      </c>
      <c r="P21" s="30">
        <f t="shared" si="1"/>
        <v>1286164</v>
      </c>
      <c r="Q21" s="30">
        <f t="shared" si="1"/>
        <v>74592</v>
      </c>
      <c r="R21" s="30">
        <f t="shared" si="1"/>
        <v>1416231</v>
      </c>
      <c r="S21" s="30">
        <f t="shared" si="1"/>
        <v>1416231</v>
      </c>
      <c r="T21" s="30">
        <f t="shared" si="1"/>
        <v>0</v>
      </c>
      <c r="U21" s="30">
        <f t="shared" si="1"/>
        <v>1469377</v>
      </c>
      <c r="V21" s="30">
        <f t="shared" si="1"/>
        <v>1469377</v>
      </c>
      <c r="W21" s="30">
        <f>SUM(W22+W27+W29+W32)</f>
        <v>0</v>
      </c>
    </row>
    <row r="22" spans="1:23" ht="22.5" customHeight="1">
      <c r="A22" s="53" t="s">
        <v>17</v>
      </c>
      <c r="B22" s="36" t="s">
        <v>159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65" t="s">
        <v>209</v>
      </c>
      <c r="J22" s="35" t="s">
        <v>200</v>
      </c>
      <c r="K22" s="35" t="s">
        <v>154</v>
      </c>
      <c r="L22" s="35"/>
      <c r="M22" s="55">
        <f>SUM(M23+M26)</f>
        <v>1146000</v>
      </c>
      <c r="N22" s="55"/>
      <c r="O22" s="55">
        <f aca="true" t="shared" si="2" ref="O22:V22">SUM(O23)</f>
        <v>1136288</v>
      </c>
      <c r="P22" s="55">
        <f t="shared" si="2"/>
        <v>1061696</v>
      </c>
      <c r="Q22" s="55">
        <f t="shared" si="2"/>
        <v>74592</v>
      </c>
      <c r="R22" s="55">
        <f t="shared" si="2"/>
        <v>1185398</v>
      </c>
      <c r="S22" s="55">
        <f t="shared" si="2"/>
        <v>1185398</v>
      </c>
      <c r="T22" s="55">
        <f t="shared" si="2"/>
        <v>0</v>
      </c>
      <c r="U22" s="55">
        <f t="shared" si="2"/>
        <v>1231924</v>
      </c>
      <c r="V22" s="55">
        <f t="shared" si="2"/>
        <v>1231924</v>
      </c>
      <c r="W22" s="55">
        <f>SUM(W24:W25)</f>
        <v>0</v>
      </c>
    </row>
    <row r="23" spans="1:23" ht="12.75">
      <c r="A23" s="425" t="s">
        <v>123</v>
      </c>
      <c r="B23" s="410" t="s">
        <v>120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119</v>
      </c>
      <c r="I23" s="429"/>
      <c r="J23" s="35" t="s">
        <v>210</v>
      </c>
      <c r="K23" s="35" t="s">
        <v>211</v>
      </c>
      <c r="L23" s="35"/>
      <c r="M23" s="55">
        <f>SUM(M24+M25)</f>
        <v>1146000</v>
      </c>
      <c r="N23" s="55"/>
      <c r="O23" s="55">
        <f aca="true" t="shared" si="3" ref="O23:V23">SUM(O24+O25)</f>
        <v>1136288</v>
      </c>
      <c r="P23" s="55">
        <f t="shared" si="3"/>
        <v>1061696</v>
      </c>
      <c r="Q23" s="55">
        <f t="shared" si="3"/>
        <v>74592</v>
      </c>
      <c r="R23" s="55">
        <f t="shared" si="3"/>
        <v>1185398</v>
      </c>
      <c r="S23" s="55">
        <f t="shared" si="3"/>
        <v>1185398</v>
      </c>
      <c r="T23" s="55">
        <f t="shared" si="3"/>
        <v>0</v>
      </c>
      <c r="U23" s="55">
        <f t="shared" si="3"/>
        <v>1231924</v>
      </c>
      <c r="V23" s="55">
        <f t="shared" si="3"/>
        <v>1231924</v>
      </c>
      <c r="W23" s="55">
        <f>SUM(W24:W25)</f>
        <v>0</v>
      </c>
    </row>
    <row r="24" spans="1:23" ht="12.75" customHeight="1">
      <c r="A24" s="426"/>
      <c r="B24" s="411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428"/>
      <c r="J24" s="35"/>
      <c r="K24" s="35"/>
      <c r="L24" s="35"/>
      <c r="M24" s="55">
        <v>609000</v>
      </c>
      <c r="N24" s="55"/>
      <c r="O24" s="55">
        <f>P24+Q24</f>
        <v>612016</v>
      </c>
      <c r="P24" s="55">
        <v>556842</v>
      </c>
      <c r="Q24" s="55">
        <v>55174</v>
      </c>
      <c r="R24" s="55">
        <f>S24+T24</f>
        <v>660350</v>
      </c>
      <c r="S24" s="55">
        <v>660350</v>
      </c>
      <c r="T24" s="55"/>
      <c r="U24" s="55">
        <f>V24+W24</f>
        <v>685873</v>
      </c>
      <c r="V24" s="55">
        <v>685873</v>
      </c>
      <c r="W24" s="55"/>
    </row>
    <row r="25" spans="1:23" ht="21" customHeight="1">
      <c r="A25" s="426"/>
      <c r="B25" s="411"/>
      <c r="C25" s="54"/>
      <c r="D25" s="36"/>
      <c r="E25" s="35" t="s">
        <v>117</v>
      </c>
      <c r="F25" s="35" t="s">
        <v>118</v>
      </c>
      <c r="G25" s="35" t="s">
        <v>190</v>
      </c>
      <c r="H25" s="35" t="s">
        <v>119</v>
      </c>
      <c r="I25" s="365"/>
      <c r="J25" s="35"/>
      <c r="K25" s="35"/>
      <c r="L25" s="35"/>
      <c r="M25" s="55">
        <v>537000</v>
      </c>
      <c r="N25" s="55"/>
      <c r="O25" s="55">
        <f>P25+Q25</f>
        <v>524272</v>
      </c>
      <c r="P25" s="55">
        <v>504854</v>
      </c>
      <c r="Q25" s="55">
        <v>19418</v>
      </c>
      <c r="R25" s="55">
        <f>S25+T25</f>
        <v>525048</v>
      </c>
      <c r="S25" s="55">
        <v>525048</v>
      </c>
      <c r="T25" s="55"/>
      <c r="U25" s="55">
        <f>V25+W25</f>
        <v>546051</v>
      </c>
      <c r="V25" s="55">
        <v>546051</v>
      </c>
      <c r="W25" s="55"/>
    </row>
    <row r="26" spans="1:23" ht="14.25" customHeight="1">
      <c r="A26" s="427"/>
      <c r="B26" s="412"/>
      <c r="C26" s="54"/>
      <c r="D26" s="36"/>
      <c r="E26" s="35"/>
      <c r="F26" s="35"/>
      <c r="G26" s="35"/>
      <c r="H26" s="35"/>
      <c r="I26" s="428"/>
      <c r="J26" s="35"/>
      <c r="K26" s="35"/>
      <c r="L26" s="3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33.75">
      <c r="A27" s="53" t="s">
        <v>18</v>
      </c>
      <c r="B27" s="36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5"/>
      <c r="J27" s="35"/>
      <c r="K27" s="35"/>
      <c r="L27" s="35"/>
      <c r="M27" s="55">
        <f>SUM(M28:M28)</f>
        <v>192670</v>
      </c>
      <c r="N27" s="55"/>
      <c r="O27" s="55">
        <f>SUM(O28:O28)</f>
        <v>201891</v>
      </c>
      <c r="P27" s="55">
        <f aca="true" t="shared" si="4" ref="P27:W27">SUM(P28:P28)</f>
        <v>201891</v>
      </c>
      <c r="Q27" s="55">
        <f t="shared" si="4"/>
        <v>0</v>
      </c>
      <c r="R27" s="55">
        <f t="shared" si="4"/>
        <v>208156</v>
      </c>
      <c r="S27" s="55">
        <f t="shared" si="4"/>
        <v>208156</v>
      </c>
      <c r="T27" s="55">
        <f t="shared" si="4"/>
        <v>0</v>
      </c>
      <c r="U27" s="55">
        <f t="shared" si="4"/>
        <v>214671</v>
      </c>
      <c r="V27" s="55">
        <f t="shared" si="4"/>
        <v>214671</v>
      </c>
      <c r="W27" s="55">
        <f t="shared" si="4"/>
        <v>0</v>
      </c>
    </row>
    <row r="28" spans="1:23" ht="38.25" customHeight="1">
      <c r="A28" s="53" t="s">
        <v>59</v>
      </c>
      <c r="B28" s="56" t="s">
        <v>120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35"/>
      <c r="J28" s="35"/>
      <c r="K28" s="35"/>
      <c r="L28" s="35"/>
      <c r="M28" s="55">
        <v>192670</v>
      </c>
      <c r="N28" s="55"/>
      <c r="O28" s="55">
        <f>P28+Q28</f>
        <v>201891</v>
      </c>
      <c r="P28" s="55">
        <v>201891</v>
      </c>
      <c r="Q28" s="55">
        <v>0</v>
      </c>
      <c r="R28" s="55">
        <f>S28+T28</f>
        <v>208156</v>
      </c>
      <c r="S28" s="55">
        <v>208156</v>
      </c>
      <c r="T28" s="55">
        <v>0</v>
      </c>
      <c r="U28" s="55">
        <f>V28+W28</f>
        <v>214671</v>
      </c>
      <c r="V28" s="55">
        <v>214671</v>
      </c>
      <c r="W28" s="55">
        <v>0</v>
      </c>
    </row>
    <row r="29" spans="1:23" ht="12.75">
      <c r="A29" s="53" t="s">
        <v>60</v>
      </c>
      <c r="B29" s="36" t="s">
        <v>61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35"/>
      <c r="M29" s="55">
        <f>SUM(M30+M31)</f>
        <v>20800</v>
      </c>
      <c r="N29" s="55"/>
      <c r="O29" s="55">
        <f aca="true" t="shared" si="5" ref="O29:V29">SUM(O30+O32)</f>
        <v>22577</v>
      </c>
      <c r="P29" s="55">
        <f t="shared" si="5"/>
        <v>22577</v>
      </c>
      <c r="Q29" s="55">
        <f t="shared" si="5"/>
        <v>0</v>
      </c>
      <c r="R29" s="55">
        <f t="shared" si="5"/>
        <v>22677</v>
      </c>
      <c r="S29" s="55">
        <f t="shared" si="5"/>
        <v>22677</v>
      </c>
      <c r="T29" s="55">
        <f t="shared" si="5"/>
        <v>0</v>
      </c>
      <c r="U29" s="55">
        <f t="shared" si="5"/>
        <v>22782</v>
      </c>
      <c r="V29" s="55">
        <f t="shared" si="5"/>
        <v>22782</v>
      </c>
      <c r="W29" s="55">
        <f>SUM(W30)</f>
        <v>0</v>
      </c>
    </row>
    <row r="30" spans="1:23" ht="36.75" customHeight="1">
      <c r="A30" s="53" t="s">
        <v>62</v>
      </c>
      <c r="B30" s="56" t="s">
        <v>120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35"/>
      <c r="J30" s="35"/>
      <c r="K30" s="35"/>
      <c r="L30" s="35"/>
      <c r="M30" s="55">
        <v>3800</v>
      </c>
      <c r="N30" s="55"/>
      <c r="O30" s="55">
        <f>P30+Q30</f>
        <v>2517</v>
      </c>
      <c r="P30" s="55">
        <v>2517</v>
      </c>
      <c r="Q30" s="55"/>
      <c r="R30" s="55">
        <f>S30+T30</f>
        <v>2617</v>
      </c>
      <c r="S30" s="55">
        <v>2617</v>
      </c>
      <c r="T30" s="55">
        <v>0</v>
      </c>
      <c r="U30" s="55">
        <f>V30+W30</f>
        <v>2722</v>
      </c>
      <c r="V30" s="55">
        <v>2722</v>
      </c>
      <c r="W30" s="55">
        <v>0</v>
      </c>
    </row>
    <row r="31" spans="1:23" ht="36.75" customHeight="1">
      <c r="A31" s="53" t="s">
        <v>185</v>
      </c>
      <c r="B31" s="56" t="s">
        <v>187</v>
      </c>
      <c r="C31" s="36"/>
      <c r="D31" s="36"/>
      <c r="E31" s="35" t="s">
        <v>117</v>
      </c>
      <c r="F31" s="35" t="s">
        <v>14</v>
      </c>
      <c r="G31" s="35" t="s">
        <v>194</v>
      </c>
      <c r="H31" s="35" t="s">
        <v>196</v>
      </c>
      <c r="I31" s="35"/>
      <c r="J31" s="35"/>
      <c r="K31" s="35"/>
      <c r="L31" s="35"/>
      <c r="M31" s="55">
        <f>M32</f>
        <v>17000</v>
      </c>
      <c r="N31" s="55"/>
      <c r="O31" s="55">
        <f aca="true" t="shared" si="6" ref="O31:W31">O32</f>
        <v>20060</v>
      </c>
      <c r="P31" s="55">
        <f t="shared" si="6"/>
        <v>20060</v>
      </c>
      <c r="Q31" s="55">
        <f t="shared" si="6"/>
        <v>0</v>
      </c>
      <c r="R31" s="55">
        <f t="shared" si="6"/>
        <v>20060</v>
      </c>
      <c r="S31" s="55">
        <f t="shared" si="6"/>
        <v>20060</v>
      </c>
      <c r="T31" s="55">
        <f t="shared" si="6"/>
        <v>0</v>
      </c>
      <c r="U31" s="55">
        <f t="shared" si="6"/>
        <v>20060</v>
      </c>
      <c r="V31" s="55">
        <f t="shared" si="6"/>
        <v>20060</v>
      </c>
      <c r="W31" s="55">
        <f t="shared" si="6"/>
        <v>0</v>
      </c>
    </row>
    <row r="32" spans="1:23" ht="36.75" customHeight="1">
      <c r="A32" s="53" t="s">
        <v>186</v>
      </c>
      <c r="B32" s="36" t="s">
        <v>112</v>
      </c>
      <c r="C32" s="36"/>
      <c r="D32" s="36"/>
      <c r="E32" s="35" t="s">
        <v>117</v>
      </c>
      <c r="F32" s="35" t="s">
        <v>14</v>
      </c>
      <c r="G32" s="35" t="s">
        <v>194</v>
      </c>
      <c r="H32" s="35" t="s">
        <v>121</v>
      </c>
      <c r="I32" s="35"/>
      <c r="J32" s="35"/>
      <c r="K32" s="35"/>
      <c r="L32" s="35"/>
      <c r="M32" s="55">
        <v>17000</v>
      </c>
      <c r="N32" s="55"/>
      <c r="O32" s="55">
        <f>P32+Q32</f>
        <v>20060</v>
      </c>
      <c r="P32" s="55">
        <v>20060</v>
      </c>
      <c r="Q32" s="55"/>
      <c r="R32" s="55">
        <f>S32+T32</f>
        <v>20060</v>
      </c>
      <c r="S32" s="55">
        <v>20060</v>
      </c>
      <c r="T32" s="55"/>
      <c r="U32" s="55">
        <f>V32+W32</f>
        <v>20060</v>
      </c>
      <c r="V32" s="55">
        <v>20060</v>
      </c>
      <c r="W32" s="55"/>
    </row>
    <row r="33" spans="1:23" ht="21" customHeight="1">
      <c r="A33" s="372" t="s">
        <v>160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"/>
      <c r="M33" s="31">
        <f>SUM(M34+M43+M47)</f>
        <v>4076010</v>
      </c>
      <c r="N33" s="31">
        <f>SUM(N34+N43+N47)</f>
        <v>0</v>
      </c>
      <c r="O33" s="31">
        <f aca="true" t="shared" si="7" ref="O33:W33">SUM(O34+O43+O47)</f>
        <v>4151275</v>
      </c>
      <c r="P33" s="31">
        <f t="shared" si="7"/>
        <v>3440449</v>
      </c>
      <c r="Q33" s="31">
        <f t="shared" si="7"/>
        <v>710826</v>
      </c>
      <c r="R33" s="31">
        <f t="shared" si="7"/>
        <v>4452632</v>
      </c>
      <c r="S33" s="31">
        <f t="shared" si="7"/>
        <v>4452632</v>
      </c>
      <c r="T33" s="31">
        <f t="shared" si="7"/>
        <v>0</v>
      </c>
      <c r="U33" s="31">
        <f t="shared" si="7"/>
        <v>4623196</v>
      </c>
      <c r="V33" s="31">
        <f t="shared" si="7"/>
        <v>4623196</v>
      </c>
      <c r="W33" s="31">
        <f t="shared" si="7"/>
        <v>0</v>
      </c>
    </row>
    <row r="34" spans="1:23" ht="22.5">
      <c r="A34" s="57" t="s">
        <v>19</v>
      </c>
      <c r="B34" s="36" t="s">
        <v>161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55">
        <f>SUM(M35+M38)</f>
        <v>3024410</v>
      </c>
      <c r="N34" s="55"/>
      <c r="O34" s="55">
        <f aca="true" t="shared" si="8" ref="O34:W34">SUM(O35+O38)</f>
        <v>3623212</v>
      </c>
      <c r="P34" s="55">
        <f t="shared" si="8"/>
        <v>3052803</v>
      </c>
      <c r="Q34" s="55">
        <f t="shared" si="8"/>
        <v>570409</v>
      </c>
      <c r="R34" s="55">
        <f t="shared" si="8"/>
        <v>3906015</v>
      </c>
      <c r="S34" s="55">
        <f t="shared" si="8"/>
        <v>3906015</v>
      </c>
      <c r="T34" s="55">
        <f t="shared" si="8"/>
        <v>0</v>
      </c>
      <c r="U34" s="55">
        <f t="shared" si="8"/>
        <v>4057284</v>
      </c>
      <c r="V34" s="55">
        <f t="shared" si="8"/>
        <v>4057284</v>
      </c>
      <c r="W34" s="55">
        <f t="shared" si="8"/>
        <v>0</v>
      </c>
    </row>
    <row r="35" spans="1:23" ht="12.75">
      <c r="A35" s="408" t="s">
        <v>128</v>
      </c>
      <c r="B35" s="410" t="s">
        <v>124</v>
      </c>
      <c r="C35" s="35"/>
      <c r="D35" s="35"/>
      <c r="E35" s="35" t="s">
        <v>126</v>
      </c>
      <c r="F35" s="35" t="s">
        <v>127</v>
      </c>
      <c r="G35" s="35"/>
      <c r="H35" s="35"/>
      <c r="I35" s="35"/>
      <c r="J35" s="35"/>
      <c r="K35" s="35"/>
      <c r="L35" s="35"/>
      <c r="M35" s="55">
        <f>SUM(M36:M37)</f>
        <v>1028200</v>
      </c>
      <c r="N35" s="55"/>
      <c r="O35" s="55">
        <f aca="true" t="shared" si="9" ref="O35:W35">SUM(O36:O37)</f>
        <v>1206306</v>
      </c>
      <c r="P35" s="55">
        <f t="shared" si="9"/>
        <v>1206306</v>
      </c>
      <c r="Q35" s="55">
        <f t="shared" si="9"/>
        <v>0</v>
      </c>
      <c r="R35" s="55">
        <f t="shared" si="9"/>
        <v>1392432</v>
      </c>
      <c r="S35" s="55">
        <f t="shared" si="9"/>
        <v>1392432</v>
      </c>
      <c r="T35" s="55">
        <f t="shared" si="9"/>
        <v>0</v>
      </c>
      <c r="U35" s="55">
        <f t="shared" si="9"/>
        <v>1443158</v>
      </c>
      <c r="V35" s="55">
        <f t="shared" si="9"/>
        <v>1443158</v>
      </c>
      <c r="W35" s="55">
        <f t="shared" si="9"/>
        <v>0</v>
      </c>
    </row>
    <row r="36" spans="1:23" ht="15" customHeight="1">
      <c r="A36" s="409"/>
      <c r="B36" s="411"/>
      <c r="C36" s="35"/>
      <c r="D36" s="35"/>
      <c r="E36" s="35" t="s">
        <v>126</v>
      </c>
      <c r="F36" s="35" t="s">
        <v>127</v>
      </c>
      <c r="G36" s="35" t="s">
        <v>191</v>
      </c>
      <c r="H36" s="35" t="s">
        <v>119</v>
      </c>
      <c r="I36" s="365" t="s">
        <v>212</v>
      </c>
      <c r="J36" s="35" t="s">
        <v>200</v>
      </c>
      <c r="K36" s="35" t="s">
        <v>154</v>
      </c>
      <c r="L36" s="35"/>
      <c r="M36" s="55">
        <v>1028200</v>
      </c>
      <c r="N36" s="55"/>
      <c r="O36" s="55">
        <f>SUM(P36:Q36)</f>
        <v>1206306</v>
      </c>
      <c r="P36" s="55">
        <v>1206306</v>
      </c>
      <c r="Q36" s="55"/>
      <c r="R36" s="55">
        <f>SUM(S36:T36)</f>
        <v>1392432</v>
      </c>
      <c r="S36" s="55">
        <v>1392432</v>
      </c>
      <c r="T36" s="55"/>
      <c r="U36" s="55">
        <f>SUM(V36:W36)</f>
        <v>1443158</v>
      </c>
      <c r="V36" s="55">
        <v>1443158</v>
      </c>
      <c r="W36" s="55"/>
    </row>
    <row r="37" spans="1:23" ht="35.25" customHeight="1">
      <c r="A37" s="421"/>
      <c r="B37" s="412"/>
      <c r="C37" s="35"/>
      <c r="D37" s="35"/>
      <c r="E37" s="35"/>
      <c r="F37" s="35"/>
      <c r="G37" s="35"/>
      <c r="H37" s="35"/>
      <c r="I37" s="366"/>
      <c r="J37" s="58" t="s">
        <v>210</v>
      </c>
      <c r="K37" s="58" t="s">
        <v>211</v>
      </c>
      <c r="L37" s="35"/>
      <c r="M37" s="55"/>
      <c r="N37" s="55"/>
      <c r="O37" s="55">
        <f>P37+Q37</f>
        <v>0</v>
      </c>
      <c r="P37" s="55"/>
      <c r="Q37" s="55"/>
      <c r="R37" s="55">
        <f>S37+T37</f>
        <v>0</v>
      </c>
      <c r="S37" s="55"/>
      <c r="T37" s="55"/>
      <c r="U37" s="55">
        <f>V37+W37</f>
        <v>0</v>
      </c>
      <c r="V37" s="55"/>
      <c r="W37" s="55"/>
    </row>
    <row r="38" spans="1:23" ht="57.75" customHeight="1">
      <c r="A38" s="408" t="s">
        <v>108</v>
      </c>
      <c r="B38" s="410" t="s">
        <v>125</v>
      </c>
      <c r="C38" s="36"/>
      <c r="D38" s="59"/>
      <c r="E38" s="35" t="s">
        <v>129</v>
      </c>
      <c r="F38" s="35" t="s">
        <v>117</v>
      </c>
      <c r="G38" s="35"/>
      <c r="H38" s="35"/>
      <c r="I38" s="37" t="s">
        <v>184</v>
      </c>
      <c r="J38" s="35" t="s">
        <v>200</v>
      </c>
      <c r="K38" s="35" t="s">
        <v>154</v>
      </c>
      <c r="L38" s="35"/>
      <c r="M38" s="55">
        <f>SUM(M39:M42)</f>
        <v>1996210</v>
      </c>
      <c r="N38" s="55"/>
      <c r="O38" s="55">
        <f aca="true" t="shared" si="10" ref="O38:W38">SUM(O39:O42)</f>
        <v>2416906</v>
      </c>
      <c r="P38" s="55">
        <f t="shared" si="10"/>
        <v>1846497</v>
      </c>
      <c r="Q38" s="55">
        <f t="shared" si="10"/>
        <v>570409</v>
      </c>
      <c r="R38" s="55">
        <f t="shared" si="10"/>
        <v>2513583</v>
      </c>
      <c r="S38" s="55">
        <f t="shared" si="10"/>
        <v>2513583</v>
      </c>
      <c r="T38" s="55">
        <f t="shared" si="10"/>
        <v>0</v>
      </c>
      <c r="U38" s="55">
        <f t="shared" si="10"/>
        <v>2614126</v>
      </c>
      <c r="V38" s="55">
        <f t="shared" si="10"/>
        <v>2614126</v>
      </c>
      <c r="W38" s="55">
        <f t="shared" si="10"/>
        <v>0</v>
      </c>
    </row>
    <row r="39" spans="1:23" ht="57" customHeight="1">
      <c r="A39" s="409"/>
      <c r="B39" s="411"/>
      <c r="C39" s="36" t="s">
        <v>133</v>
      </c>
      <c r="D39" s="57" t="s">
        <v>132</v>
      </c>
      <c r="E39" s="35" t="s">
        <v>129</v>
      </c>
      <c r="F39" s="35" t="s">
        <v>117</v>
      </c>
      <c r="G39" s="35" t="s">
        <v>192</v>
      </c>
      <c r="H39" s="35" t="s">
        <v>130</v>
      </c>
      <c r="I39" s="37" t="s">
        <v>213</v>
      </c>
      <c r="J39" s="58" t="s">
        <v>210</v>
      </c>
      <c r="K39" s="58" t="s">
        <v>211</v>
      </c>
      <c r="L39" s="35"/>
      <c r="M39" s="55">
        <v>1996210</v>
      </c>
      <c r="N39" s="55"/>
      <c r="O39" s="55">
        <f>P39+Q39</f>
        <v>2416906</v>
      </c>
      <c r="P39" s="55">
        <v>1846497</v>
      </c>
      <c r="Q39" s="55">
        <v>570409</v>
      </c>
      <c r="R39" s="55">
        <f>S39+T39</f>
        <v>2513583</v>
      </c>
      <c r="S39" s="55">
        <v>2513583</v>
      </c>
      <c r="T39" s="55"/>
      <c r="U39" s="55">
        <f>V39+W39</f>
        <v>2614126</v>
      </c>
      <c r="V39" s="55">
        <v>2614126</v>
      </c>
      <c r="W39" s="55"/>
    </row>
    <row r="40" spans="1:23" ht="12.75">
      <c r="A40" s="409"/>
      <c r="B40" s="411"/>
      <c r="C40" s="40"/>
      <c r="D40" s="57"/>
      <c r="E40" s="35"/>
      <c r="F40" s="35"/>
      <c r="G40" s="35"/>
      <c r="H40" s="35"/>
      <c r="I40" s="35"/>
      <c r="J40" s="35"/>
      <c r="K40" s="35"/>
      <c r="L40" s="35"/>
      <c r="M40" s="55"/>
      <c r="N40" s="55"/>
      <c r="O40" s="55">
        <f>SUM(P40:Q40)</f>
        <v>0</v>
      </c>
      <c r="P40" s="55"/>
      <c r="Q40" s="55">
        <v>0</v>
      </c>
      <c r="R40" s="55">
        <f>SUM(S40:T40)</f>
        <v>0</v>
      </c>
      <c r="S40" s="55"/>
      <c r="T40" s="55">
        <v>0</v>
      </c>
      <c r="U40" s="55">
        <f>SUM(V40:W40)</f>
        <v>0</v>
      </c>
      <c r="V40" s="55"/>
      <c r="W40" s="55">
        <v>0</v>
      </c>
    </row>
    <row r="41" spans="1:23" ht="15" customHeight="1">
      <c r="A41" s="409"/>
      <c r="B41" s="411"/>
      <c r="C41" s="36"/>
      <c r="D41" s="57"/>
      <c r="E41" s="35"/>
      <c r="F41" s="35"/>
      <c r="G41" s="35"/>
      <c r="H41" s="35"/>
      <c r="I41" s="35"/>
      <c r="J41" s="35"/>
      <c r="K41" s="35"/>
      <c r="L41" s="3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0.5" customHeight="1">
      <c r="A42" s="409"/>
      <c r="B42" s="411"/>
      <c r="C42" s="40"/>
      <c r="D42" s="57"/>
      <c r="E42" s="35"/>
      <c r="F42" s="35"/>
      <c r="G42" s="35"/>
      <c r="H42" s="35"/>
      <c r="I42" s="35"/>
      <c r="J42" s="35"/>
      <c r="K42" s="35"/>
      <c r="L42" s="35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21" customHeight="1">
      <c r="A43" s="57" t="s">
        <v>20</v>
      </c>
      <c r="B43" s="36" t="s">
        <v>162</v>
      </c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55">
        <f>SUM(M44:M46)</f>
        <v>1043600</v>
      </c>
      <c r="N43" s="55"/>
      <c r="O43" s="55">
        <f aca="true" t="shared" si="11" ref="O43:V43">SUM(O44+O45)</f>
        <v>518589</v>
      </c>
      <c r="P43" s="55">
        <f t="shared" si="11"/>
        <v>378172</v>
      </c>
      <c r="Q43" s="55">
        <f t="shared" si="11"/>
        <v>140417</v>
      </c>
      <c r="R43" s="55">
        <f t="shared" si="11"/>
        <v>536763</v>
      </c>
      <c r="S43" s="55">
        <f t="shared" si="11"/>
        <v>536763</v>
      </c>
      <c r="T43" s="55">
        <f t="shared" si="11"/>
        <v>0</v>
      </c>
      <c r="U43" s="55">
        <f t="shared" si="11"/>
        <v>555664</v>
      </c>
      <c r="V43" s="55">
        <f t="shared" si="11"/>
        <v>555664</v>
      </c>
      <c r="W43" s="55">
        <f>SUM(W44:W46)</f>
        <v>0</v>
      </c>
    </row>
    <row r="44" spans="1:23" ht="47.25" customHeight="1">
      <c r="A44" s="57" t="s">
        <v>105</v>
      </c>
      <c r="B44" s="36" t="s">
        <v>124</v>
      </c>
      <c r="C44" s="37"/>
      <c r="D44" s="60"/>
      <c r="E44" s="35" t="s">
        <v>126</v>
      </c>
      <c r="F44" s="35" t="s">
        <v>127</v>
      </c>
      <c r="G44" s="35" t="s">
        <v>191</v>
      </c>
      <c r="H44" s="35" t="s">
        <v>121</v>
      </c>
      <c r="I44" s="35"/>
      <c r="J44" s="35"/>
      <c r="K44" s="35"/>
      <c r="L44" s="35"/>
      <c r="M44" s="55">
        <v>134120</v>
      </c>
      <c r="N44" s="55"/>
      <c r="O44" s="55">
        <f>P44+Q44</f>
        <v>139993</v>
      </c>
      <c r="P44" s="55">
        <v>139993</v>
      </c>
      <c r="Q44" s="55">
        <v>0</v>
      </c>
      <c r="R44" s="55">
        <f>S44+T44</f>
        <v>144488</v>
      </c>
      <c r="S44" s="55">
        <v>144488</v>
      </c>
      <c r="T44" s="55">
        <v>0</v>
      </c>
      <c r="U44" s="55">
        <f>V44+W44</f>
        <v>149163</v>
      </c>
      <c r="V44" s="55">
        <v>149163</v>
      </c>
      <c r="W44" s="55">
        <v>0</v>
      </c>
    </row>
    <row r="45" spans="1:23" ht="59.25" customHeight="1">
      <c r="A45" s="57" t="s">
        <v>106</v>
      </c>
      <c r="B45" s="410" t="s">
        <v>125</v>
      </c>
      <c r="C45" s="36" t="s">
        <v>133</v>
      </c>
      <c r="D45" s="60" t="s">
        <v>132</v>
      </c>
      <c r="E45" s="35" t="s">
        <v>129</v>
      </c>
      <c r="F45" s="35" t="s">
        <v>117</v>
      </c>
      <c r="G45" s="35" t="s">
        <v>192</v>
      </c>
      <c r="H45" s="35" t="s">
        <v>121</v>
      </c>
      <c r="I45" s="35"/>
      <c r="J45" s="35"/>
      <c r="K45" s="35"/>
      <c r="L45" s="35"/>
      <c r="M45" s="55">
        <v>909480</v>
      </c>
      <c r="N45" s="55"/>
      <c r="O45" s="55">
        <f>P45+Q45</f>
        <v>378596</v>
      </c>
      <c r="P45" s="55">
        <v>238179</v>
      </c>
      <c r="Q45" s="55">
        <v>140417</v>
      </c>
      <c r="R45" s="55">
        <f>S45+T45</f>
        <v>392275</v>
      </c>
      <c r="S45" s="55">
        <v>392275</v>
      </c>
      <c r="T45" s="55">
        <v>0</v>
      </c>
      <c r="U45" s="55">
        <f>V45+W45</f>
        <v>406501</v>
      </c>
      <c r="V45" s="55">
        <v>406501</v>
      </c>
      <c r="W45" s="55">
        <v>0</v>
      </c>
    </row>
    <row r="46" spans="1:23" ht="18.75" customHeight="1">
      <c r="A46" s="57"/>
      <c r="B46" s="412"/>
      <c r="C46" s="40"/>
      <c r="D46" s="57"/>
      <c r="E46" s="35"/>
      <c r="F46" s="35"/>
      <c r="G46" s="35"/>
      <c r="H46" s="35"/>
      <c r="I46" s="35"/>
      <c r="J46" s="35"/>
      <c r="K46" s="35"/>
      <c r="L46" s="35"/>
      <c r="M46" s="55"/>
      <c r="N46" s="55"/>
      <c r="O46" s="55">
        <f>SUM(P46:Q46)</f>
        <v>0</v>
      </c>
      <c r="P46" s="55"/>
      <c r="Q46" s="55">
        <v>0</v>
      </c>
      <c r="R46" s="55">
        <f>SUM(S46:T46)</f>
        <v>0</v>
      </c>
      <c r="S46" s="55"/>
      <c r="T46" s="55">
        <v>0</v>
      </c>
      <c r="U46" s="55">
        <f>SUM(V46:W46)</f>
        <v>0</v>
      </c>
      <c r="V46" s="55"/>
      <c r="W46" s="55">
        <v>0</v>
      </c>
    </row>
    <row r="47" spans="1:23" ht="12.75">
      <c r="A47" s="57" t="s">
        <v>57</v>
      </c>
      <c r="B47" s="36" t="s">
        <v>61</v>
      </c>
      <c r="C47" s="57"/>
      <c r="D47" s="35"/>
      <c r="E47" s="35"/>
      <c r="F47" s="35"/>
      <c r="G47" s="35"/>
      <c r="H47" s="35"/>
      <c r="I47" s="35"/>
      <c r="J47" s="35"/>
      <c r="K47" s="35"/>
      <c r="L47" s="35"/>
      <c r="M47" s="55">
        <f>SUM(M48:M50)</f>
        <v>8000</v>
      </c>
      <c r="N47" s="55"/>
      <c r="O47" s="55">
        <f aca="true" t="shared" si="12" ref="O47:V47">SUM(O48+O49)</f>
        <v>9474</v>
      </c>
      <c r="P47" s="55">
        <f t="shared" si="12"/>
        <v>9474</v>
      </c>
      <c r="Q47" s="55">
        <f t="shared" si="12"/>
        <v>0</v>
      </c>
      <c r="R47" s="55">
        <f t="shared" si="12"/>
        <v>9854</v>
      </c>
      <c r="S47" s="55">
        <f t="shared" si="12"/>
        <v>9854</v>
      </c>
      <c r="T47" s="55">
        <f t="shared" si="12"/>
        <v>0</v>
      </c>
      <c r="U47" s="55">
        <f t="shared" si="12"/>
        <v>10248</v>
      </c>
      <c r="V47" s="55">
        <f t="shared" si="12"/>
        <v>10248</v>
      </c>
      <c r="W47" s="55">
        <f>SUM(W48:W50)</f>
        <v>0</v>
      </c>
    </row>
    <row r="48" spans="1:23" ht="45">
      <c r="A48" s="57" t="s">
        <v>107</v>
      </c>
      <c r="B48" s="36" t="s">
        <v>124</v>
      </c>
      <c r="C48" s="57"/>
      <c r="D48" s="35"/>
      <c r="E48" s="35" t="s">
        <v>126</v>
      </c>
      <c r="F48" s="35" t="s">
        <v>127</v>
      </c>
      <c r="G48" s="35" t="s">
        <v>191</v>
      </c>
      <c r="H48" s="35" t="s">
        <v>122</v>
      </c>
      <c r="I48" s="35"/>
      <c r="J48" s="35"/>
      <c r="K48" s="35"/>
      <c r="L48" s="35"/>
      <c r="M48" s="55">
        <v>1600</v>
      </c>
      <c r="N48" s="55"/>
      <c r="O48" s="55">
        <f>P48+Q48</f>
        <v>1580</v>
      </c>
      <c r="P48" s="55">
        <v>1580</v>
      </c>
      <c r="Q48" s="55">
        <v>0</v>
      </c>
      <c r="R48" s="55">
        <f>S48+T48</f>
        <v>1644</v>
      </c>
      <c r="S48" s="55">
        <v>1644</v>
      </c>
      <c r="T48" s="55">
        <v>0</v>
      </c>
      <c r="U48" s="55">
        <f>V48+W48</f>
        <v>1710</v>
      </c>
      <c r="V48" s="55">
        <v>1710</v>
      </c>
      <c r="W48" s="55">
        <v>0</v>
      </c>
    </row>
    <row r="49" spans="1:23" ht="67.5">
      <c r="A49" s="57" t="s">
        <v>131</v>
      </c>
      <c r="B49" s="410" t="s">
        <v>125</v>
      </c>
      <c r="C49" s="36" t="s">
        <v>133</v>
      </c>
      <c r="D49" s="35" t="s">
        <v>132</v>
      </c>
      <c r="E49" s="35" t="s">
        <v>129</v>
      </c>
      <c r="F49" s="35" t="s">
        <v>117</v>
      </c>
      <c r="G49" s="35" t="s">
        <v>192</v>
      </c>
      <c r="H49" s="35" t="s">
        <v>122</v>
      </c>
      <c r="I49" s="35"/>
      <c r="J49" s="35"/>
      <c r="K49" s="35"/>
      <c r="L49" s="35"/>
      <c r="M49" s="55">
        <v>6400</v>
      </c>
      <c r="N49" s="55"/>
      <c r="O49" s="55">
        <f>P49+Q49</f>
        <v>7894</v>
      </c>
      <c r="P49" s="55">
        <v>7894</v>
      </c>
      <c r="Q49" s="55">
        <v>0</v>
      </c>
      <c r="R49" s="55">
        <f>S49+T49</f>
        <v>8210</v>
      </c>
      <c r="S49" s="55">
        <v>8210</v>
      </c>
      <c r="T49" s="55">
        <v>0</v>
      </c>
      <c r="U49" s="55">
        <f>V49+W49</f>
        <v>8538</v>
      </c>
      <c r="V49" s="55">
        <v>8538</v>
      </c>
      <c r="W49" s="55">
        <v>0</v>
      </c>
    </row>
    <row r="50" spans="1:23" ht="12.75">
      <c r="A50" s="57"/>
      <c r="B50" s="412"/>
      <c r="C50" s="40"/>
      <c r="D50" s="57"/>
      <c r="E50" s="35"/>
      <c r="F50" s="35"/>
      <c r="G50" s="35"/>
      <c r="H50" s="35"/>
      <c r="I50" s="35"/>
      <c r="J50" s="35"/>
      <c r="K50" s="35"/>
      <c r="L50" s="35"/>
      <c r="M50" s="55"/>
      <c r="N50" s="55"/>
      <c r="O50" s="55">
        <f>SUM(P50:Q50)</f>
        <v>0</v>
      </c>
      <c r="P50" s="55"/>
      <c r="Q50" s="55">
        <v>0</v>
      </c>
      <c r="R50" s="55">
        <f>SUM(S50:T50)</f>
        <v>0</v>
      </c>
      <c r="S50" s="55"/>
      <c r="T50" s="55">
        <v>0</v>
      </c>
      <c r="U50" s="55">
        <f>SUM(V50:W50)</f>
        <v>0</v>
      </c>
      <c r="V50" s="55"/>
      <c r="W50" s="55">
        <v>0</v>
      </c>
    </row>
    <row r="51" spans="1:23" ht="31.5" customHeight="1">
      <c r="A51" s="372" t="s">
        <v>163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14"/>
      <c r="M51" s="48">
        <f aca="true" t="shared" si="13" ref="M51:W51">SUM(M52+M72)</f>
        <v>1089000</v>
      </c>
      <c r="N51" s="48">
        <f t="shared" si="13"/>
        <v>0</v>
      </c>
      <c r="O51" s="48">
        <f t="shared" si="13"/>
        <v>1094187</v>
      </c>
      <c r="P51" s="48">
        <f t="shared" si="13"/>
        <v>1094187</v>
      </c>
      <c r="Q51" s="48">
        <f t="shared" si="13"/>
        <v>0</v>
      </c>
      <c r="R51" s="48">
        <f t="shared" si="13"/>
        <v>1108226</v>
      </c>
      <c r="S51" s="48">
        <f t="shared" si="13"/>
        <v>1108226</v>
      </c>
      <c r="T51" s="48">
        <f t="shared" si="13"/>
        <v>0</v>
      </c>
      <c r="U51" s="48">
        <f t="shared" si="13"/>
        <v>1122828</v>
      </c>
      <c r="V51" s="48">
        <f t="shared" si="13"/>
        <v>1122828</v>
      </c>
      <c r="W51" s="48">
        <f t="shared" si="13"/>
        <v>0</v>
      </c>
    </row>
    <row r="52" spans="1:23" ht="45.75" customHeight="1">
      <c r="A52" s="13" t="s">
        <v>63</v>
      </c>
      <c r="B52" s="36" t="s">
        <v>67</v>
      </c>
      <c r="C52" s="37"/>
      <c r="D52" s="37"/>
      <c r="E52" s="37"/>
      <c r="F52" s="37"/>
      <c r="G52" s="37"/>
      <c r="H52" s="37"/>
      <c r="I52" s="37"/>
      <c r="J52" s="37"/>
      <c r="K52" s="37"/>
      <c r="L52" s="14"/>
      <c r="M52" s="45">
        <f>M53+M54+M55+M56+M67+M71</f>
        <v>1089000</v>
      </c>
      <c r="N52" s="45">
        <f>SUM(N53+N55+N56+N67+N68+N71)</f>
        <v>0</v>
      </c>
      <c r="O52" s="45">
        <f aca="true" t="shared" si="14" ref="O52:W52">O53+O54+O55+O56+O67+O71</f>
        <v>1094187</v>
      </c>
      <c r="P52" s="45">
        <f t="shared" si="14"/>
        <v>1094187</v>
      </c>
      <c r="Q52" s="45">
        <f t="shared" si="14"/>
        <v>0</v>
      </c>
      <c r="R52" s="45">
        <f t="shared" si="14"/>
        <v>1108226</v>
      </c>
      <c r="S52" s="45">
        <f t="shared" si="14"/>
        <v>1108226</v>
      </c>
      <c r="T52" s="45">
        <f t="shared" si="14"/>
        <v>0</v>
      </c>
      <c r="U52" s="45">
        <f t="shared" si="14"/>
        <v>1122828</v>
      </c>
      <c r="V52" s="45">
        <f t="shared" si="14"/>
        <v>1122828</v>
      </c>
      <c r="W52" s="45">
        <f t="shared" si="14"/>
        <v>0</v>
      </c>
    </row>
    <row r="53" spans="1:23" ht="47.25" customHeight="1">
      <c r="A53" s="61" t="s">
        <v>64</v>
      </c>
      <c r="B53" s="36" t="s">
        <v>134</v>
      </c>
      <c r="C53" s="37"/>
      <c r="D53" s="37"/>
      <c r="E53" s="37" t="s">
        <v>126</v>
      </c>
      <c r="F53" s="37" t="s">
        <v>135</v>
      </c>
      <c r="G53" s="37"/>
      <c r="H53" s="37" t="s">
        <v>121</v>
      </c>
      <c r="I53" s="37"/>
      <c r="J53" s="37"/>
      <c r="K53" s="37"/>
      <c r="L53" s="14"/>
      <c r="M53" s="45">
        <v>0</v>
      </c>
      <c r="N53" s="45"/>
      <c r="O53" s="45">
        <f>SUM(P53:Q53)</f>
        <v>0</v>
      </c>
      <c r="P53" s="45">
        <v>0</v>
      </c>
      <c r="Q53" s="45">
        <v>0</v>
      </c>
      <c r="R53" s="45">
        <f>SUM(S53:T53)</f>
        <v>0</v>
      </c>
      <c r="S53" s="45">
        <v>0</v>
      </c>
      <c r="T53" s="45">
        <v>0</v>
      </c>
      <c r="U53" s="45">
        <f>SUM(V53:W53)</f>
        <v>0</v>
      </c>
      <c r="V53" s="45">
        <v>0</v>
      </c>
      <c r="W53" s="45">
        <v>0</v>
      </c>
    </row>
    <row r="54" spans="1:23" ht="47.25" customHeight="1">
      <c r="A54" s="414" t="s">
        <v>136</v>
      </c>
      <c r="B54" s="416" t="s">
        <v>229</v>
      </c>
      <c r="C54" s="37"/>
      <c r="D54" s="37"/>
      <c r="E54" s="37" t="s">
        <v>118</v>
      </c>
      <c r="F54" s="37" t="s">
        <v>135</v>
      </c>
      <c r="G54" s="37" t="s">
        <v>201</v>
      </c>
      <c r="H54" s="37" t="s">
        <v>121</v>
      </c>
      <c r="I54" s="37" t="s">
        <v>214</v>
      </c>
      <c r="J54" s="37" t="s">
        <v>215</v>
      </c>
      <c r="K54" s="37" t="s">
        <v>216</v>
      </c>
      <c r="L54" s="14"/>
      <c r="M54" s="45">
        <v>280000</v>
      </c>
      <c r="N54" s="45"/>
      <c r="O54" s="45">
        <f>P54+Q54</f>
        <v>280000</v>
      </c>
      <c r="P54" s="45">
        <v>280000</v>
      </c>
      <c r="Q54" s="45"/>
      <c r="R54" s="45">
        <f>S54+T54</f>
        <v>280000</v>
      </c>
      <c r="S54" s="45">
        <v>280000</v>
      </c>
      <c r="T54" s="45"/>
      <c r="U54" s="45">
        <f>V54+W54</f>
        <v>280000</v>
      </c>
      <c r="V54" s="45">
        <v>280000</v>
      </c>
      <c r="W54" s="45"/>
    </row>
    <row r="55" spans="1:23" ht="183" customHeight="1">
      <c r="A55" s="415"/>
      <c r="B55" s="417"/>
      <c r="C55" s="37"/>
      <c r="D55" s="37"/>
      <c r="E55" s="62" t="s">
        <v>118</v>
      </c>
      <c r="F55" s="37" t="s">
        <v>135</v>
      </c>
      <c r="G55" s="37" t="s">
        <v>228</v>
      </c>
      <c r="H55" s="37" t="s">
        <v>121</v>
      </c>
      <c r="I55" s="37" t="s">
        <v>217</v>
      </c>
      <c r="J55" s="37" t="s">
        <v>215</v>
      </c>
      <c r="K55" s="37" t="s">
        <v>218</v>
      </c>
      <c r="L55" s="14"/>
      <c r="M55" s="45">
        <v>319200</v>
      </c>
      <c r="N55" s="45"/>
      <c r="O55" s="45">
        <f>P55+Q55</f>
        <v>319200</v>
      </c>
      <c r="P55" s="45">
        <v>319200</v>
      </c>
      <c r="Q55" s="45">
        <v>0</v>
      </c>
      <c r="R55" s="45">
        <f>S55+T55</f>
        <v>319200</v>
      </c>
      <c r="S55" s="45">
        <v>319200</v>
      </c>
      <c r="T55" s="45">
        <v>0</v>
      </c>
      <c r="U55" s="45">
        <f>V55+W55</f>
        <v>319200</v>
      </c>
      <c r="V55" s="45">
        <v>319200</v>
      </c>
      <c r="W55" s="45">
        <v>0</v>
      </c>
    </row>
    <row r="56" spans="1:23" ht="18" customHeight="1">
      <c r="A56" s="410" t="s">
        <v>137</v>
      </c>
      <c r="B56" s="385" t="s">
        <v>230</v>
      </c>
      <c r="C56" s="37"/>
      <c r="D56" s="37"/>
      <c r="E56" s="37"/>
      <c r="F56" s="37"/>
      <c r="G56" s="37"/>
      <c r="H56" s="37"/>
      <c r="I56" s="37"/>
      <c r="J56" s="37"/>
      <c r="K56" s="37"/>
      <c r="L56" s="14"/>
      <c r="M56" s="45">
        <f>SUM(M57:M58)</f>
        <v>474800</v>
      </c>
      <c r="N56" s="45"/>
      <c r="O56" s="45">
        <f aca="true" t="shared" si="15" ref="O56:W56">SUM(O57:O58)</f>
        <v>479987</v>
      </c>
      <c r="P56" s="45">
        <f t="shared" si="15"/>
        <v>479987</v>
      </c>
      <c r="Q56" s="45">
        <f t="shared" si="15"/>
        <v>0</v>
      </c>
      <c r="R56" s="45">
        <f t="shared" si="15"/>
        <v>494026</v>
      </c>
      <c r="S56" s="45">
        <f t="shared" si="15"/>
        <v>494026</v>
      </c>
      <c r="T56" s="45">
        <f t="shared" si="15"/>
        <v>0</v>
      </c>
      <c r="U56" s="45">
        <f t="shared" si="15"/>
        <v>508628</v>
      </c>
      <c r="V56" s="45">
        <f t="shared" si="15"/>
        <v>508628</v>
      </c>
      <c r="W56" s="45">
        <f t="shared" si="15"/>
        <v>0</v>
      </c>
    </row>
    <row r="57" spans="1:23" ht="18.75" customHeight="1">
      <c r="A57" s="411"/>
      <c r="B57" s="411"/>
      <c r="C57" s="37"/>
      <c r="D57" s="37"/>
      <c r="E57" s="36"/>
      <c r="F57" s="36"/>
      <c r="G57" s="36"/>
      <c r="H57" s="36"/>
      <c r="I57" s="36"/>
      <c r="J57" s="37"/>
      <c r="K57" s="37"/>
      <c r="L57" s="14"/>
      <c r="M57" s="63"/>
      <c r="N57" s="63"/>
      <c r="O57" s="63">
        <f>SUM(P57:Q57)</f>
        <v>0</v>
      </c>
      <c r="P57" s="63">
        <v>0</v>
      </c>
      <c r="Q57" s="63">
        <v>0</v>
      </c>
      <c r="R57" s="45">
        <f>SUM(S57:T57)</f>
        <v>0</v>
      </c>
      <c r="S57" s="45">
        <v>0</v>
      </c>
      <c r="T57" s="63">
        <v>0</v>
      </c>
      <c r="U57" s="45">
        <f>SUM(V57:W57)</f>
        <v>0</v>
      </c>
      <c r="V57" s="45">
        <v>0</v>
      </c>
      <c r="W57" s="63">
        <v>0</v>
      </c>
    </row>
    <row r="58" spans="1:23" ht="17.25" customHeight="1">
      <c r="A58" s="411"/>
      <c r="B58" s="411"/>
      <c r="C58" s="37"/>
      <c r="D58" s="37"/>
      <c r="E58" s="37"/>
      <c r="F58" s="37"/>
      <c r="G58" s="37"/>
      <c r="H58" s="37"/>
      <c r="I58" s="37"/>
      <c r="J58" s="37"/>
      <c r="K58" s="37"/>
      <c r="L58" s="14"/>
      <c r="M58" s="45">
        <f>M59+M63</f>
        <v>474800</v>
      </c>
      <c r="N58" s="45"/>
      <c r="O58" s="45">
        <f aca="true" t="shared" si="16" ref="O58:W58">O59+O63</f>
        <v>479987</v>
      </c>
      <c r="P58" s="45">
        <f t="shared" si="16"/>
        <v>479987</v>
      </c>
      <c r="Q58" s="45">
        <f t="shared" si="16"/>
        <v>0</v>
      </c>
      <c r="R58" s="45">
        <f t="shared" si="16"/>
        <v>494026</v>
      </c>
      <c r="S58" s="45">
        <f t="shared" si="16"/>
        <v>494026</v>
      </c>
      <c r="T58" s="45">
        <f t="shared" si="16"/>
        <v>0</v>
      </c>
      <c r="U58" s="45">
        <f t="shared" si="16"/>
        <v>508628</v>
      </c>
      <c r="V58" s="45">
        <f t="shared" si="16"/>
        <v>508628</v>
      </c>
      <c r="W58" s="45">
        <f t="shared" si="16"/>
        <v>0</v>
      </c>
    </row>
    <row r="59" spans="1:23" ht="133.5" customHeight="1">
      <c r="A59" s="411"/>
      <c r="B59" s="411"/>
      <c r="C59" s="37"/>
      <c r="D59" s="37"/>
      <c r="E59" s="37" t="s">
        <v>139</v>
      </c>
      <c r="F59" s="37" t="s">
        <v>126</v>
      </c>
      <c r="G59" s="37" t="s">
        <v>193</v>
      </c>
      <c r="H59" s="37" t="s">
        <v>121</v>
      </c>
      <c r="I59" s="37" t="s">
        <v>219</v>
      </c>
      <c r="J59" s="37" t="s">
        <v>220</v>
      </c>
      <c r="K59" s="37" t="s">
        <v>218</v>
      </c>
      <c r="L59" s="14"/>
      <c r="M59" s="45">
        <f>SUM(M60:M61)</f>
        <v>359800</v>
      </c>
      <c r="N59" s="45"/>
      <c r="O59" s="45">
        <f aca="true" t="shared" si="17" ref="O59:W59">SUM(O60:O61)</f>
        <v>436279</v>
      </c>
      <c r="P59" s="45">
        <f t="shared" si="17"/>
        <v>436279</v>
      </c>
      <c r="Q59" s="45">
        <f t="shared" si="17"/>
        <v>0</v>
      </c>
      <c r="R59" s="45">
        <f t="shared" si="17"/>
        <v>450318</v>
      </c>
      <c r="S59" s="45">
        <f t="shared" si="17"/>
        <v>450318</v>
      </c>
      <c r="T59" s="45">
        <f t="shared" si="17"/>
        <v>0</v>
      </c>
      <c r="U59" s="45">
        <f t="shared" si="17"/>
        <v>464920</v>
      </c>
      <c r="V59" s="45">
        <f t="shared" si="17"/>
        <v>464920</v>
      </c>
      <c r="W59" s="45">
        <f t="shared" si="17"/>
        <v>0</v>
      </c>
    </row>
    <row r="60" spans="1:23" ht="47.25" customHeight="1">
      <c r="A60" s="411"/>
      <c r="B60" s="411"/>
      <c r="C60" s="37"/>
      <c r="D60" s="37"/>
      <c r="E60" s="379" t="s">
        <v>150</v>
      </c>
      <c r="F60" s="353"/>
      <c r="G60" s="380"/>
      <c r="H60" s="37"/>
      <c r="I60" s="37" t="s">
        <v>219</v>
      </c>
      <c r="J60" s="37" t="s">
        <v>220</v>
      </c>
      <c r="K60" s="37" t="s">
        <v>218</v>
      </c>
      <c r="L60" s="14"/>
      <c r="M60" s="63">
        <v>345800</v>
      </c>
      <c r="N60" s="63"/>
      <c r="O60" s="63">
        <f>P60+Q60</f>
        <v>350987</v>
      </c>
      <c r="P60" s="63">
        <v>350987</v>
      </c>
      <c r="Q60" s="63">
        <v>0</v>
      </c>
      <c r="R60" s="63">
        <f>S60+T60</f>
        <v>365026</v>
      </c>
      <c r="S60" s="45">
        <v>365026</v>
      </c>
      <c r="T60" s="63">
        <v>0</v>
      </c>
      <c r="U60" s="63">
        <f>V60+W60</f>
        <v>379628</v>
      </c>
      <c r="V60" s="45">
        <v>379628</v>
      </c>
      <c r="W60" s="63">
        <v>0</v>
      </c>
    </row>
    <row r="61" spans="1:23" ht="35.25" customHeight="1">
      <c r="A61" s="411"/>
      <c r="B61" s="411"/>
      <c r="C61" s="37"/>
      <c r="D61" s="37"/>
      <c r="E61" s="379" t="s">
        <v>151</v>
      </c>
      <c r="F61" s="353"/>
      <c r="G61" s="380"/>
      <c r="H61" s="37"/>
      <c r="I61" s="37" t="s">
        <v>219</v>
      </c>
      <c r="J61" s="37" t="s">
        <v>220</v>
      </c>
      <c r="K61" s="37" t="s">
        <v>216</v>
      </c>
      <c r="L61" s="14"/>
      <c r="M61" s="63">
        <v>14000</v>
      </c>
      <c r="N61" s="63"/>
      <c r="O61" s="63">
        <f>P61+Q61</f>
        <v>85292</v>
      </c>
      <c r="P61" s="63">
        <v>85292</v>
      </c>
      <c r="Q61" s="63">
        <v>0</v>
      </c>
      <c r="R61" s="63">
        <f>S61+T61</f>
        <v>85292</v>
      </c>
      <c r="S61" s="45">
        <v>85292</v>
      </c>
      <c r="T61" s="63">
        <v>0</v>
      </c>
      <c r="U61" s="63">
        <f>V61+W61</f>
        <v>85292</v>
      </c>
      <c r="V61" s="45">
        <v>85292</v>
      </c>
      <c r="W61" s="63">
        <v>0</v>
      </c>
    </row>
    <row r="62" spans="1:23" ht="18" customHeight="1">
      <c r="A62" s="411"/>
      <c r="B62" s="411"/>
      <c r="C62" s="37"/>
      <c r="D62" s="37"/>
      <c r="E62" s="37" t="s">
        <v>139</v>
      </c>
      <c r="F62" s="37" t="s">
        <v>126</v>
      </c>
      <c r="G62" s="37"/>
      <c r="H62" s="37" t="s">
        <v>121</v>
      </c>
      <c r="I62" s="37"/>
      <c r="J62" s="37"/>
      <c r="K62" s="37"/>
      <c r="L62" s="14"/>
      <c r="M62" s="63"/>
      <c r="N62" s="63"/>
      <c r="O62" s="63">
        <f>SUM(P62:Q62)</f>
        <v>0</v>
      </c>
      <c r="P62" s="63"/>
      <c r="Q62" s="63">
        <v>0</v>
      </c>
      <c r="R62" s="45">
        <f>SUM(S62:T62)</f>
        <v>0</v>
      </c>
      <c r="S62" s="45"/>
      <c r="T62" s="63">
        <v>0</v>
      </c>
      <c r="U62" s="45">
        <f>SUM(V62:W62)</f>
        <v>0</v>
      </c>
      <c r="V62" s="45"/>
      <c r="W62" s="63">
        <v>0</v>
      </c>
    </row>
    <row r="63" spans="1:23" ht="18" customHeight="1">
      <c r="A63" s="411"/>
      <c r="B63" s="411"/>
      <c r="C63" s="37"/>
      <c r="D63" s="37"/>
      <c r="E63" s="37" t="s">
        <v>139</v>
      </c>
      <c r="F63" s="37" t="s">
        <v>126</v>
      </c>
      <c r="G63" s="37" t="s">
        <v>193</v>
      </c>
      <c r="H63" s="37" t="s">
        <v>121</v>
      </c>
      <c r="I63" s="37"/>
      <c r="J63" s="37"/>
      <c r="K63" s="37"/>
      <c r="L63" s="14"/>
      <c r="M63" s="63">
        <f>M64+M66+M65</f>
        <v>115000</v>
      </c>
      <c r="N63" s="63"/>
      <c r="O63" s="63">
        <f aca="true" t="shared" si="18" ref="O63:W63">O64+O66+O65</f>
        <v>43708</v>
      </c>
      <c r="P63" s="63">
        <f t="shared" si="18"/>
        <v>43708</v>
      </c>
      <c r="Q63" s="63">
        <f t="shared" si="18"/>
        <v>0</v>
      </c>
      <c r="R63" s="63">
        <f t="shared" si="18"/>
        <v>43708</v>
      </c>
      <c r="S63" s="63">
        <f t="shared" si="18"/>
        <v>43708</v>
      </c>
      <c r="T63" s="63">
        <f t="shared" si="18"/>
        <v>0</v>
      </c>
      <c r="U63" s="63">
        <f t="shared" si="18"/>
        <v>43708</v>
      </c>
      <c r="V63" s="63">
        <f t="shared" si="18"/>
        <v>43708</v>
      </c>
      <c r="W63" s="63">
        <f t="shared" si="18"/>
        <v>0</v>
      </c>
    </row>
    <row r="64" spans="1:23" ht="37.5" customHeight="1">
      <c r="A64" s="411"/>
      <c r="B64" s="411"/>
      <c r="C64" s="37"/>
      <c r="D64" s="37"/>
      <c r="E64" s="379" t="s">
        <v>202</v>
      </c>
      <c r="F64" s="375"/>
      <c r="G64" s="376"/>
      <c r="H64" s="37"/>
      <c r="I64" s="365" t="s">
        <v>219</v>
      </c>
      <c r="J64" s="365" t="s">
        <v>220</v>
      </c>
      <c r="K64" s="365" t="s">
        <v>218</v>
      </c>
      <c r="L64" s="14"/>
      <c r="M64" s="63">
        <v>14000</v>
      </c>
      <c r="N64" s="63"/>
      <c r="O64" s="63">
        <f>P64+Q64</f>
        <v>14000</v>
      </c>
      <c r="P64" s="63">
        <v>14000</v>
      </c>
      <c r="Q64" s="63"/>
      <c r="R64" s="63">
        <f>S64+T64</f>
        <v>14000</v>
      </c>
      <c r="S64" s="63">
        <v>14000</v>
      </c>
      <c r="T64" s="63"/>
      <c r="U64" s="63">
        <f>V64+W64</f>
        <v>14000</v>
      </c>
      <c r="V64" s="63">
        <v>14000</v>
      </c>
      <c r="W64" s="63"/>
    </row>
    <row r="65" spans="1:23" ht="31.5" customHeight="1">
      <c r="A65" s="411"/>
      <c r="B65" s="411"/>
      <c r="C65" s="37"/>
      <c r="D65" s="37"/>
      <c r="E65" s="379" t="s">
        <v>140</v>
      </c>
      <c r="F65" s="353"/>
      <c r="G65" s="380"/>
      <c r="H65" s="37"/>
      <c r="I65" s="418"/>
      <c r="J65" s="418"/>
      <c r="K65" s="418"/>
      <c r="L65" s="14"/>
      <c r="M65" s="63"/>
      <c r="N65" s="63"/>
      <c r="O65" s="63">
        <f>P65+Q65</f>
        <v>0</v>
      </c>
      <c r="P65" s="63"/>
      <c r="Q65" s="63"/>
      <c r="R65" s="63">
        <f>S65+T65</f>
        <v>0</v>
      </c>
      <c r="S65" s="45"/>
      <c r="T65" s="63">
        <v>0</v>
      </c>
      <c r="U65" s="63">
        <f>V65+W65</f>
        <v>0</v>
      </c>
      <c r="V65" s="45"/>
      <c r="W65" s="63">
        <v>0</v>
      </c>
    </row>
    <row r="66" spans="1:23" ht="21" customHeight="1">
      <c r="A66" s="412"/>
      <c r="B66" s="412"/>
      <c r="C66" s="37"/>
      <c r="D66" s="37"/>
      <c r="E66" s="379" t="s">
        <v>141</v>
      </c>
      <c r="F66" s="353"/>
      <c r="G66" s="380"/>
      <c r="H66" s="37"/>
      <c r="I66" s="366"/>
      <c r="J66" s="366"/>
      <c r="K66" s="366"/>
      <c r="L66" s="14"/>
      <c r="M66" s="63">
        <v>101000</v>
      </c>
      <c r="N66" s="63"/>
      <c r="O66" s="63">
        <f>P66+Q66</f>
        <v>29708</v>
      </c>
      <c r="P66" s="63">
        <v>29708</v>
      </c>
      <c r="Q66" s="63">
        <v>0</v>
      </c>
      <c r="R66" s="63">
        <f>S66+T66</f>
        <v>29708</v>
      </c>
      <c r="S66" s="45">
        <v>29708</v>
      </c>
      <c r="T66" s="63">
        <v>0</v>
      </c>
      <c r="U66" s="63">
        <f>V66+W66</f>
        <v>29708</v>
      </c>
      <c r="V66" s="45">
        <v>29708</v>
      </c>
      <c r="W66" s="63">
        <v>0</v>
      </c>
    </row>
    <row r="67" spans="1:23" ht="46.5" customHeight="1">
      <c r="A67" s="61" t="s">
        <v>138</v>
      </c>
      <c r="B67" s="36" t="s">
        <v>142</v>
      </c>
      <c r="C67" s="37"/>
      <c r="D67" s="37"/>
      <c r="E67" s="37" t="s">
        <v>139</v>
      </c>
      <c r="F67" s="37" t="s">
        <v>126</v>
      </c>
      <c r="G67" s="37" t="s">
        <v>204</v>
      </c>
      <c r="H67" s="37" t="s">
        <v>121</v>
      </c>
      <c r="I67" s="64" t="s">
        <v>219</v>
      </c>
      <c r="J67" s="64" t="s">
        <v>220</v>
      </c>
      <c r="K67" s="64" t="s">
        <v>218</v>
      </c>
      <c r="L67" s="14"/>
      <c r="M67" s="63">
        <v>7000</v>
      </c>
      <c r="N67" s="63"/>
      <c r="O67" s="63">
        <f>P67+Q67</f>
        <v>7000</v>
      </c>
      <c r="P67" s="63">
        <v>7000</v>
      </c>
      <c r="Q67" s="63"/>
      <c r="R67" s="63">
        <f>S67+T67</f>
        <v>7000</v>
      </c>
      <c r="S67" s="45">
        <v>7000</v>
      </c>
      <c r="T67" s="63">
        <v>0</v>
      </c>
      <c r="U67" s="63">
        <f>V67+W67</f>
        <v>7000</v>
      </c>
      <c r="V67" s="45">
        <v>7000</v>
      </c>
      <c r="W67" s="63">
        <v>0</v>
      </c>
    </row>
    <row r="68" spans="1:23" ht="89.25" customHeight="1">
      <c r="A68" s="61" t="s">
        <v>145</v>
      </c>
      <c r="B68" s="36" t="s">
        <v>146</v>
      </c>
      <c r="C68" s="37"/>
      <c r="D68" s="37"/>
      <c r="E68" s="37"/>
      <c r="F68" s="37"/>
      <c r="G68" s="37"/>
      <c r="H68" s="37"/>
      <c r="I68" s="65"/>
      <c r="J68" s="65"/>
      <c r="K68" s="65"/>
      <c r="L68" s="14"/>
      <c r="M68" s="63">
        <f>SUM(M69:M70)</f>
        <v>0</v>
      </c>
      <c r="N68" s="63"/>
      <c r="O68" s="63">
        <f aca="true" t="shared" si="19" ref="O68:W68">SUM(O69:O70)</f>
        <v>0</v>
      </c>
      <c r="P68" s="63">
        <f t="shared" si="19"/>
        <v>0</v>
      </c>
      <c r="Q68" s="63">
        <f t="shared" si="19"/>
        <v>0</v>
      </c>
      <c r="R68" s="63">
        <f t="shared" si="19"/>
        <v>0</v>
      </c>
      <c r="S68" s="63">
        <f t="shared" si="19"/>
        <v>0</v>
      </c>
      <c r="T68" s="63">
        <f t="shared" si="19"/>
        <v>0</v>
      </c>
      <c r="U68" s="63">
        <f t="shared" si="19"/>
        <v>0</v>
      </c>
      <c r="V68" s="63">
        <f t="shared" si="19"/>
        <v>0</v>
      </c>
      <c r="W68" s="63">
        <f t="shared" si="19"/>
        <v>0</v>
      </c>
    </row>
    <row r="69" spans="1:23" ht="15.75" customHeight="1" hidden="1">
      <c r="A69" s="61"/>
      <c r="B69" s="36" t="s">
        <v>147</v>
      </c>
      <c r="C69" s="37"/>
      <c r="D69" s="37"/>
      <c r="E69" s="37" t="s">
        <v>139</v>
      </c>
      <c r="F69" s="37" t="s">
        <v>126</v>
      </c>
      <c r="G69" s="37" t="s">
        <v>155</v>
      </c>
      <c r="H69" s="37" t="s">
        <v>121</v>
      </c>
      <c r="I69" s="66"/>
      <c r="J69" s="66"/>
      <c r="K69" s="66"/>
      <c r="L69" s="14"/>
      <c r="M69" s="63"/>
      <c r="N69" s="63"/>
      <c r="O69" s="63">
        <f>SUM(P69:Q69)</f>
        <v>0</v>
      </c>
      <c r="P69" s="63"/>
      <c r="Q69" s="63">
        <v>0</v>
      </c>
      <c r="R69" s="45">
        <f>SUM(S69:T69)</f>
        <v>0</v>
      </c>
      <c r="S69" s="45"/>
      <c r="T69" s="63">
        <v>0</v>
      </c>
      <c r="U69" s="45">
        <f>SUM(V69:W69)</f>
        <v>0</v>
      </c>
      <c r="V69" s="45"/>
      <c r="W69" s="63">
        <v>0</v>
      </c>
    </row>
    <row r="70" spans="1:23" ht="15.75" customHeight="1" hidden="1">
      <c r="A70" s="61"/>
      <c r="B70" s="36"/>
      <c r="C70" s="37"/>
      <c r="D70" s="37"/>
      <c r="E70" s="37" t="s">
        <v>139</v>
      </c>
      <c r="F70" s="37" t="s">
        <v>144</v>
      </c>
      <c r="G70" s="37" t="s">
        <v>155</v>
      </c>
      <c r="H70" s="37" t="s">
        <v>121</v>
      </c>
      <c r="I70" s="37"/>
      <c r="J70" s="37"/>
      <c r="K70" s="37"/>
      <c r="L70" s="14"/>
      <c r="M70" s="63"/>
      <c r="N70" s="63"/>
      <c r="O70" s="63">
        <f>SUM(P70:Q70)</f>
        <v>0</v>
      </c>
      <c r="P70" s="63"/>
      <c r="Q70" s="63">
        <v>0</v>
      </c>
      <c r="R70" s="45">
        <f>SUM(S70:T70)</f>
        <v>0</v>
      </c>
      <c r="S70" s="45"/>
      <c r="T70" s="63">
        <v>0</v>
      </c>
      <c r="U70" s="45">
        <f>SUM(V70:W70)</f>
        <v>0</v>
      </c>
      <c r="V70" s="45"/>
      <c r="W70" s="63">
        <v>0</v>
      </c>
    </row>
    <row r="71" spans="1:23" ht="42" customHeight="1">
      <c r="A71" s="61" t="s">
        <v>148</v>
      </c>
      <c r="B71" s="36" t="s">
        <v>149</v>
      </c>
      <c r="C71" s="37"/>
      <c r="D71" s="37"/>
      <c r="E71" s="37" t="s">
        <v>139</v>
      </c>
      <c r="F71" s="37" t="s">
        <v>126</v>
      </c>
      <c r="G71" s="37" t="s">
        <v>203</v>
      </c>
      <c r="H71" s="37" t="s">
        <v>121</v>
      </c>
      <c r="I71" s="64" t="s">
        <v>219</v>
      </c>
      <c r="J71" s="64" t="s">
        <v>220</v>
      </c>
      <c r="K71" s="64" t="s">
        <v>218</v>
      </c>
      <c r="L71" s="14"/>
      <c r="M71" s="63">
        <v>8000</v>
      </c>
      <c r="N71" s="63"/>
      <c r="O71" s="63">
        <f>SUM(P71:Q71)</f>
        <v>8000</v>
      </c>
      <c r="P71" s="63">
        <v>8000</v>
      </c>
      <c r="Q71" s="63">
        <v>0</v>
      </c>
      <c r="R71" s="45">
        <f>SUM(S71:T71)</f>
        <v>8000</v>
      </c>
      <c r="S71" s="45">
        <v>8000</v>
      </c>
      <c r="T71" s="63">
        <v>0</v>
      </c>
      <c r="U71" s="45">
        <f>SUM(V71:W71)</f>
        <v>8000</v>
      </c>
      <c r="V71" s="45">
        <v>8000</v>
      </c>
      <c r="W71" s="63">
        <v>0</v>
      </c>
    </row>
    <row r="72" spans="1:23" ht="23.25" customHeight="1">
      <c r="A72" s="61" t="s">
        <v>111</v>
      </c>
      <c r="B72" s="36" t="s">
        <v>68</v>
      </c>
      <c r="C72" s="37"/>
      <c r="D72" s="37"/>
      <c r="E72" s="37"/>
      <c r="F72" s="67"/>
      <c r="G72" s="67"/>
      <c r="H72" s="37"/>
      <c r="I72" s="37"/>
      <c r="J72" s="37"/>
      <c r="K72" s="37"/>
      <c r="L72" s="14"/>
      <c r="M72" s="63">
        <f>SUM(M73:M74)</f>
        <v>0</v>
      </c>
      <c r="N72" s="63"/>
      <c r="O72" s="63">
        <f aca="true" t="shared" si="20" ref="O72:W72">SUM(O73:O74)</f>
        <v>0</v>
      </c>
      <c r="P72" s="63">
        <f t="shared" si="20"/>
        <v>0</v>
      </c>
      <c r="Q72" s="63">
        <f t="shared" si="20"/>
        <v>0</v>
      </c>
      <c r="R72" s="63">
        <f t="shared" si="20"/>
        <v>0</v>
      </c>
      <c r="S72" s="63">
        <f t="shared" si="20"/>
        <v>0</v>
      </c>
      <c r="T72" s="63">
        <f t="shared" si="20"/>
        <v>0</v>
      </c>
      <c r="U72" s="63">
        <f t="shared" si="20"/>
        <v>0</v>
      </c>
      <c r="V72" s="63">
        <f t="shared" si="20"/>
        <v>0</v>
      </c>
      <c r="W72" s="63">
        <f t="shared" si="20"/>
        <v>0</v>
      </c>
    </row>
    <row r="73" spans="1:23" ht="12.75">
      <c r="A73" s="57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52">
        <v>0</v>
      </c>
      <c r="N73" s="52"/>
      <c r="O73" s="52">
        <f>SUM(P73:Q73)</f>
        <v>0</v>
      </c>
      <c r="P73" s="52">
        <f>SUM(M73)</f>
        <v>0</v>
      </c>
      <c r="Q73" s="52">
        <v>0</v>
      </c>
      <c r="R73" s="52">
        <f>SUM(S73:T73)</f>
        <v>0</v>
      </c>
      <c r="S73" s="52">
        <v>0</v>
      </c>
      <c r="T73" s="52">
        <v>0</v>
      </c>
      <c r="U73" s="52">
        <f>SUM(V73:W73)</f>
        <v>0</v>
      </c>
      <c r="V73" s="52">
        <v>0</v>
      </c>
      <c r="W73" s="52">
        <v>0</v>
      </c>
    </row>
    <row r="74" spans="1:23" ht="24.75" customHeight="1" hidden="1">
      <c r="A74" s="57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68"/>
      <c r="M74" s="69"/>
      <c r="N74" s="69"/>
      <c r="O74" s="52">
        <f>SUM(P74:Q74)</f>
        <v>0</v>
      </c>
      <c r="P74" s="69"/>
      <c r="Q74" s="69">
        <v>0</v>
      </c>
      <c r="R74" s="52">
        <f>SUM(S74:T74)</f>
        <v>0</v>
      </c>
      <c r="S74" s="69"/>
      <c r="T74" s="69">
        <v>0</v>
      </c>
      <c r="U74" s="52">
        <f>SUM(V74:W74)</f>
        <v>0</v>
      </c>
      <c r="V74" s="69"/>
      <c r="W74" s="69">
        <v>0</v>
      </c>
    </row>
    <row r="75" spans="1:23" ht="25.5" customHeight="1">
      <c r="A75" s="350" t="s">
        <v>231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2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14" t="s">
        <v>22</v>
      </c>
      <c r="B76" s="14" t="s">
        <v>69</v>
      </c>
      <c r="C76" s="35"/>
      <c r="D76" s="35"/>
      <c r="E76" s="35"/>
      <c r="F76" s="35"/>
      <c r="G76" s="35"/>
      <c r="H76" s="35"/>
      <c r="I76" s="35"/>
      <c r="J76" s="35"/>
      <c r="K76" s="35"/>
      <c r="L76" s="70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ht="67.5">
      <c r="A77" s="57" t="s">
        <v>70</v>
      </c>
      <c r="B77" s="61" t="s">
        <v>71</v>
      </c>
      <c r="C77" s="57"/>
      <c r="D77" s="57"/>
      <c r="E77" s="57"/>
      <c r="F77" s="57"/>
      <c r="G77" s="57"/>
      <c r="H77" s="57"/>
      <c r="I77" s="57"/>
      <c r="J77" s="57"/>
      <c r="K77" s="57"/>
      <c r="L77" s="3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57" t="s">
        <v>72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5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22.5">
      <c r="A80" s="57" t="s">
        <v>73</v>
      </c>
      <c r="B80" s="36" t="s">
        <v>76</v>
      </c>
      <c r="C80" s="22" t="s">
        <v>90</v>
      </c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57" t="s">
        <v>74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5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22.5">
      <c r="A83" s="57" t="s">
        <v>75</v>
      </c>
      <c r="B83" s="36" t="s">
        <v>164</v>
      </c>
      <c r="C83" s="22" t="s">
        <v>90</v>
      </c>
      <c r="D83" s="35"/>
      <c r="E83" s="35"/>
      <c r="F83" s="35"/>
      <c r="G83" s="35"/>
      <c r="H83" s="35"/>
      <c r="I83" s="35"/>
      <c r="J83" s="35"/>
      <c r="K83" s="35"/>
      <c r="L83" s="3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57" t="s">
        <v>77</v>
      </c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57" t="s">
        <v>23</v>
      </c>
      <c r="B85" s="14" t="s">
        <v>109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67.5">
      <c r="A86" s="57" t="s">
        <v>78</v>
      </c>
      <c r="B86" s="61" t="s">
        <v>83</v>
      </c>
      <c r="C86" s="57"/>
      <c r="D86" s="57"/>
      <c r="E86" s="57"/>
      <c r="F86" s="57"/>
      <c r="G86" s="57"/>
      <c r="H86" s="57"/>
      <c r="I86" s="57"/>
      <c r="J86" s="57"/>
      <c r="K86" s="35"/>
      <c r="L86" s="35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57" t="s">
        <v>72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5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22.5">
      <c r="A89" s="57" t="s">
        <v>79</v>
      </c>
      <c r="B89" s="36" t="s">
        <v>84</v>
      </c>
      <c r="C89" s="22" t="s">
        <v>90</v>
      </c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57" t="s">
        <v>80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5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22.5">
      <c r="A92" s="57" t="s">
        <v>81</v>
      </c>
      <c r="B92" s="36" t="s">
        <v>165</v>
      </c>
      <c r="C92" s="22" t="s">
        <v>90</v>
      </c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57" t="s">
        <v>82</v>
      </c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57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57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23" ht="16.5" customHeight="1" hidden="1">
      <c r="A96" s="14" t="s">
        <v>85</v>
      </c>
      <c r="B96" s="372" t="s">
        <v>86</v>
      </c>
      <c r="C96" s="375"/>
      <c r="D96" s="375"/>
      <c r="E96" s="375"/>
      <c r="F96" s="375"/>
      <c r="G96" s="375"/>
      <c r="H96" s="375"/>
      <c r="I96" s="375"/>
      <c r="J96" s="375"/>
      <c r="K96" s="375"/>
      <c r="L96" s="2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hidden="1">
      <c r="A97" s="57" t="s">
        <v>87</v>
      </c>
      <c r="B97" s="36"/>
      <c r="C97" s="22" t="s">
        <v>90</v>
      </c>
      <c r="D97" s="35"/>
      <c r="E97" s="35"/>
      <c r="F97" s="35"/>
      <c r="G97" s="35"/>
      <c r="H97" s="35"/>
      <c r="I97" s="35"/>
      <c r="J97" s="35"/>
      <c r="K97" s="35"/>
      <c r="L97" s="35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ht="12.75" hidden="1">
      <c r="A98" s="57" t="s">
        <v>88</v>
      </c>
      <c r="B98" s="36"/>
      <c r="C98" s="22" t="s">
        <v>90</v>
      </c>
      <c r="D98" s="35"/>
      <c r="E98" s="35"/>
      <c r="F98" s="35"/>
      <c r="G98" s="35"/>
      <c r="H98" s="35"/>
      <c r="I98" s="35"/>
      <c r="J98" s="35"/>
      <c r="K98" s="35"/>
      <c r="L98" s="35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ht="12.75" hidden="1">
      <c r="A99" s="57"/>
      <c r="B99" s="35"/>
      <c r="C99" s="72"/>
      <c r="D99" s="35"/>
      <c r="E99" s="35"/>
      <c r="F99" s="35"/>
      <c r="G99" s="35"/>
      <c r="H99" s="35"/>
      <c r="I99" s="35"/>
      <c r="J99" s="35"/>
      <c r="K99" s="35"/>
      <c r="L99" s="35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ht="23.25" customHeight="1">
      <c r="A100" s="350" t="s">
        <v>232</v>
      </c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2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57" t="s">
        <v>24</v>
      </c>
      <c r="B101" s="35"/>
      <c r="C101" s="72" t="s">
        <v>90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57" t="s">
        <v>25</v>
      </c>
      <c r="B102" s="35"/>
      <c r="C102" s="72" t="s">
        <v>90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ht="21" customHeight="1">
      <c r="A103" s="350" t="s">
        <v>166</v>
      </c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2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</row>
    <row r="104" spans="1:23" ht="22.5">
      <c r="A104" s="63" t="s">
        <v>152</v>
      </c>
      <c r="B104" s="40" t="s">
        <v>169</v>
      </c>
      <c r="C104" s="74"/>
      <c r="D104" s="52"/>
      <c r="E104" s="52"/>
      <c r="F104" s="52"/>
      <c r="G104" s="52"/>
      <c r="H104" s="52"/>
      <c r="I104" s="52"/>
      <c r="J104" s="52"/>
      <c r="K104" s="52"/>
      <c r="L104" s="75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3" ht="12.75">
      <c r="A105" s="63" t="s">
        <v>167</v>
      </c>
      <c r="B105" s="76"/>
      <c r="C105" s="77"/>
      <c r="D105" s="78"/>
      <c r="E105" s="78"/>
      <c r="F105" s="78"/>
      <c r="G105" s="78"/>
      <c r="H105" s="78"/>
      <c r="I105" s="78"/>
      <c r="J105" s="78"/>
      <c r="K105" s="78"/>
      <c r="L105" s="75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</row>
    <row r="106" spans="1:23" ht="12.75">
      <c r="A106" s="63" t="s">
        <v>168</v>
      </c>
      <c r="B106" s="76"/>
      <c r="C106" s="77"/>
      <c r="D106" s="78"/>
      <c r="E106" s="78"/>
      <c r="F106" s="78"/>
      <c r="G106" s="78"/>
      <c r="H106" s="78"/>
      <c r="I106" s="78"/>
      <c r="J106" s="78"/>
      <c r="K106" s="78"/>
      <c r="L106" s="75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3" ht="45" customHeight="1">
      <c r="A107" s="63" t="s">
        <v>170</v>
      </c>
      <c r="B107" s="40" t="s">
        <v>173</v>
      </c>
      <c r="C107" s="77"/>
      <c r="D107" s="78"/>
      <c r="E107" s="78"/>
      <c r="F107" s="78"/>
      <c r="G107" s="78"/>
      <c r="H107" s="78"/>
      <c r="I107" s="78"/>
      <c r="J107" s="78"/>
      <c r="K107" s="78"/>
      <c r="L107" s="75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3" ht="12.75">
      <c r="A108" s="63" t="s">
        <v>171</v>
      </c>
      <c r="B108" s="76"/>
      <c r="C108" s="77"/>
      <c r="D108" s="78"/>
      <c r="E108" s="78"/>
      <c r="F108" s="78"/>
      <c r="G108" s="78"/>
      <c r="H108" s="78"/>
      <c r="I108" s="78"/>
      <c r="J108" s="78"/>
      <c r="K108" s="78"/>
      <c r="L108" s="75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</row>
    <row r="109" spans="1:23" ht="12.75">
      <c r="A109" s="63" t="s">
        <v>172</v>
      </c>
      <c r="B109" s="76"/>
      <c r="C109" s="77"/>
      <c r="D109" s="78"/>
      <c r="E109" s="78"/>
      <c r="F109" s="78"/>
      <c r="G109" s="78"/>
      <c r="H109" s="78"/>
      <c r="I109" s="78"/>
      <c r="J109" s="78"/>
      <c r="K109" s="78"/>
      <c r="L109" s="75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3" ht="12.75">
      <c r="A110" s="43" t="s">
        <v>44</v>
      </c>
      <c r="B110" s="400" t="s">
        <v>225</v>
      </c>
      <c r="C110" s="401"/>
      <c r="D110" s="401"/>
      <c r="E110" s="401"/>
      <c r="F110" s="401"/>
      <c r="G110" s="401"/>
      <c r="H110" s="402"/>
      <c r="I110" s="403"/>
      <c r="J110" s="403"/>
      <c r="K110" s="403"/>
      <c r="L110" s="404"/>
      <c r="M110" s="46">
        <f>SUM(M114)</f>
        <v>0</v>
      </c>
      <c r="N110" s="47"/>
      <c r="O110" s="46">
        <f aca="true" t="shared" si="21" ref="O110:W110">SUM(O114)</f>
        <v>12540</v>
      </c>
      <c r="P110" s="46">
        <f t="shared" si="21"/>
        <v>0</v>
      </c>
      <c r="Q110" s="46">
        <f t="shared" si="21"/>
        <v>12540</v>
      </c>
      <c r="R110" s="46">
        <f t="shared" si="21"/>
        <v>14474</v>
      </c>
      <c r="S110" s="46">
        <f t="shared" si="21"/>
        <v>14474</v>
      </c>
      <c r="T110" s="46">
        <f t="shared" si="21"/>
        <v>0</v>
      </c>
      <c r="U110" s="46">
        <f t="shared" si="21"/>
        <v>15002</v>
      </c>
      <c r="V110" s="46">
        <f t="shared" si="21"/>
        <v>15002</v>
      </c>
      <c r="W110" s="46">
        <f t="shared" si="21"/>
        <v>0</v>
      </c>
    </row>
    <row r="111" spans="1:23" ht="31.5">
      <c r="A111" s="57" t="s">
        <v>26</v>
      </c>
      <c r="B111" s="21" t="s">
        <v>89</v>
      </c>
      <c r="C111" s="23" t="s">
        <v>90</v>
      </c>
      <c r="D111" s="14"/>
      <c r="E111" s="35"/>
      <c r="F111" s="35"/>
      <c r="G111" s="35"/>
      <c r="H111" s="35"/>
      <c r="I111" s="35"/>
      <c r="J111" s="35"/>
      <c r="K111" s="35"/>
      <c r="L111" s="35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ht="12.75">
      <c r="A112" s="53" t="s">
        <v>17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3" ht="12.75">
      <c r="A113" s="57" t="s">
        <v>18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3" ht="12.75">
      <c r="A114" s="57" t="s">
        <v>27</v>
      </c>
      <c r="B114" s="49" t="s">
        <v>224</v>
      </c>
      <c r="C114" s="22" t="s">
        <v>90</v>
      </c>
      <c r="D114" s="22"/>
      <c r="E114" s="35" t="s">
        <v>118</v>
      </c>
      <c r="F114" s="35" t="s">
        <v>117</v>
      </c>
      <c r="G114" s="35" t="s">
        <v>227</v>
      </c>
      <c r="H114" s="35"/>
      <c r="I114" s="35"/>
      <c r="J114" s="35"/>
      <c r="K114" s="35"/>
      <c r="L114" s="35"/>
      <c r="M114" s="73">
        <f>SUM(M115:M116)</f>
        <v>0</v>
      </c>
      <c r="N114" s="73"/>
      <c r="O114" s="73">
        <f aca="true" t="shared" si="22" ref="O114:W114">SUM(O115:O116)</f>
        <v>12540</v>
      </c>
      <c r="P114" s="73">
        <f t="shared" si="22"/>
        <v>0</v>
      </c>
      <c r="Q114" s="73">
        <f t="shared" si="22"/>
        <v>12540</v>
      </c>
      <c r="R114" s="73">
        <f t="shared" si="22"/>
        <v>14474</v>
      </c>
      <c r="S114" s="73">
        <f t="shared" si="22"/>
        <v>14474</v>
      </c>
      <c r="T114" s="73">
        <f t="shared" si="22"/>
        <v>0</v>
      </c>
      <c r="U114" s="73">
        <f t="shared" si="22"/>
        <v>15002</v>
      </c>
      <c r="V114" s="73">
        <f t="shared" si="22"/>
        <v>15002</v>
      </c>
      <c r="W114" s="73">
        <f t="shared" si="22"/>
        <v>0</v>
      </c>
    </row>
    <row r="115" spans="1:23" ht="7.5" customHeight="1">
      <c r="A115" s="57" t="s">
        <v>19</v>
      </c>
      <c r="B115" s="49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3" ht="33.75">
      <c r="A116" s="57" t="s">
        <v>92</v>
      </c>
      <c r="B116" s="50" t="s">
        <v>226</v>
      </c>
      <c r="C116" s="35"/>
      <c r="D116" s="35"/>
      <c r="E116" s="35" t="s">
        <v>118</v>
      </c>
      <c r="F116" s="35" t="s">
        <v>117</v>
      </c>
      <c r="G116" s="35" t="s">
        <v>194</v>
      </c>
      <c r="H116" s="35" t="s">
        <v>121</v>
      </c>
      <c r="I116" s="37" t="s">
        <v>221</v>
      </c>
      <c r="J116" s="37" t="s">
        <v>222</v>
      </c>
      <c r="K116" s="37" t="s">
        <v>223</v>
      </c>
      <c r="L116" s="35"/>
      <c r="M116" s="73"/>
      <c r="N116" s="73"/>
      <c r="O116" s="73">
        <f>P116+Q116</f>
        <v>12540</v>
      </c>
      <c r="P116" s="73"/>
      <c r="Q116" s="73">
        <v>12540</v>
      </c>
      <c r="R116" s="73">
        <f>S116+T116</f>
        <v>14474</v>
      </c>
      <c r="S116" s="73">
        <v>14474</v>
      </c>
      <c r="T116" s="73"/>
      <c r="U116" s="73">
        <f>V116+W116</f>
        <v>15002</v>
      </c>
      <c r="V116" s="73">
        <v>15002</v>
      </c>
      <c r="W116" s="73"/>
    </row>
    <row r="117" spans="1:23" ht="31.5">
      <c r="A117" s="14" t="s">
        <v>12</v>
      </c>
      <c r="B117" s="21" t="s">
        <v>93</v>
      </c>
      <c r="C117" s="22" t="s">
        <v>90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57" t="s">
        <v>65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57" t="s">
        <v>94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14" t="s">
        <v>13</v>
      </c>
      <c r="B120" s="14" t="s">
        <v>95</v>
      </c>
      <c r="C120" s="22" t="s">
        <v>90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57" t="s">
        <v>98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57" t="s">
        <v>96</v>
      </c>
      <c r="B122" s="14" t="s">
        <v>97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57" t="s">
        <v>99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14" t="s">
        <v>100</v>
      </c>
      <c r="B124" s="14" t="s">
        <v>101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57" t="s">
        <v>102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24" customHeight="1">
      <c r="A126" s="23" t="s">
        <v>46</v>
      </c>
      <c r="B126" s="372" t="s">
        <v>153</v>
      </c>
      <c r="C126" s="375"/>
      <c r="D126" s="375"/>
      <c r="E126" s="375"/>
      <c r="F126" s="375"/>
      <c r="G126" s="375"/>
      <c r="H126" s="375"/>
      <c r="I126" s="375"/>
      <c r="J126" s="375"/>
      <c r="K126" s="375"/>
      <c r="L126" s="2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>
      <c r="A127" s="14" t="s">
        <v>26</v>
      </c>
      <c r="B127" s="21"/>
      <c r="C127" s="22" t="s">
        <v>90</v>
      </c>
      <c r="D127" s="21"/>
      <c r="E127" s="35"/>
      <c r="F127" s="35"/>
      <c r="G127" s="35"/>
      <c r="H127" s="35"/>
      <c r="I127" s="35"/>
      <c r="J127" s="35"/>
      <c r="K127" s="35"/>
      <c r="L127" s="35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ht="12.75" hidden="1">
      <c r="A128" s="57" t="s">
        <v>17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52"/>
      <c r="N128" s="52"/>
      <c r="O128" s="52"/>
      <c r="P128" s="52"/>
      <c r="Q128" s="79"/>
      <c r="R128" s="79"/>
      <c r="S128" s="52"/>
      <c r="T128" s="52"/>
      <c r="U128" s="52"/>
      <c r="V128" s="52"/>
      <c r="W128" s="52"/>
    </row>
    <row r="129" spans="1:23" ht="12.75" hidden="1">
      <c r="A129" s="53" t="s">
        <v>18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14" t="s">
        <v>27</v>
      </c>
      <c r="B130" s="21"/>
      <c r="C130" s="22" t="s">
        <v>90</v>
      </c>
      <c r="D130" s="21"/>
      <c r="E130" s="35"/>
      <c r="F130" s="35"/>
      <c r="G130" s="35"/>
      <c r="H130" s="35"/>
      <c r="I130" s="35"/>
      <c r="J130" s="35"/>
      <c r="K130" s="35"/>
      <c r="L130" s="35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12.75" hidden="1">
      <c r="A131" s="57" t="s">
        <v>19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12.75" hidden="1">
      <c r="A132" s="57" t="s">
        <v>20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27" customHeight="1">
      <c r="A133" s="23" t="s">
        <v>33</v>
      </c>
      <c r="B133" s="350" t="s">
        <v>174</v>
      </c>
      <c r="C133" s="353"/>
      <c r="D133" s="353"/>
      <c r="E133" s="353"/>
      <c r="F133" s="353"/>
      <c r="G133" s="353"/>
      <c r="H133" s="353"/>
      <c r="I133" s="353"/>
      <c r="J133" s="353"/>
      <c r="K133" s="353"/>
      <c r="L133" s="2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>
      <c r="A134" s="57" t="s">
        <v>30</v>
      </c>
      <c r="B134" s="35"/>
      <c r="C134" s="22"/>
      <c r="D134" s="35"/>
      <c r="E134" s="35"/>
      <c r="F134" s="35"/>
      <c r="G134" s="35"/>
      <c r="H134" s="35"/>
      <c r="I134" s="35"/>
      <c r="J134" s="35"/>
      <c r="K134" s="35"/>
      <c r="L134" s="35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57" t="s">
        <v>27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23" t="s">
        <v>47</v>
      </c>
      <c r="B136" s="372" t="s">
        <v>48</v>
      </c>
      <c r="C136" s="373"/>
      <c r="D136" s="373"/>
      <c r="E136" s="374"/>
      <c r="F136" s="374"/>
      <c r="G136" s="374"/>
      <c r="H136" s="374"/>
      <c r="I136" s="375"/>
      <c r="J136" s="376"/>
      <c r="K136" s="35"/>
      <c r="L136" s="35"/>
      <c r="M136" s="24"/>
      <c r="N136" s="52"/>
      <c r="O136" s="51"/>
      <c r="P136" s="52"/>
      <c r="Q136" s="52"/>
      <c r="R136" s="51"/>
      <c r="S136" s="52"/>
      <c r="T136" s="52"/>
      <c r="U136" s="52"/>
      <c r="V136" s="51"/>
      <c r="W136" s="52"/>
    </row>
    <row r="137" spans="1:23" ht="12.75">
      <c r="A137" s="57" t="s">
        <v>26</v>
      </c>
      <c r="B137" s="14" t="s">
        <v>34</v>
      </c>
      <c r="C137" s="22" t="s">
        <v>90</v>
      </c>
      <c r="D137" s="14"/>
      <c r="E137" s="35"/>
      <c r="F137" s="35"/>
      <c r="G137" s="35"/>
      <c r="H137" s="35"/>
      <c r="I137" s="35"/>
      <c r="J137" s="35"/>
      <c r="K137" s="35"/>
      <c r="L137" s="35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31.5">
      <c r="A138" s="53" t="s">
        <v>17</v>
      </c>
      <c r="B138" s="21" t="s">
        <v>51</v>
      </c>
      <c r="C138" s="22" t="s">
        <v>90</v>
      </c>
      <c r="D138" s="21"/>
      <c r="E138" s="35"/>
      <c r="F138" s="35"/>
      <c r="G138" s="35"/>
      <c r="H138" s="35"/>
      <c r="I138" s="35"/>
      <c r="J138" s="35"/>
      <c r="K138" s="35"/>
      <c r="L138" s="35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ht="12.75">
      <c r="A139" s="57">
        <v>2</v>
      </c>
      <c r="B139" s="14" t="s">
        <v>31</v>
      </c>
      <c r="C139" s="22" t="s">
        <v>90</v>
      </c>
      <c r="D139" s="14"/>
      <c r="E139" s="35"/>
      <c r="F139" s="35"/>
      <c r="G139" s="35"/>
      <c r="H139" s="35"/>
      <c r="I139" s="35"/>
      <c r="J139" s="35"/>
      <c r="K139" s="35"/>
      <c r="L139" s="35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ht="12.75">
      <c r="A140" s="57" t="s">
        <v>19</v>
      </c>
      <c r="B140" s="25"/>
      <c r="C140" s="22" t="s">
        <v>90</v>
      </c>
      <c r="D140" s="25"/>
      <c r="E140" s="35"/>
      <c r="F140" s="35"/>
      <c r="G140" s="35"/>
      <c r="H140" s="35"/>
      <c r="I140" s="35"/>
      <c r="J140" s="35"/>
      <c r="K140" s="35"/>
      <c r="L140" s="35"/>
      <c r="M140" s="52"/>
      <c r="N140" s="52"/>
      <c r="O140" s="52"/>
      <c r="P140" s="52"/>
      <c r="Q140" s="52"/>
      <c r="R140" s="51"/>
      <c r="S140" s="52"/>
      <c r="T140" s="52"/>
      <c r="U140" s="52"/>
      <c r="V140" s="52"/>
      <c r="W140" s="52"/>
    </row>
    <row r="141" spans="1:23" ht="21">
      <c r="A141" s="57">
        <v>3</v>
      </c>
      <c r="B141" s="21" t="s">
        <v>175</v>
      </c>
      <c r="C141" s="22" t="s">
        <v>90</v>
      </c>
      <c r="D141" s="14"/>
      <c r="E141" s="35"/>
      <c r="F141" s="35"/>
      <c r="G141" s="35"/>
      <c r="H141" s="35"/>
      <c r="I141" s="35"/>
      <c r="J141" s="35"/>
      <c r="K141" s="35"/>
      <c r="L141" s="35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57" t="s">
        <v>21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1:23" ht="12.75">
      <c r="A143" s="57" t="s">
        <v>111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ht="16.5" customHeight="1">
      <c r="A144" s="6" t="s">
        <v>32</v>
      </c>
      <c r="B144" s="350" t="s">
        <v>50</v>
      </c>
      <c r="C144" s="362"/>
      <c r="D144" s="362"/>
      <c r="E144" s="362"/>
      <c r="F144" s="362"/>
      <c r="G144" s="363"/>
      <c r="H144" s="5"/>
      <c r="I144" s="5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</row>
    <row r="145" spans="1:23" ht="12.75">
      <c r="A145" s="52"/>
      <c r="B145" s="26"/>
      <c r="C145" s="26"/>
      <c r="D145" s="26"/>
      <c r="E145" s="26"/>
      <c r="F145" s="26"/>
      <c r="G145" s="26"/>
      <c r="H145" s="26"/>
      <c r="I145" s="26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:23" ht="30" customHeight="1">
      <c r="A146" s="6" t="s">
        <v>49</v>
      </c>
      <c r="B146" s="350" t="s">
        <v>233</v>
      </c>
      <c r="C146" s="353"/>
      <c r="D146" s="353"/>
      <c r="E146" s="353"/>
      <c r="F146" s="353"/>
      <c r="G146" s="353"/>
      <c r="H146" s="353"/>
      <c r="I146" s="353"/>
      <c r="J146" s="353"/>
      <c r="K146" s="35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1:23" ht="12.75" customHeight="1">
      <c r="A148" s="17" t="s">
        <v>103</v>
      </c>
      <c r="B148" s="17" t="s">
        <v>61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1:23" ht="12.75">
      <c r="A149" s="32"/>
      <c r="B149" s="32" t="s">
        <v>176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>
        <f>SUM(M19+M110+M126+M133+M136+M144+M146+M148)</f>
        <v>6524480</v>
      </c>
      <c r="N149" s="33"/>
      <c r="O149" s="33">
        <f aca="true" t="shared" si="23" ref="O149:W149">SUM(O19+O110+O126+O133+O136+O144+O146+O148)</f>
        <v>6618758</v>
      </c>
      <c r="P149" s="33">
        <f t="shared" si="23"/>
        <v>5820800</v>
      </c>
      <c r="Q149" s="33">
        <f t="shared" si="23"/>
        <v>797958</v>
      </c>
      <c r="R149" s="33">
        <f t="shared" si="23"/>
        <v>6991563</v>
      </c>
      <c r="S149" s="33">
        <f t="shared" si="23"/>
        <v>6991563</v>
      </c>
      <c r="T149" s="33">
        <f t="shared" si="23"/>
        <v>0</v>
      </c>
      <c r="U149" s="33">
        <f t="shared" si="23"/>
        <v>7230403</v>
      </c>
      <c r="V149" s="33">
        <f t="shared" si="23"/>
        <v>7230403</v>
      </c>
      <c r="W149" s="33">
        <f t="shared" si="23"/>
        <v>0</v>
      </c>
    </row>
    <row r="150" spans="1:23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41">
        <f>SUM(M110+M19)</f>
        <v>6524480</v>
      </c>
      <c r="N150" s="41"/>
      <c r="O150" s="41">
        <f aca="true" t="shared" si="24" ref="O150:W150">SUM(O110+O19)</f>
        <v>6618758</v>
      </c>
      <c r="P150" s="41">
        <f t="shared" si="24"/>
        <v>5820800</v>
      </c>
      <c r="Q150" s="41">
        <f t="shared" si="24"/>
        <v>797958</v>
      </c>
      <c r="R150" s="41">
        <f t="shared" si="24"/>
        <v>6991563</v>
      </c>
      <c r="S150" s="41">
        <f t="shared" si="24"/>
        <v>6991563</v>
      </c>
      <c r="T150" s="41">
        <f t="shared" si="24"/>
        <v>0</v>
      </c>
      <c r="U150" s="41">
        <f t="shared" si="24"/>
        <v>7230403</v>
      </c>
      <c r="V150" s="41">
        <f t="shared" si="24"/>
        <v>7230403</v>
      </c>
      <c r="W150" s="41">
        <f t="shared" si="24"/>
        <v>0</v>
      </c>
    </row>
    <row r="151" spans="1:23" ht="16.5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3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</row>
    <row r="152" spans="1:23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</row>
    <row r="153" spans="1:23" ht="12.75">
      <c r="A153" s="27" t="s">
        <v>113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82"/>
      <c r="Q153" s="82"/>
      <c r="R153" s="82"/>
      <c r="S153" s="82"/>
      <c r="T153" s="82"/>
      <c r="U153" s="82"/>
      <c r="V153" s="82"/>
      <c r="W153" s="82"/>
    </row>
    <row r="154" spans="1:23" ht="12.75">
      <c r="A154" s="27" t="s">
        <v>114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82"/>
      <c r="Q154" s="82"/>
      <c r="R154" s="82"/>
      <c r="S154" s="82"/>
      <c r="T154" s="82"/>
      <c r="U154" s="82"/>
      <c r="V154" s="82"/>
      <c r="W154" s="82"/>
    </row>
    <row r="155" spans="1:23" ht="15.75" customHeight="1">
      <c r="A155" s="27" t="s">
        <v>115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82"/>
      <c r="Q155" s="82"/>
      <c r="R155" s="82"/>
      <c r="S155" s="82"/>
      <c r="T155" s="82"/>
      <c r="U155" s="82"/>
      <c r="V155" s="82"/>
      <c r="W155" s="82"/>
    </row>
    <row r="156" spans="1:23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1:23" ht="12.75" customHeight="1">
      <c r="A157" s="405" t="s">
        <v>28</v>
      </c>
      <c r="B157" s="357" t="s">
        <v>1</v>
      </c>
      <c r="C157" s="357" t="s">
        <v>54</v>
      </c>
      <c r="D157" s="357" t="s">
        <v>55</v>
      </c>
      <c r="E157" s="377" t="s">
        <v>2</v>
      </c>
      <c r="F157" s="378"/>
      <c r="G157" s="378"/>
      <c r="H157" s="84"/>
      <c r="I157" s="385" t="s">
        <v>37</v>
      </c>
      <c r="J157" s="357" t="s">
        <v>38</v>
      </c>
      <c r="K157" s="357" t="s">
        <v>3</v>
      </c>
      <c r="L157" s="85"/>
      <c r="M157" s="86"/>
      <c r="N157" s="86"/>
      <c r="O157" s="86"/>
      <c r="P157" s="86"/>
      <c r="Q157" s="389"/>
      <c r="R157" s="389"/>
      <c r="S157" s="86"/>
      <c r="T157" s="86"/>
      <c r="U157" s="87"/>
      <c r="V157" s="86"/>
      <c r="W157" s="84"/>
    </row>
    <row r="158" spans="1:23" ht="12.75" customHeight="1">
      <c r="A158" s="406"/>
      <c r="B158" s="388"/>
      <c r="C158" s="388"/>
      <c r="D158" s="388"/>
      <c r="E158" s="396" t="s">
        <v>4</v>
      </c>
      <c r="F158" s="397"/>
      <c r="G158" s="397"/>
      <c r="H158" s="398"/>
      <c r="I158" s="386"/>
      <c r="J158" s="388"/>
      <c r="K158" s="388"/>
      <c r="L158" s="399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4"/>
    </row>
    <row r="159" spans="1:23" ht="12.75" customHeight="1">
      <c r="A159" s="406"/>
      <c r="B159" s="388"/>
      <c r="C159" s="388"/>
      <c r="D159" s="388"/>
      <c r="E159" s="393" t="s">
        <v>5</v>
      </c>
      <c r="F159" s="393" t="s">
        <v>6</v>
      </c>
      <c r="G159" s="390" t="s">
        <v>36</v>
      </c>
      <c r="H159" s="393" t="s">
        <v>7</v>
      </c>
      <c r="I159" s="386"/>
      <c r="J159" s="388"/>
      <c r="K159" s="388"/>
      <c r="L159" s="354" t="s">
        <v>53</v>
      </c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6"/>
    </row>
    <row r="160" spans="1:23" ht="12.75" customHeight="1">
      <c r="A160" s="406"/>
      <c r="B160" s="388"/>
      <c r="C160" s="388"/>
      <c r="D160" s="388"/>
      <c r="E160" s="394"/>
      <c r="F160" s="394"/>
      <c r="G160" s="391"/>
      <c r="H160" s="394"/>
      <c r="I160" s="386"/>
      <c r="J160" s="388"/>
      <c r="K160" s="388"/>
      <c r="L160" s="357" t="s">
        <v>39</v>
      </c>
      <c r="M160" s="357" t="s">
        <v>40</v>
      </c>
      <c r="N160" s="357" t="s">
        <v>41</v>
      </c>
      <c r="O160" s="359" t="s">
        <v>42</v>
      </c>
      <c r="P160" s="360"/>
      <c r="Q160" s="361"/>
      <c r="R160" s="359" t="s">
        <v>8</v>
      </c>
      <c r="S160" s="360"/>
      <c r="T160" s="361"/>
      <c r="U160" s="367" t="s">
        <v>9</v>
      </c>
      <c r="V160" s="368"/>
      <c r="W160" s="369"/>
    </row>
    <row r="161" spans="1:23" ht="36" customHeight="1">
      <c r="A161" s="407"/>
      <c r="B161" s="358"/>
      <c r="C161" s="358"/>
      <c r="D161" s="358"/>
      <c r="E161" s="395"/>
      <c r="F161" s="395"/>
      <c r="G161" s="392"/>
      <c r="H161" s="395"/>
      <c r="I161" s="387"/>
      <c r="J161" s="358"/>
      <c r="K161" s="358"/>
      <c r="L161" s="358"/>
      <c r="M161" s="358"/>
      <c r="N161" s="358"/>
      <c r="O161" s="51" t="s">
        <v>10</v>
      </c>
      <c r="P161" s="51" t="s">
        <v>11</v>
      </c>
      <c r="Q161" s="51" t="s">
        <v>29</v>
      </c>
      <c r="R161" s="51" t="s">
        <v>10</v>
      </c>
      <c r="S161" s="51" t="s">
        <v>11</v>
      </c>
      <c r="T161" s="51" t="s">
        <v>29</v>
      </c>
      <c r="U161" s="51" t="s">
        <v>10</v>
      </c>
      <c r="V161" s="51" t="s">
        <v>11</v>
      </c>
      <c r="W161" s="51" t="s">
        <v>29</v>
      </c>
    </row>
    <row r="162" spans="1:23" ht="12.75">
      <c r="A162" s="51">
        <v>1</v>
      </c>
      <c r="B162" s="51">
        <v>2</v>
      </c>
      <c r="C162" s="51"/>
      <c r="D162" s="51"/>
      <c r="E162" s="51" t="s">
        <v>12</v>
      </c>
      <c r="F162" s="51" t="s">
        <v>13</v>
      </c>
      <c r="G162" s="51">
        <v>5</v>
      </c>
      <c r="H162" s="51">
        <v>6</v>
      </c>
      <c r="I162" s="51">
        <v>7</v>
      </c>
      <c r="J162" s="51">
        <v>8</v>
      </c>
      <c r="K162" s="51">
        <v>9</v>
      </c>
      <c r="L162" s="51">
        <v>10</v>
      </c>
      <c r="M162" s="51">
        <v>11</v>
      </c>
      <c r="N162" s="51">
        <v>12</v>
      </c>
      <c r="O162" s="359" t="s">
        <v>14</v>
      </c>
      <c r="P162" s="360"/>
      <c r="Q162" s="361"/>
      <c r="R162" s="359" t="s">
        <v>15</v>
      </c>
      <c r="S162" s="360"/>
      <c r="T162" s="361"/>
      <c r="U162" s="359" t="s">
        <v>16</v>
      </c>
      <c r="V162" s="360"/>
      <c r="W162" s="361"/>
    </row>
    <row r="163" spans="1:23" ht="24" customHeight="1">
      <c r="A163" s="51" t="s">
        <v>43</v>
      </c>
      <c r="B163" s="350" t="s">
        <v>157</v>
      </c>
      <c r="C163" s="362"/>
      <c r="D163" s="362"/>
      <c r="E163" s="362"/>
      <c r="F163" s="362"/>
      <c r="G163" s="362"/>
      <c r="H163" s="363"/>
      <c r="I163" s="52"/>
      <c r="J163" s="52"/>
      <c r="K163" s="52"/>
      <c r="L163" s="52"/>
      <c r="M163" s="29">
        <f aca="true" t="shared" si="25" ref="M163:W163">SUM(M165+M173+M180+M186+M211)</f>
        <v>67770</v>
      </c>
      <c r="N163" s="29">
        <f t="shared" si="25"/>
        <v>0</v>
      </c>
      <c r="O163" s="29">
        <f t="shared" si="25"/>
        <v>67770</v>
      </c>
      <c r="P163" s="29">
        <f t="shared" si="25"/>
        <v>67770</v>
      </c>
      <c r="Q163" s="29">
        <f t="shared" si="25"/>
        <v>0</v>
      </c>
      <c r="R163" s="29">
        <f t="shared" si="25"/>
        <v>67770</v>
      </c>
      <c r="S163" s="29">
        <f t="shared" si="25"/>
        <v>67770</v>
      </c>
      <c r="T163" s="29">
        <f t="shared" si="25"/>
        <v>0</v>
      </c>
      <c r="U163" s="29">
        <f t="shared" si="25"/>
        <v>67770</v>
      </c>
      <c r="V163" s="29">
        <f t="shared" si="25"/>
        <v>67770</v>
      </c>
      <c r="W163" s="29">
        <f t="shared" si="25"/>
        <v>0</v>
      </c>
    </row>
    <row r="164" spans="1:23" ht="12.75">
      <c r="A164" s="52"/>
      <c r="B164" s="367"/>
      <c r="C164" s="368"/>
      <c r="D164" s="368"/>
      <c r="E164" s="368"/>
      <c r="F164" s="368"/>
      <c r="G164" s="369"/>
      <c r="H164" s="52"/>
      <c r="I164" s="370"/>
      <c r="J164" s="371"/>
      <c r="K164" s="52"/>
      <c r="L164" s="52"/>
      <c r="M164" s="52"/>
      <c r="N164" s="52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1:23" ht="12.75" customHeight="1">
      <c r="A165" s="350" t="s">
        <v>177</v>
      </c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52"/>
      <c r="M165" s="52"/>
      <c r="N165" s="52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1:23" ht="22.5">
      <c r="A166" s="51" t="s">
        <v>17</v>
      </c>
      <c r="B166" s="40" t="s">
        <v>159</v>
      </c>
      <c r="C166" s="89" t="s">
        <v>90</v>
      </c>
      <c r="D166" s="40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1:23" ht="12.75">
      <c r="A167" s="51" t="s">
        <v>58</v>
      </c>
      <c r="B167" s="40"/>
      <c r="C167" s="89"/>
      <c r="D167" s="40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1:23" ht="33.75">
      <c r="A168" s="51" t="s">
        <v>18</v>
      </c>
      <c r="B168" s="40" t="s">
        <v>112</v>
      </c>
      <c r="C168" s="89" t="s">
        <v>90</v>
      </c>
      <c r="D168" s="40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1:23" ht="12.75">
      <c r="A169" s="51" t="s">
        <v>59</v>
      </c>
      <c r="B169" s="40"/>
      <c r="C169" s="89"/>
      <c r="D169" s="40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2.75">
      <c r="A170" s="51" t="s">
        <v>60</v>
      </c>
      <c r="B170" s="40" t="s">
        <v>61</v>
      </c>
      <c r="C170" s="89" t="s">
        <v>90</v>
      </c>
      <c r="D170" s="40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1:23" ht="12.75">
      <c r="A171" s="51" t="s">
        <v>62</v>
      </c>
      <c r="B171" s="40"/>
      <c r="C171" s="40"/>
      <c r="D171" s="40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1:23" ht="12.75">
      <c r="A172" s="51"/>
      <c r="B172" s="40"/>
      <c r="C172" s="40"/>
      <c r="D172" s="40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1:23" ht="11.25" customHeight="1">
      <c r="A173" s="350" t="s">
        <v>160</v>
      </c>
      <c r="B173" s="362"/>
      <c r="C173" s="362"/>
      <c r="D173" s="362"/>
      <c r="E173" s="362"/>
      <c r="F173" s="362"/>
      <c r="G173" s="362"/>
      <c r="H173" s="362"/>
      <c r="I173" s="362"/>
      <c r="J173" s="362"/>
      <c r="K173" s="363"/>
      <c r="L173" s="52"/>
      <c r="M173" s="29">
        <f>M174+M176</f>
        <v>67770</v>
      </c>
      <c r="N173" s="29">
        <f>SUM(N174+N176+N178)</f>
        <v>0</v>
      </c>
      <c r="O173" s="29">
        <f aca="true" t="shared" si="26" ref="O173:W173">O174+O176</f>
        <v>67770</v>
      </c>
      <c r="P173" s="29">
        <f t="shared" si="26"/>
        <v>67770</v>
      </c>
      <c r="Q173" s="29">
        <f t="shared" si="26"/>
        <v>0</v>
      </c>
      <c r="R173" s="29">
        <f t="shared" si="26"/>
        <v>67770</v>
      </c>
      <c r="S173" s="29">
        <f t="shared" si="26"/>
        <v>67770</v>
      </c>
      <c r="T173" s="29">
        <f t="shared" si="26"/>
        <v>0</v>
      </c>
      <c r="U173" s="29">
        <f t="shared" si="26"/>
        <v>67770</v>
      </c>
      <c r="V173" s="29">
        <f t="shared" si="26"/>
        <v>67770</v>
      </c>
      <c r="W173" s="29">
        <f t="shared" si="26"/>
        <v>0</v>
      </c>
    </row>
    <row r="174" spans="1:23" ht="22.5">
      <c r="A174" s="63" t="s">
        <v>19</v>
      </c>
      <c r="B174" s="40" t="s">
        <v>178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>
        <f>SUM(M175)</f>
        <v>53730</v>
      </c>
      <c r="N174" s="52"/>
      <c r="O174" s="52">
        <f aca="true" t="shared" si="27" ref="O174:W174">SUM(O175)</f>
        <v>53730</v>
      </c>
      <c r="P174" s="52">
        <f t="shared" si="27"/>
        <v>53730</v>
      </c>
      <c r="Q174" s="52">
        <f t="shared" si="27"/>
        <v>0</v>
      </c>
      <c r="R174" s="52">
        <f t="shared" si="27"/>
        <v>53730</v>
      </c>
      <c r="S174" s="52">
        <f t="shared" si="27"/>
        <v>53730</v>
      </c>
      <c r="T174" s="52">
        <f t="shared" si="27"/>
        <v>0</v>
      </c>
      <c r="U174" s="52">
        <f t="shared" si="27"/>
        <v>53730</v>
      </c>
      <c r="V174" s="52">
        <f t="shared" si="27"/>
        <v>53730</v>
      </c>
      <c r="W174" s="52">
        <f t="shared" si="27"/>
        <v>0</v>
      </c>
    </row>
    <row r="175" spans="1:23" ht="45">
      <c r="A175" s="63" t="s">
        <v>56</v>
      </c>
      <c r="B175" s="40" t="s">
        <v>143</v>
      </c>
      <c r="C175" s="52"/>
      <c r="D175" s="52"/>
      <c r="E175" s="35" t="s">
        <v>144</v>
      </c>
      <c r="F175" s="35" t="s">
        <v>126</v>
      </c>
      <c r="G175" s="35" t="s">
        <v>195</v>
      </c>
      <c r="H175" s="35" t="s">
        <v>119</v>
      </c>
      <c r="I175" s="52"/>
      <c r="J175" s="52"/>
      <c r="K175" s="52"/>
      <c r="L175" s="52"/>
      <c r="M175" s="52">
        <v>53730</v>
      </c>
      <c r="N175" s="52"/>
      <c r="O175" s="52">
        <f>P175+Q175</f>
        <v>53730</v>
      </c>
      <c r="P175" s="52">
        <v>53730</v>
      </c>
      <c r="Q175" s="52">
        <v>0</v>
      </c>
      <c r="R175" s="52">
        <f>S175+T175</f>
        <v>53730</v>
      </c>
      <c r="S175" s="52">
        <v>53730</v>
      </c>
      <c r="T175" s="52">
        <v>0</v>
      </c>
      <c r="U175" s="52">
        <f>V175+W175</f>
        <v>53730</v>
      </c>
      <c r="V175" s="52">
        <v>53730</v>
      </c>
      <c r="W175" s="52">
        <v>0</v>
      </c>
    </row>
    <row r="176" spans="1:23" ht="36.75" customHeight="1">
      <c r="A176" s="63" t="s">
        <v>20</v>
      </c>
      <c r="B176" s="40" t="s">
        <v>110</v>
      </c>
      <c r="C176" s="52"/>
      <c r="D176" s="52"/>
      <c r="E176" s="35" t="s">
        <v>144</v>
      </c>
      <c r="F176" s="35" t="s">
        <v>126</v>
      </c>
      <c r="G176" s="35" t="s">
        <v>195</v>
      </c>
      <c r="H176" s="35" t="s">
        <v>196</v>
      </c>
      <c r="I176" s="52"/>
      <c r="J176" s="52"/>
      <c r="K176" s="52"/>
      <c r="L176" s="52"/>
      <c r="M176" s="52">
        <f>M177</f>
        <v>14040</v>
      </c>
      <c r="N176" s="52"/>
      <c r="O176" s="52">
        <f aca="true" t="shared" si="28" ref="O176:W176">O177</f>
        <v>14040</v>
      </c>
      <c r="P176" s="52">
        <f t="shared" si="28"/>
        <v>14040</v>
      </c>
      <c r="Q176" s="52">
        <f t="shared" si="28"/>
        <v>0</v>
      </c>
      <c r="R176" s="52">
        <f t="shared" si="28"/>
        <v>14040</v>
      </c>
      <c r="S176" s="52">
        <f t="shared" si="28"/>
        <v>14040</v>
      </c>
      <c r="T176" s="52">
        <f t="shared" si="28"/>
        <v>0</v>
      </c>
      <c r="U176" s="52">
        <f t="shared" si="28"/>
        <v>14040</v>
      </c>
      <c r="V176" s="52">
        <f t="shared" si="28"/>
        <v>14040</v>
      </c>
      <c r="W176" s="52">
        <f t="shared" si="28"/>
        <v>0</v>
      </c>
    </row>
    <row r="177" spans="1:23" ht="45">
      <c r="A177" s="63" t="s">
        <v>105</v>
      </c>
      <c r="B177" s="40" t="s">
        <v>143</v>
      </c>
      <c r="C177" s="52"/>
      <c r="D177" s="52"/>
      <c r="E177" s="35" t="s">
        <v>144</v>
      </c>
      <c r="F177" s="35" t="s">
        <v>126</v>
      </c>
      <c r="G177" s="35" t="s">
        <v>195</v>
      </c>
      <c r="H177" s="35" t="s">
        <v>121</v>
      </c>
      <c r="I177" s="37" t="s">
        <v>221</v>
      </c>
      <c r="J177" s="37" t="s">
        <v>222</v>
      </c>
      <c r="K177" s="37" t="s">
        <v>223</v>
      </c>
      <c r="L177" s="52"/>
      <c r="M177" s="52">
        <v>14040</v>
      </c>
      <c r="N177" s="52"/>
      <c r="O177" s="55">
        <f>P177+Q177</f>
        <v>14040</v>
      </c>
      <c r="P177" s="55">
        <v>14040</v>
      </c>
      <c r="Q177" s="55">
        <v>0</v>
      </c>
      <c r="R177" s="55">
        <f>S177+T177</f>
        <v>14040</v>
      </c>
      <c r="S177" s="55">
        <v>14040</v>
      </c>
      <c r="T177" s="55">
        <v>0</v>
      </c>
      <c r="U177" s="55">
        <f>V177+W177</f>
        <v>14040</v>
      </c>
      <c r="V177" s="55">
        <v>14040</v>
      </c>
      <c r="W177" s="55">
        <v>0</v>
      </c>
    </row>
    <row r="178" spans="1:23" ht="12.75" customHeight="1">
      <c r="A178" s="63" t="s">
        <v>57</v>
      </c>
      <c r="B178" s="63" t="s">
        <v>61</v>
      </c>
      <c r="C178" s="52"/>
      <c r="D178" s="52"/>
      <c r="E178" s="35"/>
      <c r="F178" s="35"/>
      <c r="G178" s="35"/>
      <c r="H178" s="35"/>
      <c r="I178" s="52"/>
      <c r="J178" s="52"/>
      <c r="K178" s="52"/>
      <c r="L178" s="52"/>
      <c r="M178" s="52"/>
      <c r="N178" s="52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1:23" ht="12.75">
      <c r="A179" s="63" t="s">
        <v>107</v>
      </c>
      <c r="B179" s="40"/>
      <c r="C179" s="52"/>
      <c r="D179" s="52"/>
      <c r="E179" s="35"/>
      <c r="F179" s="35"/>
      <c r="G179" s="35"/>
      <c r="H179" s="35"/>
      <c r="I179" s="52"/>
      <c r="J179" s="52"/>
      <c r="K179" s="52"/>
      <c r="L179" s="52"/>
      <c r="M179" s="52"/>
      <c r="N179" s="52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1:23" ht="22.5" customHeight="1">
      <c r="A180" s="381" t="s">
        <v>179</v>
      </c>
      <c r="B180" s="353"/>
      <c r="C180" s="353"/>
      <c r="D180" s="353"/>
      <c r="E180" s="353"/>
      <c r="F180" s="353"/>
      <c r="G180" s="353"/>
      <c r="H180" s="353"/>
      <c r="I180" s="353"/>
      <c r="J180" s="353"/>
      <c r="K180" s="353"/>
      <c r="L180" s="5"/>
      <c r="M180" s="5"/>
      <c r="N180" s="5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 ht="45">
      <c r="A181" s="20" t="s">
        <v>63</v>
      </c>
      <c r="B181" s="40" t="s">
        <v>67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90" t="s">
        <v>64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9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22.5">
      <c r="A184" s="63" t="s">
        <v>65</v>
      </c>
      <c r="B184" s="40" t="s">
        <v>68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63" t="s">
        <v>66</v>
      </c>
      <c r="B185" s="40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ht="32.25" customHeight="1">
      <c r="A186" s="350" t="s">
        <v>231</v>
      </c>
      <c r="B186" s="353"/>
      <c r="C186" s="353"/>
      <c r="D186" s="353"/>
      <c r="E186" s="353"/>
      <c r="F186" s="353"/>
      <c r="G186" s="353"/>
      <c r="H186" s="353"/>
      <c r="I186" s="353"/>
      <c r="J186" s="353"/>
      <c r="K186" s="35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>
      <c r="A187" s="6" t="s">
        <v>22</v>
      </c>
      <c r="B187" s="6" t="s">
        <v>69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67.5">
      <c r="A188" s="63" t="s">
        <v>70</v>
      </c>
      <c r="B188" s="90" t="s">
        <v>71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63" t="s">
        <v>72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6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ht="22.5">
      <c r="A191" s="63" t="s">
        <v>73</v>
      </c>
      <c r="B191" s="40" t="s">
        <v>76</v>
      </c>
      <c r="C191" s="15" t="s">
        <v>90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63" t="s">
        <v>74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6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22.5">
      <c r="A194" s="63" t="s">
        <v>75</v>
      </c>
      <c r="B194" s="40" t="s">
        <v>164</v>
      </c>
      <c r="C194" s="15" t="s">
        <v>90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63" t="s">
        <v>77</v>
      </c>
      <c r="B195" s="40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63" t="s">
        <v>23</v>
      </c>
      <c r="B196" s="6" t="s">
        <v>109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67.5">
      <c r="A197" s="63" t="s">
        <v>78</v>
      </c>
      <c r="B197" s="90" t="s">
        <v>83</v>
      </c>
      <c r="C197" s="63"/>
      <c r="D197" s="63"/>
      <c r="E197" s="63"/>
      <c r="F197" s="63"/>
      <c r="G197" s="63"/>
      <c r="H197" s="63"/>
      <c r="I197" s="63"/>
      <c r="J197" s="63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63" t="s">
        <v>72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2.75" customHeight="1">
      <c r="A199" s="6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22.5">
      <c r="A200" s="63" t="s">
        <v>79</v>
      </c>
      <c r="B200" s="40" t="s">
        <v>180</v>
      </c>
      <c r="C200" s="15" t="s">
        <v>90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63" t="s">
        <v>80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6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ht="27.75" customHeight="1">
      <c r="A203" s="63" t="s">
        <v>81</v>
      </c>
      <c r="B203" s="40" t="s">
        <v>165</v>
      </c>
      <c r="C203" s="15" t="s">
        <v>90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2.75">
      <c r="A204" s="63" t="s">
        <v>82</v>
      </c>
      <c r="B204" s="40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ht="12.75" hidden="1">
      <c r="A205" s="63"/>
      <c r="B205" s="40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15.75" customHeight="1" hidden="1">
      <c r="A206" s="63"/>
      <c r="B206" s="40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12.75" customHeight="1" hidden="1">
      <c r="A207" s="6" t="s">
        <v>85</v>
      </c>
      <c r="B207" s="350" t="s">
        <v>86</v>
      </c>
      <c r="C207" s="362"/>
      <c r="D207" s="362"/>
      <c r="E207" s="364"/>
      <c r="F207" s="364"/>
      <c r="G207" s="364"/>
      <c r="H207" s="364"/>
      <c r="I207" s="38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12.75" hidden="1">
      <c r="A208" s="63" t="s">
        <v>87</v>
      </c>
      <c r="B208" s="40"/>
      <c r="C208" s="15" t="s">
        <v>90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12.75" hidden="1">
      <c r="A209" s="63" t="s">
        <v>88</v>
      </c>
      <c r="B209" s="40"/>
      <c r="C209" s="15" t="s">
        <v>90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ht="12.75" hidden="1">
      <c r="A210" s="63"/>
      <c r="B210" s="52"/>
      <c r="C210" s="7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27.75" customHeight="1">
      <c r="A211" s="350" t="s">
        <v>234</v>
      </c>
      <c r="B211" s="353"/>
      <c r="C211" s="353"/>
      <c r="D211" s="353"/>
      <c r="E211" s="353"/>
      <c r="F211" s="353"/>
      <c r="G211" s="353"/>
      <c r="H211" s="353"/>
      <c r="I211" s="353"/>
      <c r="J211" s="353"/>
      <c r="K211" s="19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>
      <c r="A212" s="63" t="s">
        <v>24</v>
      </c>
      <c r="B212" s="52"/>
      <c r="C212" s="74" t="s">
        <v>90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12.75">
      <c r="A213" s="63" t="s">
        <v>25</v>
      </c>
      <c r="B213" s="52"/>
      <c r="C213" s="74" t="s">
        <v>90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22.5" customHeight="1">
      <c r="A214" s="350" t="s">
        <v>181</v>
      </c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63" t="s">
        <v>152</v>
      </c>
      <c r="B215" s="52"/>
      <c r="C215" s="74"/>
      <c r="D215" s="52"/>
      <c r="E215" s="52"/>
      <c r="F215" s="52"/>
      <c r="G215" s="52"/>
      <c r="H215" s="52"/>
      <c r="I215" s="52"/>
      <c r="J215" s="52"/>
      <c r="K215" s="52"/>
      <c r="L215" s="88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12.75">
      <c r="A216" s="63" t="s">
        <v>167</v>
      </c>
      <c r="B216" s="76"/>
      <c r="C216" s="77"/>
      <c r="D216" s="78"/>
      <c r="E216" s="78"/>
      <c r="F216" s="78"/>
      <c r="G216" s="78"/>
      <c r="H216" s="78"/>
      <c r="I216" s="78"/>
      <c r="J216" s="78"/>
      <c r="K216" s="78"/>
      <c r="L216" s="88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12.75">
      <c r="A217" s="63" t="s">
        <v>168</v>
      </c>
      <c r="B217" s="76"/>
      <c r="C217" s="77"/>
      <c r="D217" s="78"/>
      <c r="E217" s="78"/>
      <c r="F217" s="78"/>
      <c r="G217" s="78"/>
      <c r="H217" s="78"/>
      <c r="I217" s="78"/>
      <c r="J217" s="78"/>
      <c r="K217" s="78"/>
      <c r="L217" s="88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ht="15.75" customHeight="1">
      <c r="A218" s="16" t="s">
        <v>44</v>
      </c>
      <c r="B218" s="350" t="s">
        <v>45</v>
      </c>
      <c r="C218" s="362"/>
      <c r="D218" s="362"/>
      <c r="E218" s="362"/>
      <c r="F218" s="362"/>
      <c r="G218" s="362"/>
      <c r="H218" s="362"/>
      <c r="I218" s="362"/>
      <c r="J218" s="362"/>
      <c r="K218" s="362"/>
      <c r="L218" s="363"/>
      <c r="M218" s="51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31.5">
      <c r="A219" s="63" t="s">
        <v>26</v>
      </c>
      <c r="B219" s="5" t="s">
        <v>89</v>
      </c>
      <c r="C219" s="16" t="s">
        <v>90</v>
      </c>
      <c r="D219" s="6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51" t="s">
        <v>17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18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42">
      <c r="A222" s="63" t="s">
        <v>27</v>
      </c>
      <c r="B222" s="5" t="s">
        <v>91</v>
      </c>
      <c r="C222" s="15" t="s">
        <v>90</v>
      </c>
      <c r="D222" s="15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63" t="s">
        <v>19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12.75">
      <c r="A224" s="63" t="s">
        <v>92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ht="31.5">
      <c r="A225" s="6" t="s">
        <v>12</v>
      </c>
      <c r="B225" s="5" t="s">
        <v>93</v>
      </c>
      <c r="C225" s="15" t="s">
        <v>90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ht="15.75" customHeight="1">
      <c r="A226" s="63" t="s">
        <v>65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ht="12.75">
      <c r="A227" s="63" t="s">
        <v>94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ht="12.75">
      <c r="A228" s="6" t="s">
        <v>13</v>
      </c>
      <c r="B228" s="6" t="s">
        <v>95</v>
      </c>
      <c r="C228" s="15" t="s">
        <v>90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12.75">
      <c r="A229" s="63" t="s">
        <v>98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63" t="s">
        <v>96</v>
      </c>
      <c r="B230" s="6" t="s">
        <v>97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12.75">
      <c r="A231" s="63" t="s">
        <v>99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ht="12.75">
      <c r="A232" s="6" t="s">
        <v>100</v>
      </c>
      <c r="B232" s="6" t="s">
        <v>101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ht="15.75" customHeight="1">
      <c r="A233" s="63" t="s">
        <v>102</v>
      </c>
      <c r="B233" s="52"/>
      <c r="C233" s="52"/>
      <c r="D233" s="52"/>
      <c r="E233" s="52"/>
      <c r="F233" s="52"/>
      <c r="G233" s="52"/>
      <c r="H233" s="52"/>
      <c r="I233" s="52"/>
      <c r="J233" s="19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25.5" customHeight="1">
      <c r="A234" s="16" t="s">
        <v>46</v>
      </c>
      <c r="B234" s="372" t="s">
        <v>153</v>
      </c>
      <c r="C234" s="375"/>
      <c r="D234" s="375"/>
      <c r="E234" s="375"/>
      <c r="F234" s="375"/>
      <c r="G234" s="375"/>
      <c r="H234" s="375"/>
      <c r="I234" s="375"/>
      <c r="J234" s="375"/>
      <c r="K234" s="375"/>
      <c r="L234" s="19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>
      <c r="A235" s="6" t="s">
        <v>26</v>
      </c>
      <c r="B235" s="5"/>
      <c r="C235" s="15" t="s">
        <v>90</v>
      </c>
      <c r="D235" s="5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15.75" customHeight="1" hidden="1">
      <c r="A236" s="63" t="s">
        <v>17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79"/>
      <c r="R236" s="79"/>
      <c r="S236" s="52"/>
      <c r="T236" s="52"/>
      <c r="U236" s="52"/>
      <c r="V236" s="52"/>
      <c r="W236" s="52"/>
    </row>
    <row r="237" spans="1:23" ht="12.75" hidden="1">
      <c r="A237" s="51" t="s">
        <v>18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6" t="s">
        <v>27</v>
      </c>
      <c r="B238" s="5"/>
      <c r="C238" s="15" t="s">
        <v>90</v>
      </c>
      <c r="D238" s="5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2.75" hidden="1">
      <c r="A239" s="63" t="s">
        <v>19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ht="12.75" hidden="1">
      <c r="A240" s="63" t="s">
        <v>20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24.75" customHeight="1">
      <c r="A241" s="16" t="s">
        <v>33</v>
      </c>
      <c r="B241" s="350" t="s">
        <v>174</v>
      </c>
      <c r="C241" s="353"/>
      <c r="D241" s="353"/>
      <c r="E241" s="353"/>
      <c r="F241" s="353"/>
      <c r="G241" s="353"/>
      <c r="H241" s="353"/>
      <c r="I241" s="353"/>
      <c r="J241" s="353"/>
      <c r="K241" s="353"/>
      <c r="L241" s="35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>
      <c r="A242" s="63" t="s">
        <v>30</v>
      </c>
      <c r="B242" s="52"/>
      <c r="C242" s="1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ht="12.75">
      <c r="A243" s="63" t="s">
        <v>27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15.75" customHeight="1">
      <c r="A244" s="16" t="s">
        <v>47</v>
      </c>
      <c r="B244" s="350" t="s">
        <v>48</v>
      </c>
      <c r="C244" s="362"/>
      <c r="D244" s="362"/>
      <c r="E244" s="362"/>
      <c r="F244" s="362"/>
      <c r="G244" s="362"/>
      <c r="H244" s="362"/>
      <c r="I244" s="362"/>
      <c r="J244" s="363"/>
      <c r="K244" s="52"/>
      <c r="L244" s="52"/>
      <c r="M244" s="24"/>
      <c r="N244" s="52"/>
      <c r="O244" s="51"/>
      <c r="P244" s="52"/>
      <c r="Q244" s="52"/>
      <c r="R244" s="51"/>
      <c r="S244" s="52"/>
      <c r="T244" s="52"/>
      <c r="U244" s="52"/>
      <c r="V244" s="51"/>
      <c r="W244" s="52"/>
    </row>
    <row r="245" spans="1:23" ht="12.75">
      <c r="A245" s="63" t="s">
        <v>26</v>
      </c>
      <c r="B245" s="6" t="s">
        <v>34</v>
      </c>
      <c r="C245" s="15" t="s">
        <v>90</v>
      </c>
      <c r="D245" s="6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ht="24" customHeight="1">
      <c r="A246" s="51" t="s">
        <v>17</v>
      </c>
      <c r="B246" s="5" t="s">
        <v>51</v>
      </c>
      <c r="C246" s="15" t="s">
        <v>90</v>
      </c>
      <c r="D246" s="5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ht="12.75">
      <c r="A247" s="63">
        <v>2</v>
      </c>
      <c r="B247" s="6" t="s">
        <v>31</v>
      </c>
      <c r="C247" s="15" t="s">
        <v>90</v>
      </c>
      <c r="D247" s="6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ht="12.75">
      <c r="A248" s="63" t="s">
        <v>19</v>
      </c>
      <c r="B248" s="29"/>
      <c r="C248" s="15" t="s">
        <v>90</v>
      </c>
      <c r="D248" s="29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1"/>
      <c r="S248" s="52"/>
      <c r="T248" s="52"/>
      <c r="U248" s="52"/>
      <c r="V248" s="52"/>
      <c r="W248" s="52"/>
    </row>
    <row r="249" spans="1:23" ht="21">
      <c r="A249" s="63">
        <v>3</v>
      </c>
      <c r="B249" s="5" t="s">
        <v>175</v>
      </c>
      <c r="C249" s="15" t="s">
        <v>90</v>
      </c>
      <c r="D249" s="6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ht="12.75">
      <c r="A250" s="63" t="s">
        <v>21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ht="12.75">
      <c r="A251" s="63" t="s">
        <v>111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ht="12.75">
      <c r="A252" s="6" t="s">
        <v>32</v>
      </c>
      <c r="B252" s="350" t="s">
        <v>50</v>
      </c>
      <c r="C252" s="364"/>
      <c r="D252" s="364"/>
      <c r="E252" s="364"/>
      <c r="F252" s="364"/>
      <c r="G252" s="364"/>
      <c r="H252" s="364"/>
      <c r="I252" s="364"/>
      <c r="J252" s="364"/>
      <c r="K252" s="364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</row>
    <row r="253" spans="1:23" ht="12.75">
      <c r="A253" s="52"/>
      <c r="B253" s="26"/>
      <c r="C253" s="26"/>
      <c r="D253" s="26"/>
      <c r="E253" s="26"/>
      <c r="F253" s="26"/>
      <c r="G253" s="26"/>
      <c r="H253" s="26"/>
      <c r="I253" s="26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ht="29.25" customHeight="1">
      <c r="A254" s="6" t="s">
        <v>49</v>
      </c>
      <c r="B254" s="350" t="s">
        <v>233</v>
      </c>
      <c r="C254" s="353"/>
      <c r="D254" s="353"/>
      <c r="E254" s="353"/>
      <c r="F254" s="353"/>
      <c r="G254" s="353"/>
      <c r="H254" s="353"/>
      <c r="I254" s="353"/>
      <c r="J254" s="353"/>
      <c r="K254" s="353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</row>
    <row r="256" spans="1:23" ht="12.75">
      <c r="A256" s="17" t="s">
        <v>103</v>
      </c>
      <c r="B256" s="17" t="s">
        <v>61</v>
      </c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</row>
    <row r="257" spans="1:23" ht="12.75">
      <c r="A257" s="32"/>
      <c r="B257" s="32" t="s">
        <v>176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>
        <f aca="true" t="shared" si="29" ref="M257:W257">SUM(M163+M218+M234+M241+M244+M252+M254+M256)</f>
        <v>67770</v>
      </c>
      <c r="N257" s="32">
        <f t="shared" si="29"/>
        <v>0</v>
      </c>
      <c r="O257" s="32">
        <f t="shared" si="29"/>
        <v>67770</v>
      </c>
      <c r="P257" s="32">
        <f t="shared" si="29"/>
        <v>67770</v>
      </c>
      <c r="Q257" s="32">
        <f t="shared" si="29"/>
        <v>0</v>
      </c>
      <c r="R257" s="32">
        <f t="shared" si="29"/>
        <v>67770</v>
      </c>
      <c r="S257" s="32">
        <f t="shared" si="29"/>
        <v>67770</v>
      </c>
      <c r="T257" s="32">
        <f t="shared" si="29"/>
        <v>0</v>
      </c>
      <c r="U257" s="32">
        <f t="shared" si="29"/>
        <v>67770</v>
      </c>
      <c r="V257" s="32">
        <f t="shared" si="29"/>
        <v>67770</v>
      </c>
      <c r="W257" s="32">
        <f t="shared" si="29"/>
        <v>0</v>
      </c>
    </row>
    <row r="258" spans="1:23" ht="12.75">
      <c r="A258" s="32"/>
      <c r="B258" s="32" t="s">
        <v>182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3">
        <f aca="true" t="shared" si="30" ref="M258:W258">SUM(M257+M149)</f>
        <v>6592250</v>
      </c>
      <c r="N258" s="33">
        <f t="shared" si="30"/>
        <v>0</v>
      </c>
      <c r="O258" s="33">
        <f t="shared" si="30"/>
        <v>6686528</v>
      </c>
      <c r="P258" s="33">
        <f t="shared" si="30"/>
        <v>5888570</v>
      </c>
      <c r="Q258" s="33">
        <f t="shared" si="30"/>
        <v>797958</v>
      </c>
      <c r="R258" s="33">
        <f t="shared" si="30"/>
        <v>7059333</v>
      </c>
      <c r="S258" s="33">
        <f t="shared" si="30"/>
        <v>7059333</v>
      </c>
      <c r="T258" s="33">
        <f t="shared" si="30"/>
        <v>0</v>
      </c>
      <c r="U258" s="33">
        <f t="shared" si="30"/>
        <v>7298173</v>
      </c>
      <c r="V258" s="33">
        <f t="shared" si="30"/>
        <v>7298173</v>
      </c>
      <c r="W258" s="33">
        <f t="shared" si="30"/>
        <v>0</v>
      </c>
    </row>
    <row r="259" spans="1:23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ht="12.75">
      <c r="A262" s="28"/>
      <c r="B262" s="28" t="s">
        <v>183</v>
      </c>
      <c r="C262" s="28"/>
      <c r="D262" s="28" t="s">
        <v>198</v>
      </c>
      <c r="E262" s="28"/>
      <c r="F262" s="28"/>
      <c r="G262" s="28"/>
      <c r="H262" s="28"/>
      <c r="I262" s="28"/>
      <c r="J262" s="28"/>
      <c r="K262" s="28"/>
      <c r="L262" s="28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ht="12.75">
      <c r="B268" s="7" t="s">
        <v>199</v>
      </c>
    </row>
  </sheetData>
  <sheetProtection/>
  <mergeCells count="112">
    <mergeCell ref="U18:W18"/>
    <mergeCell ref="N16:N17"/>
    <mergeCell ref="A6:W6"/>
    <mergeCell ref="A8:W8"/>
    <mergeCell ref="A10:W10"/>
    <mergeCell ref="A13:A17"/>
    <mergeCell ref="B13:B17"/>
    <mergeCell ref="C13:C17"/>
    <mergeCell ref="D13:D17"/>
    <mergeCell ref="E13:G13"/>
    <mergeCell ref="L14:P14"/>
    <mergeCell ref="Q14:R14"/>
    <mergeCell ref="R16:T16"/>
    <mergeCell ref="S14:W14"/>
    <mergeCell ref="U16:W16"/>
    <mergeCell ref="M16:M17"/>
    <mergeCell ref="L15:W15"/>
    <mergeCell ref="L16:L17"/>
    <mergeCell ref="O18:Q18"/>
    <mergeCell ref="I13:I17"/>
    <mergeCell ref="E14:H14"/>
    <mergeCell ref="O16:Q16"/>
    <mergeCell ref="Q13:R13"/>
    <mergeCell ref="E15:E17"/>
    <mergeCell ref="F15:F17"/>
    <mergeCell ref="G15:G17"/>
    <mergeCell ref="H15:H17"/>
    <mergeCell ref="R18:T18"/>
    <mergeCell ref="B35:B37"/>
    <mergeCell ref="B20:G20"/>
    <mergeCell ref="A33:K33"/>
    <mergeCell ref="A23:A26"/>
    <mergeCell ref="B23:B26"/>
    <mergeCell ref="I25:I26"/>
    <mergeCell ref="I22:I24"/>
    <mergeCell ref="B96:K96"/>
    <mergeCell ref="E60:G60"/>
    <mergeCell ref="E61:G61"/>
    <mergeCell ref="E65:G65"/>
    <mergeCell ref="J13:J17"/>
    <mergeCell ref="K13:K17"/>
    <mergeCell ref="I20:J20"/>
    <mergeCell ref="A21:K21"/>
    <mergeCell ref="B19:H19"/>
    <mergeCell ref="A35:A37"/>
    <mergeCell ref="B56:B66"/>
    <mergeCell ref="A75:K75"/>
    <mergeCell ref="A54:A55"/>
    <mergeCell ref="B54:B55"/>
    <mergeCell ref="E64:G64"/>
    <mergeCell ref="I64:I66"/>
    <mergeCell ref="J64:J66"/>
    <mergeCell ref="K64:K66"/>
    <mergeCell ref="B144:G144"/>
    <mergeCell ref="B126:K126"/>
    <mergeCell ref="E159:E161"/>
    <mergeCell ref="F159:F161"/>
    <mergeCell ref="A38:A42"/>
    <mergeCell ref="B38:B42"/>
    <mergeCell ref="B45:B46"/>
    <mergeCell ref="B49:B50"/>
    <mergeCell ref="A51:K51"/>
    <mergeCell ref="A56:A66"/>
    <mergeCell ref="G159:G161"/>
    <mergeCell ref="H159:H161"/>
    <mergeCell ref="E158:H158"/>
    <mergeCell ref="L158:P158"/>
    <mergeCell ref="A100:K100"/>
    <mergeCell ref="B110:L110"/>
    <mergeCell ref="A157:A161"/>
    <mergeCell ref="B157:B161"/>
    <mergeCell ref="C157:C161"/>
    <mergeCell ref="D157:D161"/>
    <mergeCell ref="Q158:R158"/>
    <mergeCell ref="S158:W158"/>
    <mergeCell ref="I157:I161"/>
    <mergeCell ref="J157:J161"/>
    <mergeCell ref="O160:Q160"/>
    <mergeCell ref="R160:T160"/>
    <mergeCell ref="U160:W160"/>
    <mergeCell ref="K157:K161"/>
    <mergeCell ref="Q157:R157"/>
    <mergeCell ref="B254:K254"/>
    <mergeCell ref="A165:K165"/>
    <mergeCell ref="A173:K173"/>
    <mergeCell ref="A180:K180"/>
    <mergeCell ref="A186:K186"/>
    <mergeCell ref="B207:I207"/>
    <mergeCell ref="A211:J211"/>
    <mergeCell ref="B218:L218"/>
    <mergeCell ref="B234:K234"/>
    <mergeCell ref="B244:J244"/>
    <mergeCell ref="B252:K252"/>
    <mergeCell ref="I36:I37"/>
    <mergeCell ref="B164:G164"/>
    <mergeCell ref="I164:J164"/>
    <mergeCell ref="B133:K133"/>
    <mergeCell ref="B136:J136"/>
    <mergeCell ref="B146:K146"/>
    <mergeCell ref="E157:G157"/>
    <mergeCell ref="E66:G66"/>
    <mergeCell ref="A103:L103"/>
    <mergeCell ref="A214:L214"/>
    <mergeCell ref="B241:L241"/>
    <mergeCell ref="L159:W159"/>
    <mergeCell ref="L160:L161"/>
    <mergeCell ref="M160:M161"/>
    <mergeCell ref="N160:N161"/>
    <mergeCell ref="O162:Q162"/>
    <mergeCell ref="R162:T162"/>
    <mergeCell ref="U162:W162"/>
    <mergeCell ref="B163:H163"/>
  </mergeCells>
  <printOptions/>
  <pageMargins left="0" right="0" top="0.3937007874015748" bottom="0.1968503937007874" header="0.5118110236220472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0"/>
  <sheetViews>
    <sheetView zoomScalePageLayoutView="0" workbookViewId="0" topLeftCell="A7">
      <selection activeCell="R169" sqref="R169"/>
    </sheetView>
  </sheetViews>
  <sheetFormatPr defaultColWidth="9.140625" defaultRowHeight="12.75"/>
  <cols>
    <col min="1" max="1" width="5.421875" style="95" customWidth="1"/>
    <col min="2" max="2" width="30.421875" style="95" customWidth="1"/>
    <col min="3" max="3" width="12.57421875" style="95" customWidth="1"/>
    <col min="4" max="4" width="6.421875" style="95" customWidth="1"/>
    <col min="5" max="6" width="3.8515625" style="95" customWidth="1"/>
    <col min="7" max="7" width="10.421875" style="95" customWidth="1"/>
    <col min="8" max="8" width="3.8515625" style="95" customWidth="1"/>
    <col min="9" max="9" width="9.421875" style="95" customWidth="1"/>
    <col min="10" max="10" width="8.421875" style="95" customWidth="1"/>
    <col min="11" max="11" width="4.8515625" style="95" customWidth="1"/>
    <col min="12" max="12" width="2.57421875" style="95" customWidth="1"/>
    <col min="13" max="13" width="8.57421875" style="254" customWidth="1"/>
    <col min="14" max="14" width="5.57421875" style="254" customWidth="1"/>
    <col min="15" max="15" width="8.00390625" style="254" customWidth="1"/>
    <col min="16" max="16" width="8.140625" style="254" customWidth="1"/>
    <col min="17" max="17" width="7.8515625" style="254" customWidth="1"/>
    <col min="18" max="18" width="8.8515625" style="254" customWidth="1"/>
    <col min="19" max="19" width="8.00390625" style="254" customWidth="1"/>
    <col min="20" max="20" width="8.140625" style="254" customWidth="1"/>
    <col min="21" max="22" width="8.421875" style="254" customWidth="1"/>
    <col min="23" max="23" width="10.421875" style="254" customWidth="1"/>
    <col min="24" max="24" width="0.9921875" style="95" customWidth="1"/>
    <col min="25" max="16384" width="9.140625" style="95" customWidth="1"/>
  </cols>
  <sheetData>
    <row r="1" spans="1:17" ht="12.75">
      <c r="A1" s="1"/>
      <c r="Q1" s="267" t="s">
        <v>104</v>
      </c>
    </row>
    <row r="2" spans="1:17" ht="12.75">
      <c r="A2" s="1"/>
      <c r="Q2" s="267" t="s">
        <v>35</v>
      </c>
    </row>
    <row r="3" spans="1:17" ht="12.75">
      <c r="A3" s="1"/>
      <c r="Q3" s="267" t="s">
        <v>0</v>
      </c>
    </row>
    <row r="4" spans="1:17" ht="12.75">
      <c r="A4" s="1"/>
      <c r="Q4" s="267" t="s">
        <v>52</v>
      </c>
    </row>
    <row r="5" ht="12.75">
      <c r="C5" s="82"/>
    </row>
    <row r="6" spans="1:23" ht="12.75">
      <c r="A6" s="555" t="s">
        <v>483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</row>
    <row r="7" spans="1:2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68"/>
      <c r="N7" s="246"/>
      <c r="O7" s="246"/>
      <c r="P7" s="246"/>
      <c r="Q7" s="246"/>
      <c r="R7" s="246"/>
      <c r="S7" s="246"/>
      <c r="T7" s="246"/>
      <c r="U7" s="246"/>
      <c r="V7" s="246"/>
      <c r="W7" s="246"/>
    </row>
    <row r="8" spans="1:23" ht="12.75">
      <c r="A8" s="555" t="s">
        <v>116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</row>
    <row r="9" spans="1:2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68"/>
      <c r="N9" s="246"/>
      <c r="O9" s="246"/>
      <c r="P9" s="246"/>
      <c r="Q9" s="246"/>
      <c r="R9" s="246"/>
      <c r="S9" s="246"/>
      <c r="T9" s="246"/>
      <c r="U9" s="246"/>
      <c r="V9" s="246"/>
      <c r="W9" s="246"/>
    </row>
    <row r="10" spans="1:23" ht="12.75">
      <c r="A10" s="555" t="s">
        <v>484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6"/>
      <c r="T10" s="556"/>
      <c r="U10" s="556"/>
      <c r="V10" s="556"/>
      <c r="W10" s="556"/>
    </row>
    <row r="11" spans="2:23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</row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7"/>
      <c r="I13" s="385" t="s">
        <v>37</v>
      </c>
      <c r="J13" s="357" t="s">
        <v>38</v>
      </c>
      <c r="K13" s="357" t="s">
        <v>3</v>
      </c>
      <c r="L13" s="98"/>
      <c r="M13" s="269"/>
      <c r="N13" s="269"/>
      <c r="O13" s="269"/>
      <c r="P13" s="269"/>
      <c r="Q13" s="650"/>
      <c r="R13" s="650"/>
      <c r="S13" s="269"/>
      <c r="T13" s="269"/>
      <c r="U13" s="270"/>
      <c r="V13" s="269"/>
      <c r="W13" s="271"/>
    </row>
    <row r="14" spans="1:23" ht="12.75">
      <c r="A14" s="441"/>
      <c r="B14" s="388"/>
      <c r="C14" s="466"/>
      <c r="D14" s="466"/>
      <c r="E14" s="396" t="s">
        <v>4</v>
      </c>
      <c r="F14" s="397"/>
      <c r="G14" s="397"/>
      <c r="H14" s="398"/>
      <c r="I14" s="386"/>
      <c r="J14" s="388"/>
      <c r="K14" s="388"/>
      <c r="L14" s="463"/>
      <c r="M14" s="464"/>
      <c r="N14" s="464"/>
      <c r="O14" s="464"/>
      <c r="P14" s="464"/>
      <c r="Q14" s="651"/>
      <c r="R14" s="651"/>
      <c r="S14" s="651"/>
      <c r="T14" s="651"/>
      <c r="U14" s="651"/>
      <c r="V14" s="651"/>
      <c r="W14" s="652"/>
    </row>
    <row r="15" spans="1:23" ht="13.5" customHeight="1">
      <c r="A15" s="441"/>
      <c r="B15" s="388"/>
      <c r="C15" s="466"/>
      <c r="D15" s="466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388"/>
      <c r="C16" s="466"/>
      <c r="D16" s="466"/>
      <c r="E16" s="394"/>
      <c r="F16" s="394"/>
      <c r="G16" s="391"/>
      <c r="H16" s="394"/>
      <c r="I16" s="386"/>
      <c r="J16" s="388"/>
      <c r="K16" s="388"/>
      <c r="L16" s="437" t="s">
        <v>39</v>
      </c>
      <c r="M16" s="645" t="s">
        <v>417</v>
      </c>
      <c r="N16" s="645" t="s">
        <v>41</v>
      </c>
      <c r="O16" s="647" t="s">
        <v>369</v>
      </c>
      <c r="P16" s="648"/>
      <c r="Q16" s="649"/>
      <c r="R16" s="647" t="s">
        <v>418</v>
      </c>
      <c r="S16" s="648"/>
      <c r="T16" s="649"/>
      <c r="U16" s="647" t="s">
        <v>419</v>
      </c>
      <c r="V16" s="648"/>
      <c r="W16" s="649"/>
    </row>
    <row r="17" spans="1:23" ht="74.25" customHeight="1">
      <c r="A17" s="442"/>
      <c r="B17" s="358"/>
      <c r="C17" s="467"/>
      <c r="D17" s="467"/>
      <c r="E17" s="395"/>
      <c r="F17" s="395"/>
      <c r="G17" s="392"/>
      <c r="H17" s="395"/>
      <c r="I17" s="387"/>
      <c r="J17" s="358"/>
      <c r="K17" s="358"/>
      <c r="L17" s="438"/>
      <c r="M17" s="646"/>
      <c r="N17" s="646"/>
      <c r="O17" s="272" t="s">
        <v>10</v>
      </c>
      <c r="P17" s="272" t="s">
        <v>11</v>
      </c>
      <c r="Q17" s="272" t="s">
        <v>29</v>
      </c>
      <c r="R17" s="272" t="s">
        <v>10</v>
      </c>
      <c r="S17" s="272" t="s">
        <v>11</v>
      </c>
      <c r="T17" s="272" t="s">
        <v>29</v>
      </c>
      <c r="U17" s="272" t="s">
        <v>10</v>
      </c>
      <c r="V17" s="272" t="s">
        <v>11</v>
      </c>
      <c r="W17" s="272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253">
        <v>13</v>
      </c>
      <c r="N18" s="253">
        <v>14</v>
      </c>
      <c r="O18" s="634">
        <v>15</v>
      </c>
      <c r="P18" s="635"/>
      <c r="Q18" s="636"/>
      <c r="R18" s="634">
        <v>16</v>
      </c>
      <c r="S18" s="635"/>
      <c r="T18" s="636"/>
      <c r="U18" s="634">
        <v>17</v>
      </c>
      <c r="V18" s="635"/>
      <c r="W18" s="636"/>
    </row>
    <row r="19" spans="1:23" ht="15.75">
      <c r="A19" s="4" t="s">
        <v>43</v>
      </c>
      <c r="B19" s="350" t="s">
        <v>240</v>
      </c>
      <c r="C19" s="362"/>
      <c r="D19" s="362"/>
      <c r="E19" s="362"/>
      <c r="F19" s="362"/>
      <c r="G19" s="362"/>
      <c r="H19" s="451"/>
      <c r="I19" s="100"/>
      <c r="J19" s="100"/>
      <c r="K19" s="100"/>
      <c r="L19" s="100"/>
      <c r="M19" s="273">
        <f>SUM(M21+M32+M50+M73+M98)</f>
        <v>7411360</v>
      </c>
      <c r="N19" s="273">
        <f aca="true" t="shared" si="0" ref="N19:W19">SUM(N21+N32+N50+N73+N98)</f>
        <v>0</v>
      </c>
      <c r="O19" s="273">
        <f t="shared" si="0"/>
        <v>7964942.24</v>
      </c>
      <c r="P19" s="273">
        <f t="shared" si="0"/>
        <v>7512168.33</v>
      </c>
      <c r="Q19" s="273">
        <f t="shared" si="0"/>
        <v>452773.69</v>
      </c>
      <c r="R19" s="273">
        <f t="shared" si="0"/>
        <v>8463883.5</v>
      </c>
      <c r="S19" s="273">
        <f t="shared" si="0"/>
        <v>8463883.5</v>
      </c>
      <c r="T19" s="273">
        <f t="shared" si="0"/>
        <v>0</v>
      </c>
      <c r="U19" s="273">
        <f t="shared" si="0"/>
        <v>8830096.36</v>
      </c>
      <c r="V19" s="273">
        <f t="shared" si="0"/>
        <v>8830096.36</v>
      </c>
      <c r="W19" s="273">
        <f t="shared" si="0"/>
        <v>0</v>
      </c>
    </row>
    <row r="20" spans="1:23" ht="16.5">
      <c r="A20" s="100"/>
      <c r="B20" s="422"/>
      <c r="C20" s="423"/>
      <c r="D20" s="423"/>
      <c r="E20" s="423"/>
      <c r="F20" s="423"/>
      <c r="G20" s="424"/>
      <c r="H20" s="100"/>
      <c r="I20" s="460"/>
      <c r="J20" s="461"/>
      <c r="K20" s="100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12.75">
      <c r="A21" s="350" t="s">
        <v>241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52"/>
      <c r="M21" s="274">
        <f>SUM(M22+M27)</f>
        <v>1417820</v>
      </c>
      <c r="N21" s="274">
        <f aca="true" t="shared" si="1" ref="N21:W21">SUM(N22+N27)</f>
        <v>0</v>
      </c>
      <c r="O21" s="274">
        <f t="shared" si="1"/>
        <v>1463890.33</v>
      </c>
      <c r="P21" s="274">
        <f t="shared" si="1"/>
        <v>1463890.33</v>
      </c>
      <c r="Q21" s="274">
        <f t="shared" si="1"/>
        <v>0</v>
      </c>
      <c r="R21" s="274">
        <f t="shared" si="1"/>
        <v>1460246.24</v>
      </c>
      <c r="S21" s="274">
        <f t="shared" si="1"/>
        <v>1460246.24</v>
      </c>
      <c r="T21" s="274">
        <f t="shared" si="1"/>
        <v>0</v>
      </c>
      <c r="U21" s="274">
        <f t="shared" si="1"/>
        <v>1432269.1</v>
      </c>
      <c r="V21" s="274">
        <f t="shared" si="1"/>
        <v>1432269.1</v>
      </c>
      <c r="W21" s="274">
        <f t="shared" si="1"/>
        <v>0</v>
      </c>
    </row>
    <row r="22" spans="1:23" ht="22.5">
      <c r="A22" s="53" t="s">
        <v>17</v>
      </c>
      <c r="B22" s="36" t="s">
        <v>242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62" t="s">
        <v>485</v>
      </c>
      <c r="J22" s="35" t="s">
        <v>486</v>
      </c>
      <c r="K22" s="35"/>
      <c r="L22" s="35"/>
      <c r="M22" s="55">
        <f>SUM(M24:M25)</f>
        <v>1231100</v>
      </c>
      <c r="N22" s="55"/>
      <c r="O22" s="55">
        <f aca="true" t="shared" si="2" ref="O22:W22">SUM(O24:O25)</f>
        <v>1270209.33</v>
      </c>
      <c r="P22" s="55">
        <v>1270209.33</v>
      </c>
      <c r="Q22" s="55">
        <f t="shared" si="2"/>
        <v>0</v>
      </c>
      <c r="R22" s="55">
        <f t="shared" si="2"/>
        <v>1260102.24</v>
      </c>
      <c r="S22" s="55">
        <f t="shared" si="2"/>
        <v>1260102.24</v>
      </c>
      <c r="T22" s="55">
        <f t="shared" si="2"/>
        <v>0</v>
      </c>
      <c r="U22" s="55">
        <f t="shared" si="2"/>
        <v>1225401.1</v>
      </c>
      <c r="V22" s="55">
        <f t="shared" si="2"/>
        <v>1225401.1</v>
      </c>
      <c r="W22" s="55">
        <f t="shared" si="2"/>
        <v>0</v>
      </c>
    </row>
    <row r="23" spans="1:23" ht="12.75">
      <c r="A23" s="425" t="s">
        <v>123</v>
      </c>
      <c r="B23" s="410" t="s">
        <v>120</v>
      </c>
      <c r="C23" s="54"/>
      <c r="D23" s="36"/>
      <c r="E23" s="35" t="s">
        <v>117</v>
      </c>
      <c r="F23" s="35" t="s">
        <v>118</v>
      </c>
      <c r="G23" s="35" t="s">
        <v>487</v>
      </c>
      <c r="H23" s="35" t="s">
        <v>119</v>
      </c>
      <c r="I23" s="35"/>
      <c r="J23" s="35"/>
      <c r="K23" s="35"/>
      <c r="L23" s="35"/>
      <c r="M23" s="55">
        <f>SUM(M24:M25)</f>
        <v>1231100</v>
      </c>
      <c r="N23" s="55"/>
      <c r="O23" s="55">
        <f aca="true" t="shared" si="3" ref="O23:W23">SUM(O24:O25)</f>
        <v>1270209.33</v>
      </c>
      <c r="P23" s="55">
        <f>O23+Q23</f>
        <v>1270209.33</v>
      </c>
      <c r="Q23" s="55">
        <f t="shared" si="3"/>
        <v>0</v>
      </c>
      <c r="R23" s="55">
        <f t="shared" si="3"/>
        <v>1260102.24</v>
      </c>
      <c r="S23" s="55">
        <f t="shared" si="3"/>
        <v>1260102.24</v>
      </c>
      <c r="T23" s="55">
        <f t="shared" si="3"/>
        <v>0</v>
      </c>
      <c r="U23" s="55">
        <f t="shared" si="3"/>
        <v>1225401.1</v>
      </c>
      <c r="V23" s="55">
        <f t="shared" si="3"/>
        <v>1225401.1</v>
      </c>
      <c r="W23" s="55">
        <f t="shared" si="3"/>
        <v>0</v>
      </c>
    </row>
    <row r="24" spans="1:23" ht="12.75" customHeight="1">
      <c r="A24" s="458"/>
      <c r="B24" s="453"/>
      <c r="C24" s="54"/>
      <c r="D24" s="36"/>
      <c r="E24" s="35" t="s">
        <v>117</v>
      </c>
      <c r="F24" s="35" t="s">
        <v>118</v>
      </c>
      <c r="G24" s="35" t="s">
        <v>488</v>
      </c>
      <c r="H24" s="35" t="s">
        <v>119</v>
      </c>
      <c r="I24" s="35"/>
      <c r="J24" s="35"/>
      <c r="K24" s="35"/>
      <c r="L24" s="35"/>
      <c r="M24" s="194">
        <v>660200</v>
      </c>
      <c r="N24" s="55"/>
      <c r="O24" s="194">
        <v>692370.01</v>
      </c>
      <c r="P24" s="55">
        <v>692370.01</v>
      </c>
      <c r="Q24" s="55">
        <v>0</v>
      </c>
      <c r="R24" s="194">
        <v>681589.45</v>
      </c>
      <c r="S24" s="55">
        <v>681589.45</v>
      </c>
      <c r="T24" s="55">
        <v>0</v>
      </c>
      <c r="U24" s="194">
        <f>V24</f>
        <v>668344.49</v>
      </c>
      <c r="V24" s="55">
        <v>668344.49</v>
      </c>
      <c r="W24" s="55">
        <v>0</v>
      </c>
    </row>
    <row r="25" spans="1:23" ht="14.25" customHeight="1">
      <c r="A25" s="458"/>
      <c r="B25" s="453"/>
      <c r="C25" s="54"/>
      <c r="D25" s="36"/>
      <c r="E25" s="35" t="s">
        <v>117</v>
      </c>
      <c r="F25" s="35" t="s">
        <v>118</v>
      </c>
      <c r="G25" s="35" t="s">
        <v>489</v>
      </c>
      <c r="H25" s="35" t="s">
        <v>119</v>
      </c>
      <c r="I25" s="35"/>
      <c r="J25" s="35"/>
      <c r="K25" s="35"/>
      <c r="L25" s="35"/>
      <c r="M25" s="194">
        <v>570900</v>
      </c>
      <c r="N25" s="55"/>
      <c r="O25" s="194">
        <v>577839.32</v>
      </c>
      <c r="P25" s="55">
        <v>577839</v>
      </c>
      <c r="Q25" s="55">
        <v>0</v>
      </c>
      <c r="R25" s="194">
        <v>578512.79</v>
      </c>
      <c r="S25" s="55">
        <v>578512.79</v>
      </c>
      <c r="T25" s="55">
        <v>0</v>
      </c>
      <c r="U25" s="194">
        <f>V25</f>
        <v>557056.61</v>
      </c>
      <c r="V25" s="55">
        <v>557056.61</v>
      </c>
      <c r="W25" s="55">
        <v>0</v>
      </c>
    </row>
    <row r="26" spans="1:23" ht="14.25" customHeight="1">
      <c r="A26" s="459"/>
      <c r="B26" s="452"/>
      <c r="C26" s="54"/>
      <c r="D26" s="36"/>
      <c r="E26" s="35" t="s">
        <v>117</v>
      </c>
      <c r="F26" s="35" t="s">
        <v>118</v>
      </c>
      <c r="G26" s="35" t="s">
        <v>441</v>
      </c>
      <c r="H26" s="35" t="s">
        <v>119</v>
      </c>
      <c r="I26" s="35"/>
      <c r="J26" s="35"/>
      <c r="K26" s="35"/>
      <c r="L26" s="35"/>
      <c r="M26" s="55"/>
      <c r="N26" s="55"/>
      <c r="O26" s="194"/>
      <c r="P26" s="55"/>
      <c r="Q26" s="55"/>
      <c r="R26" s="55"/>
      <c r="S26" s="55"/>
      <c r="T26" s="55"/>
      <c r="U26" s="194"/>
      <c r="V26" s="55"/>
      <c r="W26" s="55"/>
    </row>
    <row r="27" spans="1:23" ht="33.75">
      <c r="A27" s="53" t="s">
        <v>18</v>
      </c>
      <c r="B27" s="36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487</v>
      </c>
      <c r="H27" s="35" t="s">
        <v>121</v>
      </c>
      <c r="I27" s="35"/>
      <c r="J27" s="35"/>
      <c r="K27" s="35"/>
      <c r="L27" s="35"/>
      <c r="M27" s="55">
        <f>M28+M29</f>
        <v>186720</v>
      </c>
      <c r="N27" s="55"/>
      <c r="O27" s="55">
        <f aca="true" t="shared" si="4" ref="O27:V27">O28+O29</f>
        <v>193681</v>
      </c>
      <c r="P27" s="55">
        <f t="shared" si="4"/>
        <v>193681</v>
      </c>
      <c r="Q27" s="55">
        <f t="shared" si="4"/>
        <v>0</v>
      </c>
      <c r="R27" s="55">
        <f t="shared" si="4"/>
        <v>200144</v>
      </c>
      <c r="S27" s="55">
        <f t="shared" si="4"/>
        <v>200144</v>
      </c>
      <c r="T27" s="55">
        <f t="shared" si="4"/>
        <v>0</v>
      </c>
      <c r="U27" s="55">
        <f t="shared" si="4"/>
        <v>206868</v>
      </c>
      <c r="V27" s="55">
        <f t="shared" si="4"/>
        <v>206868</v>
      </c>
      <c r="W27" s="55">
        <f>SUM(W28:W28)</f>
        <v>0</v>
      </c>
    </row>
    <row r="28" spans="1:23" ht="38.25" customHeight="1">
      <c r="A28" s="53" t="s">
        <v>59</v>
      </c>
      <c r="B28" s="56" t="s">
        <v>120</v>
      </c>
      <c r="C28" s="54"/>
      <c r="D28" s="36"/>
      <c r="E28" s="35" t="s">
        <v>117</v>
      </c>
      <c r="F28" s="35" t="s">
        <v>118</v>
      </c>
      <c r="G28" s="35" t="s">
        <v>490</v>
      </c>
      <c r="H28" s="35" t="s">
        <v>121</v>
      </c>
      <c r="I28" s="35"/>
      <c r="J28" s="35"/>
      <c r="K28" s="35"/>
      <c r="L28" s="35"/>
      <c r="M28" s="194">
        <v>177220</v>
      </c>
      <c r="N28" s="55"/>
      <c r="O28" s="194">
        <v>182849</v>
      </c>
      <c r="P28" s="55">
        <v>182849</v>
      </c>
      <c r="Q28" s="55"/>
      <c r="R28" s="55">
        <v>189312</v>
      </c>
      <c r="S28" s="55">
        <v>189312</v>
      </c>
      <c r="T28" s="55"/>
      <c r="U28" s="194">
        <f>V28</f>
        <v>196036</v>
      </c>
      <c r="V28" s="55">
        <v>196036</v>
      </c>
      <c r="W28" s="55"/>
    </row>
    <row r="29" spans="1:23" ht="12.75">
      <c r="A29" s="53" t="s">
        <v>60</v>
      </c>
      <c r="B29" s="36" t="s">
        <v>61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35"/>
      <c r="M29" s="194">
        <f>SUM(M31+M30)</f>
        <v>9500</v>
      </c>
      <c r="N29" s="55"/>
      <c r="O29" s="194">
        <f>SUM(O30+O31)</f>
        <v>10832</v>
      </c>
      <c r="P29" s="55">
        <f aca="true" t="shared" si="5" ref="P29:V29">SUM(P30+P31)</f>
        <v>10832</v>
      </c>
      <c r="Q29" s="55">
        <f t="shared" si="5"/>
        <v>0</v>
      </c>
      <c r="R29" s="55">
        <f t="shared" si="5"/>
        <v>10832</v>
      </c>
      <c r="S29" s="55">
        <f t="shared" si="5"/>
        <v>10832</v>
      </c>
      <c r="T29" s="55">
        <f t="shared" si="5"/>
        <v>0</v>
      </c>
      <c r="U29" s="194">
        <f t="shared" si="5"/>
        <v>10832</v>
      </c>
      <c r="V29" s="55">
        <f t="shared" si="5"/>
        <v>10832</v>
      </c>
      <c r="W29" s="55">
        <f>SUM(W31)</f>
        <v>0</v>
      </c>
    </row>
    <row r="30" spans="1:23" ht="12.75">
      <c r="A30" s="53"/>
      <c r="B30" s="56"/>
      <c r="C30" s="54"/>
      <c r="D30" s="36"/>
      <c r="E30" s="35" t="s">
        <v>117</v>
      </c>
      <c r="F30" s="35" t="s">
        <v>118</v>
      </c>
      <c r="G30" s="35" t="s">
        <v>490</v>
      </c>
      <c r="H30" s="35" t="s">
        <v>122</v>
      </c>
      <c r="I30" s="35"/>
      <c r="J30" s="35"/>
      <c r="K30" s="35"/>
      <c r="L30" s="35"/>
      <c r="M30" s="194">
        <v>2100</v>
      </c>
      <c r="N30" s="55"/>
      <c r="O30" s="194">
        <f>P30+Q30</f>
        <v>2100</v>
      </c>
      <c r="P30" s="55">
        <f>M30</f>
        <v>2100</v>
      </c>
      <c r="Q30" s="55">
        <v>0</v>
      </c>
      <c r="R30" s="55">
        <f>S30+T30</f>
        <v>2100</v>
      </c>
      <c r="S30" s="55">
        <f>M30</f>
        <v>2100</v>
      </c>
      <c r="T30" s="55">
        <v>0</v>
      </c>
      <c r="U30" s="194">
        <f>V30+W30</f>
        <v>2100</v>
      </c>
      <c r="V30" s="55">
        <f>M30</f>
        <v>2100</v>
      </c>
      <c r="W30" s="55">
        <v>0</v>
      </c>
    </row>
    <row r="31" spans="1:23" ht="36.75" customHeight="1">
      <c r="A31" s="53" t="s">
        <v>62</v>
      </c>
      <c r="B31" s="56" t="s">
        <v>120</v>
      </c>
      <c r="C31" s="36"/>
      <c r="D31" s="36"/>
      <c r="E31" s="35" t="s">
        <v>117</v>
      </c>
      <c r="F31" s="35" t="s">
        <v>14</v>
      </c>
      <c r="G31" s="35" t="s">
        <v>491</v>
      </c>
      <c r="H31" s="35" t="s">
        <v>121</v>
      </c>
      <c r="I31" s="35"/>
      <c r="J31" s="35"/>
      <c r="K31" s="35"/>
      <c r="L31" s="35"/>
      <c r="M31" s="194">
        <v>7400</v>
      </c>
      <c r="N31" s="55"/>
      <c r="O31" s="194">
        <v>8732</v>
      </c>
      <c r="P31" s="55">
        <v>8732</v>
      </c>
      <c r="Q31" s="55">
        <v>0</v>
      </c>
      <c r="R31" s="55">
        <f>S31</f>
        <v>8732</v>
      </c>
      <c r="S31" s="55">
        <v>8732</v>
      </c>
      <c r="T31" s="55">
        <v>0</v>
      </c>
      <c r="U31" s="194">
        <v>8732</v>
      </c>
      <c r="V31" s="55">
        <v>8732</v>
      </c>
      <c r="W31" s="55">
        <v>0</v>
      </c>
    </row>
    <row r="32" spans="1:24" ht="21" customHeight="1">
      <c r="A32" s="372" t="s">
        <v>245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"/>
      <c r="M32" s="275">
        <f>SUM(M33+M42+M46)</f>
        <v>4345820</v>
      </c>
      <c r="N32" s="275">
        <f aca="true" t="shared" si="6" ref="N32:X32">SUM(N33+N42+N46)</f>
        <v>0</v>
      </c>
      <c r="O32" s="275">
        <f t="shared" si="6"/>
        <v>4788796.91</v>
      </c>
      <c r="P32" s="275">
        <f t="shared" si="6"/>
        <v>4336023</v>
      </c>
      <c r="Q32" s="275">
        <f t="shared" si="6"/>
        <v>452773.69</v>
      </c>
      <c r="R32" s="275">
        <f t="shared" si="6"/>
        <v>5256586.26</v>
      </c>
      <c r="S32" s="275">
        <f t="shared" si="6"/>
        <v>5256586.26</v>
      </c>
      <c r="T32" s="275">
        <f t="shared" si="6"/>
        <v>0</v>
      </c>
      <c r="U32" s="275">
        <f t="shared" si="6"/>
        <v>5627110.26</v>
      </c>
      <c r="V32" s="275">
        <f t="shared" si="6"/>
        <v>5627110.26</v>
      </c>
      <c r="W32" s="275">
        <f t="shared" si="6"/>
        <v>0</v>
      </c>
      <c r="X32" s="275">
        <f t="shared" si="6"/>
        <v>0</v>
      </c>
    </row>
    <row r="33" spans="1:23" ht="22.5">
      <c r="A33" s="57" t="s">
        <v>19</v>
      </c>
      <c r="B33" s="36" t="s">
        <v>246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55">
        <f>SUM(M34+M37)</f>
        <v>3739420</v>
      </c>
      <c r="N33" s="55">
        <f aca="true" t="shared" si="7" ref="N33:W33">SUM(N34+N37)</f>
        <v>0</v>
      </c>
      <c r="O33" s="55">
        <f t="shared" si="7"/>
        <v>4166957.91</v>
      </c>
      <c r="P33" s="55">
        <f t="shared" si="7"/>
        <v>3714184</v>
      </c>
      <c r="Q33" s="55">
        <f t="shared" si="7"/>
        <v>452773.69</v>
      </c>
      <c r="R33" s="55">
        <f t="shared" si="7"/>
        <v>4612059.26</v>
      </c>
      <c r="S33" s="55">
        <f t="shared" si="7"/>
        <v>4612059.26</v>
      </c>
      <c r="T33" s="55">
        <f t="shared" si="7"/>
        <v>0</v>
      </c>
      <c r="U33" s="55">
        <f t="shared" si="7"/>
        <v>4958990.26</v>
      </c>
      <c r="V33" s="55">
        <f t="shared" si="7"/>
        <v>4958990.26</v>
      </c>
      <c r="W33" s="55">
        <f t="shared" si="7"/>
        <v>0</v>
      </c>
    </row>
    <row r="34" spans="1:23" ht="22.5">
      <c r="A34" s="408" t="s">
        <v>128</v>
      </c>
      <c r="B34" s="410" t="s">
        <v>124</v>
      </c>
      <c r="C34" s="35"/>
      <c r="D34" s="35"/>
      <c r="E34" s="35" t="s">
        <v>126</v>
      </c>
      <c r="F34" s="35" t="s">
        <v>127</v>
      </c>
      <c r="G34" s="35"/>
      <c r="H34" s="35"/>
      <c r="I34" s="62" t="s">
        <v>492</v>
      </c>
      <c r="J34" s="35" t="s">
        <v>486</v>
      </c>
      <c r="K34" s="35"/>
      <c r="L34" s="35"/>
      <c r="M34" s="55">
        <f aca="true" t="shared" si="8" ref="M34:W34">SUM(M35:M36)</f>
        <v>1028200</v>
      </c>
      <c r="N34" s="55">
        <f t="shared" si="8"/>
        <v>0</v>
      </c>
      <c r="O34" s="55">
        <f t="shared" si="8"/>
        <v>1206306</v>
      </c>
      <c r="P34" s="55">
        <f t="shared" si="8"/>
        <v>1206306</v>
      </c>
      <c r="Q34" s="55">
        <f t="shared" si="8"/>
        <v>0</v>
      </c>
      <c r="R34" s="55">
        <f t="shared" si="8"/>
        <v>1392432</v>
      </c>
      <c r="S34" s="55">
        <f t="shared" si="8"/>
        <v>1392432</v>
      </c>
      <c r="T34" s="55">
        <f t="shared" si="8"/>
        <v>0</v>
      </c>
      <c r="U34" s="55">
        <f t="shared" si="8"/>
        <v>1443158</v>
      </c>
      <c r="V34" s="55">
        <f t="shared" si="8"/>
        <v>1443158</v>
      </c>
      <c r="W34" s="55">
        <f t="shared" si="8"/>
        <v>0</v>
      </c>
    </row>
    <row r="35" spans="1:23" ht="15" customHeight="1">
      <c r="A35" s="454"/>
      <c r="B35" s="453"/>
      <c r="C35" s="35"/>
      <c r="D35" s="35"/>
      <c r="E35" s="35" t="s">
        <v>126</v>
      </c>
      <c r="F35" s="35" t="s">
        <v>127</v>
      </c>
      <c r="G35" s="35" t="s">
        <v>493</v>
      </c>
      <c r="H35" s="35" t="s">
        <v>119</v>
      </c>
      <c r="I35" s="35"/>
      <c r="J35" s="35"/>
      <c r="K35" s="35"/>
      <c r="L35" s="35"/>
      <c r="M35" s="194">
        <v>1028200</v>
      </c>
      <c r="N35" s="55"/>
      <c r="O35" s="194">
        <f>P35+Q35</f>
        <v>1206306</v>
      </c>
      <c r="P35" s="55">
        <v>1206306</v>
      </c>
      <c r="Q35" s="55">
        <v>0</v>
      </c>
      <c r="R35" s="55">
        <f>S35+T35</f>
        <v>1392432</v>
      </c>
      <c r="S35" s="55">
        <v>1392432</v>
      </c>
      <c r="T35" s="55">
        <v>0</v>
      </c>
      <c r="U35" s="194">
        <f>V35+W35</f>
        <v>1443158</v>
      </c>
      <c r="V35" s="55">
        <v>1443158</v>
      </c>
      <c r="W35" s="55">
        <v>0</v>
      </c>
    </row>
    <row r="36" spans="1:23" ht="19.5" customHeight="1">
      <c r="A36" s="455"/>
      <c r="B36" s="452"/>
      <c r="C36" s="35"/>
      <c r="D36" s="35"/>
      <c r="E36" s="35" t="s">
        <v>126</v>
      </c>
      <c r="F36" s="35" t="s">
        <v>127</v>
      </c>
      <c r="G36" s="35" t="s">
        <v>493</v>
      </c>
      <c r="H36" s="35" t="s">
        <v>119</v>
      </c>
      <c r="I36" s="35"/>
      <c r="J36" s="35"/>
      <c r="K36" s="35"/>
      <c r="L36" s="3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57.75" customHeight="1">
      <c r="A37" s="408"/>
      <c r="B37" s="410" t="s">
        <v>125</v>
      </c>
      <c r="C37" s="36"/>
      <c r="D37" s="59"/>
      <c r="E37" s="35" t="s">
        <v>129</v>
      </c>
      <c r="F37" s="35" t="s">
        <v>117</v>
      </c>
      <c r="G37" s="35"/>
      <c r="H37" s="35"/>
      <c r="I37" s="62" t="s">
        <v>494</v>
      </c>
      <c r="J37" s="35" t="s">
        <v>486</v>
      </c>
      <c r="K37" s="35"/>
      <c r="L37" s="35"/>
      <c r="M37" s="55">
        <f>SUM(M38:M41)</f>
        <v>2711220</v>
      </c>
      <c r="N37" s="55">
        <f aca="true" t="shared" si="9" ref="N37:W37">SUM(N38:N41)</f>
        <v>0</v>
      </c>
      <c r="O37" s="55">
        <f t="shared" si="9"/>
        <v>2960651.91</v>
      </c>
      <c r="P37" s="55">
        <f>SUM(P38:P41)</f>
        <v>2507878</v>
      </c>
      <c r="Q37" s="55">
        <f t="shared" si="9"/>
        <v>452773.69</v>
      </c>
      <c r="R37" s="55">
        <f t="shared" si="9"/>
        <v>3219627.26</v>
      </c>
      <c r="S37" s="55">
        <f t="shared" si="9"/>
        <v>3219627.26</v>
      </c>
      <c r="T37" s="55">
        <f t="shared" si="9"/>
        <v>0</v>
      </c>
      <c r="U37" s="55">
        <f t="shared" si="9"/>
        <v>3515832.26</v>
      </c>
      <c r="V37" s="55">
        <f t="shared" si="9"/>
        <v>3515832.26</v>
      </c>
      <c r="W37" s="55">
        <f t="shared" si="9"/>
        <v>0</v>
      </c>
    </row>
    <row r="38" spans="1:23" ht="57" customHeight="1">
      <c r="A38" s="454"/>
      <c r="B38" s="453"/>
      <c r="C38" s="36" t="s">
        <v>133</v>
      </c>
      <c r="D38" s="57" t="s">
        <v>132</v>
      </c>
      <c r="E38" s="35" t="s">
        <v>129</v>
      </c>
      <c r="F38" s="35" t="s">
        <v>117</v>
      </c>
      <c r="G38" s="35" t="s">
        <v>495</v>
      </c>
      <c r="H38" s="35" t="s">
        <v>130</v>
      </c>
      <c r="I38" s="35"/>
      <c r="J38" s="35"/>
      <c r="K38" s="35"/>
      <c r="L38" s="35"/>
      <c r="M38" s="194">
        <v>2711220</v>
      </c>
      <c r="N38" s="55"/>
      <c r="O38" s="194">
        <v>2960651.91</v>
      </c>
      <c r="P38" s="55">
        <v>2507878</v>
      </c>
      <c r="Q38" s="55">
        <v>452773.69</v>
      </c>
      <c r="R38" s="55">
        <v>3219627.26</v>
      </c>
      <c r="S38" s="55">
        <v>3219627.26</v>
      </c>
      <c r="T38" s="55">
        <v>0</v>
      </c>
      <c r="U38" s="194">
        <f>V38</f>
        <v>3515832.26</v>
      </c>
      <c r="V38" s="55">
        <v>3515832.26</v>
      </c>
      <c r="W38" s="55">
        <v>0</v>
      </c>
    </row>
    <row r="39" spans="1:23" ht="47.25" customHeight="1">
      <c r="A39" s="454"/>
      <c r="B39" s="453"/>
      <c r="C39" s="40" t="s">
        <v>249</v>
      </c>
      <c r="D39" s="57" t="s">
        <v>92</v>
      </c>
      <c r="E39" s="35" t="s">
        <v>129</v>
      </c>
      <c r="F39" s="35" t="s">
        <v>117</v>
      </c>
      <c r="G39" s="35" t="s">
        <v>379</v>
      </c>
      <c r="H39" s="35" t="s">
        <v>130</v>
      </c>
      <c r="I39" s="35"/>
      <c r="J39" s="35"/>
      <c r="K39" s="35"/>
      <c r="L39" s="35"/>
      <c r="M39" s="55">
        <v>0</v>
      </c>
      <c r="N39" s="55"/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spans="1:23" ht="41.25" customHeight="1">
      <c r="A40" s="454"/>
      <c r="B40" s="453"/>
      <c r="C40" s="36" t="s">
        <v>133</v>
      </c>
      <c r="D40" s="57" t="s">
        <v>132</v>
      </c>
      <c r="E40" s="35" t="s">
        <v>129</v>
      </c>
      <c r="F40" s="35" t="s">
        <v>117</v>
      </c>
      <c r="G40" s="35" t="s">
        <v>441</v>
      </c>
      <c r="H40" s="35" t="s">
        <v>130</v>
      </c>
      <c r="I40" s="35"/>
      <c r="J40" s="35"/>
      <c r="K40" s="35"/>
      <c r="L40" s="3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1:23" ht="49.5" customHeight="1">
      <c r="A41" s="454"/>
      <c r="B41" s="453"/>
      <c r="C41" s="40" t="s">
        <v>249</v>
      </c>
      <c r="D41" s="57" t="s">
        <v>92</v>
      </c>
      <c r="E41" s="35" t="s">
        <v>129</v>
      </c>
      <c r="F41" s="35" t="s">
        <v>117</v>
      </c>
      <c r="G41" s="35" t="s">
        <v>441</v>
      </c>
      <c r="H41" s="35" t="s">
        <v>130</v>
      </c>
      <c r="I41" s="35"/>
      <c r="J41" s="35"/>
      <c r="K41" s="35"/>
      <c r="L41" s="3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33.75">
      <c r="A42" s="57" t="s">
        <v>20</v>
      </c>
      <c r="B42" s="36" t="s">
        <v>112</v>
      </c>
      <c r="C42" s="37"/>
      <c r="D42" s="35"/>
      <c r="E42" s="35"/>
      <c r="F42" s="35"/>
      <c r="G42" s="35"/>
      <c r="H42" s="35"/>
      <c r="I42" s="35"/>
      <c r="J42" s="35"/>
      <c r="K42" s="35"/>
      <c r="L42" s="35"/>
      <c r="M42" s="55">
        <f>SUM(M43:M45)</f>
        <v>598000</v>
      </c>
      <c r="N42" s="55">
        <f aca="true" t="shared" si="10" ref="N42:W42">SUM(N43:N45)</f>
        <v>0</v>
      </c>
      <c r="O42" s="55">
        <f t="shared" si="10"/>
        <v>613439</v>
      </c>
      <c r="P42" s="55">
        <f t="shared" si="10"/>
        <v>613439</v>
      </c>
      <c r="Q42" s="55">
        <f t="shared" si="10"/>
        <v>0</v>
      </c>
      <c r="R42" s="55">
        <f t="shared" si="10"/>
        <v>636127</v>
      </c>
      <c r="S42" s="55">
        <f t="shared" si="10"/>
        <v>636127</v>
      </c>
      <c r="T42" s="55">
        <f t="shared" si="10"/>
        <v>0</v>
      </c>
      <c r="U42" s="55">
        <f t="shared" si="10"/>
        <v>659720</v>
      </c>
      <c r="V42" s="55">
        <f t="shared" si="10"/>
        <v>659720</v>
      </c>
      <c r="W42" s="55">
        <f t="shared" si="10"/>
        <v>0</v>
      </c>
    </row>
    <row r="43" spans="1:23" ht="47.25" customHeight="1">
      <c r="A43" s="57" t="s">
        <v>105</v>
      </c>
      <c r="B43" s="36" t="s">
        <v>124</v>
      </c>
      <c r="C43" s="37"/>
      <c r="D43" s="60"/>
      <c r="E43" s="35" t="s">
        <v>126</v>
      </c>
      <c r="F43" s="35" t="s">
        <v>127</v>
      </c>
      <c r="G43" s="35" t="s">
        <v>493</v>
      </c>
      <c r="H43" s="35" t="s">
        <v>121</v>
      </c>
      <c r="I43" s="35"/>
      <c r="J43" s="35"/>
      <c r="K43" s="35"/>
      <c r="L43" s="35"/>
      <c r="M43" s="194">
        <v>99920</v>
      </c>
      <c r="N43" s="55"/>
      <c r="O43" s="194">
        <v>106369</v>
      </c>
      <c r="P43" s="55">
        <v>106369</v>
      </c>
      <c r="Q43" s="55">
        <v>0</v>
      </c>
      <c r="R43" s="55">
        <v>109208</v>
      </c>
      <c r="S43" s="55">
        <v>109208</v>
      </c>
      <c r="T43" s="55">
        <v>0</v>
      </c>
      <c r="U43" s="194">
        <f>V43+W43</f>
        <v>112160</v>
      </c>
      <c r="V43" s="55">
        <v>112160</v>
      </c>
      <c r="W43" s="55">
        <v>0</v>
      </c>
    </row>
    <row r="44" spans="1:23" ht="59.25" customHeight="1">
      <c r="A44" s="57" t="s">
        <v>106</v>
      </c>
      <c r="B44" s="410" t="s">
        <v>125</v>
      </c>
      <c r="C44" s="36" t="s">
        <v>133</v>
      </c>
      <c r="D44" s="60" t="s">
        <v>132</v>
      </c>
      <c r="E44" s="35" t="s">
        <v>129</v>
      </c>
      <c r="F44" s="35" t="s">
        <v>117</v>
      </c>
      <c r="G44" s="35" t="s">
        <v>495</v>
      </c>
      <c r="H44" s="35" t="s">
        <v>121</v>
      </c>
      <c r="I44" s="35"/>
      <c r="J44" s="35"/>
      <c r="K44" s="35"/>
      <c r="L44" s="35"/>
      <c r="M44" s="194">
        <v>498080</v>
      </c>
      <c r="N44" s="55"/>
      <c r="O44" s="194">
        <v>507070</v>
      </c>
      <c r="P44" s="55">
        <v>507070</v>
      </c>
      <c r="Q44" s="55">
        <v>0</v>
      </c>
      <c r="R44" s="55">
        <v>526919</v>
      </c>
      <c r="S44" s="55">
        <v>526919</v>
      </c>
      <c r="T44" s="55">
        <v>0</v>
      </c>
      <c r="U44" s="194">
        <v>547560</v>
      </c>
      <c r="V44" s="55">
        <v>547560</v>
      </c>
      <c r="W44" s="55">
        <v>0</v>
      </c>
    </row>
    <row r="45" spans="1:23" ht="90.75" customHeight="1">
      <c r="A45" s="57"/>
      <c r="B45" s="452"/>
      <c r="C45" s="40" t="s">
        <v>249</v>
      </c>
      <c r="D45" s="57" t="s">
        <v>92</v>
      </c>
      <c r="E45" s="35" t="s">
        <v>129</v>
      </c>
      <c r="F45" s="35" t="s">
        <v>117</v>
      </c>
      <c r="G45" s="35" t="s">
        <v>379</v>
      </c>
      <c r="H45" s="35" t="s">
        <v>121</v>
      </c>
      <c r="I45" s="35"/>
      <c r="J45" s="35"/>
      <c r="K45" s="35"/>
      <c r="L45" s="35"/>
      <c r="M45" s="55">
        <v>0</v>
      </c>
      <c r="N45" s="55"/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spans="1:23" ht="12.75">
      <c r="A46" s="57" t="s">
        <v>57</v>
      </c>
      <c r="B46" s="36" t="s">
        <v>61</v>
      </c>
      <c r="C46" s="57"/>
      <c r="D46" s="35"/>
      <c r="E46" s="35"/>
      <c r="F46" s="35"/>
      <c r="G46" s="35"/>
      <c r="H46" s="35"/>
      <c r="I46" s="35"/>
      <c r="J46" s="35"/>
      <c r="K46" s="35"/>
      <c r="L46" s="35"/>
      <c r="M46" s="55">
        <f>2100+6300</f>
        <v>8400</v>
      </c>
      <c r="N46" s="55"/>
      <c r="O46" s="55">
        <f aca="true" t="shared" si="11" ref="O46:W46">SUM(O47:O49)</f>
        <v>8400</v>
      </c>
      <c r="P46" s="55">
        <f t="shared" si="11"/>
        <v>8400</v>
      </c>
      <c r="Q46" s="55">
        <f t="shared" si="11"/>
        <v>0</v>
      </c>
      <c r="R46" s="55">
        <f t="shared" si="11"/>
        <v>8400</v>
      </c>
      <c r="S46" s="55">
        <f t="shared" si="11"/>
        <v>8400</v>
      </c>
      <c r="T46" s="55">
        <f t="shared" si="11"/>
        <v>0</v>
      </c>
      <c r="U46" s="55">
        <f t="shared" si="11"/>
        <v>8400</v>
      </c>
      <c r="V46" s="55">
        <f t="shared" si="11"/>
        <v>8400</v>
      </c>
      <c r="W46" s="55">
        <f t="shared" si="11"/>
        <v>0</v>
      </c>
    </row>
    <row r="47" spans="1:23" ht="33.75">
      <c r="A47" s="57" t="s">
        <v>107</v>
      </c>
      <c r="B47" s="36" t="s">
        <v>124</v>
      </c>
      <c r="C47" s="57"/>
      <c r="D47" s="35"/>
      <c r="E47" s="35" t="s">
        <v>126</v>
      </c>
      <c r="F47" s="35" t="s">
        <v>127</v>
      </c>
      <c r="G47" s="35" t="s">
        <v>496</v>
      </c>
      <c r="H47" s="35" t="s">
        <v>122</v>
      </c>
      <c r="I47" s="35"/>
      <c r="J47" s="35"/>
      <c r="K47" s="35"/>
      <c r="L47" s="35"/>
      <c r="M47" s="194">
        <v>2100</v>
      </c>
      <c r="N47" s="55"/>
      <c r="O47" s="194">
        <f>P47+Q47</f>
        <v>2100</v>
      </c>
      <c r="P47" s="55">
        <f>M47</f>
        <v>2100</v>
      </c>
      <c r="Q47" s="55">
        <v>0</v>
      </c>
      <c r="R47" s="55">
        <f>S47+T47</f>
        <v>2100</v>
      </c>
      <c r="S47" s="55">
        <f>M47</f>
        <v>2100</v>
      </c>
      <c r="T47" s="55">
        <v>0</v>
      </c>
      <c r="U47" s="194">
        <f>V47+W47</f>
        <v>2100</v>
      </c>
      <c r="V47" s="55">
        <f>M47</f>
        <v>2100</v>
      </c>
      <c r="W47" s="55">
        <v>0</v>
      </c>
    </row>
    <row r="48" spans="1:23" ht="67.5">
      <c r="A48" s="57" t="s">
        <v>131</v>
      </c>
      <c r="B48" s="410" t="s">
        <v>125</v>
      </c>
      <c r="C48" s="36" t="s">
        <v>133</v>
      </c>
      <c r="D48" s="35" t="s">
        <v>132</v>
      </c>
      <c r="E48" s="35" t="s">
        <v>129</v>
      </c>
      <c r="F48" s="35" t="s">
        <v>117</v>
      </c>
      <c r="G48" s="35" t="s">
        <v>444</v>
      </c>
      <c r="H48" s="35" t="s">
        <v>122</v>
      </c>
      <c r="I48" s="35"/>
      <c r="J48" s="35"/>
      <c r="K48" s="35"/>
      <c r="L48" s="35"/>
      <c r="M48" s="194">
        <v>6300</v>
      </c>
      <c r="N48" s="55"/>
      <c r="O48" s="194">
        <f>P48+Q48</f>
        <v>6300</v>
      </c>
      <c r="P48" s="55">
        <f>M48</f>
        <v>6300</v>
      </c>
      <c r="Q48" s="55">
        <v>0</v>
      </c>
      <c r="R48" s="55">
        <f>S48+T48</f>
        <v>6300</v>
      </c>
      <c r="S48" s="55">
        <f>M48</f>
        <v>6300</v>
      </c>
      <c r="T48" s="55">
        <v>0</v>
      </c>
      <c r="U48" s="194">
        <f>V48+W48</f>
        <v>6300</v>
      </c>
      <c r="V48" s="55">
        <f>M48</f>
        <v>6300</v>
      </c>
      <c r="W48" s="55">
        <v>0</v>
      </c>
    </row>
    <row r="49" spans="1:23" ht="90">
      <c r="A49" s="57"/>
      <c r="B49" s="452"/>
      <c r="C49" s="40" t="s">
        <v>249</v>
      </c>
      <c r="D49" s="57" t="s">
        <v>92</v>
      </c>
      <c r="E49" s="35" t="s">
        <v>129</v>
      </c>
      <c r="F49" s="35" t="s">
        <v>117</v>
      </c>
      <c r="G49" s="35" t="s">
        <v>379</v>
      </c>
      <c r="H49" s="35" t="s">
        <v>122</v>
      </c>
      <c r="I49" s="35"/>
      <c r="J49" s="35"/>
      <c r="K49" s="35"/>
      <c r="L49" s="35"/>
      <c r="M49" s="55"/>
      <c r="N49" s="55"/>
      <c r="O49" s="55">
        <f>SUM(P49:Q49)</f>
        <v>0</v>
      </c>
      <c r="P49" s="55"/>
      <c r="Q49" s="55">
        <v>0</v>
      </c>
      <c r="R49" s="55">
        <f>SUM(S49:T49)</f>
        <v>0</v>
      </c>
      <c r="S49" s="55"/>
      <c r="T49" s="55">
        <v>0</v>
      </c>
      <c r="U49" s="55">
        <f>SUM(V49:W49)</f>
        <v>0</v>
      </c>
      <c r="V49" s="55"/>
      <c r="W49" s="55">
        <v>0</v>
      </c>
    </row>
    <row r="50" spans="1:24" ht="31.5" customHeight="1">
      <c r="A50" s="372" t="s">
        <v>254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14"/>
      <c r="M50" s="276">
        <f>SUM(M51+M70)</f>
        <v>1647720</v>
      </c>
      <c r="N50" s="276">
        <f aca="true" t="shared" si="12" ref="N50:X50">SUM(N51+N70)</f>
        <v>0</v>
      </c>
      <c r="O50" s="276">
        <f t="shared" si="12"/>
        <v>1712255</v>
      </c>
      <c r="P50" s="276">
        <f t="shared" si="12"/>
        <v>1712255</v>
      </c>
      <c r="Q50" s="276">
        <f t="shared" si="12"/>
        <v>0</v>
      </c>
      <c r="R50" s="276">
        <f t="shared" si="12"/>
        <v>1747051</v>
      </c>
      <c r="S50" s="276">
        <f t="shared" si="12"/>
        <v>1747051</v>
      </c>
      <c r="T50" s="276">
        <f t="shared" si="12"/>
        <v>0</v>
      </c>
      <c r="U50" s="276">
        <f t="shared" si="12"/>
        <v>1770717</v>
      </c>
      <c r="V50" s="276">
        <f t="shared" si="12"/>
        <v>1770717</v>
      </c>
      <c r="W50" s="276">
        <f t="shared" si="12"/>
        <v>0</v>
      </c>
      <c r="X50" s="276">
        <f t="shared" si="12"/>
        <v>0</v>
      </c>
    </row>
    <row r="51" spans="1:23" ht="45.75" customHeight="1">
      <c r="A51" s="13" t="s">
        <v>63</v>
      </c>
      <c r="B51" s="36" t="s">
        <v>67</v>
      </c>
      <c r="C51" s="37"/>
      <c r="D51" s="37"/>
      <c r="E51" s="37"/>
      <c r="F51" s="37"/>
      <c r="G51" s="37"/>
      <c r="H51" s="37"/>
      <c r="I51" s="37"/>
      <c r="J51" s="37"/>
      <c r="K51" s="37"/>
      <c r="L51" s="14"/>
      <c r="M51" s="45">
        <f>SUM(M53+M54)</f>
        <v>1647720</v>
      </c>
      <c r="N51" s="45">
        <f aca="true" t="shared" si="13" ref="N51:W51">SUM(N53+N54)</f>
        <v>0</v>
      </c>
      <c r="O51" s="45">
        <f t="shared" si="13"/>
        <v>1712255</v>
      </c>
      <c r="P51" s="45">
        <f t="shared" si="13"/>
        <v>1712255</v>
      </c>
      <c r="Q51" s="45">
        <f t="shared" si="13"/>
        <v>0</v>
      </c>
      <c r="R51" s="45">
        <f t="shared" si="13"/>
        <v>1747051</v>
      </c>
      <c r="S51" s="45">
        <f t="shared" si="13"/>
        <v>1747051</v>
      </c>
      <c r="T51" s="45">
        <f t="shared" si="13"/>
        <v>0</v>
      </c>
      <c r="U51" s="45">
        <f t="shared" si="13"/>
        <v>1770717</v>
      </c>
      <c r="V51" s="45">
        <f t="shared" si="13"/>
        <v>1770717</v>
      </c>
      <c r="W51" s="45">
        <f t="shared" si="13"/>
        <v>0</v>
      </c>
    </row>
    <row r="52" spans="1:23" ht="47.25" customHeight="1">
      <c r="A52" s="61" t="s">
        <v>64</v>
      </c>
      <c r="B52" s="36" t="s">
        <v>134</v>
      </c>
      <c r="C52" s="37"/>
      <c r="D52" s="37"/>
      <c r="E52" s="37" t="s">
        <v>126</v>
      </c>
      <c r="F52" s="37" t="s">
        <v>135</v>
      </c>
      <c r="G52" s="37" t="s">
        <v>307</v>
      </c>
      <c r="H52" s="37" t="s">
        <v>121</v>
      </c>
      <c r="I52" s="37"/>
      <c r="J52" s="37"/>
      <c r="K52" s="37"/>
      <c r="L52" s="14"/>
      <c r="M52" s="45"/>
      <c r="N52" s="45"/>
      <c r="O52" s="45"/>
      <c r="P52" s="45"/>
      <c r="Q52" s="45">
        <v>0</v>
      </c>
      <c r="R52" s="45">
        <f>O52</f>
        <v>0</v>
      </c>
      <c r="S52" s="45">
        <f>P52</f>
        <v>0</v>
      </c>
      <c r="T52" s="45">
        <v>0</v>
      </c>
      <c r="U52" s="45">
        <f>R52</f>
        <v>0</v>
      </c>
      <c r="V52" s="45">
        <f>S52</f>
        <v>0</v>
      </c>
      <c r="W52" s="45">
        <v>0</v>
      </c>
    </row>
    <row r="53" spans="1:23" ht="183.75" customHeight="1">
      <c r="A53" s="61" t="s">
        <v>136</v>
      </c>
      <c r="B53" s="36" t="s">
        <v>384</v>
      </c>
      <c r="C53" s="37"/>
      <c r="D53" s="37"/>
      <c r="E53" s="37" t="s">
        <v>118</v>
      </c>
      <c r="F53" s="37" t="s">
        <v>135</v>
      </c>
      <c r="G53" s="37" t="s">
        <v>497</v>
      </c>
      <c r="H53" s="37" t="s">
        <v>121</v>
      </c>
      <c r="I53" s="37" t="s">
        <v>498</v>
      </c>
      <c r="J53" s="37"/>
      <c r="K53" s="37"/>
      <c r="L53" s="14"/>
      <c r="M53" s="277">
        <v>821500</v>
      </c>
      <c r="N53" s="45"/>
      <c r="O53" s="277">
        <v>821500</v>
      </c>
      <c r="P53" s="45">
        <v>821500</v>
      </c>
      <c r="Q53" s="45">
        <v>0</v>
      </c>
      <c r="R53" s="45">
        <v>821500</v>
      </c>
      <c r="S53" s="45">
        <v>821500</v>
      </c>
      <c r="T53" s="45">
        <v>0</v>
      </c>
      <c r="U53" s="277">
        <v>821500</v>
      </c>
      <c r="V53" s="45">
        <v>821500</v>
      </c>
      <c r="W53" s="45">
        <v>0</v>
      </c>
    </row>
    <row r="54" spans="1:23" ht="18" customHeight="1">
      <c r="A54" s="410" t="s">
        <v>137</v>
      </c>
      <c r="B54" s="410" t="s">
        <v>257</v>
      </c>
      <c r="C54" s="37"/>
      <c r="D54" s="37"/>
      <c r="E54" s="37"/>
      <c r="F54" s="37"/>
      <c r="G54" s="37"/>
      <c r="H54" s="37"/>
      <c r="I54" s="37"/>
      <c r="J54" s="37"/>
      <c r="K54" s="37"/>
      <c r="L54" s="14"/>
      <c r="M54" s="45">
        <f>SUM(M55:M56)</f>
        <v>826220</v>
      </c>
      <c r="N54" s="45"/>
      <c r="O54" s="45">
        <f aca="true" t="shared" si="14" ref="O54:W54">SUM(O55:O56)</f>
        <v>890755</v>
      </c>
      <c r="P54" s="45">
        <f t="shared" si="14"/>
        <v>890755</v>
      </c>
      <c r="Q54" s="45">
        <f t="shared" si="14"/>
        <v>0</v>
      </c>
      <c r="R54" s="45">
        <f t="shared" si="14"/>
        <v>925551</v>
      </c>
      <c r="S54" s="45">
        <f t="shared" si="14"/>
        <v>925551</v>
      </c>
      <c r="T54" s="45">
        <f t="shared" si="14"/>
        <v>0</v>
      </c>
      <c r="U54" s="45">
        <f t="shared" si="14"/>
        <v>949217</v>
      </c>
      <c r="V54" s="45">
        <f t="shared" si="14"/>
        <v>949217</v>
      </c>
      <c r="W54" s="45">
        <f t="shared" si="14"/>
        <v>0</v>
      </c>
    </row>
    <row r="55" spans="1:23" ht="18.75" customHeight="1">
      <c r="A55" s="453"/>
      <c r="B55" s="453"/>
      <c r="C55" s="37"/>
      <c r="D55" s="37"/>
      <c r="E55" s="36" t="s">
        <v>118</v>
      </c>
      <c r="F55" s="36" t="s">
        <v>117</v>
      </c>
      <c r="G55" s="36" t="s">
        <v>499</v>
      </c>
      <c r="H55" s="36" t="s">
        <v>121</v>
      </c>
      <c r="I55" s="36"/>
      <c r="J55" s="37"/>
      <c r="K55" s="37"/>
      <c r="L55" s="14"/>
      <c r="M55" s="45">
        <v>0</v>
      </c>
      <c r="N55" s="45"/>
      <c r="O55" s="45"/>
      <c r="P55" s="45"/>
      <c r="Q55" s="45">
        <v>0</v>
      </c>
      <c r="R55" s="45"/>
      <c r="S55" s="45"/>
      <c r="T55" s="45">
        <v>0</v>
      </c>
      <c r="U55" s="45"/>
      <c r="V55" s="45"/>
      <c r="W55" s="45">
        <v>0</v>
      </c>
    </row>
    <row r="56" spans="1:23" ht="17.25" customHeight="1">
      <c r="A56" s="453"/>
      <c r="B56" s="453"/>
      <c r="C56" s="37"/>
      <c r="D56" s="37"/>
      <c r="E56" s="37"/>
      <c r="F56" s="37"/>
      <c r="G56" s="37"/>
      <c r="H56" s="37"/>
      <c r="I56" s="37"/>
      <c r="J56" s="37"/>
      <c r="K56" s="37"/>
      <c r="L56" s="14"/>
      <c r="M56" s="45">
        <f>M57+M68</f>
        <v>826220</v>
      </c>
      <c r="N56" s="45">
        <f aca="true" t="shared" si="15" ref="N56:W56">N57+N68</f>
        <v>0</v>
      </c>
      <c r="O56" s="45">
        <f t="shared" si="15"/>
        <v>890755</v>
      </c>
      <c r="P56" s="45">
        <f t="shared" si="15"/>
        <v>890755</v>
      </c>
      <c r="Q56" s="45">
        <f t="shared" si="15"/>
        <v>0</v>
      </c>
      <c r="R56" s="45">
        <f t="shared" si="15"/>
        <v>925551</v>
      </c>
      <c r="S56" s="45">
        <f t="shared" si="15"/>
        <v>925551</v>
      </c>
      <c r="T56" s="45">
        <f t="shared" si="15"/>
        <v>0</v>
      </c>
      <c r="U56" s="45">
        <f t="shared" si="15"/>
        <v>949217</v>
      </c>
      <c r="V56" s="45">
        <f t="shared" si="15"/>
        <v>949217</v>
      </c>
      <c r="W56" s="45">
        <f t="shared" si="15"/>
        <v>0</v>
      </c>
    </row>
    <row r="57" spans="1:23" ht="217.5" customHeight="1">
      <c r="A57" s="453"/>
      <c r="B57" s="453"/>
      <c r="C57" s="37"/>
      <c r="D57" s="37"/>
      <c r="E57" s="37" t="s">
        <v>139</v>
      </c>
      <c r="F57" s="37" t="s">
        <v>126</v>
      </c>
      <c r="G57" s="37" t="s">
        <v>193</v>
      </c>
      <c r="H57" s="37" t="s">
        <v>121</v>
      </c>
      <c r="I57" s="37" t="s">
        <v>500</v>
      </c>
      <c r="J57" s="37"/>
      <c r="K57" s="37"/>
      <c r="L57" s="14"/>
      <c r="M57" s="277">
        <f>M58+M59+M60+M61+M62+M63</f>
        <v>723102</v>
      </c>
      <c r="N57" s="277">
        <f aca="true" t="shared" si="16" ref="N57:W57">N58+N59+N60+N61+N62+N63</f>
        <v>0</v>
      </c>
      <c r="O57" s="277">
        <f t="shared" si="16"/>
        <v>784984</v>
      </c>
      <c r="P57" s="277">
        <f t="shared" si="16"/>
        <v>784984</v>
      </c>
      <c r="Q57" s="277">
        <f t="shared" si="16"/>
        <v>0</v>
      </c>
      <c r="R57" s="277">
        <f t="shared" si="16"/>
        <v>803460</v>
      </c>
      <c r="S57" s="277">
        <f t="shared" si="16"/>
        <v>803460</v>
      </c>
      <c r="T57" s="277">
        <f t="shared" si="16"/>
        <v>0</v>
      </c>
      <c r="U57" s="277">
        <f t="shared" si="16"/>
        <v>822678</v>
      </c>
      <c r="V57" s="277">
        <f t="shared" si="16"/>
        <v>822678</v>
      </c>
      <c r="W57" s="277">
        <f t="shared" si="16"/>
        <v>0</v>
      </c>
    </row>
    <row r="58" spans="1:23" ht="21" customHeight="1">
      <c r="A58" s="453"/>
      <c r="B58" s="453"/>
      <c r="C58" s="37"/>
      <c r="D58" s="37"/>
      <c r="E58" s="379" t="s">
        <v>150</v>
      </c>
      <c r="F58" s="445"/>
      <c r="G58" s="451"/>
      <c r="H58" s="37"/>
      <c r="I58" s="37"/>
      <c r="J58" s="37"/>
      <c r="K58" s="37"/>
      <c r="L58" s="14"/>
      <c r="M58" s="277">
        <v>425600</v>
      </c>
      <c r="N58" s="45"/>
      <c r="O58" s="277">
        <f>P58</f>
        <v>431984</v>
      </c>
      <c r="P58" s="45">
        <v>431984</v>
      </c>
      <c r="Q58" s="45">
        <v>0</v>
      </c>
      <c r="R58" s="45">
        <f>S58</f>
        <v>449262</v>
      </c>
      <c r="S58" s="45">
        <v>449262</v>
      </c>
      <c r="T58" s="45">
        <v>0</v>
      </c>
      <c r="U58" s="277">
        <f>V58</f>
        <v>467234</v>
      </c>
      <c r="V58" s="45">
        <v>467234</v>
      </c>
      <c r="W58" s="45">
        <v>0</v>
      </c>
    </row>
    <row r="59" spans="1:23" ht="21.75" customHeight="1">
      <c r="A59" s="453"/>
      <c r="B59" s="453"/>
      <c r="C59" s="37"/>
      <c r="D59" s="37"/>
      <c r="E59" s="379" t="s">
        <v>151</v>
      </c>
      <c r="F59" s="445"/>
      <c r="G59" s="451"/>
      <c r="H59" s="37"/>
      <c r="I59" s="37"/>
      <c r="J59" s="37"/>
      <c r="K59" s="37"/>
      <c r="L59" s="14"/>
      <c r="M59" s="277">
        <v>23000</v>
      </c>
      <c r="N59" s="45"/>
      <c r="O59" s="277">
        <f>P59+Q59</f>
        <v>23000</v>
      </c>
      <c r="P59" s="45">
        <f>M59</f>
        <v>23000</v>
      </c>
      <c r="Q59" s="45">
        <v>0</v>
      </c>
      <c r="R59" s="45">
        <f>S59+T59</f>
        <v>23000</v>
      </c>
      <c r="S59" s="45">
        <f>M59</f>
        <v>23000</v>
      </c>
      <c r="T59" s="45">
        <v>0</v>
      </c>
      <c r="U59" s="277">
        <f>V59+W59</f>
        <v>23000</v>
      </c>
      <c r="V59" s="45">
        <f>M59</f>
        <v>23000</v>
      </c>
      <c r="W59" s="45">
        <v>0</v>
      </c>
    </row>
    <row r="60" spans="1:23" ht="18" customHeight="1">
      <c r="A60" s="453"/>
      <c r="B60" s="453"/>
      <c r="C60" s="37"/>
      <c r="D60" s="37"/>
      <c r="E60" s="37" t="s">
        <v>139</v>
      </c>
      <c r="F60" s="37" t="s">
        <v>126</v>
      </c>
      <c r="G60" s="37" t="s">
        <v>353</v>
      </c>
      <c r="H60" s="37" t="s">
        <v>121</v>
      </c>
      <c r="I60" s="37"/>
      <c r="J60" s="37"/>
      <c r="K60" s="37"/>
      <c r="L60" s="14"/>
      <c r="M60" s="45">
        <v>13500</v>
      </c>
      <c r="N60" s="45"/>
      <c r="O60" s="45">
        <f>P60+Q60</f>
        <v>13500</v>
      </c>
      <c r="P60" s="45">
        <v>13500</v>
      </c>
      <c r="Q60" s="45">
        <v>0</v>
      </c>
      <c r="R60" s="45">
        <f>S60+T60</f>
        <v>13500</v>
      </c>
      <c r="S60" s="45">
        <v>13500</v>
      </c>
      <c r="T60" s="45">
        <v>0</v>
      </c>
      <c r="U60" s="45">
        <f>V60+W60</f>
        <v>13500</v>
      </c>
      <c r="V60" s="45">
        <v>13500</v>
      </c>
      <c r="W60" s="45">
        <v>0</v>
      </c>
    </row>
    <row r="61" spans="1:23" ht="18" customHeight="1">
      <c r="A61" s="453"/>
      <c r="B61" s="453"/>
      <c r="C61" s="37"/>
      <c r="D61" s="37"/>
      <c r="E61" s="37" t="s">
        <v>139</v>
      </c>
      <c r="F61" s="37" t="s">
        <v>126</v>
      </c>
      <c r="G61" s="37" t="s">
        <v>204</v>
      </c>
      <c r="H61" s="37" t="s">
        <v>121</v>
      </c>
      <c r="I61" s="37"/>
      <c r="J61" s="37"/>
      <c r="K61" s="37"/>
      <c r="L61" s="14"/>
      <c r="M61" s="277">
        <v>10000</v>
      </c>
      <c r="N61" s="45"/>
      <c r="O61" s="45">
        <v>10000</v>
      </c>
      <c r="P61" s="45">
        <v>10000</v>
      </c>
      <c r="Q61" s="45"/>
      <c r="R61" s="45">
        <v>10000</v>
      </c>
      <c r="S61" s="45">
        <v>10000</v>
      </c>
      <c r="T61" s="45"/>
      <c r="U61" s="45">
        <v>10000</v>
      </c>
      <c r="V61" s="45">
        <v>10000</v>
      </c>
      <c r="W61" s="45"/>
    </row>
    <row r="62" spans="1:23" s="82" customFormat="1" ht="22.5" customHeight="1">
      <c r="A62" s="453"/>
      <c r="B62" s="453"/>
      <c r="C62" s="37"/>
      <c r="D62" s="37"/>
      <c r="E62" s="264" t="s">
        <v>139</v>
      </c>
      <c r="F62" s="264" t="s">
        <v>126</v>
      </c>
      <c r="G62" s="264" t="s">
        <v>266</v>
      </c>
      <c r="H62" s="37" t="s">
        <v>121</v>
      </c>
      <c r="I62" s="37"/>
      <c r="J62" s="37"/>
      <c r="K62" s="37"/>
      <c r="L62" s="14"/>
      <c r="M62" s="277">
        <v>16642</v>
      </c>
      <c r="N62" s="45"/>
      <c r="O62" s="277">
        <v>29955</v>
      </c>
      <c r="P62" s="45">
        <v>29955</v>
      </c>
      <c r="Q62" s="45">
        <v>0</v>
      </c>
      <c r="R62" s="45">
        <f>S62</f>
        <v>31153</v>
      </c>
      <c r="S62" s="45">
        <v>31153</v>
      </c>
      <c r="T62" s="45">
        <v>0</v>
      </c>
      <c r="U62" s="277">
        <v>32399</v>
      </c>
      <c r="V62" s="45">
        <v>32399</v>
      </c>
      <c r="W62" s="45">
        <v>0</v>
      </c>
    </row>
    <row r="63" spans="1:23" s="82" customFormat="1" ht="21.75" customHeight="1">
      <c r="A63" s="452"/>
      <c r="B63" s="452"/>
      <c r="C63" s="37"/>
      <c r="D63" s="37"/>
      <c r="E63" s="64" t="s">
        <v>139</v>
      </c>
      <c r="F63" s="64" t="s">
        <v>126</v>
      </c>
      <c r="G63" s="64" t="s">
        <v>502</v>
      </c>
      <c r="H63" s="37" t="s">
        <v>121</v>
      </c>
      <c r="I63" s="37"/>
      <c r="J63" s="37"/>
      <c r="K63" s="37"/>
      <c r="L63" s="14"/>
      <c r="M63" s="277">
        <v>234360</v>
      </c>
      <c r="N63" s="45"/>
      <c r="O63" s="277">
        <f>P63</f>
        <v>276545</v>
      </c>
      <c r="P63" s="45">
        <v>276545</v>
      </c>
      <c r="Q63" s="45">
        <v>0</v>
      </c>
      <c r="R63" s="45">
        <f>O63</f>
        <v>276545</v>
      </c>
      <c r="S63" s="45">
        <f>P63</f>
        <v>276545</v>
      </c>
      <c r="T63" s="45">
        <v>0</v>
      </c>
      <c r="U63" s="277">
        <f>V63</f>
        <v>276545</v>
      </c>
      <c r="V63" s="45">
        <v>276545</v>
      </c>
      <c r="W63" s="45">
        <v>0</v>
      </c>
    </row>
    <row r="64" spans="1:23" ht="24" customHeight="1">
      <c r="A64" s="239"/>
      <c r="B64" s="265" t="s">
        <v>259</v>
      </c>
      <c r="C64" s="37"/>
      <c r="D64" s="37"/>
      <c r="E64" s="52">
        <v>10</v>
      </c>
      <c r="F64" s="266" t="s">
        <v>260</v>
      </c>
      <c r="G64" s="35" t="s">
        <v>258</v>
      </c>
      <c r="H64" s="37" t="s">
        <v>121</v>
      </c>
      <c r="I64" s="37"/>
      <c r="J64" s="37"/>
      <c r="K64" s="37"/>
      <c r="L64" s="14"/>
      <c r="M64" s="45"/>
      <c r="N64" s="45"/>
      <c r="O64" s="45">
        <f>P64</f>
        <v>0</v>
      </c>
      <c r="P64" s="45"/>
      <c r="Q64" s="45">
        <v>0</v>
      </c>
      <c r="R64" s="45">
        <f>S64</f>
        <v>0</v>
      </c>
      <c r="S64" s="45"/>
      <c r="T64" s="45">
        <v>0</v>
      </c>
      <c r="U64" s="45"/>
      <c r="V64" s="45"/>
      <c r="W64" s="45">
        <v>0</v>
      </c>
    </row>
    <row r="65" spans="1:23" ht="21" customHeight="1">
      <c r="A65" s="61" t="s">
        <v>138</v>
      </c>
      <c r="B65" s="36" t="s">
        <v>142</v>
      </c>
      <c r="C65" s="37"/>
      <c r="D65" s="37"/>
      <c r="E65" s="37" t="s">
        <v>139</v>
      </c>
      <c r="F65" s="37" t="s">
        <v>126</v>
      </c>
      <c r="G65" s="37"/>
      <c r="H65" s="37" t="s">
        <v>121</v>
      </c>
      <c r="I65" s="37"/>
      <c r="J65" s="37"/>
      <c r="K65" s="37"/>
      <c r="L65" s="14"/>
      <c r="M65" s="45">
        <v>0</v>
      </c>
      <c r="N65" s="45"/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</row>
    <row r="66" spans="1:23" ht="70.5" customHeight="1">
      <c r="A66" s="61" t="s">
        <v>145</v>
      </c>
      <c r="B66" s="36" t="s">
        <v>146</v>
      </c>
      <c r="C66" s="37"/>
      <c r="D66" s="37"/>
      <c r="E66" s="37" t="s">
        <v>139</v>
      </c>
      <c r="F66" s="37" t="s">
        <v>144</v>
      </c>
      <c r="G66" s="37"/>
      <c r="H66" s="37"/>
      <c r="I66" s="37"/>
      <c r="J66" s="37"/>
      <c r="K66" s="37"/>
      <c r="L66" s="14"/>
      <c r="M66" s="277">
        <f>SUM(M67:M68)</f>
        <v>103118</v>
      </c>
      <c r="N66" s="45"/>
      <c r="O66" s="277">
        <f aca="true" t="shared" si="17" ref="O66:W66">SUM(O67:O68)</f>
        <v>105771</v>
      </c>
      <c r="P66" s="45">
        <f t="shared" si="17"/>
        <v>105771</v>
      </c>
      <c r="Q66" s="45">
        <f t="shared" si="17"/>
        <v>0</v>
      </c>
      <c r="R66" s="45">
        <v>122091</v>
      </c>
      <c r="S66" s="45">
        <v>122091</v>
      </c>
      <c r="T66" s="45">
        <f t="shared" si="17"/>
        <v>0</v>
      </c>
      <c r="U66" s="277">
        <f>V66</f>
        <v>126539</v>
      </c>
      <c r="V66" s="45">
        <f>V67+V68</f>
        <v>126539</v>
      </c>
      <c r="W66" s="45">
        <f t="shared" si="17"/>
        <v>0</v>
      </c>
    </row>
    <row r="67" spans="1:23" ht="17.25" customHeight="1">
      <c r="A67" s="61"/>
      <c r="B67" s="36" t="s">
        <v>147</v>
      </c>
      <c r="C67" s="37"/>
      <c r="D67" s="37"/>
      <c r="E67" s="37" t="s">
        <v>139</v>
      </c>
      <c r="F67" s="37" t="s">
        <v>126</v>
      </c>
      <c r="G67" s="37"/>
      <c r="H67" s="37" t="s">
        <v>121</v>
      </c>
      <c r="I67" s="37"/>
      <c r="J67" s="37"/>
      <c r="K67" s="37"/>
      <c r="L67" s="14"/>
      <c r="M67" s="45">
        <v>0</v>
      </c>
      <c r="N67" s="45"/>
      <c r="O67" s="45">
        <f>SUM(P67:Q67)</f>
        <v>0</v>
      </c>
      <c r="P67" s="45">
        <v>0</v>
      </c>
      <c r="Q67" s="45">
        <v>0</v>
      </c>
      <c r="R67" s="45">
        <f>SUM(S67:T67)</f>
        <v>0</v>
      </c>
      <c r="S67" s="45">
        <v>0</v>
      </c>
      <c r="T67" s="45">
        <v>0</v>
      </c>
      <c r="U67" s="45">
        <f>SUM(V67:W67)</f>
        <v>0</v>
      </c>
      <c r="V67" s="45">
        <v>0</v>
      </c>
      <c r="W67" s="45">
        <v>0</v>
      </c>
    </row>
    <row r="68" spans="1:23" ht="15.75" customHeight="1">
      <c r="A68" s="61"/>
      <c r="B68" s="379" t="s">
        <v>503</v>
      </c>
      <c r="C68" s="445"/>
      <c r="D68" s="451"/>
      <c r="E68" s="37" t="s">
        <v>139</v>
      </c>
      <c r="F68" s="37" t="s">
        <v>144</v>
      </c>
      <c r="G68" s="37" t="s">
        <v>501</v>
      </c>
      <c r="H68" s="37" t="s">
        <v>121</v>
      </c>
      <c r="I68" s="37"/>
      <c r="J68" s="37"/>
      <c r="K68" s="37"/>
      <c r="L68" s="14"/>
      <c r="M68" s="45">
        <v>103118</v>
      </c>
      <c r="N68" s="45"/>
      <c r="O68" s="45">
        <v>105771</v>
      </c>
      <c r="P68" s="45">
        <v>105771</v>
      </c>
      <c r="Q68" s="45">
        <v>0</v>
      </c>
      <c r="R68" s="45">
        <v>122091</v>
      </c>
      <c r="S68" s="45">
        <v>122091</v>
      </c>
      <c r="T68" s="45">
        <v>0</v>
      </c>
      <c r="U68" s="45">
        <f>V68</f>
        <v>126539</v>
      </c>
      <c r="V68" s="45">
        <v>126539</v>
      </c>
      <c r="W68" s="45">
        <v>0</v>
      </c>
    </row>
    <row r="69" spans="1:23" ht="27" customHeight="1">
      <c r="A69" s="61" t="s">
        <v>148</v>
      </c>
      <c r="B69" s="36" t="s">
        <v>149</v>
      </c>
      <c r="C69" s="37"/>
      <c r="D69" s="37"/>
      <c r="E69" s="37" t="s">
        <v>139</v>
      </c>
      <c r="F69" s="37" t="s">
        <v>126</v>
      </c>
      <c r="G69" s="37" t="s">
        <v>504</v>
      </c>
      <c r="H69" s="37" t="s">
        <v>121</v>
      </c>
      <c r="I69" s="37"/>
      <c r="J69" s="37"/>
      <c r="K69" s="37"/>
      <c r="L69" s="14"/>
      <c r="M69" s="45"/>
      <c r="N69" s="45"/>
      <c r="O69" s="45">
        <f>SUM(P69:Q69)</f>
        <v>0</v>
      </c>
      <c r="P69" s="45"/>
      <c r="Q69" s="45">
        <v>0</v>
      </c>
      <c r="R69" s="45">
        <f>SUM(S69:T69)</f>
        <v>0</v>
      </c>
      <c r="S69" s="45"/>
      <c r="T69" s="45">
        <v>0</v>
      </c>
      <c r="U69" s="45">
        <f>SUM(V69:W69)</f>
        <v>0</v>
      </c>
      <c r="V69" s="45"/>
      <c r="W69" s="45">
        <v>0</v>
      </c>
    </row>
    <row r="70" spans="1:23" ht="23.25" customHeight="1">
      <c r="A70" s="61" t="s">
        <v>111</v>
      </c>
      <c r="B70" s="36" t="s">
        <v>68</v>
      </c>
      <c r="C70" s="37"/>
      <c r="D70" s="37"/>
      <c r="E70" s="37"/>
      <c r="F70" s="104"/>
      <c r="G70" s="104"/>
      <c r="H70" s="37"/>
      <c r="I70" s="37"/>
      <c r="J70" s="37"/>
      <c r="K70" s="37"/>
      <c r="L70" s="14"/>
      <c r="M70" s="45">
        <f>SUM(M71:M72)</f>
        <v>0</v>
      </c>
      <c r="N70" s="45"/>
      <c r="O70" s="45">
        <f aca="true" t="shared" si="18" ref="O70:W70">SUM(O71:O72)</f>
        <v>0</v>
      </c>
      <c r="P70" s="45">
        <f t="shared" si="18"/>
        <v>0</v>
      </c>
      <c r="Q70" s="45">
        <f t="shared" si="18"/>
        <v>0</v>
      </c>
      <c r="R70" s="45">
        <f t="shared" si="18"/>
        <v>0</v>
      </c>
      <c r="S70" s="45">
        <f t="shared" si="18"/>
        <v>0</v>
      </c>
      <c r="T70" s="45">
        <f t="shared" si="18"/>
        <v>0</v>
      </c>
      <c r="U70" s="45">
        <f t="shared" si="18"/>
        <v>0</v>
      </c>
      <c r="V70" s="45">
        <f t="shared" si="18"/>
        <v>0</v>
      </c>
      <c r="W70" s="45">
        <f t="shared" si="18"/>
        <v>0</v>
      </c>
    </row>
    <row r="71" spans="1:23" ht="45">
      <c r="A71" s="57" t="s">
        <v>267</v>
      </c>
      <c r="B71" s="36" t="s">
        <v>268</v>
      </c>
      <c r="C71" s="35"/>
      <c r="D71" s="35"/>
      <c r="E71" s="35" t="s">
        <v>117</v>
      </c>
      <c r="F71" s="35" t="s">
        <v>14</v>
      </c>
      <c r="G71" s="35" t="s">
        <v>458</v>
      </c>
      <c r="H71" s="35" t="s">
        <v>122</v>
      </c>
      <c r="I71" s="35"/>
      <c r="J71" s="35"/>
      <c r="K71" s="35"/>
      <c r="L71" s="35"/>
      <c r="M71" s="55">
        <v>0</v>
      </c>
      <c r="N71" s="55"/>
      <c r="O71" s="55">
        <f>SUM(P71:Q71)</f>
        <v>0</v>
      </c>
      <c r="P71" s="55">
        <f>SUM(M71)</f>
        <v>0</v>
      </c>
      <c r="Q71" s="55">
        <v>0</v>
      </c>
      <c r="R71" s="55">
        <f>SUM(S71:T71)</f>
        <v>0</v>
      </c>
      <c r="S71" s="55">
        <v>0</v>
      </c>
      <c r="T71" s="55">
        <v>0</v>
      </c>
      <c r="U71" s="55">
        <f>SUM(V71:W71)</f>
        <v>0</v>
      </c>
      <c r="V71" s="55">
        <v>0</v>
      </c>
      <c r="W71" s="55">
        <v>0</v>
      </c>
    </row>
    <row r="72" spans="1:23" ht="78.75" customHeight="1">
      <c r="A72" s="57" t="s">
        <v>269</v>
      </c>
      <c r="B72" s="36" t="s">
        <v>270</v>
      </c>
      <c r="C72" s="35"/>
      <c r="D72" s="35"/>
      <c r="E72" s="35" t="s">
        <v>252</v>
      </c>
      <c r="F72" s="35" t="s">
        <v>144</v>
      </c>
      <c r="G72" s="35" t="s">
        <v>459</v>
      </c>
      <c r="H72" s="35" t="s">
        <v>360</v>
      </c>
      <c r="I72" s="35"/>
      <c r="J72" s="35"/>
      <c r="K72" s="35"/>
      <c r="L72" s="68"/>
      <c r="M72" s="248"/>
      <c r="N72" s="248"/>
      <c r="O72" s="55">
        <f>SUM(P72:Q72)</f>
        <v>0</v>
      </c>
      <c r="P72" s="248"/>
      <c r="Q72" s="248">
        <v>0</v>
      </c>
      <c r="R72" s="55">
        <f>SUM(S72:T72)</f>
        <v>0</v>
      </c>
      <c r="S72" s="248"/>
      <c r="T72" s="248">
        <v>0</v>
      </c>
      <c r="U72" s="55">
        <f>SUM(V72:W72)</f>
        <v>0</v>
      </c>
      <c r="V72" s="248"/>
      <c r="W72" s="248">
        <v>0</v>
      </c>
    </row>
    <row r="73" spans="1:23" ht="25.5" customHeight="1">
      <c r="A73" s="372" t="s">
        <v>272</v>
      </c>
      <c r="B73" s="562"/>
      <c r="C73" s="562"/>
      <c r="D73" s="562"/>
      <c r="E73" s="562"/>
      <c r="F73" s="562"/>
      <c r="G73" s="562"/>
      <c r="H73" s="562"/>
      <c r="I73" s="562"/>
      <c r="J73" s="562"/>
      <c r="K73" s="562"/>
      <c r="L73" s="21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 ht="12.75">
      <c r="A74" s="14" t="s">
        <v>22</v>
      </c>
      <c r="B74" s="14" t="s">
        <v>69</v>
      </c>
      <c r="C74" s="35"/>
      <c r="D74" s="35"/>
      <c r="E74" s="35"/>
      <c r="F74" s="35"/>
      <c r="G74" s="35"/>
      <c r="H74" s="35"/>
      <c r="I74" s="35"/>
      <c r="J74" s="35"/>
      <c r="K74" s="35"/>
      <c r="L74" s="70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</row>
    <row r="75" spans="1:23" ht="56.25">
      <c r="A75" s="57" t="s">
        <v>70</v>
      </c>
      <c r="B75" s="61" t="s">
        <v>71</v>
      </c>
      <c r="C75" s="57"/>
      <c r="D75" s="57"/>
      <c r="E75" s="57"/>
      <c r="F75" s="57"/>
      <c r="G75" s="57"/>
      <c r="H75" s="57"/>
      <c r="I75" s="57"/>
      <c r="J75" s="57"/>
      <c r="K75" s="57"/>
      <c r="L75" s="3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1:23" ht="12.75">
      <c r="A76" s="57" t="s">
        <v>72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1:23" ht="12.75">
      <c r="A77" s="5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1:23" ht="33.75">
      <c r="A78" s="57" t="s">
        <v>73</v>
      </c>
      <c r="B78" s="36" t="s">
        <v>273</v>
      </c>
      <c r="C78" s="22" t="s">
        <v>90</v>
      </c>
      <c r="D78" s="35"/>
      <c r="E78" s="35"/>
      <c r="F78" s="35"/>
      <c r="G78" s="35"/>
      <c r="H78" s="35"/>
      <c r="I78" s="35"/>
      <c r="J78" s="35"/>
      <c r="K78" s="35"/>
      <c r="L78" s="3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1:23" ht="12.75">
      <c r="A79" s="57" t="s">
        <v>74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1:23" ht="12.75">
      <c r="A80" s="5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1:23" ht="22.5">
      <c r="A81" s="57" t="s">
        <v>75</v>
      </c>
      <c r="B81" s="36" t="s">
        <v>76</v>
      </c>
      <c r="C81" s="22" t="s">
        <v>90</v>
      </c>
      <c r="D81" s="35"/>
      <c r="E81" s="35"/>
      <c r="F81" s="35"/>
      <c r="G81" s="35"/>
      <c r="H81" s="35"/>
      <c r="I81" s="35"/>
      <c r="J81" s="35"/>
      <c r="K81" s="35"/>
      <c r="L81" s="3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1:23" ht="12.75">
      <c r="A82" s="57" t="s">
        <v>77</v>
      </c>
      <c r="B82" s="3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1:23" ht="12.75">
      <c r="A83" s="57" t="s">
        <v>23</v>
      </c>
      <c r="B83" s="14" t="s">
        <v>109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1:23" ht="56.25">
      <c r="A84" s="57" t="s">
        <v>78</v>
      </c>
      <c r="B84" s="61" t="s">
        <v>83</v>
      </c>
      <c r="C84" s="57"/>
      <c r="D84" s="57"/>
      <c r="E84" s="57"/>
      <c r="F84" s="57"/>
      <c r="G84" s="57"/>
      <c r="H84" s="57"/>
      <c r="I84" s="57"/>
      <c r="J84" s="57"/>
      <c r="K84" s="35"/>
      <c r="L84" s="3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1:23" ht="12.75">
      <c r="A85" s="57" t="s">
        <v>72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1:23" ht="12.75">
      <c r="A86" s="5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1:23" ht="33.75">
      <c r="A87" s="57" t="s">
        <v>79</v>
      </c>
      <c r="B87" s="36" t="s">
        <v>274</v>
      </c>
      <c r="C87" s="22" t="s">
        <v>90</v>
      </c>
      <c r="D87" s="35"/>
      <c r="E87" s="35"/>
      <c r="F87" s="35"/>
      <c r="G87" s="35"/>
      <c r="H87" s="35"/>
      <c r="I87" s="35"/>
      <c r="J87" s="35"/>
      <c r="K87" s="35"/>
      <c r="L87" s="3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1:23" ht="12.75">
      <c r="A88" s="57" t="s">
        <v>80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1:23" ht="12.75">
      <c r="A89" s="5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1:23" ht="22.5">
      <c r="A90" s="57" t="s">
        <v>81</v>
      </c>
      <c r="B90" s="36" t="s">
        <v>84</v>
      </c>
      <c r="C90" s="22" t="s">
        <v>90</v>
      </c>
      <c r="D90" s="35"/>
      <c r="E90" s="35"/>
      <c r="F90" s="35"/>
      <c r="G90" s="35"/>
      <c r="H90" s="35"/>
      <c r="I90" s="35"/>
      <c r="J90" s="35"/>
      <c r="K90" s="35"/>
      <c r="L90" s="3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1:23" ht="12.75">
      <c r="A91" s="57" t="s">
        <v>82</v>
      </c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1:23" ht="12.75">
      <c r="A92" s="57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1:23" ht="12.75">
      <c r="A93" s="57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1:23" ht="16.5" customHeight="1">
      <c r="A94" s="14" t="s">
        <v>85</v>
      </c>
      <c r="B94" s="372" t="s">
        <v>86</v>
      </c>
      <c r="C94" s="375"/>
      <c r="D94" s="375"/>
      <c r="E94" s="375"/>
      <c r="F94" s="375"/>
      <c r="G94" s="375"/>
      <c r="H94" s="375"/>
      <c r="I94" s="375"/>
      <c r="J94" s="375"/>
      <c r="K94" s="375"/>
      <c r="L94" s="21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1:23" ht="12.75">
      <c r="A95" s="57" t="s">
        <v>87</v>
      </c>
      <c r="B95" s="36"/>
      <c r="C95" s="22" t="s">
        <v>90</v>
      </c>
      <c r="D95" s="35"/>
      <c r="E95" s="35"/>
      <c r="F95" s="35"/>
      <c r="G95" s="35"/>
      <c r="H95" s="35"/>
      <c r="I95" s="35"/>
      <c r="J95" s="35"/>
      <c r="K95" s="35"/>
      <c r="L95" s="3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1:23" ht="12.75">
      <c r="A96" s="57" t="s">
        <v>88</v>
      </c>
      <c r="B96" s="36"/>
      <c r="C96" s="22" t="s">
        <v>90</v>
      </c>
      <c r="D96" s="35"/>
      <c r="E96" s="35"/>
      <c r="F96" s="35"/>
      <c r="G96" s="35"/>
      <c r="H96" s="35"/>
      <c r="I96" s="35"/>
      <c r="J96" s="35"/>
      <c r="K96" s="35"/>
      <c r="L96" s="3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1:23" ht="12.75">
      <c r="A97" s="57"/>
      <c r="B97" s="35"/>
      <c r="C97" s="72"/>
      <c r="D97" s="35"/>
      <c r="E97" s="35"/>
      <c r="F97" s="35"/>
      <c r="G97" s="35"/>
      <c r="H97" s="35"/>
      <c r="I97" s="35"/>
      <c r="J97" s="35"/>
      <c r="K97" s="35"/>
      <c r="L97" s="3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1:23" ht="18.75" customHeight="1">
      <c r="A98" s="372" t="s">
        <v>275</v>
      </c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21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1:23" ht="12.75">
      <c r="A99" s="57" t="s">
        <v>24</v>
      </c>
      <c r="B99" s="35"/>
      <c r="C99" s="72" t="s">
        <v>90</v>
      </c>
      <c r="D99" s="35"/>
      <c r="E99" s="35"/>
      <c r="F99" s="35"/>
      <c r="G99" s="35"/>
      <c r="H99" s="35"/>
      <c r="I99" s="35"/>
      <c r="J99" s="35"/>
      <c r="K99" s="35"/>
      <c r="L99" s="3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1:23" ht="12.75">
      <c r="A100" s="57" t="s">
        <v>25</v>
      </c>
      <c r="B100" s="35"/>
      <c r="C100" s="72" t="s">
        <v>90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1:23" ht="12.75">
      <c r="A101" s="23" t="s">
        <v>44</v>
      </c>
      <c r="B101" s="372" t="s">
        <v>45</v>
      </c>
      <c r="C101" s="373"/>
      <c r="D101" s="373"/>
      <c r="E101" s="373"/>
      <c r="F101" s="373"/>
      <c r="G101" s="373"/>
      <c r="H101" s="375"/>
      <c r="I101" s="562"/>
      <c r="J101" s="562"/>
      <c r="K101" s="562"/>
      <c r="L101" s="563"/>
      <c r="M101" s="253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:23" ht="21">
      <c r="A102" s="57" t="s">
        <v>26</v>
      </c>
      <c r="B102" s="21" t="s">
        <v>89</v>
      </c>
      <c r="C102" s="23" t="s">
        <v>90</v>
      </c>
      <c r="D102" s="14"/>
      <c r="E102" s="35"/>
      <c r="F102" s="35"/>
      <c r="G102" s="35"/>
      <c r="H102" s="35"/>
      <c r="I102" s="35"/>
      <c r="J102" s="35"/>
      <c r="K102" s="35"/>
      <c r="L102" s="3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1:23" ht="12.75">
      <c r="A103" s="53" t="s">
        <v>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1:23" ht="12.75">
      <c r="A104" s="57" t="s">
        <v>18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1:23" ht="31.5">
      <c r="A105" s="57" t="s">
        <v>27</v>
      </c>
      <c r="B105" s="21" t="s">
        <v>91</v>
      </c>
      <c r="C105" s="22" t="s">
        <v>90</v>
      </c>
      <c r="D105" s="22"/>
      <c r="E105" s="35"/>
      <c r="F105" s="35"/>
      <c r="G105" s="35"/>
      <c r="H105" s="35"/>
      <c r="I105" s="35"/>
      <c r="J105" s="35"/>
      <c r="K105" s="35"/>
      <c r="L105" s="3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ht="12.75">
      <c r="A106" s="57" t="s">
        <v>19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1:23" ht="12.75">
      <c r="A107" s="57" t="s">
        <v>92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1:23" ht="21">
      <c r="A108" s="14" t="s">
        <v>12</v>
      </c>
      <c r="B108" s="21" t="s">
        <v>93</v>
      </c>
      <c r="C108" s="22" t="s">
        <v>90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1:23" ht="12.75">
      <c r="A109" s="57" t="s">
        <v>65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2.75">
      <c r="A110" s="57" t="s">
        <v>94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1:23" ht="12.75">
      <c r="A111" s="14" t="s">
        <v>13</v>
      </c>
      <c r="B111" s="14" t="s">
        <v>95</v>
      </c>
      <c r="C111" s="22" t="s">
        <v>90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1:23" ht="12.75">
      <c r="A112" s="57" t="s">
        <v>98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1:23" ht="12.75">
      <c r="A113" s="57" t="s">
        <v>96</v>
      </c>
      <c r="B113" s="14" t="s">
        <v>97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:23" ht="12.75">
      <c r="A114" s="57" t="s">
        <v>99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1:23" ht="12.75">
      <c r="A115" s="14" t="s">
        <v>100</v>
      </c>
      <c r="B115" s="14" t="s">
        <v>101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1:23" ht="12.75">
      <c r="A116" s="57" t="s">
        <v>102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1:23" ht="15.75" customHeight="1">
      <c r="A117" s="23" t="s">
        <v>46</v>
      </c>
      <c r="B117" s="372" t="s">
        <v>468</v>
      </c>
      <c r="C117" s="375"/>
      <c r="D117" s="375"/>
      <c r="E117" s="375"/>
      <c r="F117" s="375"/>
      <c r="G117" s="375"/>
      <c r="H117" s="375"/>
      <c r="I117" s="375"/>
      <c r="J117" s="375"/>
      <c r="K117" s="375"/>
      <c r="L117" s="21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ht="31.5">
      <c r="A118" s="14" t="s">
        <v>26</v>
      </c>
      <c r="B118" s="21" t="s">
        <v>277</v>
      </c>
      <c r="C118" s="22" t="s">
        <v>90</v>
      </c>
      <c r="D118" s="21"/>
      <c r="E118" s="35"/>
      <c r="F118" s="35"/>
      <c r="G118" s="35"/>
      <c r="H118" s="35"/>
      <c r="I118" s="35"/>
      <c r="J118" s="35"/>
      <c r="K118" s="35"/>
      <c r="L118" s="3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1:23" ht="12.75">
      <c r="A119" s="57" t="s">
        <v>17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55"/>
      <c r="N119" s="55"/>
      <c r="O119" s="55"/>
      <c r="P119" s="55"/>
      <c r="Q119" s="250"/>
      <c r="R119" s="250"/>
      <c r="S119" s="55"/>
      <c r="T119" s="55"/>
      <c r="U119" s="55"/>
      <c r="V119" s="55"/>
      <c r="W119" s="55"/>
    </row>
    <row r="120" spans="1:23" ht="12.75">
      <c r="A120" s="53" t="s">
        <v>18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1:23" ht="42">
      <c r="A121" s="14" t="s">
        <v>27</v>
      </c>
      <c r="B121" s="21" t="s">
        <v>278</v>
      </c>
      <c r="C121" s="22" t="s">
        <v>90</v>
      </c>
      <c r="D121" s="21"/>
      <c r="E121" s="35"/>
      <c r="F121" s="35"/>
      <c r="G121" s="35"/>
      <c r="H121" s="35"/>
      <c r="I121" s="35"/>
      <c r="J121" s="35"/>
      <c r="K121" s="35"/>
      <c r="L121" s="3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1:23" ht="12.75">
      <c r="A122" s="57" t="s">
        <v>19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1:23" ht="12.75">
      <c r="A123" s="57" t="s">
        <v>20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1:23" ht="27" customHeight="1">
      <c r="A124" s="23" t="s">
        <v>33</v>
      </c>
      <c r="B124" s="372" t="s">
        <v>279</v>
      </c>
      <c r="C124" s="375"/>
      <c r="D124" s="375"/>
      <c r="E124" s="375"/>
      <c r="F124" s="375"/>
      <c r="G124" s="375"/>
      <c r="H124" s="375"/>
      <c r="I124" s="375"/>
      <c r="J124" s="375"/>
      <c r="K124" s="375"/>
      <c r="L124" s="21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 ht="12.75">
      <c r="A125" s="57" t="s">
        <v>30</v>
      </c>
      <c r="B125" s="35"/>
      <c r="C125" s="22"/>
      <c r="D125" s="35"/>
      <c r="E125" s="35"/>
      <c r="F125" s="35"/>
      <c r="G125" s="35"/>
      <c r="H125" s="35"/>
      <c r="I125" s="35"/>
      <c r="J125" s="35"/>
      <c r="K125" s="35"/>
      <c r="L125" s="3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1:23" ht="12.75">
      <c r="A126" s="57" t="s">
        <v>27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2.75">
      <c r="A127" s="23" t="s">
        <v>47</v>
      </c>
      <c r="B127" s="372" t="s">
        <v>48</v>
      </c>
      <c r="C127" s="373"/>
      <c r="D127" s="373"/>
      <c r="E127" s="374"/>
      <c r="F127" s="374"/>
      <c r="G127" s="374"/>
      <c r="H127" s="374"/>
      <c r="I127" s="375"/>
      <c r="J127" s="376"/>
      <c r="K127" s="35"/>
      <c r="L127" s="35"/>
      <c r="M127" s="278"/>
      <c r="N127" s="55"/>
      <c r="O127" s="253"/>
      <c r="P127" s="55"/>
      <c r="Q127" s="55"/>
      <c r="R127" s="253"/>
      <c r="S127" s="55"/>
      <c r="T127" s="55"/>
      <c r="U127" s="55"/>
      <c r="V127" s="253"/>
      <c r="W127" s="55"/>
    </row>
    <row r="128" spans="1:23" ht="12.75">
      <c r="A128" s="57" t="s">
        <v>26</v>
      </c>
      <c r="B128" s="14" t="s">
        <v>34</v>
      </c>
      <c r="C128" s="22" t="s">
        <v>90</v>
      </c>
      <c r="D128" s="14"/>
      <c r="E128" s="35"/>
      <c r="F128" s="35"/>
      <c r="G128" s="35"/>
      <c r="H128" s="35"/>
      <c r="I128" s="35"/>
      <c r="J128" s="35"/>
      <c r="K128" s="35"/>
      <c r="L128" s="3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1:23" ht="21">
      <c r="A129" s="53" t="s">
        <v>17</v>
      </c>
      <c r="B129" s="21" t="s">
        <v>51</v>
      </c>
      <c r="C129" s="22" t="s">
        <v>90</v>
      </c>
      <c r="D129" s="21"/>
      <c r="E129" s="35"/>
      <c r="F129" s="35"/>
      <c r="G129" s="35"/>
      <c r="H129" s="35"/>
      <c r="I129" s="35"/>
      <c r="J129" s="35"/>
      <c r="K129" s="35"/>
      <c r="L129" s="3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1:23" ht="12.75">
      <c r="A130" s="57">
        <v>2</v>
      </c>
      <c r="B130" s="14" t="s">
        <v>31</v>
      </c>
      <c r="C130" s="22" t="s">
        <v>90</v>
      </c>
      <c r="D130" s="14"/>
      <c r="E130" s="35"/>
      <c r="F130" s="35"/>
      <c r="G130" s="35"/>
      <c r="H130" s="35"/>
      <c r="I130" s="35"/>
      <c r="J130" s="35"/>
      <c r="K130" s="35"/>
      <c r="L130" s="3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1:23" ht="12.75">
      <c r="A131" s="57" t="s">
        <v>19</v>
      </c>
      <c r="B131" s="25"/>
      <c r="C131" s="22" t="s">
        <v>90</v>
      </c>
      <c r="D131" s="25"/>
      <c r="E131" s="35"/>
      <c r="F131" s="35"/>
      <c r="G131" s="35"/>
      <c r="H131" s="35"/>
      <c r="I131" s="35"/>
      <c r="J131" s="35"/>
      <c r="K131" s="35"/>
      <c r="L131" s="35"/>
      <c r="M131" s="55"/>
      <c r="N131" s="55"/>
      <c r="O131" s="55"/>
      <c r="P131" s="55"/>
      <c r="Q131" s="55"/>
      <c r="R131" s="253"/>
      <c r="S131" s="55"/>
      <c r="T131" s="55"/>
      <c r="U131" s="55"/>
      <c r="V131" s="55"/>
      <c r="W131" s="55"/>
    </row>
    <row r="132" spans="1:23" ht="12.75">
      <c r="A132" s="57">
        <v>3</v>
      </c>
      <c r="B132" s="21" t="s">
        <v>280</v>
      </c>
      <c r="C132" s="22" t="s">
        <v>90</v>
      </c>
      <c r="D132" s="14"/>
      <c r="E132" s="35"/>
      <c r="F132" s="35"/>
      <c r="G132" s="35"/>
      <c r="H132" s="35"/>
      <c r="I132" s="35"/>
      <c r="J132" s="35"/>
      <c r="K132" s="35"/>
      <c r="L132" s="3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1:23" ht="12.75">
      <c r="A133" s="57" t="s">
        <v>21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1:23" ht="12.75">
      <c r="A134" s="57" t="s">
        <v>111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1:23" ht="31.5">
      <c r="A135" s="6" t="s">
        <v>32</v>
      </c>
      <c r="B135" s="5" t="s">
        <v>50</v>
      </c>
      <c r="C135" s="5"/>
      <c r="D135" s="5"/>
      <c r="E135" s="5"/>
      <c r="F135" s="5"/>
      <c r="G135" s="5"/>
      <c r="H135" s="5"/>
      <c r="I135" s="5"/>
      <c r="J135" s="80"/>
      <c r="K135" s="80"/>
      <c r="L135" s="80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</row>
    <row r="136" spans="1:23" ht="12.75">
      <c r="A136" s="52"/>
      <c r="B136" s="26"/>
      <c r="C136" s="26"/>
      <c r="D136" s="26"/>
      <c r="E136" s="26"/>
      <c r="F136" s="26"/>
      <c r="G136" s="26"/>
      <c r="H136" s="26"/>
      <c r="I136" s="26"/>
      <c r="J136" s="52"/>
      <c r="K136" s="52"/>
      <c r="L136" s="52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30" customHeight="1">
      <c r="A137" s="6" t="s">
        <v>49</v>
      </c>
      <c r="B137" s="350" t="s">
        <v>281</v>
      </c>
      <c r="C137" s="364"/>
      <c r="D137" s="364"/>
      <c r="E137" s="364"/>
      <c r="F137" s="364"/>
      <c r="G137" s="364"/>
      <c r="H137" s="364"/>
      <c r="I137" s="364"/>
      <c r="J137" s="364"/>
      <c r="K137" s="364"/>
      <c r="L137" s="5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1:23" ht="12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</row>
    <row r="139" spans="1:23" ht="12.75" customHeight="1">
      <c r="A139" s="17" t="s">
        <v>103</v>
      </c>
      <c r="B139" s="17" t="s">
        <v>61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</row>
    <row r="140" spans="1:23" ht="12.75">
      <c r="A140" s="32"/>
      <c r="B140" s="32" t="s">
        <v>282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3">
        <f>M19+M101+M117+M124+M127+M135+M137+M139</f>
        <v>7411360</v>
      </c>
      <c r="N140" s="33">
        <f aca="true" t="shared" si="19" ref="N140:W140">N19+N101+N117+N124+N127+N135+N137+N139</f>
        <v>0</v>
      </c>
      <c r="O140" s="33">
        <f t="shared" si="19"/>
        <v>7964942.24</v>
      </c>
      <c r="P140" s="33">
        <f t="shared" si="19"/>
        <v>7512168.33</v>
      </c>
      <c r="Q140" s="33">
        <f t="shared" si="19"/>
        <v>452773.69</v>
      </c>
      <c r="R140" s="33">
        <f t="shared" si="19"/>
        <v>8463883.5</v>
      </c>
      <c r="S140" s="33">
        <f t="shared" si="19"/>
        <v>8463883.5</v>
      </c>
      <c r="T140" s="33">
        <f t="shared" si="19"/>
        <v>0</v>
      </c>
      <c r="U140" s="33">
        <f t="shared" si="19"/>
        <v>8830096.36</v>
      </c>
      <c r="V140" s="33">
        <f t="shared" si="19"/>
        <v>8830096.36</v>
      </c>
      <c r="W140" s="33">
        <f t="shared" si="19"/>
        <v>0</v>
      </c>
    </row>
    <row r="141" spans="1:23" ht="16.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</row>
    <row r="142" spans="1:23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</row>
    <row r="143" spans="1:23" ht="12.75">
      <c r="A143" s="27" t="s">
        <v>113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41"/>
      <c r="N143" s="41"/>
      <c r="O143" s="41"/>
      <c r="P143" s="83"/>
      <c r="Q143" s="83"/>
      <c r="R143" s="83"/>
      <c r="S143" s="83"/>
      <c r="T143" s="83"/>
      <c r="U143" s="83"/>
      <c r="V143" s="83"/>
      <c r="W143" s="83"/>
    </row>
    <row r="144" spans="1:23" ht="12.75">
      <c r="A144" s="27" t="s">
        <v>114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41"/>
      <c r="N144" s="41"/>
      <c r="O144" s="41"/>
      <c r="P144" s="83"/>
      <c r="Q144" s="83"/>
      <c r="R144" s="83"/>
      <c r="S144" s="83"/>
      <c r="T144" s="83"/>
      <c r="U144" s="83"/>
      <c r="V144" s="83"/>
      <c r="W144" s="83"/>
    </row>
    <row r="145" spans="1:23" ht="15.75" customHeight="1">
      <c r="A145" s="27" t="s">
        <v>115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41"/>
      <c r="N145" s="41"/>
      <c r="O145" s="41"/>
      <c r="P145" s="83"/>
      <c r="Q145" s="83"/>
      <c r="R145" s="83"/>
      <c r="S145" s="83"/>
      <c r="T145" s="83"/>
      <c r="U145" s="83"/>
      <c r="V145" s="83"/>
      <c r="W145" s="83"/>
    </row>
    <row r="146" spans="1:23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</row>
    <row r="147" spans="1:23" ht="12.75" customHeight="1">
      <c r="A147" s="405" t="s">
        <v>28</v>
      </c>
      <c r="B147" s="357" t="s">
        <v>1</v>
      </c>
      <c r="C147" s="357" t="s">
        <v>54</v>
      </c>
      <c r="D147" s="357" t="s">
        <v>55</v>
      </c>
      <c r="E147" s="377" t="s">
        <v>2</v>
      </c>
      <c r="F147" s="378"/>
      <c r="G147" s="378"/>
      <c r="H147" s="84"/>
      <c r="I147" s="385" t="s">
        <v>37</v>
      </c>
      <c r="J147" s="357" t="s">
        <v>38</v>
      </c>
      <c r="K147" s="357" t="s">
        <v>3</v>
      </c>
      <c r="L147" s="85"/>
      <c r="M147" s="279"/>
      <c r="N147" s="279"/>
      <c r="O147" s="279"/>
      <c r="P147" s="279"/>
      <c r="Q147" s="642"/>
      <c r="R147" s="642"/>
      <c r="S147" s="279"/>
      <c r="T147" s="279"/>
      <c r="U147" s="280"/>
      <c r="V147" s="279"/>
      <c r="W147" s="281"/>
    </row>
    <row r="148" spans="1:23" ht="12.75" customHeight="1">
      <c r="A148" s="406"/>
      <c r="B148" s="388"/>
      <c r="C148" s="388"/>
      <c r="D148" s="388"/>
      <c r="E148" s="396" t="s">
        <v>4</v>
      </c>
      <c r="F148" s="397"/>
      <c r="G148" s="397"/>
      <c r="H148" s="398"/>
      <c r="I148" s="386"/>
      <c r="J148" s="388"/>
      <c r="K148" s="388"/>
      <c r="L148" s="399"/>
      <c r="M148" s="383"/>
      <c r="N148" s="383"/>
      <c r="O148" s="383"/>
      <c r="P148" s="383"/>
      <c r="Q148" s="643"/>
      <c r="R148" s="643"/>
      <c r="S148" s="643"/>
      <c r="T148" s="643"/>
      <c r="U148" s="643"/>
      <c r="V148" s="643"/>
      <c r="W148" s="644"/>
    </row>
    <row r="149" spans="1:23" ht="12.75" customHeight="1">
      <c r="A149" s="406"/>
      <c r="B149" s="388"/>
      <c r="C149" s="388"/>
      <c r="D149" s="388"/>
      <c r="E149" s="393" t="s">
        <v>5</v>
      </c>
      <c r="F149" s="393" t="s">
        <v>6</v>
      </c>
      <c r="G149" s="390" t="s">
        <v>36</v>
      </c>
      <c r="H149" s="393" t="s">
        <v>7</v>
      </c>
      <c r="I149" s="386"/>
      <c r="J149" s="388"/>
      <c r="K149" s="388"/>
      <c r="L149" s="354" t="s">
        <v>53</v>
      </c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6"/>
    </row>
    <row r="150" spans="1:23" ht="12.75" customHeight="1">
      <c r="A150" s="406"/>
      <c r="B150" s="388"/>
      <c r="C150" s="388"/>
      <c r="D150" s="388"/>
      <c r="E150" s="394"/>
      <c r="F150" s="394"/>
      <c r="G150" s="391"/>
      <c r="H150" s="394"/>
      <c r="I150" s="386"/>
      <c r="J150" s="388"/>
      <c r="K150" s="388"/>
      <c r="L150" s="357" t="s">
        <v>39</v>
      </c>
      <c r="M150" s="637" t="s">
        <v>40</v>
      </c>
      <c r="N150" s="637" t="s">
        <v>41</v>
      </c>
      <c r="O150" s="634" t="s">
        <v>42</v>
      </c>
      <c r="P150" s="635"/>
      <c r="Q150" s="636"/>
      <c r="R150" s="634" t="s">
        <v>8</v>
      </c>
      <c r="S150" s="635"/>
      <c r="T150" s="636"/>
      <c r="U150" s="639" t="s">
        <v>9</v>
      </c>
      <c r="V150" s="640"/>
      <c r="W150" s="641"/>
    </row>
    <row r="151" spans="1:23" ht="36" customHeight="1">
      <c r="A151" s="407"/>
      <c r="B151" s="358"/>
      <c r="C151" s="358"/>
      <c r="D151" s="358"/>
      <c r="E151" s="395"/>
      <c r="F151" s="395"/>
      <c r="G151" s="392"/>
      <c r="H151" s="395"/>
      <c r="I151" s="387"/>
      <c r="J151" s="358"/>
      <c r="K151" s="358"/>
      <c r="L151" s="358"/>
      <c r="M151" s="638"/>
      <c r="N151" s="638"/>
      <c r="O151" s="253" t="s">
        <v>10</v>
      </c>
      <c r="P151" s="253" t="s">
        <v>11</v>
      </c>
      <c r="Q151" s="253" t="s">
        <v>29</v>
      </c>
      <c r="R151" s="253" t="s">
        <v>10</v>
      </c>
      <c r="S151" s="253" t="s">
        <v>11</v>
      </c>
      <c r="T151" s="253" t="s">
        <v>29</v>
      </c>
      <c r="U151" s="253" t="s">
        <v>10</v>
      </c>
      <c r="V151" s="253" t="s">
        <v>11</v>
      </c>
      <c r="W151" s="253" t="s">
        <v>29</v>
      </c>
    </row>
    <row r="152" spans="1:23" ht="12.75">
      <c r="A152" s="51">
        <v>1</v>
      </c>
      <c r="B152" s="51">
        <v>2</v>
      </c>
      <c r="C152" s="51"/>
      <c r="D152" s="51"/>
      <c r="E152" s="51" t="s">
        <v>12</v>
      </c>
      <c r="F152" s="51" t="s">
        <v>13</v>
      </c>
      <c r="G152" s="51">
        <v>5</v>
      </c>
      <c r="H152" s="51">
        <v>6</v>
      </c>
      <c r="I152" s="51">
        <v>7</v>
      </c>
      <c r="J152" s="51">
        <v>8</v>
      </c>
      <c r="K152" s="51">
        <v>9</v>
      </c>
      <c r="L152" s="51">
        <v>10</v>
      </c>
      <c r="M152" s="253">
        <v>11</v>
      </c>
      <c r="N152" s="253">
        <v>12</v>
      </c>
      <c r="O152" s="634" t="s">
        <v>14</v>
      </c>
      <c r="P152" s="635"/>
      <c r="Q152" s="636"/>
      <c r="R152" s="634" t="s">
        <v>15</v>
      </c>
      <c r="S152" s="635"/>
      <c r="T152" s="636"/>
      <c r="U152" s="634" t="s">
        <v>16</v>
      </c>
      <c r="V152" s="635"/>
      <c r="W152" s="636"/>
    </row>
    <row r="153" spans="1:23" ht="15.75" customHeight="1">
      <c r="A153" s="51" t="s">
        <v>43</v>
      </c>
      <c r="B153" s="350" t="s">
        <v>240</v>
      </c>
      <c r="C153" s="362"/>
      <c r="D153" s="362"/>
      <c r="E153" s="362"/>
      <c r="F153" s="362"/>
      <c r="G153" s="362"/>
      <c r="H153" s="363"/>
      <c r="I153" s="52"/>
      <c r="J153" s="52"/>
      <c r="K153" s="52"/>
      <c r="L153" s="52"/>
      <c r="M153" s="30">
        <f aca="true" t="shared" si="20" ref="M153:W153">SUM(M155+M163+M170+M176+M201)</f>
        <v>85570</v>
      </c>
      <c r="N153" s="30">
        <f t="shared" si="20"/>
        <v>0</v>
      </c>
      <c r="O153" s="30">
        <f t="shared" si="20"/>
        <v>85570</v>
      </c>
      <c r="P153" s="30">
        <f t="shared" si="20"/>
        <v>85570</v>
      </c>
      <c r="Q153" s="30">
        <f t="shared" si="20"/>
        <v>0</v>
      </c>
      <c r="R153" s="30">
        <f t="shared" si="20"/>
        <v>85570</v>
      </c>
      <c r="S153" s="30">
        <f t="shared" si="20"/>
        <v>85570</v>
      </c>
      <c r="T153" s="30">
        <f t="shared" si="20"/>
        <v>0</v>
      </c>
      <c r="U153" s="30">
        <f t="shared" si="20"/>
        <v>85570</v>
      </c>
      <c r="V153" s="30">
        <f t="shared" si="20"/>
        <v>85570</v>
      </c>
      <c r="W153" s="30">
        <f t="shared" si="20"/>
        <v>0</v>
      </c>
    </row>
    <row r="154" spans="1:23" ht="12.75">
      <c r="A154" s="52"/>
      <c r="B154" s="367"/>
      <c r="C154" s="368"/>
      <c r="D154" s="368"/>
      <c r="E154" s="368"/>
      <c r="F154" s="368"/>
      <c r="G154" s="369"/>
      <c r="H154" s="52"/>
      <c r="I154" s="370"/>
      <c r="J154" s="371"/>
      <c r="K154" s="52"/>
      <c r="L154" s="52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1:23" ht="12.75" customHeight="1">
      <c r="A155" s="350" t="s">
        <v>241</v>
      </c>
      <c r="B155" s="362"/>
      <c r="C155" s="362"/>
      <c r="D155" s="362"/>
      <c r="E155" s="362"/>
      <c r="F155" s="362"/>
      <c r="G155" s="362"/>
      <c r="H155" s="362"/>
      <c r="I155" s="362"/>
      <c r="J155" s="362"/>
      <c r="K155" s="362"/>
      <c r="L155" s="52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1:23" ht="22.5">
      <c r="A156" s="51" t="s">
        <v>17</v>
      </c>
      <c r="B156" s="40" t="s">
        <v>242</v>
      </c>
      <c r="C156" s="89" t="s">
        <v>90</v>
      </c>
      <c r="D156" s="40"/>
      <c r="E156" s="52"/>
      <c r="F156" s="52"/>
      <c r="G156" s="52"/>
      <c r="H156" s="52"/>
      <c r="I156" s="52"/>
      <c r="J156" s="52"/>
      <c r="K156" s="52"/>
      <c r="L156" s="52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1:23" ht="12.75">
      <c r="A157" s="51" t="s">
        <v>58</v>
      </c>
      <c r="B157" s="40"/>
      <c r="C157" s="89"/>
      <c r="D157" s="40"/>
      <c r="E157" s="52"/>
      <c r="F157" s="52"/>
      <c r="G157" s="52"/>
      <c r="H157" s="52"/>
      <c r="I157" s="52"/>
      <c r="J157" s="52"/>
      <c r="K157" s="52"/>
      <c r="L157" s="52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33.75">
      <c r="A158" s="51" t="s">
        <v>18</v>
      </c>
      <c r="B158" s="40" t="s">
        <v>112</v>
      </c>
      <c r="C158" s="89" t="s">
        <v>90</v>
      </c>
      <c r="D158" s="40"/>
      <c r="E158" s="52"/>
      <c r="F158" s="52"/>
      <c r="G158" s="52"/>
      <c r="H158" s="52"/>
      <c r="I158" s="52"/>
      <c r="J158" s="52"/>
      <c r="K158" s="52"/>
      <c r="L158" s="52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1:23" ht="12.75">
      <c r="A159" s="51" t="s">
        <v>59</v>
      </c>
      <c r="B159" s="40"/>
      <c r="C159" s="89"/>
      <c r="D159" s="40"/>
      <c r="E159" s="52"/>
      <c r="F159" s="52"/>
      <c r="G159" s="52"/>
      <c r="H159" s="52"/>
      <c r="I159" s="52"/>
      <c r="J159" s="52"/>
      <c r="K159" s="52"/>
      <c r="L159" s="52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1:23" ht="12.75">
      <c r="A160" s="51" t="s">
        <v>60</v>
      </c>
      <c r="B160" s="40" t="s">
        <v>61</v>
      </c>
      <c r="C160" s="89" t="s">
        <v>90</v>
      </c>
      <c r="D160" s="40"/>
      <c r="E160" s="52"/>
      <c r="F160" s="52"/>
      <c r="G160" s="52"/>
      <c r="H160" s="52"/>
      <c r="I160" s="52"/>
      <c r="J160" s="52"/>
      <c r="K160" s="52"/>
      <c r="L160" s="52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1:23" ht="12.75">
      <c r="A161" s="51" t="s">
        <v>62</v>
      </c>
      <c r="B161" s="40"/>
      <c r="C161" s="40"/>
      <c r="D161" s="40"/>
      <c r="E161" s="52"/>
      <c r="F161" s="52"/>
      <c r="G161" s="52"/>
      <c r="H161" s="52"/>
      <c r="I161" s="52"/>
      <c r="J161" s="52"/>
      <c r="K161" s="52"/>
      <c r="L161" s="52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1:23" ht="12.75">
      <c r="A162" s="51"/>
      <c r="B162" s="40"/>
      <c r="C162" s="40"/>
      <c r="D162" s="40"/>
      <c r="E162" s="52"/>
      <c r="F162" s="52"/>
      <c r="G162" s="52"/>
      <c r="H162" s="52"/>
      <c r="I162" s="52"/>
      <c r="J162" s="52"/>
      <c r="K162" s="52"/>
      <c r="L162" s="52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1:23" ht="12.75" customHeight="1">
      <c r="A163" s="350" t="s">
        <v>245</v>
      </c>
      <c r="B163" s="362"/>
      <c r="C163" s="362"/>
      <c r="D163" s="362"/>
      <c r="E163" s="362"/>
      <c r="F163" s="362"/>
      <c r="G163" s="362"/>
      <c r="H163" s="362"/>
      <c r="I163" s="362"/>
      <c r="J163" s="362"/>
      <c r="K163" s="363"/>
      <c r="L163" s="52"/>
      <c r="M163" s="30">
        <f>SUM(M164+M166+M168)</f>
        <v>85570</v>
      </c>
      <c r="N163" s="30">
        <f aca="true" t="shared" si="21" ref="N163:W163">SUM(N164+N166+N168)</f>
        <v>0</v>
      </c>
      <c r="O163" s="30">
        <f t="shared" si="21"/>
        <v>85570</v>
      </c>
      <c r="P163" s="30">
        <f t="shared" si="21"/>
        <v>85570</v>
      </c>
      <c r="Q163" s="30">
        <f t="shared" si="21"/>
        <v>0</v>
      </c>
      <c r="R163" s="30">
        <f t="shared" si="21"/>
        <v>85570</v>
      </c>
      <c r="S163" s="30">
        <f t="shared" si="21"/>
        <v>85570</v>
      </c>
      <c r="T163" s="30">
        <f t="shared" si="21"/>
        <v>0</v>
      </c>
      <c r="U163" s="30">
        <f t="shared" si="21"/>
        <v>85570</v>
      </c>
      <c r="V163" s="30">
        <f t="shared" si="21"/>
        <v>85570</v>
      </c>
      <c r="W163" s="30">
        <f t="shared" si="21"/>
        <v>0</v>
      </c>
    </row>
    <row r="164" spans="1:23" ht="22.5">
      <c r="A164" s="63" t="s">
        <v>19</v>
      </c>
      <c r="B164" s="40" t="s">
        <v>246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5">
        <f>SUM(M165)</f>
        <v>68900</v>
      </c>
      <c r="N164" s="55"/>
      <c r="O164" s="55">
        <f>P164</f>
        <v>68900</v>
      </c>
      <c r="P164" s="55">
        <f>M164</f>
        <v>68900</v>
      </c>
      <c r="Q164" s="55">
        <f aca="true" t="shared" si="22" ref="Q164:W164">SUM(Q165)</f>
        <v>0</v>
      </c>
      <c r="R164" s="55">
        <f t="shared" si="22"/>
        <v>68900</v>
      </c>
      <c r="S164" s="55">
        <f t="shared" si="22"/>
        <v>68900</v>
      </c>
      <c r="T164" s="55">
        <f t="shared" si="22"/>
        <v>0</v>
      </c>
      <c r="U164" s="55">
        <f t="shared" si="22"/>
        <v>68900</v>
      </c>
      <c r="V164" s="55">
        <f t="shared" si="22"/>
        <v>68900</v>
      </c>
      <c r="W164" s="55">
        <f t="shared" si="22"/>
        <v>0</v>
      </c>
    </row>
    <row r="165" spans="1:23" ht="45">
      <c r="A165" s="63" t="s">
        <v>56</v>
      </c>
      <c r="B165" s="40" t="s">
        <v>143</v>
      </c>
      <c r="C165" s="52"/>
      <c r="D165" s="52"/>
      <c r="E165" s="35" t="s">
        <v>144</v>
      </c>
      <c r="F165" s="35" t="s">
        <v>126</v>
      </c>
      <c r="G165" s="35" t="s">
        <v>505</v>
      </c>
      <c r="H165" s="35" t="s">
        <v>119</v>
      </c>
      <c r="I165" s="52"/>
      <c r="J165" s="52"/>
      <c r="K165" s="52"/>
      <c r="L165" s="52"/>
      <c r="M165" s="55">
        <v>68900</v>
      </c>
      <c r="N165" s="55"/>
      <c r="O165" s="55">
        <f>P165</f>
        <v>68900</v>
      </c>
      <c r="P165" s="55">
        <f>M165</f>
        <v>68900</v>
      </c>
      <c r="Q165" s="55">
        <v>0</v>
      </c>
      <c r="R165" s="55">
        <f>O165</f>
        <v>68900</v>
      </c>
      <c r="S165" s="55">
        <f>P165</f>
        <v>68900</v>
      </c>
      <c r="T165" s="55">
        <v>0</v>
      </c>
      <c r="U165" s="55">
        <f>R165</f>
        <v>68900</v>
      </c>
      <c r="V165" s="55">
        <f>S165</f>
        <v>68900</v>
      </c>
      <c r="W165" s="55">
        <v>0</v>
      </c>
    </row>
    <row r="166" spans="1:23" ht="36.75" customHeight="1">
      <c r="A166" s="63" t="s">
        <v>20</v>
      </c>
      <c r="B166" s="40" t="s">
        <v>110</v>
      </c>
      <c r="C166" s="52"/>
      <c r="D166" s="52"/>
      <c r="E166" s="35" t="s">
        <v>144</v>
      </c>
      <c r="F166" s="35" t="s">
        <v>126</v>
      </c>
      <c r="G166" s="35" t="s">
        <v>505</v>
      </c>
      <c r="H166" s="35" t="s">
        <v>121</v>
      </c>
      <c r="I166" s="52"/>
      <c r="J166" s="52"/>
      <c r="K166" s="52"/>
      <c r="L166" s="52"/>
      <c r="M166" s="55">
        <v>16670</v>
      </c>
      <c r="N166" s="55"/>
      <c r="O166" s="55">
        <f>P166</f>
        <v>16670</v>
      </c>
      <c r="P166" s="55">
        <f>M166</f>
        <v>16670</v>
      </c>
      <c r="Q166" s="55">
        <f aca="true" t="shared" si="23" ref="Q166:W166">SUM(Q167)</f>
        <v>0</v>
      </c>
      <c r="R166" s="55">
        <f>O166</f>
        <v>16670</v>
      </c>
      <c r="S166" s="55">
        <f>P166</f>
        <v>16670</v>
      </c>
      <c r="T166" s="55">
        <f t="shared" si="23"/>
        <v>0</v>
      </c>
      <c r="U166" s="55">
        <f>R166</f>
        <v>16670</v>
      </c>
      <c r="V166" s="55">
        <f>S166</f>
        <v>16670</v>
      </c>
      <c r="W166" s="55">
        <f t="shared" si="23"/>
        <v>0</v>
      </c>
    </row>
    <row r="167" spans="1:23" ht="45">
      <c r="A167" s="63" t="s">
        <v>105</v>
      </c>
      <c r="B167" s="40" t="s">
        <v>143</v>
      </c>
      <c r="C167" s="52"/>
      <c r="D167" s="52"/>
      <c r="E167" s="35" t="s">
        <v>144</v>
      </c>
      <c r="F167" s="35" t="s">
        <v>126</v>
      </c>
      <c r="G167" s="35" t="s">
        <v>505</v>
      </c>
      <c r="H167" s="35" t="s">
        <v>121</v>
      </c>
      <c r="I167" s="52"/>
      <c r="J167" s="52"/>
      <c r="K167" s="52"/>
      <c r="L167" s="52"/>
      <c r="M167" s="55">
        <v>16670</v>
      </c>
      <c r="N167" s="55"/>
      <c r="O167" s="55">
        <v>16670</v>
      </c>
      <c r="P167" s="55">
        <v>16670</v>
      </c>
      <c r="Q167" s="55">
        <v>0</v>
      </c>
      <c r="R167" s="55">
        <v>16670</v>
      </c>
      <c r="S167" s="55">
        <v>16670</v>
      </c>
      <c r="T167" s="55">
        <v>0</v>
      </c>
      <c r="U167" s="55">
        <v>16670</v>
      </c>
      <c r="V167" s="55">
        <v>16670</v>
      </c>
      <c r="W167" s="55">
        <v>0</v>
      </c>
    </row>
    <row r="168" spans="1:23" ht="12.75" customHeight="1">
      <c r="A168" s="63" t="s">
        <v>57</v>
      </c>
      <c r="B168" s="63" t="s">
        <v>61</v>
      </c>
      <c r="C168" s="52"/>
      <c r="D168" s="52"/>
      <c r="E168" s="35"/>
      <c r="F168" s="35"/>
      <c r="G168" s="35"/>
      <c r="H168" s="35"/>
      <c r="I168" s="52"/>
      <c r="J168" s="52"/>
      <c r="K168" s="52"/>
      <c r="L168" s="52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1:23" ht="45">
      <c r="A169" s="63" t="s">
        <v>107</v>
      </c>
      <c r="B169" s="40" t="s">
        <v>143</v>
      </c>
      <c r="C169" s="52"/>
      <c r="D169" s="52"/>
      <c r="E169" s="35"/>
      <c r="F169" s="35"/>
      <c r="G169" s="35"/>
      <c r="H169" s="35"/>
      <c r="I169" s="52"/>
      <c r="J169" s="52"/>
      <c r="K169" s="52"/>
      <c r="L169" s="52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36.75" customHeight="1">
      <c r="A170" s="350" t="s">
        <v>254</v>
      </c>
      <c r="B170" s="364"/>
      <c r="C170" s="364"/>
      <c r="D170" s="364"/>
      <c r="E170" s="364"/>
      <c r="F170" s="364"/>
      <c r="G170" s="364"/>
      <c r="H170" s="364"/>
      <c r="I170" s="364"/>
      <c r="J170" s="364"/>
      <c r="K170" s="364"/>
      <c r="L170" s="5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:23" ht="33.75">
      <c r="A171" s="20" t="s">
        <v>63</v>
      </c>
      <c r="B171" s="40" t="s">
        <v>67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6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</row>
    <row r="172" spans="1:23" ht="12.75">
      <c r="A172" s="90" t="s">
        <v>64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6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</row>
    <row r="173" spans="1:23" ht="12.75">
      <c r="A173" s="9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6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</row>
    <row r="174" spans="1:23" ht="22.5">
      <c r="A174" s="63" t="s">
        <v>65</v>
      </c>
      <c r="B174" s="40" t="s">
        <v>68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1:23" ht="12.75">
      <c r="A175" s="63" t="s">
        <v>66</v>
      </c>
      <c r="B175" s="40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1:23" ht="25.5" customHeight="1">
      <c r="A176" s="350" t="s">
        <v>272</v>
      </c>
      <c r="B176" s="364"/>
      <c r="C176" s="364"/>
      <c r="D176" s="364"/>
      <c r="E176" s="364"/>
      <c r="F176" s="364"/>
      <c r="G176" s="364"/>
      <c r="H176" s="364"/>
      <c r="I176" s="364"/>
      <c r="J176" s="364"/>
      <c r="K176" s="364"/>
      <c r="L176" s="5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ht="12.75">
      <c r="A177" s="6" t="s">
        <v>22</v>
      </c>
      <c r="B177" s="6" t="s">
        <v>69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1:23" ht="56.25">
      <c r="A178" s="63" t="s">
        <v>70</v>
      </c>
      <c r="B178" s="90" t="s">
        <v>71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52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1:23" ht="12.75">
      <c r="A179" s="63" t="s">
        <v>72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1:23" ht="12.75">
      <c r="A180" s="63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1:23" ht="33.75">
      <c r="A181" s="63" t="s">
        <v>73</v>
      </c>
      <c r="B181" s="40" t="s">
        <v>273</v>
      </c>
      <c r="C181" s="15" t="s">
        <v>90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1:23" ht="12.75">
      <c r="A182" s="63" t="s">
        <v>74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1:23" ht="12.75">
      <c r="A183" s="6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1:23" ht="22.5">
      <c r="A184" s="63" t="s">
        <v>75</v>
      </c>
      <c r="B184" s="40" t="s">
        <v>76</v>
      </c>
      <c r="C184" s="15" t="s">
        <v>90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1:23" ht="12.75">
      <c r="A185" s="63" t="s">
        <v>77</v>
      </c>
      <c r="B185" s="40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1:23" ht="12.75">
      <c r="A186" s="63" t="s">
        <v>23</v>
      </c>
      <c r="B186" s="6" t="s">
        <v>109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1:23" ht="56.25">
      <c r="A187" s="63" t="s">
        <v>78</v>
      </c>
      <c r="B187" s="90" t="s">
        <v>83</v>
      </c>
      <c r="C187" s="63"/>
      <c r="D187" s="63"/>
      <c r="E187" s="63"/>
      <c r="F187" s="63"/>
      <c r="G187" s="63"/>
      <c r="H187" s="63"/>
      <c r="I187" s="63"/>
      <c r="J187" s="63"/>
      <c r="K187" s="52"/>
      <c r="L187" s="52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1:23" ht="12.75">
      <c r="A188" s="63" t="s">
        <v>72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1:23" ht="12.75" customHeight="1">
      <c r="A189" s="63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1:23" ht="33.75">
      <c r="A190" s="63" t="s">
        <v>79</v>
      </c>
      <c r="B190" s="40" t="s">
        <v>274</v>
      </c>
      <c r="C190" s="15" t="s">
        <v>90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1:23" ht="12.75">
      <c r="A191" s="63" t="s">
        <v>80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1:23" ht="12.75">
      <c r="A192" s="6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1:23" ht="27.75" customHeight="1">
      <c r="A193" s="63" t="s">
        <v>81</v>
      </c>
      <c r="B193" s="40" t="s">
        <v>84</v>
      </c>
      <c r="C193" s="15" t="s">
        <v>90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1:23" ht="12.75">
      <c r="A194" s="63" t="s">
        <v>82</v>
      </c>
      <c r="B194" s="40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1:23" ht="12.75">
      <c r="A195" s="63"/>
      <c r="B195" s="40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1:23" ht="15.75" customHeight="1">
      <c r="A196" s="63"/>
      <c r="B196" s="40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1:23" ht="12.75" customHeight="1">
      <c r="A197" s="6" t="s">
        <v>85</v>
      </c>
      <c r="B197" s="350" t="s">
        <v>86</v>
      </c>
      <c r="C197" s="362"/>
      <c r="D197" s="362"/>
      <c r="E197" s="364"/>
      <c r="F197" s="364"/>
      <c r="G197" s="364"/>
      <c r="H197" s="364"/>
      <c r="I197" s="382"/>
      <c r="J197" s="52"/>
      <c r="K197" s="52"/>
      <c r="L197" s="52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1:23" ht="12.75">
      <c r="A198" s="63" t="s">
        <v>87</v>
      </c>
      <c r="B198" s="40"/>
      <c r="C198" s="15" t="s">
        <v>90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1:23" ht="12.75">
      <c r="A199" s="63" t="s">
        <v>88</v>
      </c>
      <c r="B199" s="40"/>
      <c r="C199" s="15" t="s">
        <v>90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1:23" ht="12.75">
      <c r="A200" s="63"/>
      <c r="B200" s="52"/>
      <c r="C200" s="74"/>
      <c r="D200" s="52"/>
      <c r="E200" s="52"/>
      <c r="F200" s="52"/>
      <c r="G200" s="52"/>
      <c r="H200" s="52"/>
      <c r="I200" s="52"/>
      <c r="J200" s="52"/>
      <c r="K200" s="52"/>
      <c r="L200" s="52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1:23" ht="12.75" customHeight="1">
      <c r="A201" s="350" t="s">
        <v>275</v>
      </c>
      <c r="B201" s="364"/>
      <c r="C201" s="364"/>
      <c r="D201" s="364"/>
      <c r="E201" s="364"/>
      <c r="F201" s="364"/>
      <c r="G201" s="364"/>
      <c r="H201" s="364"/>
      <c r="I201" s="364"/>
      <c r="J201" s="364"/>
      <c r="K201" s="19"/>
      <c r="L201" s="5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1:23" ht="12.75">
      <c r="A202" s="63" t="s">
        <v>24</v>
      </c>
      <c r="B202" s="52"/>
      <c r="C202" s="74" t="s">
        <v>90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1:23" ht="12.75">
      <c r="A203" s="63" t="s">
        <v>25</v>
      </c>
      <c r="B203" s="52"/>
      <c r="C203" s="74" t="s">
        <v>90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1:23" ht="15.75" customHeight="1">
      <c r="A204" s="16" t="s">
        <v>44</v>
      </c>
      <c r="B204" s="350" t="s">
        <v>45</v>
      </c>
      <c r="C204" s="362"/>
      <c r="D204" s="362"/>
      <c r="E204" s="362"/>
      <c r="F204" s="362"/>
      <c r="G204" s="362"/>
      <c r="H204" s="362"/>
      <c r="I204" s="362"/>
      <c r="J204" s="362"/>
      <c r="K204" s="362"/>
      <c r="L204" s="363"/>
      <c r="M204" s="253"/>
      <c r="N204" s="55"/>
      <c r="O204" s="55"/>
      <c r="P204" s="55"/>
      <c r="Q204" s="55"/>
      <c r="R204" s="55">
        <f>O204</f>
        <v>0</v>
      </c>
      <c r="S204" s="55">
        <f>P204</f>
        <v>0</v>
      </c>
      <c r="T204" s="55">
        <v>0</v>
      </c>
      <c r="U204" s="55">
        <f>R204</f>
        <v>0</v>
      </c>
      <c r="V204" s="55">
        <f>S204</f>
        <v>0</v>
      </c>
      <c r="W204" s="55"/>
    </row>
    <row r="205" spans="1:23" ht="21">
      <c r="A205" s="63" t="s">
        <v>26</v>
      </c>
      <c r="B205" s="5" t="s">
        <v>89</v>
      </c>
      <c r="C205" s="16" t="s">
        <v>90</v>
      </c>
      <c r="D205" s="6"/>
      <c r="E205" s="52"/>
      <c r="F205" s="52"/>
      <c r="G205" s="52"/>
      <c r="H205" s="52"/>
      <c r="I205" s="52"/>
      <c r="J205" s="52"/>
      <c r="K205" s="52"/>
      <c r="L205" s="52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1:23" ht="12.75">
      <c r="A206" s="51" t="s">
        <v>17</v>
      </c>
      <c r="C206" s="52"/>
      <c r="D206" s="52"/>
      <c r="F206" s="52"/>
      <c r="H206" s="52"/>
      <c r="I206" s="52"/>
      <c r="J206" s="52"/>
      <c r="K206" s="52"/>
      <c r="L206" s="52"/>
      <c r="M206" s="55"/>
      <c r="N206" s="55"/>
      <c r="O206" s="55"/>
      <c r="P206" s="55"/>
      <c r="Q206" s="55"/>
      <c r="R206" s="55">
        <f>O206</f>
        <v>0</v>
      </c>
      <c r="S206" s="55">
        <f>P206</f>
        <v>0</v>
      </c>
      <c r="T206" s="55">
        <v>0</v>
      </c>
      <c r="U206" s="55">
        <f>R206</f>
        <v>0</v>
      </c>
      <c r="V206" s="55">
        <f>S206</f>
        <v>0</v>
      </c>
      <c r="W206" s="55"/>
    </row>
    <row r="207" spans="1:23" ht="12.75">
      <c r="A207" s="63" t="s">
        <v>18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1:23" ht="31.5">
      <c r="A208" s="63" t="s">
        <v>27</v>
      </c>
      <c r="B208" s="5" t="s">
        <v>91</v>
      </c>
      <c r="C208" s="15" t="s">
        <v>90</v>
      </c>
      <c r="D208" s="15"/>
      <c r="E208" s="52"/>
      <c r="F208" s="52"/>
      <c r="G208" s="52"/>
      <c r="H208" s="52"/>
      <c r="I208" s="52"/>
      <c r="J208" s="52"/>
      <c r="K208" s="52"/>
      <c r="L208" s="52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1:23" ht="12.75">
      <c r="A209" s="63" t="s">
        <v>19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1:23" ht="12.75">
      <c r="A210" s="63" t="s">
        <v>92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1:23" ht="21">
      <c r="A211" s="6" t="s">
        <v>12</v>
      </c>
      <c r="B211" s="5" t="s">
        <v>93</v>
      </c>
      <c r="C211" s="15" t="s">
        <v>90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1:23" ht="15.75" customHeight="1">
      <c r="A212" s="63" t="s">
        <v>65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1:23" ht="12.75">
      <c r="A213" s="63" t="s">
        <v>94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1:23" ht="12.75">
      <c r="A214" s="6" t="s">
        <v>13</v>
      </c>
      <c r="B214" s="6" t="s">
        <v>95</v>
      </c>
      <c r="C214" s="15" t="s">
        <v>90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1:23" ht="12.75">
      <c r="A215" s="63" t="s">
        <v>98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1:23" ht="12.75">
      <c r="A216" s="63" t="s">
        <v>96</v>
      </c>
      <c r="B216" s="6" t="s">
        <v>97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1:23" ht="12.75">
      <c r="A217" s="63" t="s">
        <v>99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1:23" ht="12.75">
      <c r="A218" s="6" t="s">
        <v>100</v>
      </c>
      <c r="B218" s="6" t="s">
        <v>101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1:23" ht="15.75" customHeight="1">
      <c r="A219" s="63" t="s">
        <v>102</v>
      </c>
      <c r="B219" s="52"/>
      <c r="C219" s="52"/>
      <c r="D219" s="52"/>
      <c r="E219" s="52"/>
      <c r="F219" s="52"/>
      <c r="G219" s="52"/>
      <c r="H219" s="52"/>
      <c r="I219" s="52"/>
      <c r="J219" s="19"/>
      <c r="K219" s="52"/>
      <c r="L219" s="52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1:23" ht="15.75" customHeight="1">
      <c r="A220" s="16" t="s">
        <v>46</v>
      </c>
      <c r="B220" s="350" t="s">
        <v>468</v>
      </c>
      <c r="C220" s="413"/>
      <c r="D220" s="413"/>
      <c r="E220" s="413"/>
      <c r="F220" s="413"/>
      <c r="G220" s="413"/>
      <c r="H220" s="413"/>
      <c r="I220" s="413"/>
      <c r="J220" s="413"/>
      <c r="K220" s="413"/>
      <c r="L220" s="19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</row>
    <row r="221" spans="1:23" ht="31.5">
      <c r="A221" s="6" t="s">
        <v>26</v>
      </c>
      <c r="B221" s="5" t="s">
        <v>277</v>
      </c>
      <c r="C221" s="15" t="s">
        <v>90</v>
      </c>
      <c r="D221" s="5"/>
      <c r="E221" s="52"/>
      <c r="F221" s="52"/>
      <c r="G221" s="52"/>
      <c r="H221" s="52"/>
      <c r="I221" s="52"/>
      <c r="J221" s="52"/>
      <c r="K221" s="52"/>
      <c r="L221" s="52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1:23" ht="15.75" customHeight="1">
      <c r="A222" s="63" t="s">
        <v>17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5"/>
      <c r="N222" s="55"/>
      <c r="O222" s="55"/>
      <c r="P222" s="55"/>
      <c r="Q222" s="250"/>
      <c r="R222" s="250"/>
      <c r="S222" s="55"/>
      <c r="T222" s="55"/>
      <c r="U222" s="55"/>
      <c r="V222" s="55"/>
      <c r="W222" s="55"/>
    </row>
    <row r="223" spans="1:23" ht="12.75">
      <c r="A223" s="51" t="s">
        <v>18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1:23" ht="42">
      <c r="A224" s="6" t="s">
        <v>27</v>
      </c>
      <c r="B224" s="5" t="s">
        <v>278</v>
      </c>
      <c r="C224" s="15" t="s">
        <v>90</v>
      </c>
      <c r="D224" s="5"/>
      <c r="E224" s="52"/>
      <c r="F224" s="52"/>
      <c r="G224" s="52"/>
      <c r="H224" s="52"/>
      <c r="I224" s="52"/>
      <c r="J224" s="52"/>
      <c r="K224" s="52"/>
      <c r="L224" s="52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1:23" ht="12.75">
      <c r="A225" s="63" t="s">
        <v>19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1:23" ht="12.75">
      <c r="A226" s="63" t="s">
        <v>20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1:23" ht="15.75" customHeight="1">
      <c r="A227" s="16" t="s">
        <v>33</v>
      </c>
      <c r="B227" s="350" t="s">
        <v>279</v>
      </c>
      <c r="C227" s="364"/>
      <c r="D227" s="364"/>
      <c r="E227" s="364"/>
      <c r="F227" s="364"/>
      <c r="G227" s="364"/>
      <c r="H227" s="364"/>
      <c r="I227" s="364"/>
      <c r="J227" s="364"/>
      <c r="K227" s="364"/>
      <c r="L227" s="36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</row>
    <row r="228" spans="1:23" ht="12.75">
      <c r="A228" s="63" t="s">
        <v>30</v>
      </c>
      <c r="B228" s="52"/>
      <c r="C228" s="15"/>
      <c r="D228" s="52"/>
      <c r="E228" s="52"/>
      <c r="F228" s="52"/>
      <c r="G228" s="52"/>
      <c r="H228" s="52"/>
      <c r="I228" s="52"/>
      <c r="J228" s="52"/>
      <c r="K228" s="52"/>
      <c r="L228" s="52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1:23" ht="12.75">
      <c r="A229" s="63" t="s">
        <v>27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1:23" ht="15.75" customHeight="1">
      <c r="A230" s="16" t="s">
        <v>47</v>
      </c>
      <c r="B230" s="350" t="s">
        <v>48</v>
      </c>
      <c r="C230" s="362"/>
      <c r="D230" s="362"/>
      <c r="E230" s="362"/>
      <c r="F230" s="362"/>
      <c r="G230" s="362"/>
      <c r="H230" s="362"/>
      <c r="I230" s="362"/>
      <c r="J230" s="363"/>
      <c r="K230" s="52"/>
      <c r="L230" s="52"/>
      <c r="M230" s="278"/>
      <c r="N230" s="55"/>
      <c r="O230" s="253"/>
      <c r="P230" s="55"/>
      <c r="Q230" s="55"/>
      <c r="R230" s="253"/>
      <c r="S230" s="55"/>
      <c r="T230" s="55"/>
      <c r="U230" s="55"/>
      <c r="V230" s="253"/>
      <c r="W230" s="55"/>
    </row>
    <row r="231" spans="1:23" ht="12.75">
      <c r="A231" s="63" t="s">
        <v>26</v>
      </c>
      <c r="B231" s="6" t="s">
        <v>34</v>
      </c>
      <c r="C231" s="15" t="s">
        <v>90</v>
      </c>
      <c r="D231" s="6"/>
      <c r="E231" s="52"/>
      <c r="F231" s="52"/>
      <c r="G231" s="52"/>
      <c r="H231" s="52"/>
      <c r="I231" s="52"/>
      <c r="J231" s="52"/>
      <c r="K231" s="52"/>
      <c r="L231" s="52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1:23" ht="24" customHeight="1">
      <c r="A232" s="51" t="s">
        <v>17</v>
      </c>
      <c r="B232" s="5" t="s">
        <v>51</v>
      </c>
      <c r="C232" s="15" t="s">
        <v>90</v>
      </c>
      <c r="D232" s="5"/>
      <c r="E232" s="52"/>
      <c r="F232" s="52"/>
      <c r="G232" s="52"/>
      <c r="H232" s="52"/>
      <c r="I232" s="52"/>
      <c r="J232" s="52"/>
      <c r="K232" s="52"/>
      <c r="L232" s="52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1:23" ht="12.75">
      <c r="A233" s="63">
        <v>2</v>
      </c>
      <c r="B233" s="6" t="s">
        <v>31</v>
      </c>
      <c r="C233" s="15" t="s">
        <v>90</v>
      </c>
      <c r="D233" s="6"/>
      <c r="E233" s="52"/>
      <c r="F233" s="52"/>
      <c r="G233" s="52"/>
      <c r="H233" s="52"/>
      <c r="I233" s="52"/>
      <c r="J233" s="52"/>
      <c r="K233" s="52"/>
      <c r="L233" s="52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1:23" ht="12.75">
      <c r="A234" s="63" t="s">
        <v>19</v>
      </c>
      <c r="B234" s="29"/>
      <c r="C234" s="15" t="s">
        <v>90</v>
      </c>
      <c r="D234" s="29"/>
      <c r="E234" s="52"/>
      <c r="F234" s="52"/>
      <c r="G234" s="52"/>
      <c r="H234" s="52"/>
      <c r="I234" s="52"/>
      <c r="J234" s="52"/>
      <c r="K234" s="52"/>
      <c r="L234" s="52"/>
      <c r="M234" s="55"/>
      <c r="N234" s="55"/>
      <c r="O234" s="55"/>
      <c r="P234" s="55"/>
      <c r="Q234" s="55"/>
      <c r="R234" s="253"/>
      <c r="S234" s="55"/>
      <c r="T234" s="55"/>
      <c r="U234" s="55"/>
      <c r="V234" s="55"/>
      <c r="W234" s="55"/>
    </row>
    <row r="235" spans="1:23" ht="12.75">
      <c r="A235" s="63">
        <v>3</v>
      </c>
      <c r="B235" s="5" t="s">
        <v>280</v>
      </c>
      <c r="C235" s="15" t="s">
        <v>90</v>
      </c>
      <c r="D235" s="6"/>
      <c r="E235" s="52"/>
      <c r="F235" s="52"/>
      <c r="G235" s="52"/>
      <c r="H235" s="52"/>
      <c r="I235" s="52"/>
      <c r="J235" s="52"/>
      <c r="K235" s="52"/>
      <c r="L235" s="52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1:23" ht="12.75">
      <c r="A236" s="63" t="s">
        <v>21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1:23" ht="12.75">
      <c r="A237" s="63" t="s">
        <v>111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1:23" ht="12.75">
      <c r="A238" s="6" t="s">
        <v>32</v>
      </c>
      <c r="B238" s="350" t="s">
        <v>50</v>
      </c>
      <c r="C238" s="364"/>
      <c r="D238" s="364"/>
      <c r="E238" s="364"/>
      <c r="F238" s="364"/>
      <c r="G238" s="364"/>
      <c r="H238" s="364"/>
      <c r="I238" s="364"/>
      <c r="J238" s="364"/>
      <c r="K238" s="364"/>
      <c r="L238" s="80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</row>
    <row r="239" spans="1:23" ht="12.75">
      <c r="A239" s="52"/>
      <c r="B239" s="26"/>
      <c r="C239" s="26"/>
      <c r="D239" s="26"/>
      <c r="E239" s="26"/>
      <c r="F239" s="26"/>
      <c r="G239" s="26"/>
      <c r="H239" s="26"/>
      <c r="I239" s="26"/>
      <c r="J239" s="52"/>
      <c r="K239" s="52"/>
      <c r="L239" s="52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1:23" ht="43.5" customHeight="1">
      <c r="A240" s="6" t="s">
        <v>49</v>
      </c>
      <c r="B240" s="350" t="s">
        <v>281</v>
      </c>
      <c r="C240" s="364"/>
      <c r="D240" s="364"/>
      <c r="E240" s="364"/>
      <c r="F240" s="364"/>
      <c r="G240" s="364"/>
      <c r="H240" s="364"/>
      <c r="I240" s="364"/>
      <c r="J240" s="364"/>
      <c r="K240" s="364"/>
      <c r="L240" s="5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</row>
    <row r="241" spans="1:23" ht="12.7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</row>
    <row r="242" spans="1:23" ht="12.75">
      <c r="A242" s="17" t="s">
        <v>103</v>
      </c>
      <c r="B242" s="17" t="s">
        <v>61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</row>
    <row r="243" spans="1:23" ht="12.75">
      <c r="A243" s="32"/>
      <c r="B243" s="32" t="s">
        <v>283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3">
        <f aca="true" t="shared" si="24" ref="M243:W243">SUM(M153+M204+M220+M227+M230+M238+M240+M242)</f>
        <v>85570</v>
      </c>
      <c r="N243" s="33">
        <f t="shared" si="24"/>
        <v>0</v>
      </c>
      <c r="O243" s="33">
        <f t="shared" si="24"/>
        <v>85570</v>
      </c>
      <c r="P243" s="33">
        <f t="shared" si="24"/>
        <v>85570</v>
      </c>
      <c r="Q243" s="33">
        <f t="shared" si="24"/>
        <v>0</v>
      </c>
      <c r="R243" s="33">
        <f t="shared" si="24"/>
        <v>85570</v>
      </c>
      <c r="S243" s="33">
        <f t="shared" si="24"/>
        <v>85570</v>
      </c>
      <c r="T243" s="33">
        <f t="shared" si="24"/>
        <v>0</v>
      </c>
      <c r="U243" s="33">
        <f t="shared" si="24"/>
        <v>85570</v>
      </c>
      <c r="V243" s="33">
        <f t="shared" si="24"/>
        <v>85570</v>
      </c>
      <c r="W243" s="33">
        <f t="shared" si="24"/>
        <v>0</v>
      </c>
    </row>
    <row r="244" spans="1:23" ht="12.75">
      <c r="A244" s="32"/>
      <c r="B244" s="32" t="s">
        <v>284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3">
        <f>M140+M243</f>
        <v>7496930</v>
      </c>
      <c r="N244" s="33">
        <f aca="true" t="shared" si="25" ref="N244:W244">N140+N243</f>
        <v>0</v>
      </c>
      <c r="O244" s="33">
        <f t="shared" si="25"/>
        <v>8050512.24</v>
      </c>
      <c r="P244" s="33">
        <f t="shared" si="25"/>
        <v>7597738.33</v>
      </c>
      <c r="Q244" s="33">
        <f t="shared" si="25"/>
        <v>452773.69</v>
      </c>
      <c r="R244" s="33">
        <f t="shared" si="25"/>
        <v>8549453.5</v>
      </c>
      <c r="S244" s="33">
        <f t="shared" si="25"/>
        <v>8549453.5</v>
      </c>
      <c r="T244" s="33">
        <f t="shared" si="25"/>
        <v>0</v>
      </c>
      <c r="U244" s="33">
        <f t="shared" si="25"/>
        <v>8915666.36</v>
      </c>
      <c r="V244" s="33">
        <f t="shared" si="25"/>
        <v>8915666.36</v>
      </c>
      <c r="W244" s="33">
        <f t="shared" si="25"/>
        <v>0</v>
      </c>
    </row>
    <row r="247" spans="3:15" ht="12.75">
      <c r="C247" s="38" t="s">
        <v>506</v>
      </c>
      <c r="O247" s="283" t="s">
        <v>507</v>
      </c>
    </row>
    <row r="250" ht="12.75">
      <c r="C250" s="38" t="s">
        <v>508</v>
      </c>
    </row>
  </sheetData>
  <sheetProtection/>
  <mergeCells count="99"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L15:W15"/>
    <mergeCell ref="L16:L17"/>
    <mergeCell ref="M16:M17"/>
    <mergeCell ref="N16:N17"/>
    <mergeCell ref="O16:Q16"/>
    <mergeCell ref="R16:T16"/>
    <mergeCell ref="U16:W16"/>
    <mergeCell ref="O18:Q18"/>
    <mergeCell ref="R18:T18"/>
    <mergeCell ref="U18:W18"/>
    <mergeCell ref="B19:H19"/>
    <mergeCell ref="B20:G20"/>
    <mergeCell ref="I20:J20"/>
    <mergeCell ref="A21:K21"/>
    <mergeCell ref="A23:A26"/>
    <mergeCell ref="B23:B26"/>
    <mergeCell ref="A32:K32"/>
    <mergeCell ref="A34:A36"/>
    <mergeCell ref="B34:B36"/>
    <mergeCell ref="A37:A41"/>
    <mergeCell ref="B37:B41"/>
    <mergeCell ref="B44:B45"/>
    <mergeCell ref="B48:B49"/>
    <mergeCell ref="A50:K50"/>
    <mergeCell ref="A54:A63"/>
    <mergeCell ref="B54:B63"/>
    <mergeCell ref="E58:G58"/>
    <mergeCell ref="E59:G59"/>
    <mergeCell ref="B68:D68"/>
    <mergeCell ref="A73:K73"/>
    <mergeCell ref="B94:K94"/>
    <mergeCell ref="A98:K98"/>
    <mergeCell ref="B101:L101"/>
    <mergeCell ref="B117:K117"/>
    <mergeCell ref="B124:K124"/>
    <mergeCell ref="B127:J127"/>
    <mergeCell ref="B137:K137"/>
    <mergeCell ref="A147:A151"/>
    <mergeCell ref="B147:B151"/>
    <mergeCell ref="C147:C151"/>
    <mergeCell ref="D147:D151"/>
    <mergeCell ref="E147:G147"/>
    <mergeCell ref="I147:I151"/>
    <mergeCell ref="J147:J151"/>
    <mergeCell ref="K147:K151"/>
    <mergeCell ref="Q147:R147"/>
    <mergeCell ref="E148:H148"/>
    <mergeCell ref="L148:P148"/>
    <mergeCell ref="Q148:R148"/>
    <mergeCell ref="S148:W148"/>
    <mergeCell ref="E149:E151"/>
    <mergeCell ref="F149:F151"/>
    <mergeCell ref="G149:G151"/>
    <mergeCell ref="H149:H151"/>
    <mergeCell ref="L149:W149"/>
    <mergeCell ref="L150:L151"/>
    <mergeCell ref="M150:M151"/>
    <mergeCell ref="N150:N151"/>
    <mergeCell ref="O150:Q150"/>
    <mergeCell ref="R150:T150"/>
    <mergeCell ref="U150:W150"/>
    <mergeCell ref="O152:Q152"/>
    <mergeCell ref="R152:T152"/>
    <mergeCell ref="U152:W152"/>
    <mergeCell ref="B153:H153"/>
    <mergeCell ref="B154:G154"/>
    <mergeCell ref="I154:J154"/>
    <mergeCell ref="A155:K155"/>
    <mergeCell ref="A163:K163"/>
    <mergeCell ref="A170:K170"/>
    <mergeCell ref="A176:K176"/>
    <mergeCell ref="B197:I197"/>
    <mergeCell ref="A201:J201"/>
    <mergeCell ref="B204:L204"/>
    <mergeCell ref="B220:K220"/>
    <mergeCell ref="B227:L227"/>
    <mergeCell ref="B230:J230"/>
    <mergeCell ref="B238:K238"/>
    <mergeCell ref="B240:K2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60"/>
  <sheetViews>
    <sheetView zoomScalePageLayoutView="0" workbookViewId="0" topLeftCell="A58">
      <selection activeCell="M71" sqref="M71"/>
    </sheetView>
  </sheetViews>
  <sheetFormatPr defaultColWidth="9.140625" defaultRowHeight="12.75"/>
  <cols>
    <col min="1" max="1" width="4.140625" style="95" customWidth="1"/>
    <col min="2" max="2" width="30.7109375" style="95" customWidth="1"/>
    <col min="3" max="3" width="12.8515625" style="95" customWidth="1"/>
    <col min="4" max="4" width="4.140625" style="95" customWidth="1"/>
    <col min="5" max="5" width="4.57421875" style="95" customWidth="1"/>
    <col min="6" max="6" width="3.421875" style="95" customWidth="1"/>
    <col min="7" max="7" width="9.7109375" style="95" customWidth="1"/>
    <col min="8" max="8" width="4.28125" style="95" customWidth="1"/>
    <col min="9" max="9" width="10.8515625" style="95" customWidth="1"/>
    <col min="10" max="10" width="9.00390625" style="95" customWidth="1"/>
    <col min="11" max="11" width="6.00390625" style="95" customWidth="1"/>
    <col min="12" max="12" width="2.57421875" style="95" customWidth="1"/>
    <col min="13" max="13" width="9.00390625" style="203" customWidth="1"/>
    <col min="14" max="14" width="2.421875" style="203" customWidth="1"/>
    <col min="15" max="16" width="9.57421875" style="203" customWidth="1"/>
    <col min="17" max="17" width="7.140625" style="203" customWidth="1"/>
    <col min="18" max="19" width="9.140625" style="95" customWidth="1"/>
    <col min="20" max="20" width="6.8515625" style="95" customWidth="1"/>
    <col min="21" max="21" width="10.28125" style="95" customWidth="1"/>
    <col min="22" max="23" width="9.140625" style="95" customWidth="1"/>
    <col min="24" max="25" width="10.28125" style="95" customWidth="1"/>
    <col min="26" max="16384" width="9.140625" style="95" customWidth="1"/>
  </cols>
  <sheetData>
    <row r="1" spans="1:17" ht="12.75">
      <c r="A1" s="1"/>
      <c r="Q1" s="284" t="s">
        <v>104</v>
      </c>
    </row>
    <row r="2" spans="1:17" ht="12.75">
      <c r="A2" s="1"/>
      <c r="Q2" s="284" t="s">
        <v>35</v>
      </c>
    </row>
    <row r="3" spans="1:17" ht="12.75">
      <c r="A3" s="1"/>
      <c r="B3" s="38"/>
      <c r="Q3" s="284" t="s">
        <v>0</v>
      </c>
    </row>
    <row r="4" spans="1:17" ht="12.75">
      <c r="A4" s="1"/>
      <c r="Q4" s="284" t="s">
        <v>52</v>
      </c>
    </row>
    <row r="5" spans="1:18" ht="12.75">
      <c r="A5" s="105" t="s">
        <v>509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85"/>
      <c r="N5" s="286"/>
      <c r="O5" s="286"/>
      <c r="P5" s="286"/>
      <c r="Q5" s="286"/>
      <c r="R5" s="96"/>
    </row>
    <row r="6" spans="1:18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85"/>
      <c r="N6" s="286"/>
      <c r="O6" s="286"/>
      <c r="P6" s="286"/>
      <c r="Q6" s="286"/>
      <c r="R6" s="96"/>
    </row>
    <row r="7" spans="1:18" ht="12.75">
      <c r="A7" s="105" t="s">
        <v>510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85"/>
      <c r="N7" s="286"/>
      <c r="O7" s="286"/>
      <c r="P7" s="286"/>
      <c r="Q7" s="286"/>
      <c r="R7" s="96"/>
    </row>
    <row r="8" spans="1:18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85"/>
      <c r="N8" s="286"/>
      <c r="O8" s="286"/>
      <c r="P8" s="286"/>
      <c r="Q8" s="286"/>
      <c r="R8" s="96"/>
    </row>
    <row r="9" spans="1:18" ht="12.75">
      <c r="A9" s="287" t="s">
        <v>511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</row>
    <row r="10" spans="2:23" ht="12.7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286"/>
      <c r="N10" s="286"/>
      <c r="O10" s="286"/>
      <c r="P10" s="286"/>
      <c r="Q10" s="286"/>
      <c r="R10" s="96"/>
      <c r="S10" s="96"/>
      <c r="T10" s="96"/>
      <c r="U10" s="96"/>
      <c r="V10" s="96"/>
      <c r="W10" s="96"/>
    </row>
    <row r="12" spans="1:23" ht="12.75">
      <c r="A12" s="440" t="s">
        <v>28</v>
      </c>
      <c r="B12" s="357" t="s">
        <v>1</v>
      </c>
      <c r="C12" s="357" t="s">
        <v>54</v>
      </c>
      <c r="D12" s="357" t="s">
        <v>55</v>
      </c>
      <c r="E12" s="377" t="s">
        <v>2</v>
      </c>
      <c r="F12" s="378"/>
      <c r="G12" s="378"/>
      <c r="H12" s="97"/>
      <c r="I12" s="385" t="s">
        <v>37</v>
      </c>
      <c r="J12" s="357" t="s">
        <v>38</v>
      </c>
      <c r="K12" s="357" t="s">
        <v>3</v>
      </c>
      <c r="L12" s="98"/>
      <c r="M12" s="288"/>
      <c r="N12" s="288"/>
      <c r="O12" s="288"/>
      <c r="P12" s="288"/>
      <c r="Q12" s="462"/>
      <c r="R12" s="462"/>
      <c r="S12" s="99"/>
      <c r="T12" s="99"/>
      <c r="U12" s="2"/>
      <c r="V12" s="99"/>
      <c r="W12" s="97"/>
    </row>
    <row r="13" spans="1:23" ht="12.75">
      <c r="A13" s="441"/>
      <c r="B13" s="388"/>
      <c r="C13" s="466"/>
      <c r="D13" s="466"/>
      <c r="E13" s="396" t="s">
        <v>4</v>
      </c>
      <c r="F13" s="397"/>
      <c r="G13" s="397"/>
      <c r="H13" s="398"/>
      <c r="I13" s="386"/>
      <c r="J13" s="388"/>
      <c r="K13" s="388"/>
      <c r="L13" s="463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5"/>
    </row>
    <row r="14" spans="1:23" ht="12.75">
      <c r="A14" s="441"/>
      <c r="B14" s="388"/>
      <c r="C14" s="466"/>
      <c r="D14" s="466"/>
      <c r="E14" s="393" t="s">
        <v>5</v>
      </c>
      <c r="F14" s="393" t="s">
        <v>6</v>
      </c>
      <c r="G14" s="390" t="s">
        <v>36</v>
      </c>
      <c r="H14" s="393" t="s">
        <v>7</v>
      </c>
      <c r="I14" s="386"/>
      <c r="J14" s="388"/>
      <c r="K14" s="388"/>
      <c r="L14" s="664" t="s">
        <v>53</v>
      </c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6"/>
    </row>
    <row r="15" spans="1:23" ht="12.75">
      <c r="A15" s="441"/>
      <c r="B15" s="388"/>
      <c r="C15" s="466"/>
      <c r="D15" s="466"/>
      <c r="E15" s="394"/>
      <c r="F15" s="394"/>
      <c r="G15" s="391"/>
      <c r="H15" s="394"/>
      <c r="I15" s="386"/>
      <c r="J15" s="388"/>
      <c r="K15" s="388"/>
      <c r="L15" s="437" t="s">
        <v>39</v>
      </c>
      <c r="M15" s="667" t="s">
        <v>417</v>
      </c>
      <c r="N15" s="667" t="s">
        <v>41</v>
      </c>
      <c r="O15" s="669" t="s">
        <v>369</v>
      </c>
      <c r="P15" s="670"/>
      <c r="Q15" s="671"/>
      <c r="R15" s="430"/>
      <c r="S15" s="431"/>
      <c r="T15" s="432"/>
      <c r="U15" s="430"/>
      <c r="V15" s="431"/>
      <c r="W15" s="432"/>
    </row>
    <row r="16" spans="1:23" ht="12.75">
      <c r="A16" s="442"/>
      <c r="B16" s="358"/>
      <c r="C16" s="467"/>
      <c r="D16" s="467"/>
      <c r="E16" s="395"/>
      <c r="F16" s="395"/>
      <c r="G16" s="392"/>
      <c r="H16" s="395"/>
      <c r="I16" s="387"/>
      <c r="J16" s="358"/>
      <c r="K16" s="358"/>
      <c r="L16" s="438"/>
      <c r="M16" s="668"/>
      <c r="N16" s="668"/>
      <c r="O16" s="289" t="s">
        <v>10</v>
      </c>
      <c r="P16" s="289" t="s">
        <v>11</v>
      </c>
      <c r="Q16" s="289" t="s">
        <v>29</v>
      </c>
      <c r="R16" s="3" t="s">
        <v>10</v>
      </c>
      <c r="S16" s="3" t="s">
        <v>11</v>
      </c>
      <c r="T16" s="3" t="s">
        <v>29</v>
      </c>
      <c r="U16" s="3" t="s">
        <v>10</v>
      </c>
      <c r="V16" s="3" t="s">
        <v>11</v>
      </c>
      <c r="W16" s="3" t="s">
        <v>29</v>
      </c>
    </row>
    <row r="17" spans="1:23" ht="12.75">
      <c r="A17" s="51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290">
        <v>13</v>
      </c>
      <c r="N17" s="290">
        <v>14</v>
      </c>
      <c r="O17" s="653">
        <v>15</v>
      </c>
      <c r="P17" s="654"/>
      <c r="Q17" s="655"/>
      <c r="R17" s="359">
        <v>16</v>
      </c>
      <c r="S17" s="360"/>
      <c r="T17" s="361"/>
      <c r="U17" s="359">
        <v>17</v>
      </c>
      <c r="V17" s="360"/>
      <c r="W17" s="361"/>
    </row>
    <row r="18" spans="1:23" ht="25.5" customHeight="1">
      <c r="A18" s="4" t="s">
        <v>43</v>
      </c>
      <c r="B18" s="350" t="s">
        <v>157</v>
      </c>
      <c r="C18" s="362"/>
      <c r="D18" s="362"/>
      <c r="E18" s="362"/>
      <c r="F18" s="362"/>
      <c r="G18" s="362"/>
      <c r="H18" s="362"/>
      <c r="I18" s="362"/>
      <c r="J18" s="362"/>
      <c r="K18" s="363"/>
      <c r="L18" s="100"/>
      <c r="M18" s="273">
        <f>M20+M30+M52+M78+M99</f>
        <v>20146700</v>
      </c>
      <c r="N18" s="273">
        <f aca="true" t="shared" si="0" ref="N18:W18">N20+N30+N52+N78+N99</f>
        <v>0</v>
      </c>
      <c r="O18" s="273">
        <f t="shared" si="0"/>
        <v>21450810.86</v>
      </c>
      <c r="P18" s="273">
        <f t="shared" si="0"/>
        <v>20853694.86</v>
      </c>
      <c r="Q18" s="273">
        <f t="shared" si="0"/>
        <v>597116</v>
      </c>
      <c r="R18" s="273">
        <f t="shared" si="0"/>
        <v>22012466.98</v>
      </c>
      <c r="S18" s="273">
        <f t="shared" si="0"/>
        <v>22012466.98</v>
      </c>
      <c r="T18" s="273">
        <f t="shared" si="0"/>
        <v>0</v>
      </c>
      <c r="U18" s="273">
        <f t="shared" si="0"/>
        <v>22512273.060000002</v>
      </c>
      <c r="V18" s="273">
        <f t="shared" si="0"/>
        <v>22512273.060000002</v>
      </c>
      <c r="W18" s="273">
        <f t="shared" si="0"/>
        <v>0</v>
      </c>
    </row>
    <row r="19" spans="1:23" ht="16.5">
      <c r="A19" s="100"/>
      <c r="B19" s="422"/>
      <c r="C19" s="423"/>
      <c r="D19" s="423"/>
      <c r="E19" s="423"/>
      <c r="F19" s="423"/>
      <c r="G19" s="424"/>
      <c r="H19" s="100"/>
      <c r="I19" s="460"/>
      <c r="J19" s="461"/>
      <c r="K19" s="100"/>
      <c r="L19" s="100"/>
      <c r="M19" s="291"/>
      <c r="N19" s="291"/>
      <c r="O19" s="291"/>
      <c r="P19" s="291"/>
      <c r="Q19" s="291"/>
      <c r="R19" s="100"/>
      <c r="S19" s="100"/>
      <c r="T19" s="100"/>
      <c r="U19" s="291"/>
      <c r="V19" s="291"/>
      <c r="W19" s="100"/>
    </row>
    <row r="20" spans="1:23" ht="12.75">
      <c r="A20" s="350" t="s">
        <v>158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52"/>
      <c r="M20" s="274">
        <f>SUM(M21)</f>
        <v>2018270</v>
      </c>
      <c r="N20" s="274"/>
      <c r="O20" s="274">
        <f aca="true" t="shared" si="1" ref="O20:W20">SUM(O21)</f>
        <v>1977553.33</v>
      </c>
      <c r="P20" s="274">
        <f t="shared" si="1"/>
        <v>1977553.33</v>
      </c>
      <c r="Q20" s="274">
        <f t="shared" si="1"/>
        <v>0</v>
      </c>
      <c r="R20" s="274">
        <f t="shared" si="1"/>
        <v>2048189.92</v>
      </c>
      <c r="S20" s="274">
        <f t="shared" si="1"/>
        <v>2048189.92</v>
      </c>
      <c r="T20" s="274">
        <f t="shared" si="1"/>
        <v>0</v>
      </c>
      <c r="U20" s="274">
        <f t="shared" si="1"/>
        <v>2121651.98</v>
      </c>
      <c r="V20" s="274">
        <f t="shared" si="1"/>
        <v>2121651.98</v>
      </c>
      <c r="W20" s="274">
        <f t="shared" si="1"/>
        <v>0</v>
      </c>
    </row>
    <row r="21" spans="1:23" ht="78.75">
      <c r="A21" s="53" t="s">
        <v>17</v>
      </c>
      <c r="B21" s="36" t="s">
        <v>512</v>
      </c>
      <c r="C21" s="54" t="s">
        <v>90</v>
      </c>
      <c r="D21" s="36"/>
      <c r="E21" s="35" t="s">
        <v>117</v>
      </c>
      <c r="F21" s="35" t="s">
        <v>118</v>
      </c>
      <c r="G21" s="35"/>
      <c r="H21" s="35"/>
      <c r="I21" s="37" t="s">
        <v>513</v>
      </c>
      <c r="J21" s="37" t="s">
        <v>514</v>
      </c>
      <c r="K21" s="37" t="s">
        <v>338</v>
      </c>
      <c r="L21" s="35"/>
      <c r="M21" s="194">
        <f>M22+M26+M28</f>
        <v>2018270</v>
      </c>
      <c r="N21" s="194"/>
      <c r="O21" s="194">
        <f>O22+O26+O28</f>
        <v>1977553.33</v>
      </c>
      <c r="P21" s="194">
        <f>P22+P26+P28</f>
        <v>1977553.33</v>
      </c>
      <c r="Q21" s="194">
        <f aca="true" t="shared" si="2" ref="Q21:W21">SUM(Q22+Q25)</f>
        <v>0</v>
      </c>
      <c r="R21" s="194">
        <f>R22+R26+R28</f>
        <v>2048189.92</v>
      </c>
      <c r="S21" s="194">
        <f>S22+S26+S28</f>
        <v>2048189.92</v>
      </c>
      <c r="T21" s="55">
        <f t="shared" si="2"/>
        <v>0</v>
      </c>
      <c r="U21" s="194">
        <f>U22+U26+U28</f>
        <v>2121651.98</v>
      </c>
      <c r="V21" s="194">
        <f>V22+V26+V28</f>
        <v>2121651.98</v>
      </c>
      <c r="W21" s="55">
        <f t="shared" si="2"/>
        <v>0</v>
      </c>
    </row>
    <row r="22" spans="1:23" ht="12.75">
      <c r="A22" s="425" t="s">
        <v>123</v>
      </c>
      <c r="B22" s="410" t="s">
        <v>120</v>
      </c>
      <c r="C22" s="54"/>
      <c r="D22" s="36"/>
      <c r="E22" s="35" t="s">
        <v>117</v>
      </c>
      <c r="F22" s="35" t="s">
        <v>118</v>
      </c>
      <c r="G22" s="35" t="s">
        <v>189</v>
      </c>
      <c r="H22" s="35" t="s">
        <v>119</v>
      </c>
      <c r="I22" s="35"/>
      <c r="J22" s="35"/>
      <c r="K22" s="35"/>
      <c r="L22" s="35"/>
      <c r="M22" s="194">
        <f>SUM(M23:M24)</f>
        <v>1577700</v>
      </c>
      <c r="N22" s="194"/>
      <c r="O22" s="194">
        <f aca="true" t="shared" si="3" ref="O22:V22">SUM(O23:O24)</f>
        <v>1522416.23</v>
      </c>
      <c r="P22" s="194">
        <f t="shared" si="3"/>
        <v>1522416.23</v>
      </c>
      <c r="Q22" s="194">
        <f t="shared" si="3"/>
        <v>0</v>
      </c>
      <c r="R22" s="55">
        <f t="shared" si="3"/>
        <v>1583312.88</v>
      </c>
      <c r="S22" s="55">
        <f t="shared" si="3"/>
        <v>1583312.88</v>
      </c>
      <c r="T22" s="55">
        <f t="shared" si="3"/>
        <v>0</v>
      </c>
      <c r="U22" s="194">
        <f t="shared" si="3"/>
        <v>1646645.4</v>
      </c>
      <c r="V22" s="194">
        <f t="shared" si="3"/>
        <v>1646645.4</v>
      </c>
      <c r="W22" s="55">
        <f>SUM(W23:W24)</f>
        <v>0</v>
      </c>
    </row>
    <row r="23" spans="1:23" ht="12.75">
      <c r="A23" s="458"/>
      <c r="B23" s="453"/>
      <c r="C23" s="54"/>
      <c r="D23" s="36"/>
      <c r="E23" s="35" t="s">
        <v>117</v>
      </c>
      <c r="F23" s="35" t="s">
        <v>118</v>
      </c>
      <c r="G23" s="35" t="s">
        <v>188</v>
      </c>
      <c r="H23" s="35" t="s">
        <v>119</v>
      </c>
      <c r="I23" s="35"/>
      <c r="J23" s="35"/>
      <c r="K23" s="35"/>
      <c r="L23" s="35"/>
      <c r="M23" s="194">
        <v>793500</v>
      </c>
      <c r="N23" s="194"/>
      <c r="O23" s="194">
        <f>SUM(P23+Q23)</f>
        <v>765668.44</v>
      </c>
      <c r="P23" s="194">
        <v>765668.44</v>
      </c>
      <c r="Q23" s="194"/>
      <c r="R23" s="55">
        <f>S23</f>
        <v>796295.18</v>
      </c>
      <c r="S23" s="55">
        <v>796295.18</v>
      </c>
      <c r="T23" s="55"/>
      <c r="U23" s="194">
        <f>SUM(V23+W23)</f>
        <v>828146.99</v>
      </c>
      <c r="V23" s="194">
        <v>828146.99</v>
      </c>
      <c r="W23" s="55"/>
    </row>
    <row r="24" spans="1:23" ht="12.75">
      <c r="A24" s="458"/>
      <c r="B24" s="453"/>
      <c r="C24" s="54"/>
      <c r="D24" s="36"/>
      <c r="E24" s="35" t="s">
        <v>117</v>
      </c>
      <c r="F24" s="35" t="s">
        <v>118</v>
      </c>
      <c r="G24" s="35" t="s">
        <v>244</v>
      </c>
      <c r="H24" s="35" t="s">
        <v>119</v>
      </c>
      <c r="I24" s="35"/>
      <c r="J24" s="35"/>
      <c r="K24" s="35"/>
      <c r="L24" s="35"/>
      <c r="M24" s="194">
        <v>784200</v>
      </c>
      <c r="N24" s="194"/>
      <c r="O24" s="194">
        <f>SUM(P24+Q24)</f>
        <v>756747.79</v>
      </c>
      <c r="P24" s="194">
        <v>756747.79</v>
      </c>
      <c r="Q24" s="194"/>
      <c r="R24" s="55">
        <f>S24</f>
        <v>787017.7</v>
      </c>
      <c r="S24" s="55">
        <v>787017.7</v>
      </c>
      <c r="T24" s="55"/>
      <c r="U24" s="194">
        <f>SUM(V24+W24)</f>
        <v>818498.41</v>
      </c>
      <c r="V24" s="194">
        <v>818498.41</v>
      </c>
      <c r="W24" s="55"/>
    </row>
    <row r="25" spans="1:23" ht="12.75">
      <c r="A25" s="459"/>
      <c r="B25" s="452"/>
      <c r="C25" s="54"/>
      <c r="D25" s="36"/>
      <c r="E25" s="35"/>
      <c r="F25" s="35"/>
      <c r="G25" s="35"/>
      <c r="H25" s="35"/>
      <c r="I25" s="35"/>
      <c r="J25" s="35"/>
      <c r="K25" s="35"/>
      <c r="L25" s="35"/>
      <c r="M25" s="194"/>
      <c r="N25" s="194"/>
      <c r="O25" s="194"/>
      <c r="P25" s="194"/>
      <c r="Q25" s="194"/>
      <c r="R25" s="55">
        <f aca="true" t="shared" si="4" ref="R25:S88">O25</f>
        <v>0</v>
      </c>
      <c r="S25" s="55">
        <f t="shared" si="4"/>
        <v>0</v>
      </c>
      <c r="T25" s="55"/>
      <c r="U25" s="194"/>
      <c r="V25" s="194"/>
      <c r="W25" s="55"/>
    </row>
    <row r="26" spans="1:23" ht="33.75">
      <c r="A26" s="53" t="s">
        <v>18</v>
      </c>
      <c r="B26" s="36" t="s">
        <v>112</v>
      </c>
      <c r="C26" s="54" t="s">
        <v>90</v>
      </c>
      <c r="D26" s="36"/>
      <c r="E26" s="35" t="s">
        <v>117</v>
      </c>
      <c r="F26" s="35" t="s">
        <v>118</v>
      </c>
      <c r="G26" s="35" t="s">
        <v>188</v>
      </c>
      <c r="H26" s="35" t="s">
        <v>121</v>
      </c>
      <c r="I26" s="35"/>
      <c r="J26" s="35"/>
      <c r="K26" s="35"/>
      <c r="L26" s="35"/>
      <c r="M26" s="194">
        <f>SUM(M27:M27)</f>
        <v>434570</v>
      </c>
      <c r="N26" s="194"/>
      <c r="O26" s="194">
        <f aca="true" t="shared" si="5" ref="O26:W26">SUM(O27:O27)</f>
        <v>449137.1</v>
      </c>
      <c r="P26" s="194">
        <f>P27</f>
        <v>449137.1</v>
      </c>
      <c r="Q26" s="194">
        <f t="shared" si="5"/>
        <v>0</v>
      </c>
      <c r="R26" s="55">
        <f>S26</f>
        <v>458877.04</v>
      </c>
      <c r="S26" s="55">
        <f>S27</f>
        <v>458877.04</v>
      </c>
      <c r="T26" s="55">
        <f t="shared" si="5"/>
        <v>0</v>
      </c>
      <c r="U26" s="194">
        <f>SUM(U27:U27)</f>
        <v>469006.58</v>
      </c>
      <c r="V26" s="194">
        <f>SUM(V27:V27)</f>
        <v>469006.58</v>
      </c>
      <c r="W26" s="55">
        <f t="shared" si="5"/>
        <v>0</v>
      </c>
    </row>
    <row r="27" spans="1:23" ht="33.75">
      <c r="A27" s="53" t="s">
        <v>59</v>
      </c>
      <c r="B27" s="56" t="s">
        <v>120</v>
      </c>
      <c r="C27" s="54"/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5"/>
      <c r="J27" s="35"/>
      <c r="K27" s="35"/>
      <c r="L27" s="35"/>
      <c r="M27" s="194">
        <v>434570</v>
      </c>
      <c r="N27" s="194"/>
      <c r="O27" s="194">
        <f>SUM(P27:Q27)</f>
        <v>449137.1</v>
      </c>
      <c r="P27" s="194">
        <v>449137.1</v>
      </c>
      <c r="Q27" s="194"/>
      <c r="R27" s="55">
        <f>S27</f>
        <v>458877.04</v>
      </c>
      <c r="S27" s="55">
        <v>458877.04</v>
      </c>
      <c r="T27" s="55"/>
      <c r="U27" s="194">
        <f>SUM(V27:W27)</f>
        <v>469006.58</v>
      </c>
      <c r="V27" s="194">
        <v>469006.58</v>
      </c>
      <c r="W27" s="55"/>
    </row>
    <row r="28" spans="1:23" ht="12.75">
      <c r="A28" s="53" t="s">
        <v>60</v>
      </c>
      <c r="B28" s="36" t="s">
        <v>61</v>
      </c>
      <c r="C28" s="54" t="s">
        <v>90</v>
      </c>
      <c r="D28" s="36"/>
      <c r="E28" s="35"/>
      <c r="F28" s="35"/>
      <c r="G28" s="35"/>
      <c r="H28" s="35"/>
      <c r="I28" s="35"/>
      <c r="J28" s="35"/>
      <c r="K28" s="35"/>
      <c r="L28" s="35"/>
      <c r="M28" s="194">
        <f>SUM(M29)</f>
        <v>6000</v>
      </c>
      <c r="N28" s="194"/>
      <c r="O28" s="194">
        <f aca="true" t="shared" si="6" ref="O28:W28">SUM(O29)</f>
        <v>6000</v>
      </c>
      <c r="P28" s="194">
        <f t="shared" si="6"/>
        <v>6000</v>
      </c>
      <c r="Q28" s="194">
        <f t="shared" si="6"/>
        <v>0</v>
      </c>
      <c r="R28" s="55">
        <f t="shared" si="4"/>
        <v>6000</v>
      </c>
      <c r="S28" s="55">
        <f t="shared" si="4"/>
        <v>6000</v>
      </c>
      <c r="T28" s="55">
        <f t="shared" si="6"/>
        <v>0</v>
      </c>
      <c r="U28" s="194">
        <f t="shared" si="6"/>
        <v>6000</v>
      </c>
      <c r="V28" s="194">
        <f t="shared" si="6"/>
        <v>6000</v>
      </c>
      <c r="W28" s="55">
        <f t="shared" si="6"/>
        <v>0</v>
      </c>
    </row>
    <row r="29" spans="1:23" ht="33.75">
      <c r="A29" s="53" t="s">
        <v>62</v>
      </c>
      <c r="B29" s="56" t="s">
        <v>120</v>
      </c>
      <c r="C29" s="36"/>
      <c r="D29" s="36"/>
      <c r="E29" s="35" t="s">
        <v>117</v>
      </c>
      <c r="F29" s="35" t="s">
        <v>118</v>
      </c>
      <c r="G29" s="35" t="s">
        <v>188</v>
      </c>
      <c r="H29" s="35" t="s">
        <v>122</v>
      </c>
      <c r="I29" s="35"/>
      <c r="J29" s="35"/>
      <c r="K29" s="35"/>
      <c r="L29" s="35"/>
      <c r="M29" s="194">
        <v>6000</v>
      </c>
      <c r="N29" s="194"/>
      <c r="O29" s="194">
        <f>SUM(P29:Q29)</f>
        <v>6000</v>
      </c>
      <c r="P29" s="194">
        <v>6000</v>
      </c>
      <c r="Q29" s="194"/>
      <c r="R29" s="55">
        <f t="shared" si="4"/>
        <v>6000</v>
      </c>
      <c r="S29" s="55">
        <f t="shared" si="4"/>
        <v>6000</v>
      </c>
      <c r="T29" s="55">
        <v>0</v>
      </c>
      <c r="U29" s="194">
        <f>SUM(V29:W29)</f>
        <v>6000</v>
      </c>
      <c r="V29" s="194">
        <v>6000</v>
      </c>
      <c r="W29" s="55">
        <v>0</v>
      </c>
    </row>
    <row r="30" spans="1:23" ht="12.75">
      <c r="A30" s="350" t="s">
        <v>160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37"/>
      <c r="M30" s="292">
        <f>SUM(M31+M42+M47)</f>
        <v>3527849</v>
      </c>
      <c r="N30" s="292"/>
      <c r="O30" s="275">
        <f aca="true" t="shared" si="7" ref="O30:W30">SUM(O31+O42+O47)</f>
        <v>4202152.95</v>
      </c>
      <c r="P30" s="275">
        <f t="shared" si="7"/>
        <v>3605036.95</v>
      </c>
      <c r="Q30" s="275">
        <f t="shared" si="7"/>
        <v>597116</v>
      </c>
      <c r="R30" s="275">
        <f t="shared" si="7"/>
        <v>4110242.98</v>
      </c>
      <c r="S30" s="275">
        <f t="shared" si="7"/>
        <v>4110242.98</v>
      </c>
      <c r="T30" s="275">
        <f t="shared" si="7"/>
        <v>0</v>
      </c>
      <c r="U30" s="275">
        <f t="shared" si="7"/>
        <v>4238960.34</v>
      </c>
      <c r="V30" s="275">
        <f t="shared" si="7"/>
        <v>4238960.34</v>
      </c>
      <c r="W30" s="275">
        <f t="shared" si="7"/>
        <v>0</v>
      </c>
    </row>
    <row r="31" spans="1:23" ht="78.75">
      <c r="A31" s="57" t="s">
        <v>19</v>
      </c>
      <c r="B31" s="36" t="s">
        <v>178</v>
      </c>
      <c r="C31" s="35"/>
      <c r="D31" s="35"/>
      <c r="E31" s="35"/>
      <c r="F31" s="35"/>
      <c r="G31" s="35"/>
      <c r="H31" s="35"/>
      <c r="I31" s="37" t="s">
        <v>513</v>
      </c>
      <c r="J31" s="37" t="s">
        <v>514</v>
      </c>
      <c r="K31" s="37" t="s">
        <v>338</v>
      </c>
      <c r="L31" s="35"/>
      <c r="M31" s="293">
        <f>SUM(M33+M36+M41)</f>
        <v>2396540</v>
      </c>
      <c r="N31" s="293">
        <f aca="true" t="shared" si="8" ref="N31:W31">SUM(N33+N36+N41)</f>
        <v>0</v>
      </c>
      <c r="O31" s="293">
        <f t="shared" si="8"/>
        <v>2635205</v>
      </c>
      <c r="P31" s="293">
        <f t="shared" si="8"/>
        <v>2344414</v>
      </c>
      <c r="Q31" s="293">
        <f t="shared" si="8"/>
        <v>290791</v>
      </c>
      <c r="R31" s="293">
        <f t="shared" si="8"/>
        <v>2809548.98</v>
      </c>
      <c r="S31" s="293">
        <f t="shared" si="8"/>
        <v>2809548.98</v>
      </c>
      <c r="T31" s="293">
        <f t="shared" si="8"/>
        <v>0</v>
      </c>
      <c r="U31" s="194">
        <f t="shared" si="8"/>
        <v>2919446.34</v>
      </c>
      <c r="V31" s="194">
        <f t="shared" si="8"/>
        <v>2919446.34</v>
      </c>
      <c r="W31" s="293">
        <f t="shared" si="8"/>
        <v>0</v>
      </c>
    </row>
    <row r="32" spans="1:23" ht="33.75">
      <c r="A32" s="61" t="s">
        <v>56</v>
      </c>
      <c r="B32" s="36" t="s">
        <v>134</v>
      </c>
      <c r="C32" s="37"/>
      <c r="D32" s="37"/>
      <c r="E32" s="37" t="s">
        <v>144</v>
      </c>
      <c r="F32" s="37" t="s">
        <v>126</v>
      </c>
      <c r="G32" s="37" t="s">
        <v>430</v>
      </c>
      <c r="H32" s="37" t="s">
        <v>330</v>
      </c>
      <c r="I32" s="37"/>
      <c r="J32" s="37"/>
      <c r="K32" s="37"/>
      <c r="L32" s="14"/>
      <c r="M32" s="294"/>
      <c r="N32" s="294"/>
      <c r="O32" s="277">
        <f>P32</f>
        <v>0</v>
      </c>
      <c r="P32" s="277"/>
      <c r="Q32" s="294">
        <v>0</v>
      </c>
      <c r="R32" s="55">
        <f t="shared" si="4"/>
        <v>0</v>
      </c>
      <c r="S32" s="55">
        <f t="shared" si="4"/>
        <v>0</v>
      </c>
      <c r="T32" s="63">
        <v>0</v>
      </c>
      <c r="U32" s="277">
        <f>V32</f>
        <v>0</v>
      </c>
      <c r="V32" s="277">
        <f>P32</f>
        <v>0</v>
      </c>
      <c r="W32" s="63">
        <v>0</v>
      </c>
    </row>
    <row r="33" spans="1:23" ht="12.75">
      <c r="A33" s="408" t="s">
        <v>515</v>
      </c>
      <c r="B33" s="410" t="s">
        <v>124</v>
      </c>
      <c r="C33" s="35"/>
      <c r="D33" s="35"/>
      <c r="E33" s="35" t="s">
        <v>126</v>
      </c>
      <c r="F33" s="35" t="s">
        <v>127</v>
      </c>
      <c r="G33" s="35"/>
      <c r="H33" s="35"/>
      <c r="I33" s="35"/>
      <c r="J33" s="35"/>
      <c r="K33" s="35"/>
      <c r="L33" s="35"/>
      <c r="M33" s="293">
        <f>SUM(M34:M35)</f>
        <v>514100</v>
      </c>
      <c r="N33" s="293"/>
      <c r="O33" s="194">
        <f aca="true" t="shared" si="9" ref="O33:W33">SUM(O34:O35)</f>
        <v>603153</v>
      </c>
      <c r="P33" s="194">
        <f t="shared" si="9"/>
        <v>603153</v>
      </c>
      <c r="Q33" s="194">
        <f t="shared" si="9"/>
        <v>0</v>
      </c>
      <c r="R33" s="55">
        <f>R34</f>
        <v>696215</v>
      </c>
      <c r="S33" s="55">
        <f>S34</f>
        <v>696215</v>
      </c>
      <c r="T33" s="55">
        <f t="shared" si="9"/>
        <v>0</v>
      </c>
      <c r="U33" s="194">
        <f t="shared" si="9"/>
        <v>721579</v>
      </c>
      <c r="V33" s="194">
        <f t="shared" si="9"/>
        <v>721579</v>
      </c>
      <c r="W33" s="55">
        <f t="shared" si="9"/>
        <v>0</v>
      </c>
    </row>
    <row r="34" spans="1:23" ht="12.75">
      <c r="A34" s="454"/>
      <c r="B34" s="453"/>
      <c r="C34" s="35"/>
      <c r="D34" s="35"/>
      <c r="E34" s="35" t="s">
        <v>126</v>
      </c>
      <c r="F34" s="35" t="s">
        <v>127</v>
      </c>
      <c r="G34" s="35" t="s">
        <v>191</v>
      </c>
      <c r="H34" s="35" t="s">
        <v>119</v>
      </c>
      <c r="I34" s="35"/>
      <c r="J34" s="35"/>
      <c r="K34" s="35"/>
      <c r="L34" s="35"/>
      <c r="M34" s="293">
        <v>514100</v>
      </c>
      <c r="N34" s="293"/>
      <c r="O34" s="194">
        <f>SUM(P34:Q34)</f>
        <v>603153</v>
      </c>
      <c r="P34" s="194">
        <v>603153</v>
      </c>
      <c r="Q34" s="194">
        <v>0</v>
      </c>
      <c r="R34" s="55">
        <f>S34+T34</f>
        <v>696215</v>
      </c>
      <c r="S34" s="55">
        <v>696215</v>
      </c>
      <c r="T34" s="55">
        <v>0</v>
      </c>
      <c r="U34" s="194">
        <f>SUM(V34:W34)</f>
        <v>721579</v>
      </c>
      <c r="V34" s="194">
        <v>721579</v>
      </c>
      <c r="W34" s="55">
        <v>0</v>
      </c>
    </row>
    <row r="35" spans="1:23" ht="12.75">
      <c r="A35" s="455"/>
      <c r="B35" s="45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293"/>
      <c r="N35" s="293"/>
      <c r="O35" s="293"/>
      <c r="P35" s="293"/>
      <c r="Q35" s="293"/>
      <c r="R35" s="55">
        <f t="shared" si="4"/>
        <v>0</v>
      </c>
      <c r="S35" s="55">
        <f t="shared" si="4"/>
        <v>0</v>
      </c>
      <c r="T35" s="52"/>
      <c r="U35" s="293"/>
      <c r="V35" s="293"/>
      <c r="W35" s="52"/>
    </row>
    <row r="36" spans="1:26" ht="12.75">
      <c r="A36" s="408" t="s">
        <v>516</v>
      </c>
      <c r="B36" s="410" t="s">
        <v>125</v>
      </c>
      <c r="C36" s="36"/>
      <c r="D36" s="59"/>
      <c r="E36" s="35" t="s">
        <v>129</v>
      </c>
      <c r="F36" s="35" t="s">
        <v>117</v>
      </c>
      <c r="G36" s="35"/>
      <c r="H36" s="35"/>
      <c r="I36" s="35"/>
      <c r="J36" s="35"/>
      <c r="K36" s="35"/>
      <c r="L36" s="35"/>
      <c r="M36" s="293">
        <f>SUM(M37:M40)</f>
        <v>1882440</v>
      </c>
      <c r="N36" s="293"/>
      <c r="O36" s="194">
        <f>SUM(O37:O40)</f>
        <v>2032052</v>
      </c>
      <c r="P36" s="194">
        <f aca="true" t="shared" si="10" ref="P36:W36">SUM(P37:P40)</f>
        <v>1741261</v>
      </c>
      <c r="Q36" s="194">
        <f t="shared" si="10"/>
        <v>290791</v>
      </c>
      <c r="R36" s="194">
        <f t="shared" si="10"/>
        <v>2113333.98</v>
      </c>
      <c r="S36" s="194">
        <f t="shared" si="10"/>
        <v>2113333.98</v>
      </c>
      <c r="T36" s="194">
        <f t="shared" si="10"/>
        <v>0</v>
      </c>
      <c r="U36" s="194">
        <f t="shared" si="10"/>
        <v>2197867.34</v>
      </c>
      <c r="V36" s="194">
        <f t="shared" si="10"/>
        <v>2197867.34</v>
      </c>
      <c r="W36" s="194">
        <f t="shared" si="10"/>
        <v>0</v>
      </c>
      <c r="Y36" s="95">
        <f>M36+M44+M49</f>
        <v>2831249</v>
      </c>
      <c r="Z36" s="95">
        <v>801</v>
      </c>
    </row>
    <row r="37" spans="1:23" ht="57" customHeight="1">
      <c r="A37" s="454"/>
      <c r="B37" s="453"/>
      <c r="C37" s="36" t="s">
        <v>133</v>
      </c>
      <c r="D37" s="57" t="s">
        <v>132</v>
      </c>
      <c r="E37" s="35" t="s">
        <v>129</v>
      </c>
      <c r="F37" s="35" t="s">
        <v>117</v>
      </c>
      <c r="G37" s="35" t="s">
        <v>517</v>
      </c>
      <c r="H37" s="35" t="s">
        <v>130</v>
      </c>
      <c r="I37" s="35"/>
      <c r="J37" s="35"/>
      <c r="K37" s="35"/>
      <c r="L37" s="35"/>
      <c r="M37" s="293">
        <v>1882440</v>
      </c>
      <c r="N37" s="293"/>
      <c r="O37" s="194">
        <f>SUM(P37:Q37)</f>
        <v>2032052</v>
      </c>
      <c r="P37" s="194">
        <v>1741261</v>
      </c>
      <c r="Q37" s="293">
        <v>290791</v>
      </c>
      <c r="R37" s="55">
        <f>S37+T37</f>
        <v>2113333.98</v>
      </c>
      <c r="S37" s="55">
        <v>2113333.98</v>
      </c>
      <c r="T37" s="52"/>
      <c r="U37" s="194">
        <v>2197867.34</v>
      </c>
      <c r="V37" s="194">
        <v>2197867.34</v>
      </c>
      <c r="W37" s="52"/>
    </row>
    <row r="38" spans="1:23" ht="92.25" customHeight="1">
      <c r="A38" s="454"/>
      <c r="B38" s="453"/>
      <c r="C38" s="40" t="s">
        <v>249</v>
      </c>
      <c r="D38" s="57" t="s">
        <v>92</v>
      </c>
      <c r="E38" s="35" t="s">
        <v>129</v>
      </c>
      <c r="F38" s="35" t="s">
        <v>117</v>
      </c>
      <c r="G38" s="35" t="s">
        <v>430</v>
      </c>
      <c r="H38" s="35" t="s">
        <v>130</v>
      </c>
      <c r="I38" s="35"/>
      <c r="J38" s="35"/>
      <c r="K38" s="35"/>
      <c r="L38" s="35"/>
      <c r="M38" s="293"/>
      <c r="N38" s="293"/>
      <c r="O38" s="293">
        <f>SUM(P38:Q38)</f>
        <v>0</v>
      </c>
      <c r="P38" s="293"/>
      <c r="Q38" s="293">
        <v>0</v>
      </c>
      <c r="R38" s="55">
        <f t="shared" si="4"/>
        <v>0</v>
      </c>
      <c r="S38" s="55">
        <f t="shared" si="4"/>
        <v>0</v>
      </c>
      <c r="T38" s="52">
        <v>0</v>
      </c>
      <c r="U38" s="293">
        <f>SUM(V38:W38)</f>
        <v>0</v>
      </c>
      <c r="V38" s="293"/>
      <c r="W38" s="52">
        <v>0</v>
      </c>
    </row>
    <row r="39" spans="1:23" ht="59.25" customHeight="1">
      <c r="A39" s="454"/>
      <c r="B39" s="453"/>
      <c r="C39" s="36" t="s">
        <v>133</v>
      </c>
      <c r="D39" s="57" t="s">
        <v>132</v>
      </c>
      <c r="E39" s="35"/>
      <c r="F39" s="35"/>
      <c r="G39" s="35"/>
      <c r="H39" s="35"/>
      <c r="I39" s="35"/>
      <c r="J39" s="35"/>
      <c r="K39" s="35"/>
      <c r="L39" s="35"/>
      <c r="M39" s="293"/>
      <c r="N39" s="293"/>
      <c r="O39" s="293">
        <f>SUM(P39:Q39)</f>
        <v>0</v>
      </c>
      <c r="P39" s="293"/>
      <c r="Q39" s="293"/>
      <c r="R39" s="55">
        <f t="shared" si="4"/>
        <v>0</v>
      </c>
      <c r="S39" s="55">
        <f t="shared" si="4"/>
        <v>0</v>
      </c>
      <c r="T39" s="52"/>
      <c r="U39" s="293">
        <f>SUM(V39:W39)</f>
        <v>0</v>
      </c>
      <c r="V39" s="293"/>
      <c r="W39" s="52"/>
    </row>
    <row r="40" spans="1:23" ht="94.5" customHeight="1">
      <c r="A40" s="454"/>
      <c r="B40" s="453"/>
      <c r="C40" s="40" t="s">
        <v>249</v>
      </c>
      <c r="D40" s="57" t="s">
        <v>92</v>
      </c>
      <c r="E40" s="35"/>
      <c r="F40" s="35"/>
      <c r="G40" s="35"/>
      <c r="H40" s="35"/>
      <c r="I40" s="35"/>
      <c r="J40" s="35"/>
      <c r="K40" s="35"/>
      <c r="L40" s="35"/>
      <c r="M40" s="293"/>
      <c r="N40" s="293"/>
      <c r="O40" s="293">
        <f>SUM(P40:Q40)</f>
        <v>0</v>
      </c>
      <c r="P40" s="293"/>
      <c r="Q40" s="293"/>
      <c r="R40" s="55">
        <f t="shared" si="4"/>
        <v>0</v>
      </c>
      <c r="S40" s="55">
        <f t="shared" si="4"/>
        <v>0</v>
      </c>
      <c r="T40" s="52"/>
      <c r="U40" s="293">
        <f>SUM(V40:W40)</f>
        <v>0</v>
      </c>
      <c r="V40" s="293"/>
      <c r="W40" s="52"/>
    </row>
    <row r="41" spans="1:23" ht="45">
      <c r="A41" s="63" t="s">
        <v>518</v>
      </c>
      <c r="B41" s="40" t="s">
        <v>519</v>
      </c>
      <c r="C41" s="40"/>
      <c r="D41" s="57"/>
      <c r="E41" s="35" t="s">
        <v>126</v>
      </c>
      <c r="F41" s="35" t="s">
        <v>135</v>
      </c>
      <c r="G41" s="35" t="s">
        <v>430</v>
      </c>
      <c r="H41" s="35" t="s">
        <v>119</v>
      </c>
      <c r="I41" s="35"/>
      <c r="J41" s="35"/>
      <c r="K41" s="35"/>
      <c r="L41" s="35"/>
      <c r="M41" s="293"/>
      <c r="N41" s="293"/>
      <c r="O41" s="293"/>
      <c r="P41" s="293"/>
      <c r="Q41" s="293"/>
      <c r="R41" s="55">
        <f t="shared" si="4"/>
        <v>0</v>
      </c>
      <c r="S41" s="55">
        <f t="shared" si="4"/>
        <v>0</v>
      </c>
      <c r="T41" s="52"/>
      <c r="U41" s="293"/>
      <c r="V41" s="293"/>
      <c r="W41" s="52"/>
    </row>
    <row r="42" spans="1:23" ht="22.5">
      <c r="A42" s="295" t="s">
        <v>20</v>
      </c>
      <c r="B42" s="36" t="s">
        <v>110</v>
      </c>
      <c r="C42" s="37"/>
      <c r="D42" s="35"/>
      <c r="E42" s="35"/>
      <c r="F42" s="35"/>
      <c r="G42" s="35"/>
      <c r="H42" s="35"/>
      <c r="I42" s="35"/>
      <c r="J42" s="35"/>
      <c r="K42" s="35"/>
      <c r="L42" s="35"/>
      <c r="M42" s="293">
        <f>SUM(M43+M44+M45+M46)</f>
        <v>1124309</v>
      </c>
      <c r="N42" s="293">
        <f aca="true" t="shared" si="11" ref="N42:W42">SUM(N43+N44+N45+N46)</f>
        <v>0</v>
      </c>
      <c r="O42" s="194">
        <f t="shared" si="11"/>
        <v>1559947.95</v>
      </c>
      <c r="P42" s="194">
        <f t="shared" si="11"/>
        <v>1253622.95</v>
      </c>
      <c r="Q42" s="194">
        <f t="shared" si="11"/>
        <v>306325</v>
      </c>
      <c r="R42" s="194">
        <f t="shared" si="11"/>
        <v>1293694</v>
      </c>
      <c r="S42" s="194">
        <f t="shared" si="11"/>
        <v>1293694</v>
      </c>
      <c r="T42" s="194">
        <f t="shared" si="11"/>
        <v>0</v>
      </c>
      <c r="U42" s="194">
        <f t="shared" si="11"/>
        <v>1312514</v>
      </c>
      <c r="V42" s="194">
        <f t="shared" si="11"/>
        <v>1312514</v>
      </c>
      <c r="W42" s="293">
        <f t="shared" si="11"/>
        <v>0</v>
      </c>
    </row>
    <row r="43" spans="1:23" ht="33.75">
      <c r="A43" s="57" t="s">
        <v>105</v>
      </c>
      <c r="B43" s="36" t="s">
        <v>124</v>
      </c>
      <c r="C43" s="37"/>
      <c r="D43" s="60"/>
      <c r="E43" s="35" t="s">
        <v>126</v>
      </c>
      <c r="F43" s="35" t="s">
        <v>127</v>
      </c>
      <c r="G43" s="35" t="s">
        <v>191</v>
      </c>
      <c r="H43" s="35" t="s">
        <v>121</v>
      </c>
      <c r="I43" s="35"/>
      <c r="J43" s="35"/>
      <c r="K43" s="35"/>
      <c r="L43" s="35"/>
      <c r="M43" s="293">
        <v>79500</v>
      </c>
      <c r="N43" s="293"/>
      <c r="O43" s="194">
        <f>SUM(P43:Q43)</f>
        <v>90840</v>
      </c>
      <c r="P43" s="194">
        <v>90840</v>
      </c>
      <c r="Q43" s="293">
        <v>0</v>
      </c>
      <c r="R43" s="55">
        <f>S43+T43</f>
        <v>91571</v>
      </c>
      <c r="S43" s="55">
        <v>91571</v>
      </c>
      <c r="T43" s="55">
        <v>0</v>
      </c>
      <c r="U43" s="194">
        <f>SUM(V43:W43)</f>
        <v>92331</v>
      </c>
      <c r="V43" s="194">
        <v>92331</v>
      </c>
      <c r="W43" s="52">
        <v>0</v>
      </c>
    </row>
    <row r="44" spans="1:25" ht="57.75" customHeight="1">
      <c r="A44" s="408" t="s">
        <v>106</v>
      </c>
      <c r="B44" s="410" t="s">
        <v>125</v>
      </c>
      <c r="C44" s="36" t="s">
        <v>133</v>
      </c>
      <c r="D44" s="60" t="s">
        <v>132</v>
      </c>
      <c r="E44" s="35" t="s">
        <v>129</v>
      </c>
      <c r="F44" s="35" t="s">
        <v>117</v>
      </c>
      <c r="G44" s="35" t="s">
        <v>517</v>
      </c>
      <c r="H44" s="35" t="s">
        <v>121</v>
      </c>
      <c r="I44" s="35"/>
      <c r="J44" s="35"/>
      <c r="K44" s="35"/>
      <c r="L44" s="35"/>
      <c r="M44" s="293">
        <v>944809</v>
      </c>
      <c r="N44" s="293"/>
      <c r="O44" s="194">
        <f>SUM(P44:Q44)</f>
        <v>1351107.95</v>
      </c>
      <c r="P44" s="194">
        <v>1044782.95</v>
      </c>
      <c r="Q44" s="293">
        <v>306325</v>
      </c>
      <c r="R44" s="55">
        <f>S44</f>
        <v>1084123</v>
      </c>
      <c r="S44" s="55">
        <v>1084123</v>
      </c>
      <c r="T44" s="55">
        <v>0</v>
      </c>
      <c r="U44" s="194">
        <f>SUM(V44:W44)</f>
        <v>1102183</v>
      </c>
      <c r="V44" s="194">
        <v>1102183</v>
      </c>
      <c r="W44" s="52">
        <v>0</v>
      </c>
      <c r="Y44" s="95">
        <v>672635</v>
      </c>
    </row>
    <row r="45" spans="1:23" ht="91.5" customHeight="1">
      <c r="A45" s="455"/>
      <c r="B45" s="452"/>
      <c r="C45" s="40" t="s">
        <v>249</v>
      </c>
      <c r="D45" s="57" t="s">
        <v>92</v>
      </c>
      <c r="E45" s="35" t="s">
        <v>129</v>
      </c>
      <c r="F45" s="35" t="s">
        <v>117</v>
      </c>
      <c r="G45" s="35" t="s">
        <v>517</v>
      </c>
      <c r="H45" s="35" t="s">
        <v>121</v>
      </c>
      <c r="I45" s="35"/>
      <c r="J45" s="35"/>
      <c r="K45" s="35"/>
      <c r="L45" s="35"/>
      <c r="M45" s="293"/>
      <c r="N45" s="293"/>
      <c r="O45" s="293">
        <f>SUM(P45:Q45)</f>
        <v>0</v>
      </c>
      <c r="P45" s="293"/>
      <c r="Q45" s="293">
        <v>0</v>
      </c>
      <c r="R45" s="55">
        <f t="shared" si="4"/>
        <v>0</v>
      </c>
      <c r="S45" s="55">
        <f t="shared" si="4"/>
        <v>0</v>
      </c>
      <c r="T45" s="55">
        <v>0</v>
      </c>
      <c r="U45" s="293">
        <f>SUM(V45:W45)</f>
        <v>0</v>
      </c>
      <c r="V45" s="293"/>
      <c r="W45" s="52">
        <v>0</v>
      </c>
    </row>
    <row r="46" spans="1:23" ht="45">
      <c r="A46" s="296" t="s">
        <v>520</v>
      </c>
      <c r="B46" s="40" t="s">
        <v>519</v>
      </c>
      <c r="C46" s="40"/>
      <c r="D46" s="57"/>
      <c r="E46" s="35" t="s">
        <v>117</v>
      </c>
      <c r="F46" s="35" t="s">
        <v>252</v>
      </c>
      <c r="G46" s="35"/>
      <c r="H46" s="35" t="s">
        <v>121</v>
      </c>
      <c r="I46" s="35"/>
      <c r="J46" s="35"/>
      <c r="K46" s="35"/>
      <c r="L46" s="35"/>
      <c r="M46" s="293">
        <v>100000</v>
      </c>
      <c r="N46" s="293"/>
      <c r="O46" s="293">
        <v>118000</v>
      </c>
      <c r="P46" s="293">
        <v>118000</v>
      </c>
      <c r="Q46" s="293"/>
      <c r="R46" s="55">
        <f t="shared" si="4"/>
        <v>118000</v>
      </c>
      <c r="S46" s="55">
        <f t="shared" si="4"/>
        <v>118000</v>
      </c>
      <c r="T46" s="55"/>
      <c r="U46" s="293">
        <v>118000</v>
      </c>
      <c r="V46" s="293">
        <v>118000</v>
      </c>
      <c r="W46" s="52"/>
    </row>
    <row r="47" spans="1:23" ht="12.75">
      <c r="A47" s="295" t="s">
        <v>57</v>
      </c>
      <c r="B47" s="36" t="s">
        <v>61</v>
      </c>
      <c r="C47" s="57"/>
      <c r="D47" s="35"/>
      <c r="E47" s="35"/>
      <c r="F47" s="35"/>
      <c r="G47" s="35"/>
      <c r="H47" s="35"/>
      <c r="I47" s="35"/>
      <c r="J47" s="35"/>
      <c r="K47" s="35"/>
      <c r="L47" s="35"/>
      <c r="M47" s="293">
        <f>SUM(M48+M49+M51+M50)</f>
        <v>7000</v>
      </c>
      <c r="N47" s="293"/>
      <c r="O47" s="293">
        <f aca="true" t="shared" si="12" ref="O47:W47">SUM(O48+O49+O51+O50)</f>
        <v>7000</v>
      </c>
      <c r="P47" s="293">
        <f t="shared" si="12"/>
        <v>7000</v>
      </c>
      <c r="Q47" s="293">
        <f t="shared" si="12"/>
        <v>0</v>
      </c>
      <c r="R47" s="55">
        <f t="shared" si="4"/>
        <v>7000</v>
      </c>
      <c r="S47" s="55">
        <f t="shared" si="4"/>
        <v>7000</v>
      </c>
      <c r="T47" s="52">
        <f t="shared" si="12"/>
        <v>0</v>
      </c>
      <c r="U47" s="293">
        <f t="shared" si="12"/>
        <v>7000</v>
      </c>
      <c r="V47" s="293">
        <f t="shared" si="12"/>
        <v>7000</v>
      </c>
      <c r="W47" s="52">
        <f t="shared" si="12"/>
        <v>0</v>
      </c>
    </row>
    <row r="48" spans="1:23" ht="33.75">
      <c r="A48" s="57" t="s">
        <v>107</v>
      </c>
      <c r="B48" s="36" t="s">
        <v>124</v>
      </c>
      <c r="C48" s="57"/>
      <c r="D48" s="35"/>
      <c r="E48" s="35" t="s">
        <v>126</v>
      </c>
      <c r="F48" s="35" t="s">
        <v>127</v>
      </c>
      <c r="G48" s="35" t="s">
        <v>191</v>
      </c>
      <c r="H48" s="35" t="s">
        <v>122</v>
      </c>
      <c r="I48" s="35"/>
      <c r="J48" s="35"/>
      <c r="K48" s="35"/>
      <c r="L48" s="35"/>
      <c r="M48" s="293">
        <v>3000</v>
      </c>
      <c r="N48" s="293"/>
      <c r="O48" s="293">
        <f>SUM(P48:Q48)</f>
        <v>3000</v>
      </c>
      <c r="P48" s="293">
        <v>3000</v>
      </c>
      <c r="Q48" s="293">
        <v>0</v>
      </c>
      <c r="R48" s="55">
        <f t="shared" si="4"/>
        <v>3000</v>
      </c>
      <c r="S48" s="55">
        <f t="shared" si="4"/>
        <v>3000</v>
      </c>
      <c r="T48" s="55">
        <v>0</v>
      </c>
      <c r="U48" s="293">
        <f>SUM(V48:W48)</f>
        <v>3000</v>
      </c>
      <c r="V48" s="293">
        <v>3000</v>
      </c>
      <c r="W48" s="52">
        <v>0</v>
      </c>
    </row>
    <row r="49" spans="1:23" ht="59.25" customHeight="1">
      <c r="A49" s="408" t="s">
        <v>131</v>
      </c>
      <c r="B49" s="410" t="s">
        <v>125</v>
      </c>
      <c r="C49" s="36" t="s">
        <v>133</v>
      </c>
      <c r="D49" s="35" t="s">
        <v>132</v>
      </c>
      <c r="E49" s="35" t="s">
        <v>129</v>
      </c>
      <c r="F49" s="35" t="s">
        <v>117</v>
      </c>
      <c r="G49" s="35" t="s">
        <v>517</v>
      </c>
      <c r="H49" s="35" t="s">
        <v>122</v>
      </c>
      <c r="I49" s="35"/>
      <c r="J49" s="35"/>
      <c r="K49" s="35"/>
      <c r="L49" s="35"/>
      <c r="M49" s="293">
        <v>4000</v>
      </c>
      <c r="N49" s="293"/>
      <c r="O49" s="293">
        <f>SUM(P49:Q49)</f>
        <v>4000</v>
      </c>
      <c r="P49" s="293">
        <f>M49</f>
        <v>4000</v>
      </c>
      <c r="Q49" s="293">
        <v>0</v>
      </c>
      <c r="R49" s="55">
        <f t="shared" si="4"/>
        <v>4000</v>
      </c>
      <c r="S49" s="55">
        <f t="shared" si="4"/>
        <v>4000</v>
      </c>
      <c r="T49" s="55">
        <v>0</v>
      </c>
      <c r="U49" s="293">
        <f>SUM(V49:W49)</f>
        <v>4000</v>
      </c>
      <c r="V49" s="293">
        <f>P49</f>
        <v>4000</v>
      </c>
      <c r="W49" s="52">
        <v>0</v>
      </c>
    </row>
    <row r="50" spans="1:23" ht="91.5" customHeight="1">
      <c r="A50" s="455"/>
      <c r="B50" s="452"/>
      <c r="C50" s="40" t="s">
        <v>249</v>
      </c>
      <c r="D50" s="57" t="s">
        <v>92</v>
      </c>
      <c r="E50" s="35" t="s">
        <v>129</v>
      </c>
      <c r="F50" s="35" t="s">
        <v>117</v>
      </c>
      <c r="G50" s="35" t="s">
        <v>517</v>
      </c>
      <c r="H50" s="35" t="s">
        <v>122</v>
      </c>
      <c r="I50" s="35"/>
      <c r="J50" s="35"/>
      <c r="K50" s="35"/>
      <c r="L50" s="35"/>
      <c r="M50" s="293"/>
      <c r="N50" s="293"/>
      <c r="O50" s="293">
        <f>SUM(P50:Q50)</f>
        <v>0</v>
      </c>
      <c r="P50" s="293"/>
      <c r="Q50" s="293">
        <v>0</v>
      </c>
      <c r="R50" s="55">
        <f t="shared" si="4"/>
        <v>0</v>
      </c>
      <c r="S50" s="55">
        <f t="shared" si="4"/>
        <v>0</v>
      </c>
      <c r="T50" s="55">
        <v>0</v>
      </c>
      <c r="U50" s="293">
        <f>SUM(V50:W50)</f>
        <v>0</v>
      </c>
      <c r="V50" s="293"/>
      <c r="W50" s="52">
        <v>0</v>
      </c>
    </row>
    <row r="51" spans="1:23" ht="45">
      <c r="A51" s="296" t="s">
        <v>521</v>
      </c>
      <c r="B51" s="40" t="s">
        <v>519</v>
      </c>
      <c r="C51" s="40"/>
      <c r="D51" s="57"/>
      <c r="E51" s="35"/>
      <c r="F51" s="35"/>
      <c r="G51" s="35"/>
      <c r="H51" s="35"/>
      <c r="I51" s="35"/>
      <c r="J51" s="35"/>
      <c r="K51" s="35"/>
      <c r="L51" s="35"/>
      <c r="M51" s="293"/>
      <c r="N51" s="293"/>
      <c r="O51" s="293">
        <f>SUM(P51:Q51)</f>
        <v>0</v>
      </c>
      <c r="P51" s="293"/>
      <c r="Q51" s="293">
        <v>0</v>
      </c>
      <c r="R51" s="55">
        <f t="shared" si="4"/>
        <v>0</v>
      </c>
      <c r="S51" s="55">
        <f t="shared" si="4"/>
        <v>0</v>
      </c>
      <c r="T51" s="55">
        <v>0</v>
      </c>
      <c r="U51" s="293">
        <f>SUM(V51:W51)</f>
        <v>0</v>
      </c>
      <c r="V51" s="293"/>
      <c r="W51" s="52">
        <v>0</v>
      </c>
    </row>
    <row r="52" spans="1:23" ht="12.75">
      <c r="A52" s="381" t="s">
        <v>345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14"/>
      <c r="M52" s="276">
        <f>SUM(M53+M75)</f>
        <v>11600581</v>
      </c>
      <c r="N52" s="276"/>
      <c r="O52" s="276">
        <f aca="true" t="shared" si="13" ref="O52:W52">SUM(O53+O75)</f>
        <v>12253104.58</v>
      </c>
      <c r="P52" s="276">
        <f t="shared" si="13"/>
        <v>12253104.58</v>
      </c>
      <c r="Q52" s="276">
        <f t="shared" si="13"/>
        <v>0</v>
      </c>
      <c r="R52" s="276">
        <f t="shared" si="13"/>
        <v>12836034.08</v>
      </c>
      <c r="S52" s="276">
        <f t="shared" si="13"/>
        <v>12836034.08</v>
      </c>
      <c r="T52" s="276">
        <f t="shared" si="13"/>
        <v>0</v>
      </c>
      <c r="U52" s="276">
        <f t="shared" si="13"/>
        <v>13133660.74</v>
      </c>
      <c r="V52" s="276">
        <f t="shared" si="13"/>
        <v>13133660.74</v>
      </c>
      <c r="W52" s="276">
        <f t="shared" si="13"/>
        <v>0</v>
      </c>
    </row>
    <row r="53" spans="1:23" ht="78.75">
      <c r="A53" s="13" t="s">
        <v>63</v>
      </c>
      <c r="B53" s="36" t="s">
        <v>67</v>
      </c>
      <c r="C53" s="37"/>
      <c r="D53" s="37"/>
      <c r="E53" s="37"/>
      <c r="F53" s="37"/>
      <c r="G53" s="37"/>
      <c r="H53" s="37"/>
      <c r="I53" s="37" t="s">
        <v>513</v>
      </c>
      <c r="J53" s="37" t="s">
        <v>514</v>
      </c>
      <c r="K53" s="37" t="s">
        <v>338</v>
      </c>
      <c r="L53" s="14"/>
      <c r="M53" s="277">
        <f>SUM(M54+M55+M56+M68+M69+M74+M72+M73)</f>
        <v>11476581</v>
      </c>
      <c r="N53" s="294"/>
      <c r="O53" s="277">
        <f>SUM(O54+O55+O56+O68+O69+O74+O72+O73)</f>
        <v>12116504.58</v>
      </c>
      <c r="P53" s="277">
        <f aca="true" t="shared" si="14" ref="P53:W53">SUM(P54+P55+P56+P68+P69+P74+P72+P73)</f>
        <v>12116504.58</v>
      </c>
      <c r="Q53" s="277">
        <f t="shared" si="14"/>
        <v>0</v>
      </c>
      <c r="R53" s="277">
        <f t="shared" si="14"/>
        <v>12699434.08</v>
      </c>
      <c r="S53" s="277">
        <f t="shared" si="14"/>
        <v>12699434.08</v>
      </c>
      <c r="T53" s="277">
        <f t="shared" si="14"/>
        <v>0</v>
      </c>
      <c r="U53" s="277">
        <f t="shared" si="14"/>
        <v>12997060.74</v>
      </c>
      <c r="V53" s="277">
        <f t="shared" si="14"/>
        <v>12997060.74</v>
      </c>
      <c r="W53" s="277">
        <f t="shared" si="14"/>
        <v>0</v>
      </c>
    </row>
    <row r="54" spans="1:23" ht="33.75">
      <c r="A54" s="61" t="s">
        <v>64</v>
      </c>
      <c r="B54" s="36" t="s">
        <v>134</v>
      </c>
      <c r="C54" s="37"/>
      <c r="D54" s="37"/>
      <c r="E54" s="37" t="s">
        <v>144</v>
      </c>
      <c r="F54" s="37" t="s">
        <v>126</v>
      </c>
      <c r="G54" s="37" t="s">
        <v>430</v>
      </c>
      <c r="H54" s="37" t="s">
        <v>330</v>
      </c>
      <c r="I54" s="37"/>
      <c r="J54" s="37"/>
      <c r="K54" s="37"/>
      <c r="L54" s="14"/>
      <c r="M54" s="294"/>
      <c r="N54" s="294"/>
      <c r="O54" s="294"/>
      <c r="P54" s="294"/>
      <c r="Q54" s="294">
        <v>0</v>
      </c>
      <c r="R54" s="55">
        <f t="shared" si="4"/>
        <v>0</v>
      </c>
      <c r="S54" s="55">
        <f t="shared" si="4"/>
        <v>0</v>
      </c>
      <c r="T54" s="63">
        <v>0</v>
      </c>
      <c r="U54" s="294"/>
      <c r="V54" s="294"/>
      <c r="W54" s="63">
        <v>0</v>
      </c>
    </row>
    <row r="55" spans="1:23" ht="202.5">
      <c r="A55" s="61" t="s">
        <v>136</v>
      </c>
      <c r="B55" s="36" t="s">
        <v>384</v>
      </c>
      <c r="C55" s="37"/>
      <c r="D55" s="37"/>
      <c r="E55" s="37" t="s">
        <v>118</v>
      </c>
      <c r="F55" s="37" t="s">
        <v>135</v>
      </c>
      <c r="G55" s="37" t="s">
        <v>228</v>
      </c>
      <c r="H55" s="37" t="s">
        <v>121</v>
      </c>
      <c r="I55" s="37"/>
      <c r="J55" s="37"/>
      <c r="K55" s="37"/>
      <c r="L55" s="14"/>
      <c r="M55" s="294">
        <v>2078000</v>
      </c>
      <c r="N55" s="294"/>
      <c r="O55" s="294">
        <f>SUM(P55:Q55)</f>
        <v>2078000</v>
      </c>
      <c r="P55" s="294">
        <v>2078000</v>
      </c>
      <c r="Q55" s="294">
        <v>0</v>
      </c>
      <c r="R55" s="55">
        <f t="shared" si="4"/>
        <v>2078000</v>
      </c>
      <c r="S55" s="55">
        <f t="shared" si="4"/>
        <v>2078000</v>
      </c>
      <c r="T55" s="63">
        <v>0</v>
      </c>
      <c r="U55" s="294">
        <f>SUM(V55:W55)</f>
        <v>2078000</v>
      </c>
      <c r="V55" s="294">
        <f>P55</f>
        <v>2078000</v>
      </c>
      <c r="W55" s="63">
        <v>0</v>
      </c>
    </row>
    <row r="56" spans="1:23" ht="12.75">
      <c r="A56" s="410" t="s">
        <v>137</v>
      </c>
      <c r="B56" s="410" t="s">
        <v>257</v>
      </c>
      <c r="C56" s="37"/>
      <c r="D56" s="37"/>
      <c r="E56" s="37"/>
      <c r="F56" s="37"/>
      <c r="G56" s="37"/>
      <c r="H56" s="37"/>
      <c r="I56" s="37"/>
      <c r="J56" s="37"/>
      <c r="K56" s="37"/>
      <c r="L56" s="14"/>
      <c r="M56" s="277">
        <f>SUM(M57:M59)</f>
        <v>5665663.45</v>
      </c>
      <c r="N56" s="277">
        <f>SUM(N57:N59)</f>
        <v>0</v>
      </c>
      <c r="O56" s="277">
        <f>SUM(O57:O59)</f>
        <v>5846429.3</v>
      </c>
      <c r="P56" s="277">
        <f aca="true" t="shared" si="15" ref="P56:W56">SUM(P57:P59)</f>
        <v>5846429.3</v>
      </c>
      <c r="Q56" s="277">
        <f t="shared" si="15"/>
        <v>0</v>
      </c>
      <c r="R56" s="277">
        <f t="shared" si="15"/>
        <v>6044869.4</v>
      </c>
      <c r="S56" s="277">
        <f t="shared" si="15"/>
        <v>6044869.4</v>
      </c>
      <c r="T56" s="277">
        <f t="shared" si="15"/>
        <v>0</v>
      </c>
      <c r="U56" s="277">
        <f t="shared" si="15"/>
        <v>6193058.41</v>
      </c>
      <c r="V56" s="277">
        <f t="shared" si="15"/>
        <v>6193058.41</v>
      </c>
      <c r="W56" s="277">
        <f t="shared" si="15"/>
        <v>0</v>
      </c>
    </row>
    <row r="57" spans="1:23" ht="12.75">
      <c r="A57" s="453"/>
      <c r="B57" s="453"/>
      <c r="C57" s="37"/>
      <c r="D57" s="37"/>
      <c r="E57" s="36" t="s">
        <v>127</v>
      </c>
      <c r="F57" s="36" t="s">
        <v>260</v>
      </c>
      <c r="G57" s="36" t="s">
        <v>261</v>
      </c>
      <c r="H57" s="36" t="s">
        <v>121</v>
      </c>
      <c r="I57" s="36"/>
      <c r="J57" s="37"/>
      <c r="K57" s="37"/>
      <c r="L57" s="14"/>
      <c r="M57" s="294">
        <v>170000</v>
      </c>
      <c r="N57" s="294"/>
      <c r="O57" s="294">
        <f>SUM(P57:Q57)</f>
        <v>203123</v>
      </c>
      <c r="P57" s="294">
        <v>203123</v>
      </c>
      <c r="Q57" s="294">
        <v>0</v>
      </c>
      <c r="R57" s="55">
        <f t="shared" si="4"/>
        <v>203123</v>
      </c>
      <c r="S57" s="55">
        <f t="shared" si="4"/>
        <v>203123</v>
      </c>
      <c r="T57" s="63">
        <v>0</v>
      </c>
      <c r="U57" s="294">
        <f>SUM(V57:W57)</f>
        <v>203123</v>
      </c>
      <c r="V57" s="294">
        <f>P57</f>
        <v>203123</v>
      </c>
      <c r="W57" s="63">
        <v>0</v>
      </c>
    </row>
    <row r="58" spans="1:23" ht="12.75">
      <c r="A58" s="453"/>
      <c r="B58" s="453"/>
      <c r="C58" s="37"/>
      <c r="D58" s="37"/>
      <c r="E58" s="36" t="s">
        <v>118</v>
      </c>
      <c r="F58" s="36" t="s">
        <v>117</v>
      </c>
      <c r="G58" s="36" t="s">
        <v>258</v>
      </c>
      <c r="H58" s="36" t="s">
        <v>121</v>
      </c>
      <c r="I58" s="36"/>
      <c r="J58" s="37"/>
      <c r="K58" s="37"/>
      <c r="L58" s="14"/>
      <c r="M58" s="294">
        <v>9765</v>
      </c>
      <c r="N58" s="294"/>
      <c r="O58" s="294">
        <f>P58</f>
        <v>12540</v>
      </c>
      <c r="P58" s="294">
        <v>12540</v>
      </c>
      <c r="Q58" s="294"/>
      <c r="R58" s="55">
        <f>S58</f>
        <v>14475</v>
      </c>
      <c r="S58" s="55">
        <v>14475</v>
      </c>
      <c r="T58" s="63"/>
      <c r="U58" s="294">
        <f>V58</f>
        <v>15002</v>
      </c>
      <c r="V58" s="294">
        <v>15002</v>
      </c>
      <c r="W58" s="63"/>
    </row>
    <row r="59" spans="1:23" ht="12.75">
      <c r="A59" s="453"/>
      <c r="B59" s="453"/>
      <c r="C59" s="37"/>
      <c r="D59" s="37"/>
      <c r="E59" s="37"/>
      <c r="F59" s="37"/>
      <c r="G59" s="37"/>
      <c r="H59" s="37"/>
      <c r="I59" s="37"/>
      <c r="J59" s="37"/>
      <c r="K59" s="37"/>
      <c r="L59" s="14"/>
      <c r="M59" s="277">
        <f>SUM(M60+M63+M64)</f>
        <v>5485898.45</v>
      </c>
      <c r="N59" s="277">
        <f aca="true" t="shared" si="16" ref="N59:W59">SUM(N60+N63+N64)</f>
        <v>0</v>
      </c>
      <c r="O59" s="277">
        <f t="shared" si="16"/>
        <v>5630766.3</v>
      </c>
      <c r="P59" s="277">
        <f t="shared" si="16"/>
        <v>5630766.3</v>
      </c>
      <c r="Q59" s="277">
        <f t="shared" si="16"/>
        <v>0</v>
      </c>
      <c r="R59" s="277">
        <f t="shared" si="16"/>
        <v>5827271.4</v>
      </c>
      <c r="S59" s="277">
        <f t="shared" si="16"/>
        <v>5827271.4</v>
      </c>
      <c r="T59" s="277">
        <f t="shared" si="16"/>
        <v>0</v>
      </c>
      <c r="U59" s="277">
        <f t="shared" si="16"/>
        <v>5974933.41</v>
      </c>
      <c r="V59" s="277">
        <f t="shared" si="16"/>
        <v>5974933.41</v>
      </c>
      <c r="W59" s="277">
        <f t="shared" si="16"/>
        <v>0</v>
      </c>
    </row>
    <row r="60" spans="1:23" ht="12.75">
      <c r="A60" s="453"/>
      <c r="B60" s="453"/>
      <c r="C60" s="37"/>
      <c r="D60" s="37"/>
      <c r="E60" s="37" t="s">
        <v>139</v>
      </c>
      <c r="F60" s="37" t="s">
        <v>126</v>
      </c>
      <c r="G60" s="37" t="s">
        <v>264</v>
      </c>
      <c r="H60" s="37" t="s">
        <v>121</v>
      </c>
      <c r="I60" s="37"/>
      <c r="J60" s="37"/>
      <c r="K60" s="37"/>
      <c r="L60" s="14"/>
      <c r="M60" s="294">
        <f>SUM(M61:M62)</f>
        <v>3384800</v>
      </c>
      <c r="N60" s="294">
        <f aca="true" t="shared" si="17" ref="N60:W60">SUM(N61:N62)</f>
        <v>0</v>
      </c>
      <c r="O60" s="294">
        <f t="shared" si="17"/>
        <v>3427322</v>
      </c>
      <c r="P60" s="294">
        <f t="shared" si="17"/>
        <v>3427322</v>
      </c>
      <c r="Q60" s="294">
        <f t="shared" si="17"/>
        <v>0</v>
      </c>
      <c r="R60" s="294">
        <f t="shared" si="17"/>
        <v>3542415</v>
      </c>
      <c r="S60" s="294">
        <f t="shared" si="17"/>
        <v>3542415</v>
      </c>
      <c r="T60" s="294">
        <f t="shared" si="17"/>
        <v>0</v>
      </c>
      <c r="U60" s="294">
        <f t="shared" si="17"/>
        <v>3662112</v>
      </c>
      <c r="V60" s="294">
        <f t="shared" si="17"/>
        <v>3662112</v>
      </c>
      <c r="W60" s="294">
        <f t="shared" si="17"/>
        <v>0</v>
      </c>
    </row>
    <row r="61" spans="1:23" ht="12.75">
      <c r="A61" s="453"/>
      <c r="B61" s="453"/>
      <c r="C61" s="37"/>
      <c r="D61" s="37"/>
      <c r="E61" s="379" t="s">
        <v>150</v>
      </c>
      <c r="F61" s="445"/>
      <c r="G61" s="451"/>
      <c r="H61" s="37"/>
      <c r="I61" s="37"/>
      <c r="J61" s="37"/>
      <c r="K61" s="37"/>
      <c r="L61" s="14"/>
      <c r="M61" s="294">
        <v>2834800</v>
      </c>
      <c r="N61" s="294"/>
      <c r="O61" s="294">
        <f>SUM(P61:Q61)</f>
        <v>2877322</v>
      </c>
      <c r="P61" s="294">
        <v>2877322</v>
      </c>
      <c r="Q61" s="294">
        <v>0</v>
      </c>
      <c r="R61" s="55">
        <f>S61</f>
        <v>2992415</v>
      </c>
      <c r="S61" s="55">
        <v>2992415</v>
      </c>
      <c r="T61" s="63">
        <v>0</v>
      </c>
      <c r="U61" s="294">
        <f>SUM(V61:W61)</f>
        <v>3112112</v>
      </c>
      <c r="V61" s="294">
        <v>3112112</v>
      </c>
      <c r="W61" s="63">
        <v>0</v>
      </c>
    </row>
    <row r="62" spans="1:23" ht="12.75">
      <c r="A62" s="453"/>
      <c r="B62" s="453"/>
      <c r="C62" s="37"/>
      <c r="D62" s="37"/>
      <c r="E62" s="379" t="s">
        <v>151</v>
      </c>
      <c r="F62" s="445"/>
      <c r="G62" s="451"/>
      <c r="H62" s="37"/>
      <c r="I62" s="37"/>
      <c r="J62" s="37"/>
      <c r="K62" s="37"/>
      <c r="L62" s="14"/>
      <c r="M62" s="294">
        <v>550000</v>
      </c>
      <c r="N62" s="294"/>
      <c r="O62" s="294">
        <f>SUM(P62:Q62)</f>
        <v>550000</v>
      </c>
      <c r="P62" s="294">
        <v>550000</v>
      </c>
      <c r="Q62" s="294">
        <v>0</v>
      </c>
      <c r="R62" s="55">
        <f t="shared" si="4"/>
        <v>550000</v>
      </c>
      <c r="S62" s="55">
        <f t="shared" si="4"/>
        <v>550000</v>
      </c>
      <c r="T62" s="63">
        <v>0</v>
      </c>
      <c r="U62" s="294">
        <f>SUM(V62:W62)</f>
        <v>550000</v>
      </c>
      <c r="V62" s="294">
        <f>P62</f>
        <v>550000</v>
      </c>
      <c r="W62" s="63">
        <v>0</v>
      </c>
    </row>
    <row r="63" spans="1:23" ht="12.75">
      <c r="A63" s="453"/>
      <c r="B63" s="453"/>
      <c r="C63" s="37"/>
      <c r="D63" s="37"/>
      <c r="E63" s="37" t="s">
        <v>139</v>
      </c>
      <c r="F63" s="37" t="s">
        <v>126</v>
      </c>
      <c r="G63" s="37" t="s">
        <v>353</v>
      </c>
      <c r="H63" s="37" t="s">
        <v>121</v>
      </c>
      <c r="I63" s="37" t="s">
        <v>522</v>
      </c>
      <c r="J63" s="37"/>
      <c r="K63" s="37"/>
      <c r="L63" s="14"/>
      <c r="M63" s="294">
        <v>340000</v>
      </c>
      <c r="N63" s="294"/>
      <c r="O63" s="294">
        <f>SUM(P63:Q63)</f>
        <v>340000</v>
      </c>
      <c r="P63" s="294">
        <v>340000</v>
      </c>
      <c r="Q63" s="294">
        <v>0</v>
      </c>
      <c r="R63" s="55">
        <f t="shared" si="4"/>
        <v>340000</v>
      </c>
      <c r="S63" s="55">
        <f t="shared" si="4"/>
        <v>340000</v>
      </c>
      <c r="T63" s="63">
        <v>0</v>
      </c>
      <c r="U63" s="294">
        <f>SUM(V63:W63)</f>
        <v>340000</v>
      </c>
      <c r="V63" s="294">
        <f>P63</f>
        <v>340000</v>
      </c>
      <c r="W63" s="63">
        <v>0</v>
      </c>
    </row>
    <row r="64" spans="1:23" ht="12.75">
      <c r="A64" s="453"/>
      <c r="B64" s="453"/>
      <c r="C64" s="37"/>
      <c r="D64" s="37"/>
      <c r="E64" s="37" t="s">
        <v>139</v>
      </c>
      <c r="F64" s="37" t="s">
        <v>126</v>
      </c>
      <c r="G64" s="37"/>
      <c r="H64" s="37" t="s">
        <v>121</v>
      </c>
      <c r="I64" s="37"/>
      <c r="J64" s="37"/>
      <c r="K64" s="37"/>
      <c r="L64" s="14"/>
      <c r="M64" s="277">
        <f aca="true" t="shared" si="18" ref="M64:W64">SUM(M65:M67)</f>
        <v>1761098.45</v>
      </c>
      <c r="N64" s="294">
        <f t="shared" si="18"/>
        <v>0</v>
      </c>
      <c r="O64" s="277">
        <f t="shared" si="18"/>
        <v>1863444.3</v>
      </c>
      <c r="P64" s="277">
        <f t="shared" si="18"/>
        <v>1863444.3</v>
      </c>
      <c r="Q64" s="294">
        <f t="shared" si="18"/>
        <v>0</v>
      </c>
      <c r="R64" s="277">
        <f t="shared" si="18"/>
        <v>1944856.4</v>
      </c>
      <c r="S64" s="277">
        <f t="shared" si="18"/>
        <v>1944856.4</v>
      </c>
      <c r="T64" s="63">
        <f t="shared" si="18"/>
        <v>0</v>
      </c>
      <c r="U64" s="277">
        <f t="shared" si="18"/>
        <v>1972821.41</v>
      </c>
      <c r="V64" s="277">
        <f t="shared" si="18"/>
        <v>1972821.41</v>
      </c>
      <c r="W64" s="63">
        <f t="shared" si="18"/>
        <v>0</v>
      </c>
    </row>
    <row r="65" spans="1:23" ht="33.75">
      <c r="A65" s="453"/>
      <c r="B65" s="453"/>
      <c r="C65" s="37"/>
      <c r="D65" s="37"/>
      <c r="E65" s="37" t="s">
        <v>139</v>
      </c>
      <c r="F65" s="37" t="s">
        <v>126</v>
      </c>
      <c r="G65" s="37" t="s">
        <v>266</v>
      </c>
      <c r="H65" s="37" t="s">
        <v>121</v>
      </c>
      <c r="I65" s="37" t="s">
        <v>523</v>
      </c>
      <c r="J65" s="37"/>
      <c r="K65" s="37"/>
      <c r="L65" s="14"/>
      <c r="M65" s="277">
        <v>345509.28</v>
      </c>
      <c r="N65" s="294"/>
      <c r="O65" s="277">
        <f>SUM(P65:Q65)</f>
        <v>417971.23</v>
      </c>
      <c r="P65" s="277">
        <v>417971.23</v>
      </c>
      <c r="Q65" s="294">
        <v>0</v>
      </c>
      <c r="R65" s="55">
        <f>S65</f>
        <v>441188.49</v>
      </c>
      <c r="S65" s="55">
        <v>441188.49</v>
      </c>
      <c r="T65" s="63">
        <v>0</v>
      </c>
      <c r="U65" s="277">
        <f>SUM(V65:W65)</f>
        <v>447516.21</v>
      </c>
      <c r="V65" s="277">
        <v>447516.21</v>
      </c>
      <c r="W65" s="63">
        <v>0</v>
      </c>
    </row>
    <row r="66" spans="1:23" ht="22.5">
      <c r="A66" s="452"/>
      <c r="B66" s="452"/>
      <c r="C66" s="37"/>
      <c r="D66" s="37"/>
      <c r="E66" s="37" t="s">
        <v>139</v>
      </c>
      <c r="F66" s="37" t="s">
        <v>126</v>
      </c>
      <c r="G66" s="37" t="s">
        <v>395</v>
      </c>
      <c r="H66" s="37" t="s">
        <v>121</v>
      </c>
      <c r="I66" s="37" t="s">
        <v>524</v>
      </c>
      <c r="J66" s="37"/>
      <c r="K66" s="37"/>
      <c r="L66" s="14"/>
      <c r="M66" s="45">
        <v>1415589.17</v>
      </c>
      <c r="N66" s="63"/>
      <c r="O66" s="45">
        <f>SUM(P66:Q66)</f>
        <v>1445473.07</v>
      </c>
      <c r="P66" s="45">
        <v>1445473.07</v>
      </c>
      <c r="Q66" s="63">
        <v>0</v>
      </c>
      <c r="R66" s="55">
        <f>S66</f>
        <v>1503667.91</v>
      </c>
      <c r="S66" s="55">
        <v>1503667.91</v>
      </c>
      <c r="T66" s="63">
        <v>0</v>
      </c>
      <c r="U66" s="45">
        <f>SUM(V66:W66)</f>
        <v>1525305.2</v>
      </c>
      <c r="V66" s="45">
        <v>1525305.2</v>
      </c>
      <c r="W66" s="63">
        <v>0</v>
      </c>
    </row>
    <row r="67" spans="1:23" ht="12.75">
      <c r="A67" s="239"/>
      <c r="B67" s="106"/>
      <c r="C67" s="37"/>
      <c r="D67" s="37"/>
      <c r="E67" s="37" t="s">
        <v>139</v>
      </c>
      <c r="F67" s="37" t="s">
        <v>126</v>
      </c>
      <c r="G67" s="38"/>
      <c r="H67" s="37" t="s">
        <v>121</v>
      </c>
      <c r="I67" s="37"/>
      <c r="J67" s="37"/>
      <c r="K67" s="37"/>
      <c r="L67" s="14"/>
      <c r="M67" s="63">
        <v>0</v>
      </c>
      <c r="N67" s="63"/>
      <c r="O67" s="63">
        <f>SUM(P67:Q67)</f>
        <v>0</v>
      </c>
      <c r="P67" s="63">
        <v>0</v>
      </c>
      <c r="Q67" s="63">
        <v>0</v>
      </c>
      <c r="R67" s="55">
        <f t="shared" si="4"/>
        <v>0</v>
      </c>
      <c r="S67" s="55">
        <f t="shared" si="4"/>
        <v>0</v>
      </c>
      <c r="T67" s="63">
        <v>0</v>
      </c>
      <c r="U67" s="63">
        <f>SUM(V67:W67)</f>
        <v>0</v>
      </c>
      <c r="V67" s="63">
        <v>0</v>
      </c>
      <c r="W67" s="63">
        <v>0</v>
      </c>
    </row>
    <row r="68" spans="1:23" ht="22.5">
      <c r="A68" s="61" t="s">
        <v>138</v>
      </c>
      <c r="B68" s="36" t="s">
        <v>142</v>
      </c>
      <c r="C68" s="37"/>
      <c r="D68" s="37"/>
      <c r="E68" s="37" t="s">
        <v>139</v>
      </c>
      <c r="F68" s="37" t="s">
        <v>126</v>
      </c>
      <c r="G68" s="37" t="s">
        <v>204</v>
      </c>
      <c r="H68" s="37" t="s">
        <v>121</v>
      </c>
      <c r="I68" s="37"/>
      <c r="J68" s="37"/>
      <c r="K68" s="37"/>
      <c r="L68" s="14"/>
      <c r="M68" s="45">
        <v>2773366.23</v>
      </c>
      <c r="N68" s="63"/>
      <c r="O68" s="45">
        <f>SUM(P68:Q68)</f>
        <v>3176591.65</v>
      </c>
      <c r="P68" s="45">
        <v>3176591.65</v>
      </c>
      <c r="Q68" s="63">
        <v>0</v>
      </c>
      <c r="R68" s="55">
        <f>S68</f>
        <v>3527809.02</v>
      </c>
      <c r="S68" s="55">
        <v>3527809.02</v>
      </c>
      <c r="T68" s="63">
        <v>0</v>
      </c>
      <c r="U68" s="45">
        <f>SUM(V68:W68)</f>
        <v>3661946.84</v>
      </c>
      <c r="V68" s="45">
        <v>3661946.84</v>
      </c>
      <c r="W68" s="63">
        <v>0</v>
      </c>
    </row>
    <row r="69" spans="1:23" ht="78.75">
      <c r="A69" s="61" t="s">
        <v>145</v>
      </c>
      <c r="B69" s="36" t="s">
        <v>146</v>
      </c>
      <c r="C69" s="37"/>
      <c r="D69" s="37"/>
      <c r="E69" s="37"/>
      <c r="F69" s="37"/>
      <c r="G69" s="37"/>
      <c r="H69" s="37"/>
      <c r="I69" s="37"/>
      <c r="J69" s="37"/>
      <c r="K69" s="37"/>
      <c r="L69" s="14"/>
      <c r="M69" s="294">
        <f>M70+M71</f>
        <v>400000</v>
      </c>
      <c r="N69" s="294">
        <f aca="true" t="shared" si="19" ref="N69:W69">SUM(N70:N71)</f>
        <v>0</v>
      </c>
      <c r="O69" s="294">
        <f t="shared" si="19"/>
        <v>400000</v>
      </c>
      <c r="P69" s="294">
        <f t="shared" si="19"/>
        <v>400000</v>
      </c>
      <c r="Q69" s="294">
        <f t="shared" si="19"/>
        <v>0</v>
      </c>
      <c r="R69" s="55">
        <f t="shared" si="4"/>
        <v>400000</v>
      </c>
      <c r="S69" s="55">
        <f t="shared" si="4"/>
        <v>400000</v>
      </c>
      <c r="T69" s="63">
        <f t="shared" si="19"/>
        <v>0</v>
      </c>
      <c r="U69" s="294">
        <f t="shared" si="19"/>
        <v>400000</v>
      </c>
      <c r="V69" s="294">
        <f t="shared" si="19"/>
        <v>400000</v>
      </c>
      <c r="W69" s="63">
        <f t="shared" si="19"/>
        <v>0</v>
      </c>
    </row>
    <row r="70" spans="1:23" ht="12.75">
      <c r="A70" s="61"/>
      <c r="B70" s="36" t="s">
        <v>147</v>
      </c>
      <c r="C70" s="37"/>
      <c r="D70" s="37"/>
      <c r="E70" s="37" t="s">
        <v>139</v>
      </c>
      <c r="F70" s="37" t="s">
        <v>126</v>
      </c>
      <c r="G70" s="37"/>
      <c r="H70" s="37" t="s">
        <v>121</v>
      </c>
      <c r="I70" s="37"/>
      <c r="J70" s="37"/>
      <c r="K70" s="37"/>
      <c r="L70" s="14"/>
      <c r="M70" s="294">
        <v>0</v>
      </c>
      <c r="N70" s="294"/>
      <c r="O70" s="294">
        <f>SUM(P70:Q70)</f>
        <v>0</v>
      </c>
      <c r="P70" s="294">
        <v>0</v>
      </c>
      <c r="Q70" s="294">
        <v>0</v>
      </c>
      <c r="R70" s="55">
        <f t="shared" si="4"/>
        <v>0</v>
      </c>
      <c r="S70" s="55">
        <f t="shared" si="4"/>
        <v>0</v>
      </c>
      <c r="T70" s="63">
        <v>0</v>
      </c>
      <c r="U70" s="294">
        <f>SUM(V70:W70)</f>
        <v>0</v>
      </c>
      <c r="V70" s="294">
        <v>0</v>
      </c>
      <c r="W70" s="63">
        <v>0</v>
      </c>
    </row>
    <row r="71" spans="1:23" ht="12.75">
      <c r="A71" s="61"/>
      <c r="B71" s="36" t="s">
        <v>525</v>
      </c>
      <c r="C71" s="37"/>
      <c r="D71" s="37"/>
      <c r="E71" s="37" t="s">
        <v>139</v>
      </c>
      <c r="F71" s="37" t="s">
        <v>144</v>
      </c>
      <c r="G71" s="37" t="s">
        <v>526</v>
      </c>
      <c r="H71" s="37" t="s">
        <v>121</v>
      </c>
      <c r="I71" s="37"/>
      <c r="J71" s="37"/>
      <c r="K71" s="37"/>
      <c r="L71" s="14"/>
      <c r="M71" s="63">
        <v>400000</v>
      </c>
      <c r="N71" s="63"/>
      <c r="O71" s="63">
        <f>SUM(P71:Q71)</f>
        <v>400000</v>
      </c>
      <c r="P71" s="63">
        <v>400000</v>
      </c>
      <c r="Q71" s="63">
        <v>0</v>
      </c>
      <c r="R71" s="55">
        <f t="shared" si="4"/>
        <v>400000</v>
      </c>
      <c r="S71" s="55">
        <f t="shared" si="4"/>
        <v>400000</v>
      </c>
      <c r="T71" s="63">
        <v>0</v>
      </c>
      <c r="U71" s="63">
        <f>SUM(V71:W71)</f>
        <v>400000</v>
      </c>
      <c r="V71" s="63">
        <f>P71</f>
        <v>400000</v>
      </c>
      <c r="W71" s="63">
        <v>0</v>
      </c>
    </row>
    <row r="72" spans="1:23" ht="78.75">
      <c r="A72" s="61" t="s">
        <v>148</v>
      </c>
      <c r="B72" s="36" t="s">
        <v>527</v>
      </c>
      <c r="C72" s="37"/>
      <c r="D72" s="37"/>
      <c r="E72" s="37" t="s">
        <v>252</v>
      </c>
      <c r="F72" s="37" t="s">
        <v>117</v>
      </c>
      <c r="G72" s="37" t="s">
        <v>271</v>
      </c>
      <c r="H72" s="37" t="s">
        <v>121</v>
      </c>
      <c r="I72" s="37"/>
      <c r="J72" s="37"/>
      <c r="K72" s="37"/>
      <c r="L72" s="14"/>
      <c r="M72" s="294">
        <v>120000</v>
      </c>
      <c r="N72" s="294"/>
      <c r="O72" s="294">
        <f>SUM(P72:Q72)</f>
        <v>141600</v>
      </c>
      <c r="P72" s="294">
        <v>141600</v>
      </c>
      <c r="Q72" s="294">
        <v>0</v>
      </c>
      <c r="R72" s="55">
        <f t="shared" si="4"/>
        <v>141600</v>
      </c>
      <c r="S72" s="55">
        <f t="shared" si="4"/>
        <v>141600</v>
      </c>
      <c r="T72" s="63">
        <v>0</v>
      </c>
      <c r="U72" s="294">
        <f>SUM(V72:W72)</f>
        <v>141600</v>
      </c>
      <c r="V72" s="294">
        <f>P72</f>
        <v>141600</v>
      </c>
      <c r="W72" s="63">
        <v>0</v>
      </c>
    </row>
    <row r="73" spans="1:23" ht="246" customHeight="1">
      <c r="A73" s="61" t="s">
        <v>357</v>
      </c>
      <c r="B73" s="36" t="s">
        <v>528</v>
      </c>
      <c r="C73" s="37"/>
      <c r="D73" s="37"/>
      <c r="E73" s="37" t="s">
        <v>118</v>
      </c>
      <c r="F73" s="37" t="s">
        <v>529</v>
      </c>
      <c r="G73" s="37" t="s">
        <v>530</v>
      </c>
      <c r="H73" s="37" t="s">
        <v>121</v>
      </c>
      <c r="I73" s="37"/>
      <c r="J73" s="37"/>
      <c r="K73" s="37"/>
      <c r="L73" s="14"/>
      <c r="M73" s="294">
        <v>70000</v>
      </c>
      <c r="N73" s="294"/>
      <c r="O73" s="294">
        <f>SUM(P73:Q73)</f>
        <v>70000</v>
      </c>
      <c r="P73" s="294">
        <f>M73</f>
        <v>70000</v>
      </c>
      <c r="Q73" s="294">
        <v>0</v>
      </c>
      <c r="R73" s="55">
        <f t="shared" si="4"/>
        <v>70000</v>
      </c>
      <c r="S73" s="55">
        <f t="shared" si="4"/>
        <v>70000</v>
      </c>
      <c r="T73" s="63">
        <v>0</v>
      </c>
      <c r="U73" s="294">
        <f>SUM(V73:W73)</f>
        <v>70000</v>
      </c>
      <c r="V73" s="277">
        <f>S73</f>
        <v>70000</v>
      </c>
      <c r="W73" s="63">
        <v>0</v>
      </c>
    </row>
    <row r="74" spans="1:23" ht="22.5">
      <c r="A74" s="61" t="s">
        <v>480</v>
      </c>
      <c r="B74" s="36" t="s">
        <v>149</v>
      </c>
      <c r="C74" s="37"/>
      <c r="D74" s="37"/>
      <c r="E74" s="37" t="s">
        <v>139</v>
      </c>
      <c r="F74" s="37" t="s">
        <v>126</v>
      </c>
      <c r="G74" s="37" t="s">
        <v>203</v>
      </c>
      <c r="H74" s="37" t="s">
        <v>121</v>
      </c>
      <c r="I74" s="37"/>
      <c r="J74" s="37"/>
      <c r="K74" s="37"/>
      <c r="L74" s="14"/>
      <c r="M74" s="45">
        <v>369551.32</v>
      </c>
      <c r="N74" s="294"/>
      <c r="O74" s="277">
        <f>SUM(P74:Q74)</f>
        <v>403883.63</v>
      </c>
      <c r="P74" s="277">
        <v>403883.63</v>
      </c>
      <c r="Q74" s="294">
        <v>0</v>
      </c>
      <c r="R74" s="55">
        <v>437155.66</v>
      </c>
      <c r="S74" s="55">
        <v>437155.66</v>
      </c>
      <c r="T74" s="63">
        <v>0</v>
      </c>
      <c r="U74" s="277">
        <f>SUM(V74:W74)</f>
        <v>452455.49</v>
      </c>
      <c r="V74" s="277">
        <v>452455.49</v>
      </c>
      <c r="W74" s="63">
        <v>0</v>
      </c>
    </row>
    <row r="75" spans="1:23" ht="22.5">
      <c r="A75" s="61" t="s">
        <v>111</v>
      </c>
      <c r="B75" s="36" t="s">
        <v>68</v>
      </c>
      <c r="C75" s="37"/>
      <c r="D75" s="37"/>
      <c r="E75" s="37"/>
      <c r="F75" s="104"/>
      <c r="G75" s="104"/>
      <c r="H75" s="37"/>
      <c r="I75" s="37"/>
      <c r="J75" s="37"/>
      <c r="K75" s="37"/>
      <c r="L75" s="14"/>
      <c r="M75" s="297">
        <f>SUM(M76:M77)</f>
        <v>124000</v>
      </c>
      <c r="N75" s="297">
        <f aca="true" t="shared" si="20" ref="N75:W75">SUM(N76:N77)</f>
        <v>0</v>
      </c>
      <c r="O75" s="297">
        <f t="shared" si="20"/>
        <v>136600</v>
      </c>
      <c r="P75" s="297">
        <f>SUM(P76:P77)</f>
        <v>136600</v>
      </c>
      <c r="Q75" s="297">
        <f t="shared" si="20"/>
        <v>0</v>
      </c>
      <c r="R75" s="298">
        <f t="shared" si="4"/>
        <v>136600</v>
      </c>
      <c r="S75" s="298">
        <f>P75</f>
        <v>136600</v>
      </c>
      <c r="T75" s="297">
        <f t="shared" si="20"/>
        <v>0</v>
      </c>
      <c r="U75" s="297">
        <f t="shared" si="20"/>
        <v>136600</v>
      </c>
      <c r="V75" s="297">
        <f>SUM(V76:V77)</f>
        <v>136600</v>
      </c>
      <c r="W75" s="297">
        <f t="shared" si="20"/>
        <v>0</v>
      </c>
    </row>
    <row r="76" spans="1:23" ht="33.75">
      <c r="A76" s="57" t="s">
        <v>267</v>
      </c>
      <c r="B76" s="36" t="s">
        <v>268</v>
      </c>
      <c r="C76" s="35"/>
      <c r="D76" s="35"/>
      <c r="E76" s="35" t="s">
        <v>117</v>
      </c>
      <c r="F76" s="35" t="s">
        <v>14</v>
      </c>
      <c r="G76" s="35" t="s">
        <v>397</v>
      </c>
      <c r="H76" s="35" t="s">
        <v>122</v>
      </c>
      <c r="I76" s="35"/>
      <c r="J76" s="35"/>
      <c r="K76" s="35"/>
      <c r="L76" s="35"/>
      <c r="M76" s="293">
        <v>54000</v>
      </c>
      <c r="N76" s="293"/>
      <c r="O76" s="293">
        <f>SUM(P76:Q76)</f>
        <v>54000</v>
      </c>
      <c r="P76" s="293">
        <f>M76</f>
        <v>54000</v>
      </c>
      <c r="Q76" s="293">
        <v>0</v>
      </c>
      <c r="R76" s="55">
        <f t="shared" si="4"/>
        <v>54000</v>
      </c>
      <c r="S76" s="55">
        <f t="shared" si="4"/>
        <v>54000</v>
      </c>
      <c r="T76" s="52">
        <v>0</v>
      </c>
      <c r="U76" s="293">
        <f>SUM(V76:W76)</f>
        <v>54000</v>
      </c>
      <c r="V76" s="293">
        <f>P76</f>
        <v>54000</v>
      </c>
      <c r="W76" s="52">
        <v>0</v>
      </c>
    </row>
    <row r="77" spans="1:23" ht="12.75">
      <c r="A77" s="57"/>
      <c r="B77" s="36"/>
      <c r="C77" s="35"/>
      <c r="D77" s="35"/>
      <c r="E77" s="35" t="s">
        <v>117</v>
      </c>
      <c r="F77" s="35" t="s">
        <v>14</v>
      </c>
      <c r="G77" s="35" t="s">
        <v>397</v>
      </c>
      <c r="H77" s="35" t="s">
        <v>121</v>
      </c>
      <c r="I77" s="35"/>
      <c r="J77" s="35"/>
      <c r="K77" s="35"/>
      <c r="L77" s="68"/>
      <c r="M77" s="299">
        <v>70000</v>
      </c>
      <c r="N77" s="299"/>
      <c r="O77" s="293">
        <f>P77</f>
        <v>82600</v>
      </c>
      <c r="P77" s="299">
        <v>82600</v>
      </c>
      <c r="Q77" s="299"/>
      <c r="R77" s="55">
        <f>S77</f>
        <v>82600</v>
      </c>
      <c r="S77" s="55">
        <f t="shared" si="4"/>
        <v>82600</v>
      </c>
      <c r="T77" s="69"/>
      <c r="U77" s="293">
        <f>V77</f>
        <v>82600</v>
      </c>
      <c r="V77" s="299">
        <v>82600</v>
      </c>
      <c r="W77" s="69"/>
    </row>
    <row r="78" spans="1:23" ht="12.75">
      <c r="A78" s="350" t="s">
        <v>302</v>
      </c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21"/>
      <c r="M78" s="300">
        <f>M80</f>
        <v>2900000</v>
      </c>
      <c r="N78" s="300"/>
      <c r="O78" s="300">
        <f aca="true" t="shared" si="21" ref="O78:W78">O80</f>
        <v>2900000</v>
      </c>
      <c r="P78" s="300">
        <f t="shared" si="21"/>
        <v>2900000</v>
      </c>
      <c r="Q78" s="300">
        <f t="shared" si="21"/>
        <v>0</v>
      </c>
      <c r="R78" s="300">
        <f t="shared" si="21"/>
        <v>2900000</v>
      </c>
      <c r="S78" s="300">
        <f t="shared" si="21"/>
        <v>2900000</v>
      </c>
      <c r="T78" s="300">
        <f t="shared" si="21"/>
        <v>0</v>
      </c>
      <c r="U78" s="300">
        <f t="shared" si="21"/>
        <v>2900000</v>
      </c>
      <c r="V78" s="300">
        <f t="shared" si="21"/>
        <v>2900000</v>
      </c>
      <c r="W78" s="300">
        <f t="shared" si="21"/>
        <v>0</v>
      </c>
    </row>
    <row r="79" spans="1:23" ht="12.75">
      <c r="A79" s="14" t="s">
        <v>22</v>
      </c>
      <c r="B79" s="14" t="s">
        <v>69</v>
      </c>
      <c r="C79" s="35"/>
      <c r="D79" s="35"/>
      <c r="E79" s="35"/>
      <c r="F79" s="35"/>
      <c r="G79" s="35"/>
      <c r="H79" s="35"/>
      <c r="I79" s="35"/>
      <c r="J79" s="35"/>
      <c r="K79" s="35"/>
      <c r="L79" s="70"/>
      <c r="M79" s="301"/>
      <c r="N79" s="301"/>
      <c r="O79" s="301"/>
      <c r="P79" s="301"/>
      <c r="Q79" s="301"/>
      <c r="R79" s="55">
        <f t="shared" si="4"/>
        <v>0</v>
      </c>
      <c r="S79" s="55">
        <f t="shared" si="4"/>
        <v>0</v>
      </c>
      <c r="T79" s="71"/>
      <c r="U79" s="301"/>
      <c r="V79" s="301"/>
      <c r="W79" s="71"/>
    </row>
    <row r="80" spans="1:23" ht="56.25">
      <c r="A80" s="57" t="s">
        <v>70</v>
      </c>
      <c r="B80" s="61" t="s">
        <v>71</v>
      </c>
      <c r="C80" s="57"/>
      <c r="D80" s="57"/>
      <c r="E80" s="57" t="s">
        <v>118</v>
      </c>
      <c r="F80" s="57" t="s">
        <v>529</v>
      </c>
      <c r="G80" s="57" t="s">
        <v>531</v>
      </c>
      <c r="H80" s="57"/>
      <c r="I80" s="57"/>
      <c r="J80" s="57"/>
      <c r="K80" s="57"/>
      <c r="L80" s="35"/>
      <c r="M80" s="293">
        <v>2900000</v>
      </c>
      <c r="N80" s="293"/>
      <c r="O80" s="293">
        <v>2900000</v>
      </c>
      <c r="P80" s="293">
        <v>2900000</v>
      </c>
      <c r="Q80" s="293"/>
      <c r="R80" s="55">
        <f t="shared" si="4"/>
        <v>2900000</v>
      </c>
      <c r="S80" s="55">
        <f t="shared" si="4"/>
        <v>2900000</v>
      </c>
      <c r="T80" s="52"/>
      <c r="U80" s="293">
        <v>2900000</v>
      </c>
      <c r="V80" s="293">
        <v>2900000</v>
      </c>
      <c r="W80" s="52"/>
    </row>
    <row r="81" spans="1:23" ht="12.75">
      <c r="A81" s="57" t="s">
        <v>72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293"/>
      <c r="N81" s="293"/>
      <c r="O81" s="293"/>
      <c r="P81" s="293"/>
      <c r="Q81" s="293"/>
      <c r="R81" s="55">
        <f t="shared" si="4"/>
        <v>0</v>
      </c>
      <c r="S81" s="55">
        <f t="shared" si="4"/>
        <v>0</v>
      </c>
      <c r="T81" s="52"/>
      <c r="U81" s="293"/>
      <c r="V81" s="293"/>
      <c r="W81" s="52"/>
    </row>
    <row r="82" spans="1:23" ht="12.75">
      <c r="A82" s="5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293"/>
      <c r="N82" s="293"/>
      <c r="O82" s="293"/>
      <c r="P82" s="293"/>
      <c r="Q82" s="293"/>
      <c r="R82" s="55">
        <f t="shared" si="4"/>
        <v>0</v>
      </c>
      <c r="S82" s="55">
        <f t="shared" si="4"/>
        <v>0</v>
      </c>
      <c r="T82" s="52"/>
      <c r="U82" s="293"/>
      <c r="V82" s="293"/>
      <c r="W82" s="52"/>
    </row>
    <row r="83" spans="1:23" ht="22.5">
      <c r="A83" s="57" t="s">
        <v>73</v>
      </c>
      <c r="B83" s="36" t="s">
        <v>76</v>
      </c>
      <c r="C83" s="22" t="s">
        <v>90</v>
      </c>
      <c r="D83" s="35"/>
      <c r="E83" s="35"/>
      <c r="F83" s="35"/>
      <c r="G83" s="35"/>
      <c r="H83" s="35"/>
      <c r="I83" s="35"/>
      <c r="J83" s="35"/>
      <c r="K83" s="35"/>
      <c r="L83" s="35"/>
      <c r="M83" s="293"/>
      <c r="N83" s="293"/>
      <c r="O83" s="293"/>
      <c r="P83" s="293"/>
      <c r="Q83" s="293"/>
      <c r="R83" s="55">
        <f t="shared" si="4"/>
        <v>0</v>
      </c>
      <c r="S83" s="55">
        <f t="shared" si="4"/>
        <v>0</v>
      </c>
      <c r="T83" s="52"/>
      <c r="U83" s="293"/>
      <c r="V83" s="293"/>
      <c r="W83" s="52"/>
    </row>
    <row r="84" spans="1:23" ht="12.75">
      <c r="A84" s="57" t="s">
        <v>74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293"/>
      <c r="N84" s="293"/>
      <c r="O84" s="293"/>
      <c r="P84" s="293"/>
      <c r="Q84" s="293"/>
      <c r="R84" s="55">
        <f t="shared" si="4"/>
        <v>0</v>
      </c>
      <c r="S84" s="55">
        <f t="shared" si="4"/>
        <v>0</v>
      </c>
      <c r="T84" s="52"/>
      <c r="U84" s="293"/>
      <c r="V84" s="293"/>
      <c r="W84" s="52"/>
    </row>
    <row r="85" spans="1:23" ht="12.75">
      <c r="A85" s="5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293"/>
      <c r="N85" s="293"/>
      <c r="O85" s="293"/>
      <c r="P85" s="293"/>
      <c r="Q85" s="293"/>
      <c r="R85" s="55">
        <f t="shared" si="4"/>
        <v>0</v>
      </c>
      <c r="S85" s="55">
        <f t="shared" si="4"/>
        <v>0</v>
      </c>
      <c r="T85" s="52"/>
      <c r="U85" s="293"/>
      <c r="V85" s="293"/>
      <c r="W85" s="52"/>
    </row>
    <row r="86" spans="1:23" ht="22.5">
      <c r="A86" s="57" t="s">
        <v>75</v>
      </c>
      <c r="B86" s="36" t="s">
        <v>164</v>
      </c>
      <c r="C86" s="22" t="s">
        <v>90</v>
      </c>
      <c r="D86" s="35"/>
      <c r="E86" s="35"/>
      <c r="F86" s="35"/>
      <c r="G86" s="35"/>
      <c r="H86" s="35"/>
      <c r="I86" s="35"/>
      <c r="J86" s="35"/>
      <c r="K86" s="35"/>
      <c r="L86" s="35"/>
      <c r="M86" s="293"/>
      <c r="N86" s="293"/>
      <c r="O86" s="293"/>
      <c r="P86" s="293"/>
      <c r="Q86" s="293"/>
      <c r="R86" s="55">
        <f t="shared" si="4"/>
        <v>0</v>
      </c>
      <c r="S86" s="55">
        <f t="shared" si="4"/>
        <v>0</v>
      </c>
      <c r="T86" s="52"/>
      <c r="U86" s="293"/>
      <c r="V86" s="293"/>
      <c r="W86" s="52"/>
    </row>
    <row r="87" spans="1:23" ht="12.75">
      <c r="A87" s="57" t="s">
        <v>77</v>
      </c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293"/>
      <c r="N87" s="293"/>
      <c r="O87" s="293"/>
      <c r="P87" s="293"/>
      <c r="Q87" s="293"/>
      <c r="R87" s="55">
        <f t="shared" si="4"/>
        <v>0</v>
      </c>
      <c r="S87" s="55">
        <f t="shared" si="4"/>
        <v>0</v>
      </c>
      <c r="T87" s="52"/>
      <c r="U87" s="293"/>
      <c r="V87" s="293"/>
      <c r="W87" s="52"/>
    </row>
    <row r="88" spans="1:23" ht="12.75">
      <c r="A88" s="57" t="s">
        <v>23</v>
      </c>
      <c r="B88" s="14" t="s">
        <v>109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293"/>
      <c r="N88" s="293"/>
      <c r="O88" s="293"/>
      <c r="P88" s="293"/>
      <c r="Q88" s="293"/>
      <c r="R88" s="55">
        <f t="shared" si="4"/>
        <v>0</v>
      </c>
      <c r="S88" s="55">
        <f t="shared" si="4"/>
        <v>0</v>
      </c>
      <c r="T88" s="52"/>
      <c r="U88" s="293"/>
      <c r="V88" s="293"/>
      <c r="W88" s="52"/>
    </row>
    <row r="89" spans="1:23" ht="56.25">
      <c r="A89" s="57" t="s">
        <v>78</v>
      </c>
      <c r="B89" s="61" t="s">
        <v>83</v>
      </c>
      <c r="C89" s="57"/>
      <c r="D89" s="57"/>
      <c r="E89" s="57"/>
      <c r="F89" s="57"/>
      <c r="G89" s="57"/>
      <c r="H89" s="57"/>
      <c r="I89" s="57"/>
      <c r="J89" s="57"/>
      <c r="K89" s="35"/>
      <c r="L89" s="35"/>
      <c r="M89" s="293"/>
      <c r="N89" s="293"/>
      <c r="O89" s="293"/>
      <c r="P89" s="293"/>
      <c r="Q89" s="293"/>
      <c r="R89" s="55">
        <f aca="true" t="shared" si="22" ref="R89:S103">O89</f>
        <v>0</v>
      </c>
      <c r="S89" s="55">
        <f t="shared" si="22"/>
        <v>0</v>
      </c>
      <c r="T89" s="52"/>
      <c r="U89" s="293"/>
      <c r="V89" s="293"/>
      <c r="W89" s="52"/>
    </row>
    <row r="90" spans="1:23" ht="12.75">
      <c r="A90" s="57" t="s">
        <v>72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293"/>
      <c r="N90" s="293"/>
      <c r="O90" s="293"/>
      <c r="P90" s="293"/>
      <c r="Q90" s="293"/>
      <c r="R90" s="55">
        <f t="shared" si="22"/>
        <v>0</v>
      </c>
      <c r="S90" s="55">
        <f t="shared" si="22"/>
        <v>0</v>
      </c>
      <c r="T90" s="52"/>
      <c r="U90" s="293"/>
      <c r="V90" s="293"/>
      <c r="W90" s="52"/>
    </row>
    <row r="91" spans="1:23" ht="12.75">
      <c r="A91" s="5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293"/>
      <c r="N91" s="293"/>
      <c r="O91" s="293"/>
      <c r="P91" s="293"/>
      <c r="Q91" s="293"/>
      <c r="R91" s="55">
        <f t="shared" si="22"/>
        <v>0</v>
      </c>
      <c r="S91" s="55">
        <f t="shared" si="22"/>
        <v>0</v>
      </c>
      <c r="T91" s="52"/>
      <c r="U91" s="293"/>
      <c r="V91" s="293"/>
      <c r="W91" s="52"/>
    </row>
    <row r="92" spans="1:23" ht="22.5">
      <c r="A92" s="57" t="s">
        <v>79</v>
      </c>
      <c r="B92" s="36" t="s">
        <v>84</v>
      </c>
      <c r="C92" s="22" t="s">
        <v>90</v>
      </c>
      <c r="D92" s="35"/>
      <c r="E92" s="35"/>
      <c r="F92" s="35"/>
      <c r="G92" s="35"/>
      <c r="H92" s="35"/>
      <c r="I92" s="35"/>
      <c r="J92" s="35"/>
      <c r="K92" s="35"/>
      <c r="L92" s="35"/>
      <c r="M92" s="293"/>
      <c r="N92" s="293"/>
      <c r="O92" s="293"/>
      <c r="P92" s="293"/>
      <c r="Q92" s="293"/>
      <c r="R92" s="55">
        <f t="shared" si="22"/>
        <v>0</v>
      </c>
      <c r="S92" s="55">
        <f t="shared" si="22"/>
        <v>0</v>
      </c>
      <c r="T92" s="52"/>
      <c r="U92" s="293"/>
      <c r="V92" s="293"/>
      <c r="W92" s="52"/>
    </row>
    <row r="93" spans="1:23" ht="12.75">
      <c r="A93" s="57" t="s">
        <v>80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293"/>
      <c r="N93" s="293"/>
      <c r="O93" s="293"/>
      <c r="P93" s="293"/>
      <c r="Q93" s="293"/>
      <c r="R93" s="55">
        <f t="shared" si="22"/>
        <v>0</v>
      </c>
      <c r="S93" s="55">
        <f t="shared" si="22"/>
        <v>0</v>
      </c>
      <c r="T93" s="52"/>
      <c r="U93" s="293"/>
      <c r="V93" s="293"/>
      <c r="W93" s="52"/>
    </row>
    <row r="94" spans="1:23" ht="12.75">
      <c r="A94" s="5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293"/>
      <c r="N94" s="293"/>
      <c r="O94" s="293"/>
      <c r="P94" s="293"/>
      <c r="Q94" s="293"/>
      <c r="R94" s="55">
        <f t="shared" si="22"/>
        <v>0</v>
      </c>
      <c r="S94" s="55">
        <f t="shared" si="22"/>
        <v>0</v>
      </c>
      <c r="T94" s="52"/>
      <c r="U94" s="293"/>
      <c r="V94" s="293"/>
      <c r="W94" s="52"/>
    </row>
    <row r="95" spans="1:23" ht="22.5">
      <c r="A95" s="57" t="s">
        <v>81</v>
      </c>
      <c r="B95" s="36" t="s">
        <v>165</v>
      </c>
      <c r="C95" s="22" t="s">
        <v>90</v>
      </c>
      <c r="D95" s="35"/>
      <c r="E95" s="35"/>
      <c r="F95" s="35"/>
      <c r="G95" s="35"/>
      <c r="H95" s="35"/>
      <c r="I95" s="35"/>
      <c r="J95" s="35"/>
      <c r="K95" s="35"/>
      <c r="L95" s="35"/>
      <c r="M95" s="293"/>
      <c r="N95" s="293"/>
      <c r="O95" s="293"/>
      <c r="P95" s="293"/>
      <c r="Q95" s="293"/>
      <c r="R95" s="55">
        <f t="shared" si="22"/>
        <v>0</v>
      </c>
      <c r="S95" s="55">
        <f t="shared" si="22"/>
        <v>0</v>
      </c>
      <c r="T95" s="52"/>
      <c r="U95" s="293"/>
      <c r="V95" s="293"/>
      <c r="W95" s="52"/>
    </row>
    <row r="96" spans="1:23" ht="12.75">
      <c r="A96" s="57" t="s">
        <v>82</v>
      </c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293"/>
      <c r="N96" s="293"/>
      <c r="O96" s="293"/>
      <c r="P96" s="293"/>
      <c r="Q96" s="293"/>
      <c r="R96" s="55">
        <f t="shared" si="22"/>
        <v>0</v>
      </c>
      <c r="S96" s="55">
        <f t="shared" si="22"/>
        <v>0</v>
      </c>
      <c r="T96" s="52"/>
      <c r="U96" s="293"/>
      <c r="V96" s="293"/>
      <c r="W96" s="52"/>
    </row>
    <row r="97" spans="1:23" ht="12.75">
      <c r="A97" s="57"/>
      <c r="B97" s="3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293"/>
      <c r="N97" s="293"/>
      <c r="O97" s="293"/>
      <c r="P97" s="293"/>
      <c r="Q97" s="293"/>
      <c r="R97" s="55">
        <f t="shared" si="22"/>
        <v>0</v>
      </c>
      <c r="S97" s="55">
        <f t="shared" si="22"/>
        <v>0</v>
      </c>
      <c r="T97" s="52"/>
      <c r="U97" s="293"/>
      <c r="V97" s="293"/>
      <c r="W97" s="52"/>
    </row>
    <row r="98" spans="1:23" ht="12.75">
      <c r="A98" s="57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293"/>
      <c r="N98" s="293"/>
      <c r="O98" s="293"/>
      <c r="P98" s="293"/>
      <c r="Q98" s="293"/>
      <c r="R98" s="55">
        <f t="shared" si="22"/>
        <v>0</v>
      </c>
      <c r="S98" s="55">
        <f t="shared" si="22"/>
        <v>0</v>
      </c>
      <c r="T98" s="52"/>
      <c r="U98" s="293"/>
      <c r="V98" s="293"/>
      <c r="W98" s="52"/>
    </row>
    <row r="99" spans="1:23" ht="12.75">
      <c r="A99" s="350" t="s">
        <v>361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21"/>
      <c r="M99" s="300">
        <f>SUM(M100+M103)</f>
        <v>100000</v>
      </c>
      <c r="N99" s="300">
        <f aca="true" t="shared" si="23" ref="N99:W99">SUM(N100+N103)</f>
        <v>0</v>
      </c>
      <c r="O99" s="300">
        <f t="shared" si="23"/>
        <v>118000</v>
      </c>
      <c r="P99" s="300">
        <f t="shared" si="23"/>
        <v>118000</v>
      </c>
      <c r="Q99" s="300">
        <f t="shared" si="23"/>
        <v>0</v>
      </c>
      <c r="R99" s="55">
        <f t="shared" si="22"/>
        <v>118000</v>
      </c>
      <c r="S99" s="55">
        <f t="shared" si="22"/>
        <v>118000</v>
      </c>
      <c r="T99" s="5">
        <f t="shared" si="23"/>
        <v>0</v>
      </c>
      <c r="U99" s="300">
        <f t="shared" si="23"/>
        <v>118000</v>
      </c>
      <c r="V99" s="300">
        <f t="shared" si="23"/>
        <v>118000</v>
      </c>
      <c r="W99" s="5">
        <f t="shared" si="23"/>
        <v>0</v>
      </c>
    </row>
    <row r="100" spans="1:23" ht="78.75">
      <c r="A100" s="425" t="s">
        <v>99</v>
      </c>
      <c r="B100" s="660" t="s">
        <v>532</v>
      </c>
      <c r="C100" s="661" t="s">
        <v>90</v>
      </c>
      <c r="D100" s="662"/>
      <c r="E100" s="37" t="s">
        <v>118</v>
      </c>
      <c r="F100" s="37" t="s">
        <v>129</v>
      </c>
      <c r="G100" s="37"/>
      <c r="H100" s="37"/>
      <c r="I100" s="37" t="s">
        <v>513</v>
      </c>
      <c r="J100" s="37" t="s">
        <v>514</v>
      </c>
      <c r="K100" s="37" t="s">
        <v>338</v>
      </c>
      <c r="L100" s="21"/>
      <c r="M100" s="300">
        <f>SUM(M101:M102)</f>
        <v>100000</v>
      </c>
      <c r="N100" s="300">
        <f aca="true" t="shared" si="24" ref="N100:W100">SUM(N101:N102)</f>
        <v>0</v>
      </c>
      <c r="O100" s="300">
        <f t="shared" si="24"/>
        <v>118000</v>
      </c>
      <c r="P100" s="300">
        <f t="shared" si="24"/>
        <v>118000</v>
      </c>
      <c r="Q100" s="300">
        <f t="shared" si="24"/>
        <v>0</v>
      </c>
      <c r="R100" s="55">
        <f t="shared" si="22"/>
        <v>118000</v>
      </c>
      <c r="S100" s="55">
        <f t="shared" si="22"/>
        <v>118000</v>
      </c>
      <c r="T100" s="5">
        <f t="shared" si="24"/>
        <v>0</v>
      </c>
      <c r="U100" s="300">
        <f t="shared" si="24"/>
        <v>118000</v>
      </c>
      <c r="V100" s="300">
        <f t="shared" si="24"/>
        <v>118000</v>
      </c>
      <c r="W100" s="5">
        <f t="shared" si="24"/>
        <v>0</v>
      </c>
    </row>
    <row r="101" spans="1:23" ht="12.75">
      <c r="A101" s="658"/>
      <c r="B101" s="660"/>
      <c r="C101" s="661"/>
      <c r="D101" s="662"/>
      <c r="E101" s="35" t="s">
        <v>118</v>
      </c>
      <c r="F101" s="35" t="s">
        <v>129</v>
      </c>
      <c r="G101" s="35" t="s">
        <v>533</v>
      </c>
      <c r="H101" s="35" t="s">
        <v>534</v>
      </c>
      <c r="I101" s="35"/>
      <c r="J101" s="35"/>
      <c r="K101" s="35"/>
      <c r="L101" s="35"/>
      <c r="M101" s="293">
        <v>100000</v>
      </c>
      <c r="N101" s="293"/>
      <c r="O101" s="293">
        <f>SUM(P101:Q101)</f>
        <v>118000</v>
      </c>
      <c r="P101" s="293">
        <v>118000</v>
      </c>
      <c r="Q101" s="293">
        <v>0</v>
      </c>
      <c r="R101" s="55">
        <f t="shared" si="22"/>
        <v>118000</v>
      </c>
      <c r="S101" s="55">
        <f t="shared" si="22"/>
        <v>118000</v>
      </c>
      <c r="T101" s="52">
        <v>0</v>
      </c>
      <c r="U101" s="293">
        <f>SUM(V101:W101)</f>
        <v>118000</v>
      </c>
      <c r="V101" s="293">
        <v>118000</v>
      </c>
      <c r="W101" s="52">
        <v>0</v>
      </c>
    </row>
    <row r="102" spans="1:23" ht="12.75">
      <c r="A102" s="659"/>
      <c r="B102" s="660"/>
      <c r="C102" s="661"/>
      <c r="D102" s="662"/>
      <c r="E102" s="35"/>
      <c r="F102" s="35"/>
      <c r="G102" s="35"/>
      <c r="H102" s="35"/>
      <c r="I102" s="35"/>
      <c r="J102" s="35"/>
      <c r="K102" s="35"/>
      <c r="L102" s="35"/>
      <c r="M102" s="293"/>
      <c r="N102" s="293"/>
      <c r="O102" s="293"/>
      <c r="P102" s="293"/>
      <c r="Q102" s="293">
        <v>0</v>
      </c>
      <c r="R102" s="55">
        <f t="shared" si="22"/>
        <v>0</v>
      </c>
      <c r="S102" s="55">
        <f t="shared" si="22"/>
        <v>0</v>
      </c>
      <c r="T102" s="52">
        <v>0</v>
      </c>
      <c r="U102" s="293"/>
      <c r="V102" s="293"/>
      <c r="W102" s="52">
        <v>0</v>
      </c>
    </row>
    <row r="103" spans="1:23" ht="56.25">
      <c r="A103" s="57" t="s">
        <v>535</v>
      </c>
      <c r="B103" s="36" t="s">
        <v>536</v>
      </c>
      <c r="C103" s="35"/>
      <c r="D103" s="35"/>
      <c r="E103" s="35" t="s">
        <v>139</v>
      </c>
      <c r="F103" s="35" t="s">
        <v>117</v>
      </c>
      <c r="G103" s="35" t="s">
        <v>537</v>
      </c>
      <c r="H103" s="35" t="s">
        <v>534</v>
      </c>
      <c r="I103" s="35"/>
      <c r="J103" s="35"/>
      <c r="K103" s="35"/>
      <c r="L103" s="68"/>
      <c r="M103" s="299"/>
      <c r="N103" s="299"/>
      <c r="O103" s="293">
        <f>SUM(P103:Q103)</f>
        <v>0</v>
      </c>
      <c r="P103" s="299"/>
      <c r="Q103" s="299">
        <v>0</v>
      </c>
      <c r="R103" s="55">
        <f>O103</f>
        <v>0</v>
      </c>
      <c r="S103" s="55">
        <f t="shared" si="22"/>
        <v>0</v>
      </c>
      <c r="T103" s="69">
        <v>0</v>
      </c>
      <c r="U103" s="293">
        <f>SUM(V103:W103)</f>
        <v>0</v>
      </c>
      <c r="V103" s="299"/>
      <c r="W103" s="69">
        <v>0</v>
      </c>
    </row>
    <row r="104" spans="1:23" ht="12.75">
      <c r="A104" s="372" t="s">
        <v>275</v>
      </c>
      <c r="B104" s="373"/>
      <c r="C104" s="373"/>
      <c r="D104" s="373"/>
      <c r="E104" s="373"/>
      <c r="F104" s="373"/>
      <c r="G104" s="373"/>
      <c r="H104" s="373"/>
      <c r="I104" s="373"/>
      <c r="J104" s="373"/>
      <c r="K104" s="663"/>
      <c r="L104" s="21"/>
      <c r="M104" s="300"/>
      <c r="N104" s="300"/>
      <c r="O104" s="300"/>
      <c r="P104" s="300"/>
      <c r="Q104" s="300"/>
      <c r="R104" s="5"/>
      <c r="S104" s="5"/>
      <c r="T104" s="5"/>
      <c r="U104" s="300"/>
      <c r="V104" s="300"/>
      <c r="W104" s="5"/>
    </row>
    <row r="105" spans="1:23" ht="12.75">
      <c r="A105" s="57" t="s">
        <v>24</v>
      </c>
      <c r="B105" s="35"/>
      <c r="C105" s="72" t="s">
        <v>90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293"/>
      <c r="N105" s="293"/>
      <c r="O105" s="293"/>
      <c r="P105" s="293"/>
      <c r="Q105" s="293"/>
      <c r="R105" s="52"/>
      <c r="S105" s="52"/>
      <c r="T105" s="52"/>
      <c r="U105" s="293"/>
      <c r="V105" s="293"/>
      <c r="W105" s="52"/>
    </row>
    <row r="106" spans="1:23" ht="12.75">
      <c r="A106" s="57" t="s">
        <v>25</v>
      </c>
      <c r="B106" s="35"/>
      <c r="C106" s="72" t="s">
        <v>90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293"/>
      <c r="N106" s="293"/>
      <c r="O106" s="293"/>
      <c r="P106" s="293"/>
      <c r="Q106" s="293"/>
      <c r="R106" s="52"/>
      <c r="S106" s="52"/>
      <c r="T106" s="52"/>
      <c r="U106" s="293"/>
      <c r="V106" s="293"/>
      <c r="W106" s="52"/>
    </row>
    <row r="107" spans="1:23" ht="12.75">
      <c r="A107" s="350">
        <v>989601</v>
      </c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2"/>
      <c r="M107" s="293"/>
      <c r="N107" s="293"/>
      <c r="O107" s="293"/>
      <c r="P107" s="293"/>
      <c r="Q107" s="293"/>
      <c r="R107" s="52"/>
      <c r="S107" s="52"/>
      <c r="T107" s="52"/>
      <c r="U107" s="293"/>
      <c r="V107" s="293"/>
      <c r="W107" s="52"/>
    </row>
    <row r="108" spans="1:23" ht="12.75">
      <c r="A108" s="199" t="s">
        <v>152</v>
      </c>
      <c r="B108" s="40" t="s">
        <v>169</v>
      </c>
      <c r="C108" s="302"/>
      <c r="D108" s="100"/>
      <c r="E108" s="100"/>
      <c r="F108" s="100"/>
      <c r="G108" s="100"/>
      <c r="H108" s="100"/>
      <c r="I108" s="100"/>
      <c r="J108" s="100"/>
      <c r="K108" s="100"/>
      <c r="L108" s="100"/>
      <c r="M108" s="291"/>
      <c r="N108" s="291"/>
      <c r="O108" s="291"/>
      <c r="P108" s="291"/>
      <c r="Q108" s="291"/>
      <c r="R108" s="100"/>
      <c r="S108" s="100"/>
      <c r="T108" s="100"/>
      <c r="U108" s="291"/>
      <c r="V108" s="291"/>
      <c r="W108" s="100"/>
    </row>
    <row r="109" spans="1:23" ht="12.75">
      <c r="A109" s="199" t="s">
        <v>167</v>
      </c>
      <c r="B109" s="40"/>
      <c r="C109" s="302"/>
      <c r="D109" s="100"/>
      <c r="E109" s="100"/>
      <c r="F109" s="100"/>
      <c r="G109" s="100"/>
      <c r="H109" s="100"/>
      <c r="I109" s="100"/>
      <c r="J109" s="100"/>
      <c r="K109" s="100"/>
      <c r="L109" s="100"/>
      <c r="M109" s="291"/>
      <c r="N109" s="291"/>
      <c r="O109" s="291"/>
      <c r="P109" s="291"/>
      <c r="Q109" s="291"/>
      <c r="R109" s="100"/>
      <c r="S109" s="100"/>
      <c r="T109" s="100"/>
      <c r="U109" s="291"/>
      <c r="V109" s="291"/>
      <c r="W109" s="100"/>
    </row>
    <row r="110" spans="1:23" ht="12.75">
      <c r="A110" s="199" t="s">
        <v>168</v>
      </c>
      <c r="B110" s="40"/>
      <c r="C110" s="302"/>
      <c r="D110" s="100"/>
      <c r="E110" s="100"/>
      <c r="F110" s="100"/>
      <c r="G110" s="100"/>
      <c r="H110" s="100"/>
      <c r="I110" s="100"/>
      <c r="J110" s="100"/>
      <c r="K110" s="100"/>
      <c r="L110" s="100"/>
      <c r="M110" s="291"/>
      <c r="N110" s="291"/>
      <c r="O110" s="291"/>
      <c r="P110" s="291"/>
      <c r="Q110" s="291"/>
      <c r="R110" s="100"/>
      <c r="S110" s="100"/>
      <c r="T110" s="100"/>
      <c r="U110" s="291"/>
      <c r="V110" s="291"/>
      <c r="W110" s="100"/>
    </row>
    <row r="111" spans="1:23" ht="45">
      <c r="A111" s="199" t="s">
        <v>170</v>
      </c>
      <c r="B111" s="40" t="s">
        <v>538</v>
      </c>
      <c r="C111" s="302"/>
      <c r="D111" s="100"/>
      <c r="E111" s="100"/>
      <c r="F111" s="100"/>
      <c r="G111" s="100"/>
      <c r="H111" s="100"/>
      <c r="I111" s="100"/>
      <c r="J111" s="100"/>
      <c r="K111" s="100"/>
      <c r="L111" s="100"/>
      <c r="M111" s="291"/>
      <c r="N111" s="291"/>
      <c r="O111" s="291"/>
      <c r="P111" s="291"/>
      <c r="Q111" s="291"/>
      <c r="R111" s="100"/>
      <c r="S111" s="100"/>
      <c r="T111" s="100"/>
      <c r="U111" s="291"/>
      <c r="V111" s="291"/>
      <c r="W111" s="100"/>
    </row>
    <row r="112" spans="1:23" ht="12.75">
      <c r="A112" s="199" t="s">
        <v>171</v>
      </c>
      <c r="B112" s="40"/>
      <c r="C112" s="302"/>
      <c r="D112" s="100"/>
      <c r="E112" s="100"/>
      <c r="F112" s="100"/>
      <c r="G112" s="100"/>
      <c r="H112" s="100"/>
      <c r="I112" s="100"/>
      <c r="J112" s="100"/>
      <c r="K112" s="100"/>
      <c r="L112" s="100"/>
      <c r="M112" s="291"/>
      <c r="N112" s="291"/>
      <c r="O112" s="291"/>
      <c r="P112" s="291"/>
      <c r="Q112" s="291"/>
      <c r="R112" s="100"/>
      <c r="S112" s="100"/>
      <c r="T112" s="100"/>
      <c r="U112" s="291"/>
      <c r="V112" s="291"/>
      <c r="W112" s="100"/>
    </row>
    <row r="113" spans="1:23" ht="12.75">
      <c r="A113" s="199" t="s">
        <v>172</v>
      </c>
      <c r="B113" s="40"/>
      <c r="C113" s="302"/>
      <c r="D113" s="100"/>
      <c r="E113" s="100"/>
      <c r="F113" s="100"/>
      <c r="G113" s="100"/>
      <c r="H113" s="100"/>
      <c r="I113" s="100"/>
      <c r="J113" s="100"/>
      <c r="K113" s="100"/>
      <c r="L113" s="100"/>
      <c r="M113" s="291"/>
      <c r="N113" s="291"/>
      <c r="O113" s="291"/>
      <c r="P113" s="291"/>
      <c r="Q113" s="291"/>
      <c r="R113" s="100"/>
      <c r="S113" s="100"/>
      <c r="T113" s="100"/>
      <c r="U113" s="291"/>
      <c r="V113" s="291"/>
      <c r="W113" s="100"/>
    </row>
    <row r="114" spans="1:23" ht="12.75">
      <c r="A114" s="23" t="s">
        <v>44</v>
      </c>
      <c r="B114" s="372" t="s">
        <v>45</v>
      </c>
      <c r="C114" s="373"/>
      <c r="D114" s="373"/>
      <c r="E114" s="373"/>
      <c r="F114" s="373"/>
      <c r="G114" s="373"/>
      <c r="H114" s="375"/>
      <c r="I114" s="562"/>
      <c r="J114" s="562"/>
      <c r="K114" s="562"/>
      <c r="L114" s="563"/>
      <c r="M114" s="290"/>
      <c r="N114" s="293"/>
      <c r="O114" s="293"/>
      <c r="P114" s="293"/>
      <c r="Q114" s="293"/>
      <c r="R114" s="52"/>
      <c r="S114" s="52"/>
      <c r="T114" s="52"/>
      <c r="U114" s="293"/>
      <c r="V114" s="293"/>
      <c r="W114" s="52"/>
    </row>
    <row r="115" spans="1:23" ht="21">
      <c r="A115" s="57" t="s">
        <v>26</v>
      </c>
      <c r="B115" s="21" t="s">
        <v>89</v>
      </c>
      <c r="C115" s="23" t="s">
        <v>90</v>
      </c>
      <c r="D115" s="14"/>
      <c r="E115" s="35"/>
      <c r="F115" s="35"/>
      <c r="G115" s="35"/>
      <c r="H115" s="35"/>
      <c r="I115" s="35"/>
      <c r="J115" s="35"/>
      <c r="K115" s="35"/>
      <c r="L115" s="35"/>
      <c r="M115" s="293"/>
      <c r="N115" s="293"/>
      <c r="O115" s="293"/>
      <c r="P115" s="293"/>
      <c r="Q115" s="293"/>
      <c r="R115" s="52"/>
      <c r="S115" s="52"/>
      <c r="T115" s="52"/>
      <c r="U115" s="293"/>
      <c r="V115" s="293"/>
      <c r="W115" s="52"/>
    </row>
    <row r="116" spans="1:23" ht="12.75">
      <c r="A116" s="53" t="s">
        <v>17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293"/>
      <c r="N116" s="293"/>
      <c r="O116" s="293"/>
      <c r="P116" s="293"/>
      <c r="Q116" s="293"/>
      <c r="R116" s="52"/>
      <c r="S116" s="52"/>
      <c r="T116" s="52"/>
      <c r="U116" s="293"/>
      <c r="V116" s="293"/>
      <c r="W116" s="52"/>
    </row>
    <row r="117" spans="1:23" ht="12.75">
      <c r="A117" s="57" t="s">
        <v>18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293"/>
      <c r="N117" s="293"/>
      <c r="O117" s="293"/>
      <c r="P117" s="293"/>
      <c r="Q117" s="293"/>
      <c r="R117" s="52"/>
      <c r="S117" s="52"/>
      <c r="T117" s="52"/>
      <c r="U117" s="293"/>
      <c r="V117" s="293"/>
      <c r="W117" s="52"/>
    </row>
    <row r="118" spans="1:23" ht="31.5">
      <c r="A118" s="57" t="s">
        <v>27</v>
      </c>
      <c r="B118" s="21" t="s">
        <v>91</v>
      </c>
      <c r="C118" s="22" t="s">
        <v>90</v>
      </c>
      <c r="D118" s="22"/>
      <c r="E118" s="35"/>
      <c r="F118" s="35"/>
      <c r="G118" s="35"/>
      <c r="H118" s="35"/>
      <c r="I118" s="35"/>
      <c r="J118" s="35"/>
      <c r="K118" s="35"/>
      <c r="L118" s="35"/>
      <c r="M118" s="293"/>
      <c r="N118" s="293"/>
      <c r="O118" s="293"/>
      <c r="P118" s="293"/>
      <c r="Q118" s="293"/>
      <c r="R118" s="52"/>
      <c r="S118" s="52"/>
      <c r="T118" s="52"/>
      <c r="U118" s="293"/>
      <c r="V118" s="293"/>
      <c r="W118" s="52"/>
    </row>
    <row r="119" spans="1:23" ht="12.75">
      <c r="A119" s="57" t="s">
        <v>19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293"/>
      <c r="N119" s="293"/>
      <c r="O119" s="293"/>
      <c r="P119" s="293"/>
      <c r="Q119" s="293"/>
      <c r="R119" s="52"/>
      <c r="S119" s="52"/>
      <c r="T119" s="52"/>
      <c r="U119" s="293"/>
      <c r="V119" s="293"/>
      <c r="W119" s="52"/>
    </row>
    <row r="120" spans="1:23" ht="12.75">
      <c r="A120" s="57" t="s">
        <v>92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293"/>
      <c r="N120" s="293"/>
      <c r="O120" s="293"/>
      <c r="P120" s="293"/>
      <c r="Q120" s="293"/>
      <c r="R120" s="52"/>
      <c r="S120" s="52"/>
      <c r="T120" s="52"/>
      <c r="U120" s="293"/>
      <c r="V120" s="293"/>
      <c r="W120" s="52"/>
    </row>
    <row r="121" spans="1:23" ht="21">
      <c r="A121" s="14" t="s">
        <v>12</v>
      </c>
      <c r="B121" s="21" t="s">
        <v>93</v>
      </c>
      <c r="C121" s="22" t="s">
        <v>90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293"/>
      <c r="N121" s="293"/>
      <c r="O121" s="293"/>
      <c r="P121" s="293"/>
      <c r="Q121" s="293"/>
      <c r="R121" s="52"/>
      <c r="S121" s="52"/>
      <c r="T121" s="52"/>
      <c r="U121" s="293"/>
      <c r="V121" s="293"/>
      <c r="W121" s="52"/>
    </row>
    <row r="122" spans="1:23" ht="12.75">
      <c r="A122" s="57" t="s">
        <v>65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293"/>
      <c r="N122" s="293"/>
      <c r="O122" s="293"/>
      <c r="P122" s="293"/>
      <c r="Q122" s="293"/>
      <c r="R122" s="52"/>
      <c r="S122" s="52"/>
      <c r="T122" s="52"/>
      <c r="U122" s="293"/>
      <c r="V122" s="293"/>
      <c r="W122" s="52"/>
    </row>
    <row r="123" spans="1:23" ht="12.75">
      <c r="A123" s="57" t="s">
        <v>94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293"/>
      <c r="N123" s="293"/>
      <c r="O123" s="293"/>
      <c r="P123" s="293"/>
      <c r="Q123" s="293"/>
      <c r="R123" s="52"/>
      <c r="S123" s="52"/>
      <c r="T123" s="52"/>
      <c r="U123" s="293"/>
      <c r="V123" s="293"/>
      <c r="W123" s="52"/>
    </row>
    <row r="124" spans="1:23" ht="12.75">
      <c r="A124" s="14" t="s">
        <v>13</v>
      </c>
      <c r="B124" s="14" t="s">
        <v>95</v>
      </c>
      <c r="C124" s="22" t="s">
        <v>90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293"/>
      <c r="N124" s="293"/>
      <c r="O124" s="293"/>
      <c r="P124" s="293"/>
      <c r="Q124" s="293"/>
      <c r="R124" s="52"/>
      <c r="S124" s="52"/>
      <c r="T124" s="52"/>
      <c r="U124" s="293"/>
      <c r="V124" s="293"/>
      <c r="W124" s="52"/>
    </row>
    <row r="125" spans="1:23" ht="12.75">
      <c r="A125" s="57" t="s">
        <v>98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293"/>
      <c r="N125" s="293"/>
      <c r="O125" s="293"/>
      <c r="P125" s="293"/>
      <c r="Q125" s="293"/>
      <c r="R125" s="52"/>
      <c r="S125" s="52"/>
      <c r="T125" s="52"/>
      <c r="U125" s="293"/>
      <c r="V125" s="293"/>
      <c r="W125" s="52"/>
    </row>
    <row r="126" spans="1:23" ht="12.75">
      <c r="A126" s="57" t="s">
        <v>96</v>
      </c>
      <c r="B126" s="14" t="s">
        <v>97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293"/>
      <c r="N126" s="293"/>
      <c r="O126" s="293"/>
      <c r="P126" s="293"/>
      <c r="Q126" s="293"/>
      <c r="R126" s="52"/>
      <c r="S126" s="52"/>
      <c r="T126" s="52"/>
      <c r="U126" s="293"/>
      <c r="V126" s="293"/>
      <c r="W126" s="52"/>
    </row>
    <row r="127" spans="1:23" ht="12.75">
      <c r="A127" s="57" t="s">
        <v>99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293"/>
      <c r="N127" s="293"/>
      <c r="O127" s="293"/>
      <c r="P127" s="293"/>
      <c r="Q127" s="293"/>
      <c r="R127" s="52"/>
      <c r="S127" s="52"/>
      <c r="T127" s="52"/>
      <c r="U127" s="293"/>
      <c r="V127" s="293"/>
      <c r="W127" s="52"/>
    </row>
    <row r="128" spans="1:23" ht="12.75">
      <c r="A128" s="14" t="s">
        <v>100</v>
      </c>
      <c r="B128" s="14" t="s">
        <v>101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293"/>
      <c r="N128" s="293"/>
      <c r="O128" s="293"/>
      <c r="P128" s="293"/>
      <c r="Q128" s="293"/>
      <c r="R128" s="52"/>
      <c r="S128" s="52"/>
      <c r="T128" s="52"/>
      <c r="U128" s="293"/>
      <c r="V128" s="293"/>
      <c r="W128" s="52"/>
    </row>
    <row r="129" spans="1:23" ht="12.75">
      <c r="A129" s="57" t="s">
        <v>102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293"/>
      <c r="N129" s="293"/>
      <c r="O129" s="293"/>
      <c r="P129" s="293"/>
      <c r="Q129" s="293"/>
      <c r="R129" s="52"/>
      <c r="S129" s="52"/>
      <c r="T129" s="52"/>
      <c r="U129" s="293"/>
      <c r="V129" s="293"/>
      <c r="W129" s="52"/>
    </row>
    <row r="130" spans="1:23" ht="12.75">
      <c r="A130" s="23" t="s">
        <v>46</v>
      </c>
      <c r="B130" s="372" t="s">
        <v>153</v>
      </c>
      <c r="C130" s="375"/>
      <c r="D130" s="375"/>
      <c r="E130" s="375"/>
      <c r="F130" s="375"/>
      <c r="G130" s="375"/>
      <c r="H130" s="375"/>
      <c r="I130" s="375"/>
      <c r="J130" s="375"/>
      <c r="K130" s="375"/>
      <c r="L130" s="21"/>
      <c r="M130" s="300"/>
      <c r="N130" s="300"/>
      <c r="O130" s="300"/>
      <c r="P130" s="300"/>
      <c r="Q130" s="300"/>
      <c r="R130" s="5"/>
      <c r="S130" s="5"/>
      <c r="T130" s="5"/>
      <c r="U130" s="300"/>
      <c r="V130" s="300"/>
      <c r="W130" s="5"/>
    </row>
    <row r="131" spans="1:23" ht="12.75">
      <c r="A131" s="57" t="s">
        <v>17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293"/>
      <c r="N131" s="293"/>
      <c r="O131" s="293"/>
      <c r="P131" s="293"/>
      <c r="Q131" s="303"/>
      <c r="R131" s="79"/>
      <c r="S131" s="52"/>
      <c r="T131" s="52"/>
      <c r="U131" s="293"/>
      <c r="V131" s="293"/>
      <c r="W131" s="52"/>
    </row>
    <row r="132" spans="1:23" ht="12.75">
      <c r="A132" s="53" t="s">
        <v>18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293"/>
      <c r="N132" s="293"/>
      <c r="O132" s="293"/>
      <c r="P132" s="293"/>
      <c r="Q132" s="293"/>
      <c r="R132" s="52"/>
      <c r="S132" s="52"/>
      <c r="T132" s="52"/>
      <c r="U132" s="293"/>
      <c r="V132" s="293"/>
      <c r="W132" s="52"/>
    </row>
    <row r="133" spans="1:23" ht="12.75">
      <c r="A133" s="23" t="s">
        <v>33</v>
      </c>
      <c r="B133" s="350" t="s">
        <v>174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445"/>
      <c r="M133" s="300"/>
      <c r="N133" s="300"/>
      <c r="O133" s="300"/>
      <c r="P133" s="300"/>
      <c r="Q133" s="300"/>
      <c r="R133" s="5"/>
      <c r="S133" s="5"/>
      <c r="T133" s="5"/>
      <c r="U133" s="300"/>
      <c r="V133" s="300"/>
      <c r="W133" s="5"/>
    </row>
    <row r="134" spans="1:23" ht="12.75">
      <c r="A134" s="57" t="s">
        <v>30</v>
      </c>
      <c r="B134" s="35"/>
      <c r="C134" s="22"/>
      <c r="D134" s="35"/>
      <c r="E134" s="35"/>
      <c r="F134" s="35"/>
      <c r="G134" s="35"/>
      <c r="H134" s="35"/>
      <c r="I134" s="35"/>
      <c r="J134" s="35"/>
      <c r="K134" s="35"/>
      <c r="L134" s="35"/>
      <c r="M134" s="293"/>
      <c r="N134" s="293"/>
      <c r="O134" s="293"/>
      <c r="P134" s="293"/>
      <c r="Q134" s="293"/>
      <c r="R134" s="52"/>
      <c r="S134" s="52"/>
      <c r="T134" s="52"/>
      <c r="U134" s="293"/>
      <c r="V134" s="293"/>
      <c r="W134" s="52"/>
    </row>
    <row r="135" spans="1:23" ht="12.75">
      <c r="A135" s="57" t="s">
        <v>27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293"/>
      <c r="N135" s="293"/>
      <c r="O135" s="293"/>
      <c r="P135" s="293"/>
      <c r="Q135" s="293"/>
      <c r="R135" s="52"/>
      <c r="S135" s="52"/>
      <c r="T135" s="52"/>
      <c r="U135" s="293"/>
      <c r="V135" s="293"/>
      <c r="W135" s="52"/>
    </row>
    <row r="136" spans="1:23" ht="12.75">
      <c r="A136" s="23" t="s">
        <v>47</v>
      </c>
      <c r="B136" s="372" t="s">
        <v>48</v>
      </c>
      <c r="C136" s="373"/>
      <c r="D136" s="373"/>
      <c r="E136" s="374"/>
      <c r="F136" s="374"/>
      <c r="G136" s="374"/>
      <c r="H136" s="374"/>
      <c r="I136" s="375"/>
      <c r="J136" s="376"/>
      <c r="K136" s="35"/>
      <c r="L136" s="35"/>
      <c r="M136" s="304"/>
      <c r="N136" s="293"/>
      <c r="O136" s="290"/>
      <c r="P136" s="293"/>
      <c r="Q136" s="293"/>
      <c r="R136" s="51"/>
      <c r="S136" s="52"/>
      <c r="T136" s="52"/>
      <c r="U136" s="290"/>
      <c r="V136" s="293"/>
      <c r="W136" s="52"/>
    </row>
    <row r="137" spans="1:23" ht="12.75">
      <c r="A137" s="57" t="s">
        <v>26</v>
      </c>
      <c r="B137" s="14" t="s">
        <v>34</v>
      </c>
      <c r="C137" s="22" t="s">
        <v>90</v>
      </c>
      <c r="D137" s="14"/>
      <c r="E137" s="35"/>
      <c r="F137" s="35"/>
      <c r="G137" s="35"/>
      <c r="H137" s="35"/>
      <c r="I137" s="35"/>
      <c r="J137" s="35"/>
      <c r="K137" s="35"/>
      <c r="L137" s="35"/>
      <c r="M137" s="293"/>
      <c r="N137" s="293"/>
      <c r="O137" s="293"/>
      <c r="P137" s="293"/>
      <c r="Q137" s="293"/>
      <c r="R137" s="52"/>
      <c r="S137" s="52"/>
      <c r="T137" s="52"/>
      <c r="U137" s="52"/>
      <c r="V137" s="52"/>
      <c r="W137" s="52"/>
    </row>
    <row r="138" spans="1:23" ht="21">
      <c r="A138" s="53" t="s">
        <v>17</v>
      </c>
      <c r="B138" s="21" t="s">
        <v>51</v>
      </c>
      <c r="C138" s="22" t="s">
        <v>90</v>
      </c>
      <c r="D138" s="21"/>
      <c r="E138" s="35"/>
      <c r="F138" s="35"/>
      <c r="G138" s="35"/>
      <c r="H138" s="35"/>
      <c r="I138" s="35"/>
      <c r="J138" s="35"/>
      <c r="K138" s="35"/>
      <c r="L138" s="35"/>
      <c r="M138" s="293"/>
      <c r="N138" s="293"/>
      <c r="O138" s="293"/>
      <c r="P138" s="293"/>
      <c r="Q138" s="293"/>
      <c r="R138" s="52"/>
      <c r="S138" s="52"/>
      <c r="T138" s="52"/>
      <c r="U138" s="52"/>
      <c r="V138" s="52"/>
      <c r="W138" s="52"/>
    </row>
    <row r="139" spans="1:23" ht="12.75">
      <c r="A139" s="57">
        <v>2</v>
      </c>
      <c r="B139" s="14" t="s">
        <v>31</v>
      </c>
      <c r="C139" s="22" t="s">
        <v>90</v>
      </c>
      <c r="D139" s="14"/>
      <c r="E139" s="35"/>
      <c r="F139" s="35"/>
      <c r="G139" s="35"/>
      <c r="H139" s="35"/>
      <c r="I139" s="35"/>
      <c r="J139" s="35"/>
      <c r="K139" s="35"/>
      <c r="L139" s="35"/>
      <c r="M139" s="293"/>
      <c r="N139" s="293"/>
      <c r="O139" s="293"/>
      <c r="P139" s="293"/>
      <c r="Q139" s="293"/>
      <c r="R139" s="52"/>
      <c r="S139" s="52"/>
      <c r="T139" s="52"/>
      <c r="U139" s="52"/>
      <c r="V139" s="52"/>
      <c r="W139" s="52"/>
    </row>
    <row r="140" spans="1:23" ht="12.75">
      <c r="A140" s="57" t="s">
        <v>19</v>
      </c>
      <c r="B140" s="25"/>
      <c r="C140" s="22" t="s">
        <v>90</v>
      </c>
      <c r="D140" s="25"/>
      <c r="E140" s="35"/>
      <c r="F140" s="35"/>
      <c r="G140" s="35"/>
      <c r="H140" s="35"/>
      <c r="I140" s="35"/>
      <c r="J140" s="35"/>
      <c r="K140" s="35"/>
      <c r="L140" s="35"/>
      <c r="M140" s="293"/>
      <c r="N140" s="293"/>
      <c r="O140" s="293"/>
      <c r="P140" s="293"/>
      <c r="Q140" s="293"/>
      <c r="R140" s="51"/>
      <c r="S140" s="52"/>
      <c r="T140" s="52"/>
      <c r="U140" s="52"/>
      <c r="V140" s="52"/>
      <c r="W140" s="52"/>
    </row>
    <row r="141" spans="1:23" ht="12.75">
      <c r="A141" s="57">
        <v>3</v>
      </c>
      <c r="B141" s="21" t="s">
        <v>175</v>
      </c>
      <c r="C141" s="22" t="s">
        <v>90</v>
      </c>
      <c r="D141" s="14"/>
      <c r="E141" s="35"/>
      <c r="F141" s="35"/>
      <c r="G141" s="35"/>
      <c r="H141" s="35"/>
      <c r="I141" s="35"/>
      <c r="J141" s="35"/>
      <c r="K141" s="35"/>
      <c r="L141" s="35"/>
      <c r="M141" s="293"/>
      <c r="N141" s="293"/>
      <c r="O141" s="293"/>
      <c r="P141" s="293"/>
      <c r="Q141" s="293"/>
      <c r="R141" s="52"/>
      <c r="S141" s="52"/>
      <c r="T141" s="52"/>
      <c r="U141" s="52"/>
      <c r="V141" s="52"/>
      <c r="W141" s="52"/>
    </row>
    <row r="142" spans="1:23" ht="12.75">
      <c r="A142" s="57" t="s">
        <v>21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293"/>
      <c r="N142" s="293"/>
      <c r="O142" s="293"/>
      <c r="P142" s="293"/>
      <c r="Q142" s="293"/>
      <c r="R142" s="52"/>
      <c r="S142" s="52"/>
      <c r="T142" s="52"/>
      <c r="U142" s="52"/>
      <c r="V142" s="52"/>
      <c r="W142" s="52"/>
    </row>
    <row r="143" spans="1:23" ht="12.75">
      <c r="A143" s="57" t="s">
        <v>111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293"/>
      <c r="N143" s="293"/>
      <c r="O143" s="293"/>
      <c r="P143" s="293"/>
      <c r="Q143" s="293"/>
      <c r="R143" s="52"/>
      <c r="S143" s="52"/>
      <c r="T143" s="52"/>
      <c r="U143" s="52"/>
      <c r="V143" s="52"/>
      <c r="W143" s="52"/>
    </row>
    <row r="144" spans="1:23" ht="12.75">
      <c r="A144" s="6" t="s">
        <v>32</v>
      </c>
      <c r="B144" s="350" t="s">
        <v>50</v>
      </c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362"/>
      <c r="V144" s="362"/>
      <c r="W144" s="363"/>
    </row>
    <row r="145" spans="1:23" ht="12.75">
      <c r="A145" s="52"/>
      <c r="B145" s="26"/>
      <c r="C145" s="26"/>
      <c r="D145" s="26"/>
      <c r="E145" s="26"/>
      <c r="F145" s="26"/>
      <c r="G145" s="26"/>
      <c r="H145" s="26"/>
      <c r="I145" s="26"/>
      <c r="J145" s="52"/>
      <c r="K145" s="52"/>
      <c r="L145" s="52"/>
      <c r="M145" s="293"/>
      <c r="N145" s="293"/>
      <c r="O145" s="293"/>
      <c r="P145" s="293"/>
      <c r="Q145" s="293"/>
      <c r="R145" s="52"/>
      <c r="S145" s="52"/>
      <c r="T145" s="52"/>
      <c r="U145" s="52"/>
      <c r="V145" s="52"/>
      <c r="W145" s="52"/>
    </row>
    <row r="146" spans="1:23" ht="12.75">
      <c r="A146" s="6" t="s">
        <v>49</v>
      </c>
      <c r="B146" s="350" t="s">
        <v>281</v>
      </c>
      <c r="C146" s="364"/>
      <c r="D146" s="364"/>
      <c r="E146" s="364"/>
      <c r="F146" s="364"/>
      <c r="G146" s="364"/>
      <c r="H146" s="364"/>
      <c r="I146" s="364"/>
      <c r="J146" s="364"/>
      <c r="K146" s="364"/>
      <c r="L146" s="5"/>
      <c r="M146" s="300"/>
      <c r="N146" s="300"/>
      <c r="O146" s="300"/>
      <c r="P146" s="300"/>
      <c r="Q146" s="300"/>
      <c r="R146" s="5"/>
      <c r="S146" s="5"/>
      <c r="T146" s="5"/>
      <c r="U146" s="5"/>
      <c r="V146" s="5"/>
      <c r="W146" s="5"/>
    </row>
    <row r="147" spans="1:23" ht="12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305"/>
      <c r="N147" s="305"/>
      <c r="O147" s="305"/>
      <c r="P147" s="305"/>
      <c r="Q147" s="305"/>
      <c r="R147" s="81"/>
      <c r="S147" s="81"/>
      <c r="T147" s="81"/>
      <c r="U147" s="81"/>
      <c r="V147" s="81"/>
      <c r="W147" s="81"/>
    </row>
    <row r="148" spans="1:23" ht="12.75">
      <c r="A148" s="17" t="s">
        <v>103</v>
      </c>
      <c r="B148" s="17" t="s">
        <v>61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305"/>
      <c r="N148" s="305"/>
      <c r="O148" s="305"/>
      <c r="P148" s="305"/>
      <c r="Q148" s="305"/>
      <c r="R148" s="81"/>
      <c r="S148" s="81"/>
      <c r="T148" s="81"/>
      <c r="U148" s="81"/>
      <c r="V148" s="81"/>
      <c r="W148" s="81"/>
    </row>
    <row r="149" spans="1:23" ht="12.75">
      <c r="A149" s="32"/>
      <c r="B149" s="32" t="s">
        <v>282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06">
        <f>M18</f>
        <v>20146700</v>
      </c>
      <c r="N149" s="306"/>
      <c r="O149" s="306">
        <f aca="true" t="shared" si="25" ref="O149:W149">O18</f>
        <v>21450810.86</v>
      </c>
      <c r="P149" s="306">
        <f t="shared" si="25"/>
        <v>20853694.86</v>
      </c>
      <c r="Q149" s="306">
        <f t="shared" si="25"/>
        <v>597116</v>
      </c>
      <c r="R149" s="306">
        <f t="shared" si="25"/>
        <v>22012466.98</v>
      </c>
      <c r="S149" s="306">
        <f t="shared" si="25"/>
        <v>22012466.98</v>
      </c>
      <c r="T149" s="306">
        <f t="shared" si="25"/>
        <v>0</v>
      </c>
      <c r="U149" s="306">
        <f t="shared" si="25"/>
        <v>22512273.060000002</v>
      </c>
      <c r="V149" s="306">
        <f t="shared" si="25"/>
        <v>22512273.060000002</v>
      </c>
      <c r="W149" s="306">
        <f t="shared" si="25"/>
        <v>0</v>
      </c>
    </row>
    <row r="150" spans="1:23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307"/>
      <c r="N150" s="307"/>
      <c r="O150" s="307"/>
      <c r="P150" s="307"/>
      <c r="Q150" s="307"/>
      <c r="R150" s="82"/>
      <c r="S150" s="82"/>
      <c r="T150" s="82"/>
      <c r="U150" s="82"/>
      <c r="V150" s="82"/>
      <c r="W150" s="82"/>
    </row>
    <row r="151" spans="1:23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307"/>
      <c r="N151" s="307"/>
      <c r="O151" s="307"/>
      <c r="P151" s="307"/>
      <c r="Q151" s="307"/>
      <c r="R151" s="82"/>
      <c r="S151" s="82"/>
      <c r="T151" s="82"/>
      <c r="U151" s="82"/>
      <c r="V151" s="82"/>
      <c r="W151" s="82"/>
    </row>
    <row r="152" spans="1:23" ht="12.75">
      <c r="A152" s="27" t="s">
        <v>113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308"/>
      <c r="N152" s="308"/>
      <c r="O152" s="308"/>
      <c r="P152" s="307"/>
      <c r="Q152" s="307"/>
      <c r="R152" s="82"/>
      <c r="S152" s="82"/>
      <c r="T152" s="82"/>
      <c r="U152" s="82"/>
      <c r="V152" s="82"/>
      <c r="W152" s="82"/>
    </row>
    <row r="153" spans="1:23" ht="12.75">
      <c r="A153" s="27" t="s">
        <v>114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308"/>
      <c r="N153" s="308"/>
      <c r="O153" s="308"/>
      <c r="P153" s="307"/>
      <c r="Q153" s="307"/>
      <c r="R153" s="82"/>
      <c r="S153" s="82"/>
      <c r="T153" s="82"/>
      <c r="U153" s="82"/>
      <c r="V153" s="82"/>
      <c r="W153" s="82"/>
    </row>
    <row r="154" spans="1:23" ht="12.75">
      <c r="A154" s="27" t="s">
        <v>115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08"/>
      <c r="N154" s="308"/>
      <c r="O154" s="308"/>
      <c r="P154" s="307"/>
      <c r="Q154" s="307"/>
      <c r="R154" s="82"/>
      <c r="S154" s="82"/>
      <c r="T154" s="82"/>
      <c r="U154" s="82"/>
      <c r="V154" s="82"/>
      <c r="W154" s="82"/>
    </row>
    <row r="155" spans="1:23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307"/>
      <c r="N155" s="307"/>
      <c r="O155" s="307"/>
      <c r="P155" s="307"/>
      <c r="Q155" s="307"/>
      <c r="R155" s="82"/>
      <c r="S155" s="82"/>
      <c r="T155" s="82"/>
      <c r="U155" s="82"/>
      <c r="V155" s="82"/>
      <c r="W155" s="82"/>
    </row>
    <row r="156" spans="1:23" ht="12.75">
      <c r="A156" s="405" t="s">
        <v>28</v>
      </c>
      <c r="B156" s="357" t="s">
        <v>1</v>
      </c>
      <c r="C156" s="357" t="s">
        <v>54</v>
      </c>
      <c r="D156" s="357" t="s">
        <v>55</v>
      </c>
      <c r="E156" s="377" t="s">
        <v>2</v>
      </c>
      <c r="F156" s="378"/>
      <c r="G156" s="378"/>
      <c r="H156" s="84"/>
      <c r="I156" s="385" t="s">
        <v>37</v>
      </c>
      <c r="J156" s="357" t="s">
        <v>38</v>
      </c>
      <c r="K156" s="357" t="s">
        <v>3</v>
      </c>
      <c r="L156" s="85"/>
      <c r="M156" s="309"/>
      <c r="N156" s="309"/>
      <c r="O156" s="309"/>
      <c r="P156" s="309"/>
      <c r="Q156" s="389"/>
      <c r="R156" s="389"/>
      <c r="S156" s="86"/>
      <c r="T156" s="86"/>
      <c r="U156" s="87"/>
      <c r="V156" s="86"/>
      <c r="W156" s="84"/>
    </row>
    <row r="157" spans="1:23" ht="12.75">
      <c r="A157" s="406"/>
      <c r="B157" s="388"/>
      <c r="C157" s="388"/>
      <c r="D157" s="388"/>
      <c r="E157" s="396" t="s">
        <v>4</v>
      </c>
      <c r="F157" s="397"/>
      <c r="G157" s="397"/>
      <c r="H157" s="398"/>
      <c r="I157" s="386"/>
      <c r="J157" s="388"/>
      <c r="K157" s="388"/>
      <c r="L157" s="399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4"/>
    </row>
    <row r="158" spans="1:23" ht="12.75">
      <c r="A158" s="406"/>
      <c r="B158" s="388"/>
      <c r="C158" s="388"/>
      <c r="D158" s="388"/>
      <c r="E158" s="393" t="s">
        <v>5</v>
      </c>
      <c r="F158" s="393" t="s">
        <v>6</v>
      </c>
      <c r="G158" s="390" t="s">
        <v>36</v>
      </c>
      <c r="H158" s="393" t="s">
        <v>7</v>
      </c>
      <c r="I158" s="386"/>
      <c r="J158" s="388"/>
      <c r="K158" s="388"/>
      <c r="L158" s="354" t="s">
        <v>53</v>
      </c>
      <c r="M158" s="355"/>
      <c r="N158" s="355"/>
      <c r="O158" s="355"/>
      <c r="P158" s="355"/>
      <c r="Q158" s="355"/>
      <c r="R158" s="355"/>
      <c r="S158" s="355"/>
      <c r="T158" s="355"/>
      <c r="U158" s="355"/>
      <c r="V158" s="355"/>
      <c r="W158" s="356"/>
    </row>
    <row r="159" spans="1:23" ht="12.75">
      <c r="A159" s="406"/>
      <c r="B159" s="388"/>
      <c r="C159" s="388"/>
      <c r="D159" s="388"/>
      <c r="E159" s="394"/>
      <c r="F159" s="394"/>
      <c r="G159" s="391"/>
      <c r="H159" s="394"/>
      <c r="I159" s="386"/>
      <c r="J159" s="388"/>
      <c r="K159" s="388"/>
      <c r="L159" s="357" t="s">
        <v>39</v>
      </c>
      <c r="M159" s="656" t="s">
        <v>40</v>
      </c>
      <c r="N159" s="656" t="s">
        <v>41</v>
      </c>
      <c r="O159" s="653" t="s">
        <v>42</v>
      </c>
      <c r="P159" s="654"/>
      <c r="Q159" s="655"/>
      <c r="R159" s="359" t="s">
        <v>8</v>
      </c>
      <c r="S159" s="360"/>
      <c r="T159" s="361"/>
      <c r="U159" s="367" t="s">
        <v>9</v>
      </c>
      <c r="V159" s="368"/>
      <c r="W159" s="369"/>
    </row>
    <row r="160" spans="1:23" ht="12.75">
      <c r="A160" s="407"/>
      <c r="B160" s="358"/>
      <c r="C160" s="358"/>
      <c r="D160" s="358"/>
      <c r="E160" s="395"/>
      <c r="F160" s="395"/>
      <c r="G160" s="392"/>
      <c r="H160" s="395"/>
      <c r="I160" s="387"/>
      <c r="J160" s="358"/>
      <c r="K160" s="358"/>
      <c r="L160" s="358"/>
      <c r="M160" s="657"/>
      <c r="N160" s="657"/>
      <c r="O160" s="290" t="s">
        <v>10</v>
      </c>
      <c r="P160" s="290" t="s">
        <v>11</v>
      </c>
      <c r="Q160" s="290" t="s">
        <v>29</v>
      </c>
      <c r="R160" s="51" t="s">
        <v>10</v>
      </c>
      <c r="S160" s="51" t="s">
        <v>11</v>
      </c>
      <c r="T160" s="51" t="s">
        <v>29</v>
      </c>
      <c r="U160" s="51" t="s">
        <v>10</v>
      </c>
      <c r="V160" s="51" t="s">
        <v>11</v>
      </c>
      <c r="W160" s="51" t="s">
        <v>29</v>
      </c>
    </row>
    <row r="161" spans="1:23" ht="12.75">
      <c r="A161" s="51">
        <v>1</v>
      </c>
      <c r="B161" s="51">
        <v>2</v>
      </c>
      <c r="C161" s="51"/>
      <c r="D161" s="51"/>
      <c r="E161" s="51" t="s">
        <v>12</v>
      </c>
      <c r="F161" s="51" t="s">
        <v>13</v>
      </c>
      <c r="G161" s="51">
        <v>5</v>
      </c>
      <c r="H161" s="51">
        <v>6</v>
      </c>
      <c r="I161" s="51">
        <v>7</v>
      </c>
      <c r="J161" s="51">
        <v>8</v>
      </c>
      <c r="K161" s="51">
        <v>9</v>
      </c>
      <c r="L161" s="51">
        <v>10</v>
      </c>
      <c r="M161" s="290">
        <v>11</v>
      </c>
      <c r="N161" s="290">
        <v>12</v>
      </c>
      <c r="O161" s="653" t="s">
        <v>14</v>
      </c>
      <c r="P161" s="654"/>
      <c r="Q161" s="655"/>
      <c r="R161" s="359" t="s">
        <v>15</v>
      </c>
      <c r="S161" s="360"/>
      <c r="T161" s="361"/>
      <c r="U161" s="359" t="s">
        <v>16</v>
      </c>
      <c r="V161" s="360"/>
      <c r="W161" s="361"/>
    </row>
    <row r="162" spans="1:23" ht="15.75">
      <c r="A162" s="4" t="s">
        <v>43</v>
      </c>
      <c r="B162" s="350" t="s">
        <v>157</v>
      </c>
      <c r="C162" s="362"/>
      <c r="D162" s="362"/>
      <c r="E162" s="362"/>
      <c r="F162" s="362"/>
      <c r="G162" s="362"/>
      <c r="H162" s="363"/>
      <c r="I162" s="100"/>
      <c r="J162" s="100"/>
      <c r="K162" s="100"/>
      <c r="L162" s="100"/>
      <c r="M162" s="291">
        <f>M172</f>
        <v>196830</v>
      </c>
      <c r="N162" s="291"/>
      <c r="O162" s="291">
        <f>O172</f>
        <v>196830</v>
      </c>
      <c r="P162" s="291">
        <f aca="true" t="shared" si="26" ref="P162:W162">P172</f>
        <v>196830</v>
      </c>
      <c r="Q162" s="291">
        <f t="shared" si="26"/>
        <v>0</v>
      </c>
      <c r="R162" s="291">
        <f t="shared" si="26"/>
        <v>196830</v>
      </c>
      <c r="S162" s="291">
        <f t="shared" si="26"/>
        <v>196830</v>
      </c>
      <c r="T162" s="291">
        <f t="shared" si="26"/>
        <v>0</v>
      </c>
      <c r="U162" s="291">
        <f t="shared" si="26"/>
        <v>196830</v>
      </c>
      <c r="V162" s="291">
        <f t="shared" si="26"/>
        <v>196830</v>
      </c>
      <c r="W162" s="291">
        <f t="shared" si="26"/>
        <v>0</v>
      </c>
    </row>
    <row r="163" spans="1:23" ht="16.5">
      <c r="A163" s="100"/>
      <c r="B163" s="422"/>
      <c r="C163" s="423"/>
      <c r="D163" s="423"/>
      <c r="E163" s="423"/>
      <c r="F163" s="423"/>
      <c r="G163" s="424"/>
      <c r="H163" s="100"/>
      <c r="I163" s="460"/>
      <c r="J163" s="461"/>
      <c r="K163" s="100"/>
      <c r="L163" s="100"/>
      <c r="M163" s="291"/>
      <c r="N163" s="291"/>
      <c r="O163" s="291"/>
      <c r="P163" s="291"/>
      <c r="Q163" s="291"/>
      <c r="R163" s="100"/>
      <c r="S163" s="100"/>
      <c r="T163" s="100"/>
      <c r="U163" s="100"/>
      <c r="V163" s="100"/>
      <c r="W163" s="100"/>
    </row>
    <row r="164" spans="1:23" ht="12.75">
      <c r="A164" s="350" t="s">
        <v>158</v>
      </c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100"/>
      <c r="M164" s="291"/>
      <c r="N164" s="291"/>
      <c r="O164" s="291"/>
      <c r="P164" s="291"/>
      <c r="Q164" s="291"/>
      <c r="R164" s="100"/>
      <c r="S164" s="100"/>
      <c r="T164" s="100"/>
      <c r="U164" s="100"/>
      <c r="V164" s="100"/>
      <c r="W164" s="100"/>
    </row>
    <row r="165" spans="1:23" ht="22.5">
      <c r="A165" s="51" t="s">
        <v>17</v>
      </c>
      <c r="B165" s="40" t="s">
        <v>159</v>
      </c>
      <c r="C165" s="89" t="s">
        <v>90</v>
      </c>
      <c r="D165" s="40"/>
      <c r="E165" s="100"/>
      <c r="F165" s="100"/>
      <c r="G165" s="100"/>
      <c r="H165" s="100"/>
      <c r="I165" s="100"/>
      <c r="J165" s="100"/>
      <c r="K165" s="100"/>
      <c r="L165" s="100"/>
      <c r="M165" s="291"/>
      <c r="N165" s="291"/>
      <c r="O165" s="291"/>
      <c r="P165" s="291"/>
      <c r="Q165" s="291"/>
      <c r="R165" s="100"/>
      <c r="S165" s="100"/>
      <c r="T165" s="100"/>
      <c r="U165" s="100"/>
      <c r="V165" s="100"/>
      <c r="W165" s="100"/>
    </row>
    <row r="166" spans="1:23" ht="12.75">
      <c r="A166" s="53" t="s">
        <v>58</v>
      </c>
      <c r="B166" s="40"/>
      <c r="C166" s="89"/>
      <c r="D166" s="40"/>
      <c r="E166" s="100"/>
      <c r="F166" s="100"/>
      <c r="G166" s="100"/>
      <c r="H166" s="100"/>
      <c r="I166" s="100"/>
      <c r="J166" s="100"/>
      <c r="K166" s="100"/>
      <c r="L166" s="100"/>
      <c r="M166" s="291"/>
      <c r="N166" s="291"/>
      <c r="O166" s="291"/>
      <c r="P166" s="291"/>
      <c r="Q166" s="291"/>
      <c r="R166" s="100"/>
      <c r="S166" s="100"/>
      <c r="T166" s="100"/>
      <c r="U166" s="100"/>
      <c r="V166" s="100"/>
      <c r="W166" s="100"/>
    </row>
    <row r="167" spans="1:23" ht="33.75">
      <c r="A167" s="53" t="s">
        <v>18</v>
      </c>
      <c r="B167" s="40" t="s">
        <v>112</v>
      </c>
      <c r="C167" s="89" t="s">
        <v>90</v>
      </c>
      <c r="D167" s="40"/>
      <c r="E167" s="100"/>
      <c r="F167" s="100"/>
      <c r="G167" s="100"/>
      <c r="H167" s="100"/>
      <c r="I167" s="100"/>
      <c r="J167" s="100"/>
      <c r="K167" s="100"/>
      <c r="L167" s="100"/>
      <c r="M167" s="291"/>
      <c r="N167" s="291"/>
      <c r="O167" s="291"/>
      <c r="P167" s="291"/>
      <c r="Q167" s="291"/>
      <c r="R167" s="100"/>
      <c r="S167" s="100"/>
      <c r="T167" s="100"/>
      <c r="U167" s="100"/>
      <c r="V167" s="100"/>
      <c r="W167" s="100"/>
    </row>
    <row r="168" spans="1:23" ht="12.75">
      <c r="A168" s="53" t="s">
        <v>59</v>
      </c>
      <c r="B168" s="40"/>
      <c r="C168" s="89"/>
      <c r="D168" s="40"/>
      <c r="E168" s="100"/>
      <c r="F168" s="100"/>
      <c r="G168" s="100"/>
      <c r="H168" s="100"/>
      <c r="I168" s="100"/>
      <c r="J168" s="100"/>
      <c r="K168" s="100"/>
      <c r="L168" s="100"/>
      <c r="M168" s="291"/>
      <c r="N168" s="291"/>
      <c r="O168" s="291"/>
      <c r="P168" s="291"/>
      <c r="Q168" s="291"/>
      <c r="R168" s="100"/>
      <c r="S168" s="100"/>
      <c r="T168" s="100"/>
      <c r="U168" s="100"/>
      <c r="V168" s="100"/>
      <c r="W168" s="100"/>
    </row>
    <row r="169" spans="1:23" ht="12.75">
      <c r="A169" s="53" t="s">
        <v>60</v>
      </c>
      <c r="B169" s="40" t="s">
        <v>61</v>
      </c>
      <c r="C169" s="89" t="s">
        <v>90</v>
      </c>
      <c r="D169" s="40"/>
      <c r="E169" s="100"/>
      <c r="F169" s="100"/>
      <c r="G169" s="100"/>
      <c r="H169" s="100"/>
      <c r="I169" s="100"/>
      <c r="J169" s="100"/>
      <c r="K169" s="100"/>
      <c r="L169" s="100"/>
      <c r="M169" s="291"/>
      <c r="N169" s="291"/>
      <c r="O169" s="291"/>
      <c r="P169" s="291"/>
      <c r="Q169" s="291"/>
      <c r="R169" s="100"/>
      <c r="S169" s="100"/>
      <c r="T169" s="100"/>
      <c r="U169" s="100"/>
      <c r="V169" s="100"/>
      <c r="W169" s="100"/>
    </row>
    <row r="170" spans="1:23" ht="12.75">
      <c r="A170" s="53" t="s">
        <v>62</v>
      </c>
      <c r="B170" s="40"/>
      <c r="C170" s="40"/>
      <c r="D170" s="40"/>
      <c r="E170" s="100"/>
      <c r="F170" s="100"/>
      <c r="G170" s="100"/>
      <c r="H170" s="100"/>
      <c r="I170" s="100"/>
      <c r="J170" s="100"/>
      <c r="K170" s="100"/>
      <c r="L170" s="100"/>
      <c r="M170" s="291"/>
      <c r="N170" s="291"/>
      <c r="O170" s="291"/>
      <c r="P170" s="291"/>
      <c r="Q170" s="291"/>
      <c r="R170" s="100"/>
      <c r="S170" s="100"/>
      <c r="T170" s="100"/>
      <c r="U170" s="100"/>
      <c r="V170" s="100"/>
      <c r="W170" s="100"/>
    </row>
    <row r="171" spans="1:23" ht="12.75">
      <c r="A171" s="53"/>
      <c r="B171" s="40"/>
      <c r="C171" s="40"/>
      <c r="D171" s="40"/>
      <c r="E171" s="100"/>
      <c r="F171" s="100"/>
      <c r="G171" s="100"/>
      <c r="H171" s="100"/>
      <c r="I171" s="100"/>
      <c r="J171" s="100"/>
      <c r="K171" s="100"/>
      <c r="L171" s="100"/>
      <c r="M171" s="291"/>
      <c r="N171" s="291"/>
      <c r="O171" s="291"/>
      <c r="P171" s="291"/>
      <c r="Q171" s="291"/>
      <c r="R171" s="100"/>
      <c r="S171" s="100"/>
      <c r="T171" s="100"/>
      <c r="U171" s="100"/>
      <c r="V171" s="100"/>
      <c r="W171" s="100"/>
    </row>
    <row r="172" spans="1:23" ht="12.75">
      <c r="A172" s="350" t="s">
        <v>160</v>
      </c>
      <c r="B172" s="362"/>
      <c r="C172" s="362"/>
      <c r="D172" s="362"/>
      <c r="E172" s="362"/>
      <c r="F172" s="362"/>
      <c r="G172" s="362"/>
      <c r="H172" s="362"/>
      <c r="I172" s="362"/>
      <c r="J172" s="362"/>
      <c r="K172" s="363"/>
      <c r="L172" s="100"/>
      <c r="M172" s="291">
        <f>M173+M175</f>
        <v>196830</v>
      </c>
      <c r="N172" s="291"/>
      <c r="O172" s="291">
        <f>O173+O175</f>
        <v>196830</v>
      </c>
      <c r="P172" s="291">
        <f>P173+P175</f>
        <v>196830</v>
      </c>
      <c r="Q172" s="310"/>
      <c r="R172" s="291">
        <f>R173+R175</f>
        <v>196830</v>
      </c>
      <c r="S172" s="291">
        <f>S173+S175</f>
        <v>196830</v>
      </c>
      <c r="T172" s="101"/>
      <c r="U172" s="291">
        <f>U173+U175</f>
        <v>196830</v>
      </c>
      <c r="V172" s="291">
        <f>V173+V175</f>
        <v>196830</v>
      </c>
      <c r="W172" s="100"/>
    </row>
    <row r="173" spans="1:23" ht="12.75">
      <c r="A173" s="63" t="s">
        <v>19</v>
      </c>
      <c r="B173" s="40" t="s">
        <v>178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291">
        <f>M174</f>
        <v>172260</v>
      </c>
      <c r="N173" s="291"/>
      <c r="O173" s="310">
        <f>O174</f>
        <v>172260</v>
      </c>
      <c r="P173" s="310">
        <f>P174</f>
        <v>172260</v>
      </c>
      <c r="Q173" s="310"/>
      <c r="R173" s="310">
        <f>R174</f>
        <v>172260</v>
      </c>
      <c r="S173" s="310">
        <f>S174</f>
        <v>172260</v>
      </c>
      <c r="T173" s="101"/>
      <c r="U173" s="310">
        <f>U174</f>
        <v>172260</v>
      </c>
      <c r="V173" s="310">
        <f>V174</f>
        <v>172260</v>
      </c>
      <c r="W173" s="100"/>
    </row>
    <row r="174" spans="1:23" ht="12.75">
      <c r="A174" s="57" t="s">
        <v>56</v>
      </c>
      <c r="B174" s="100"/>
      <c r="C174" s="100"/>
      <c r="D174" s="100"/>
      <c r="E174" s="35" t="s">
        <v>144</v>
      </c>
      <c r="F174" s="35" t="s">
        <v>126</v>
      </c>
      <c r="G174" s="52">
        <v>7770351180</v>
      </c>
      <c r="H174" s="100"/>
      <c r="I174" s="100"/>
      <c r="J174" s="100"/>
      <c r="K174" s="100"/>
      <c r="L174" s="100"/>
      <c r="M174" s="291">
        <v>172260</v>
      </c>
      <c r="N174" s="291"/>
      <c r="O174" s="310">
        <f>P174</f>
        <v>172260</v>
      </c>
      <c r="P174" s="310">
        <f>M174</f>
        <v>172260</v>
      </c>
      <c r="Q174" s="291"/>
      <c r="R174" s="101">
        <f>S174</f>
        <v>172260</v>
      </c>
      <c r="S174" s="101">
        <f>P174</f>
        <v>172260</v>
      </c>
      <c r="T174" s="100"/>
      <c r="U174" s="101">
        <f>V174</f>
        <v>172260</v>
      </c>
      <c r="V174" s="101">
        <f>P174</f>
        <v>172260</v>
      </c>
      <c r="W174" s="100"/>
    </row>
    <row r="175" spans="1:23" ht="12.75">
      <c r="A175" s="57" t="s">
        <v>108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291">
        <f>M176</f>
        <v>24570</v>
      </c>
      <c r="N175" s="291"/>
      <c r="O175" s="310">
        <f>O176</f>
        <v>24570</v>
      </c>
      <c r="P175" s="310">
        <f>P176</f>
        <v>24570</v>
      </c>
      <c r="Q175" s="310"/>
      <c r="R175" s="310">
        <f>R176</f>
        <v>24570</v>
      </c>
      <c r="S175" s="310">
        <f>S176</f>
        <v>24570</v>
      </c>
      <c r="T175" s="101"/>
      <c r="U175" s="310">
        <f>U176</f>
        <v>24570</v>
      </c>
      <c r="V175" s="310">
        <f>V176</f>
        <v>24570</v>
      </c>
      <c r="W175" s="100"/>
    </row>
    <row r="176" spans="1:23" ht="22.5">
      <c r="A176" s="57" t="s">
        <v>20</v>
      </c>
      <c r="B176" s="40" t="s">
        <v>110</v>
      </c>
      <c r="C176" s="100"/>
      <c r="D176" s="100"/>
      <c r="E176" s="35" t="s">
        <v>144</v>
      </c>
      <c r="F176" s="35" t="s">
        <v>126</v>
      </c>
      <c r="G176" s="52">
        <v>7770351180</v>
      </c>
      <c r="H176" s="100"/>
      <c r="I176" s="100"/>
      <c r="J176" s="100"/>
      <c r="K176" s="100"/>
      <c r="L176" s="100"/>
      <c r="M176" s="291">
        <v>24570</v>
      </c>
      <c r="N176" s="291"/>
      <c r="O176" s="310">
        <f>P176</f>
        <v>24570</v>
      </c>
      <c r="P176" s="310">
        <f>M176</f>
        <v>24570</v>
      </c>
      <c r="Q176" s="310"/>
      <c r="R176" s="101">
        <f>S176</f>
        <v>24570</v>
      </c>
      <c r="S176" s="101">
        <f>P176</f>
        <v>24570</v>
      </c>
      <c r="T176" s="101"/>
      <c r="U176" s="101">
        <f>V176</f>
        <v>24570</v>
      </c>
      <c r="V176" s="101">
        <f>S176</f>
        <v>24570</v>
      </c>
      <c r="W176" s="100"/>
    </row>
    <row r="177" spans="1:23" ht="12.75">
      <c r="A177" s="57" t="s">
        <v>105</v>
      </c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291"/>
      <c r="N177" s="291"/>
      <c r="O177" s="291"/>
      <c r="P177" s="291"/>
      <c r="Q177" s="291"/>
      <c r="R177" s="100"/>
      <c r="S177" s="100"/>
      <c r="T177" s="100"/>
      <c r="U177" s="100"/>
      <c r="V177" s="100"/>
      <c r="W177" s="100"/>
    </row>
    <row r="178" spans="1:23" ht="12.75">
      <c r="A178" s="57" t="s">
        <v>106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291"/>
      <c r="N178" s="291"/>
      <c r="O178" s="291"/>
      <c r="P178" s="291"/>
      <c r="Q178" s="291"/>
      <c r="R178" s="100"/>
      <c r="S178" s="100"/>
      <c r="T178" s="100"/>
      <c r="U178" s="100"/>
      <c r="V178" s="100"/>
      <c r="W178" s="100"/>
    </row>
    <row r="179" spans="1:23" ht="12.75">
      <c r="A179" s="57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291"/>
      <c r="N179" s="291"/>
      <c r="O179" s="291"/>
      <c r="P179" s="291"/>
      <c r="Q179" s="291"/>
      <c r="R179" s="100"/>
      <c r="S179" s="100"/>
      <c r="T179" s="100"/>
      <c r="U179" s="100"/>
      <c r="V179" s="100"/>
      <c r="W179" s="100"/>
    </row>
    <row r="180" spans="1:23" ht="12.75">
      <c r="A180" s="57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291"/>
      <c r="N180" s="291"/>
      <c r="O180" s="291"/>
      <c r="P180" s="291"/>
      <c r="Q180" s="291"/>
      <c r="R180" s="100"/>
      <c r="S180" s="100"/>
      <c r="T180" s="100"/>
      <c r="U180" s="100"/>
      <c r="V180" s="100"/>
      <c r="W180" s="100"/>
    </row>
    <row r="181" spans="1:23" ht="12.75">
      <c r="A181" s="57"/>
      <c r="B181" s="4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291"/>
      <c r="N181" s="291"/>
      <c r="O181" s="291"/>
      <c r="P181" s="291"/>
      <c r="Q181" s="291"/>
      <c r="R181" s="100"/>
      <c r="S181" s="100"/>
      <c r="T181" s="100"/>
      <c r="U181" s="100"/>
      <c r="V181" s="100"/>
      <c r="W181" s="100"/>
    </row>
    <row r="182" spans="1:23" ht="12.75">
      <c r="A182" s="57" t="s">
        <v>57</v>
      </c>
      <c r="B182" s="63" t="s">
        <v>61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291"/>
      <c r="N182" s="291"/>
      <c r="O182" s="291"/>
      <c r="P182" s="291"/>
      <c r="Q182" s="291"/>
      <c r="R182" s="100"/>
      <c r="S182" s="100"/>
      <c r="T182" s="100"/>
      <c r="U182" s="100"/>
      <c r="V182" s="100"/>
      <c r="W182" s="100"/>
    </row>
    <row r="183" spans="1:23" ht="12.75">
      <c r="A183" s="57" t="s">
        <v>107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291"/>
      <c r="N183" s="291"/>
      <c r="O183" s="291"/>
      <c r="P183" s="291"/>
      <c r="Q183" s="291"/>
      <c r="R183" s="100"/>
      <c r="S183" s="100"/>
      <c r="T183" s="100"/>
      <c r="U183" s="100"/>
      <c r="V183" s="100"/>
      <c r="W183" s="100"/>
    </row>
    <row r="184" spans="1:23" ht="12.75">
      <c r="A184" s="381" t="s">
        <v>179</v>
      </c>
      <c r="B184" s="445"/>
      <c r="C184" s="445"/>
      <c r="D184" s="445"/>
      <c r="E184" s="445"/>
      <c r="F184" s="445"/>
      <c r="G184" s="445"/>
      <c r="H184" s="445"/>
      <c r="I184" s="445"/>
      <c r="J184" s="445"/>
      <c r="K184" s="445"/>
      <c r="L184" s="244"/>
      <c r="M184" s="311"/>
      <c r="N184" s="311"/>
      <c r="O184" s="311"/>
      <c r="P184" s="311"/>
      <c r="Q184" s="311"/>
      <c r="R184" s="244"/>
      <c r="S184" s="244"/>
      <c r="T184" s="244"/>
      <c r="U184" s="244"/>
      <c r="V184" s="244"/>
      <c r="W184" s="244"/>
    </row>
    <row r="185" spans="1:23" ht="33.75">
      <c r="A185" s="13" t="s">
        <v>63</v>
      </c>
      <c r="B185" s="40" t="s">
        <v>67</v>
      </c>
      <c r="C185" s="104"/>
      <c r="D185" s="104"/>
      <c r="E185" s="104"/>
      <c r="F185" s="104"/>
      <c r="G185" s="104"/>
      <c r="H185" s="104"/>
      <c r="I185" s="104"/>
      <c r="J185" s="104"/>
      <c r="K185" s="104"/>
      <c r="L185" s="243"/>
      <c r="M185" s="263"/>
      <c r="N185" s="263"/>
      <c r="O185" s="263"/>
      <c r="P185" s="263"/>
      <c r="Q185" s="263"/>
      <c r="R185" s="243"/>
      <c r="S185" s="243"/>
      <c r="T185" s="243"/>
      <c r="U185" s="243"/>
      <c r="V185" s="243"/>
      <c r="W185" s="243"/>
    </row>
    <row r="186" spans="1:23" ht="22.5">
      <c r="A186" s="61" t="s">
        <v>64</v>
      </c>
      <c r="B186" s="312"/>
      <c r="C186" s="104"/>
      <c r="D186" s="104"/>
      <c r="E186" s="104"/>
      <c r="F186" s="104"/>
      <c r="G186" s="104"/>
      <c r="H186" s="104"/>
      <c r="I186" s="104"/>
      <c r="J186" s="104"/>
      <c r="K186" s="104"/>
      <c r="L186" s="243"/>
      <c r="M186" s="263"/>
      <c r="N186" s="263"/>
      <c r="O186" s="263"/>
      <c r="P186" s="263"/>
      <c r="Q186" s="263"/>
      <c r="R186" s="243"/>
      <c r="S186" s="243"/>
      <c r="T186" s="243"/>
      <c r="U186" s="243"/>
      <c r="V186" s="243"/>
      <c r="W186" s="243"/>
    </row>
    <row r="187" spans="1:23" ht="12.75">
      <c r="A187" s="61"/>
      <c r="B187" s="312"/>
      <c r="C187" s="104"/>
      <c r="D187" s="104"/>
      <c r="E187" s="104"/>
      <c r="F187" s="104"/>
      <c r="G187" s="104"/>
      <c r="H187" s="104"/>
      <c r="I187" s="104"/>
      <c r="J187" s="104"/>
      <c r="K187" s="104"/>
      <c r="L187" s="243"/>
      <c r="M187" s="263"/>
      <c r="N187" s="263"/>
      <c r="O187" s="263"/>
      <c r="P187" s="263"/>
      <c r="Q187" s="263"/>
      <c r="R187" s="243"/>
      <c r="S187" s="243"/>
      <c r="T187" s="243"/>
      <c r="U187" s="243"/>
      <c r="V187" s="243"/>
      <c r="W187" s="243"/>
    </row>
    <row r="188" spans="1:23" ht="22.5">
      <c r="A188" s="57" t="s">
        <v>65</v>
      </c>
      <c r="B188" s="36" t="s">
        <v>68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291"/>
      <c r="N188" s="291"/>
      <c r="O188" s="291"/>
      <c r="P188" s="291"/>
      <c r="Q188" s="291"/>
      <c r="R188" s="100"/>
      <c r="S188" s="100"/>
      <c r="T188" s="100"/>
      <c r="U188" s="100"/>
      <c r="V188" s="100"/>
      <c r="W188" s="100"/>
    </row>
    <row r="189" spans="1:23" ht="12.75">
      <c r="A189" s="57" t="s">
        <v>66</v>
      </c>
      <c r="B189" s="36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291"/>
      <c r="N189" s="291"/>
      <c r="O189" s="291"/>
      <c r="P189" s="291"/>
      <c r="Q189" s="291"/>
      <c r="R189" s="100"/>
      <c r="S189" s="100"/>
      <c r="T189" s="100"/>
      <c r="U189" s="100"/>
      <c r="V189" s="100"/>
      <c r="W189" s="100"/>
    </row>
    <row r="190" spans="1:23" ht="12.75">
      <c r="A190" s="350" t="s">
        <v>302</v>
      </c>
      <c r="B190" s="445"/>
      <c r="C190" s="445"/>
      <c r="D190" s="445"/>
      <c r="E190" s="445"/>
      <c r="F190" s="445"/>
      <c r="G190" s="445"/>
      <c r="H190" s="445"/>
      <c r="I190" s="445"/>
      <c r="J190" s="445"/>
      <c r="K190" s="445"/>
      <c r="L190" s="5"/>
      <c r="M190" s="300"/>
      <c r="N190" s="300"/>
      <c r="O190" s="300"/>
      <c r="P190" s="300"/>
      <c r="Q190" s="300"/>
      <c r="R190" s="5"/>
      <c r="S190" s="5"/>
      <c r="T190" s="5"/>
      <c r="U190" s="5"/>
      <c r="V190" s="5"/>
      <c r="W190" s="5"/>
    </row>
    <row r="191" spans="1:23" ht="12.75">
      <c r="A191" s="6" t="s">
        <v>22</v>
      </c>
      <c r="B191" s="6" t="s">
        <v>69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291"/>
      <c r="N191" s="291"/>
      <c r="O191" s="291"/>
      <c r="P191" s="291"/>
      <c r="Q191" s="291"/>
      <c r="R191" s="100"/>
      <c r="S191" s="100"/>
      <c r="T191" s="100"/>
      <c r="U191" s="100"/>
      <c r="V191" s="100"/>
      <c r="W191" s="100"/>
    </row>
    <row r="192" spans="1:23" ht="56.25">
      <c r="A192" s="57" t="s">
        <v>70</v>
      </c>
      <c r="B192" s="90" t="s">
        <v>71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100"/>
      <c r="M192" s="291"/>
      <c r="N192" s="291"/>
      <c r="O192" s="291"/>
      <c r="P192" s="291"/>
      <c r="Q192" s="291"/>
      <c r="R192" s="100"/>
      <c r="S192" s="100"/>
      <c r="T192" s="100"/>
      <c r="U192" s="100"/>
      <c r="V192" s="100"/>
      <c r="W192" s="100"/>
    </row>
    <row r="193" spans="1:23" ht="12.75">
      <c r="A193" s="57" t="s">
        <v>72</v>
      </c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291"/>
      <c r="N193" s="291"/>
      <c r="O193" s="291"/>
      <c r="P193" s="291"/>
      <c r="Q193" s="291"/>
      <c r="R193" s="100"/>
      <c r="S193" s="100"/>
      <c r="T193" s="100"/>
      <c r="U193" s="100"/>
      <c r="V193" s="100"/>
      <c r="W193" s="100"/>
    </row>
    <row r="194" spans="1:23" ht="12.75">
      <c r="A194" s="57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291"/>
      <c r="N194" s="291"/>
      <c r="O194" s="291"/>
      <c r="P194" s="291"/>
      <c r="Q194" s="291"/>
      <c r="R194" s="100"/>
      <c r="S194" s="100"/>
      <c r="T194" s="100"/>
      <c r="U194" s="100"/>
      <c r="V194" s="100"/>
      <c r="W194" s="100"/>
    </row>
    <row r="195" spans="1:23" ht="22.5">
      <c r="A195" s="57" t="s">
        <v>73</v>
      </c>
      <c r="B195" s="40" t="s">
        <v>76</v>
      </c>
      <c r="C195" s="15" t="s">
        <v>90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291"/>
      <c r="N195" s="291"/>
      <c r="O195" s="291"/>
      <c r="P195" s="291"/>
      <c r="Q195" s="291"/>
      <c r="R195" s="100"/>
      <c r="S195" s="100"/>
      <c r="T195" s="100"/>
      <c r="U195" s="100"/>
      <c r="V195" s="100"/>
      <c r="W195" s="100"/>
    </row>
    <row r="196" spans="1:23" ht="12.75">
      <c r="A196" s="57" t="s">
        <v>74</v>
      </c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291"/>
      <c r="N196" s="291"/>
      <c r="O196" s="291"/>
      <c r="P196" s="291"/>
      <c r="Q196" s="291"/>
      <c r="R196" s="100"/>
      <c r="S196" s="100"/>
      <c r="T196" s="100"/>
      <c r="U196" s="100"/>
      <c r="V196" s="100"/>
      <c r="W196" s="100"/>
    </row>
    <row r="197" spans="1:23" ht="12.75">
      <c r="A197" s="57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291"/>
      <c r="N197" s="291"/>
      <c r="O197" s="291"/>
      <c r="P197" s="291"/>
      <c r="Q197" s="291"/>
      <c r="R197" s="100"/>
      <c r="S197" s="100"/>
      <c r="T197" s="100"/>
      <c r="U197" s="100"/>
      <c r="V197" s="100"/>
      <c r="W197" s="100"/>
    </row>
    <row r="198" spans="1:23" ht="22.5">
      <c r="A198" s="57" t="s">
        <v>363</v>
      </c>
      <c r="B198" s="36" t="s">
        <v>164</v>
      </c>
      <c r="C198" s="15" t="s">
        <v>90</v>
      </c>
      <c r="D198" s="100"/>
      <c r="E198" s="100"/>
      <c r="F198" s="100"/>
      <c r="G198" s="100"/>
      <c r="H198" s="100"/>
      <c r="I198" s="100"/>
      <c r="J198" s="100"/>
      <c r="K198" s="100"/>
      <c r="L198" s="100"/>
      <c r="M198" s="291"/>
      <c r="N198" s="291"/>
      <c r="O198" s="291"/>
      <c r="P198" s="291"/>
      <c r="Q198" s="291"/>
      <c r="R198" s="100"/>
      <c r="S198" s="100"/>
      <c r="T198" s="100"/>
      <c r="U198" s="100"/>
      <c r="V198" s="100"/>
      <c r="W198" s="100"/>
    </row>
    <row r="199" spans="1:23" ht="12.75">
      <c r="A199" s="57" t="s">
        <v>77</v>
      </c>
      <c r="B199" s="4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291"/>
      <c r="N199" s="291"/>
      <c r="O199" s="291"/>
      <c r="P199" s="291"/>
      <c r="Q199" s="291"/>
      <c r="R199" s="100"/>
      <c r="S199" s="100"/>
      <c r="T199" s="100"/>
      <c r="U199" s="100"/>
      <c r="V199" s="100"/>
      <c r="W199" s="100"/>
    </row>
    <row r="200" spans="1:23" ht="12.75">
      <c r="A200" s="63" t="s">
        <v>23</v>
      </c>
      <c r="B200" s="6" t="s">
        <v>539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291"/>
      <c r="N200" s="291"/>
      <c r="O200" s="291"/>
      <c r="P200" s="291"/>
      <c r="Q200" s="291"/>
      <c r="R200" s="100"/>
      <c r="S200" s="100"/>
      <c r="T200" s="100"/>
      <c r="U200" s="100"/>
      <c r="V200" s="100"/>
      <c r="W200" s="100"/>
    </row>
    <row r="201" spans="1:23" ht="56.25">
      <c r="A201" s="57" t="s">
        <v>78</v>
      </c>
      <c r="B201" s="90" t="s">
        <v>83</v>
      </c>
      <c r="C201" s="63"/>
      <c r="D201" s="63"/>
      <c r="E201" s="63"/>
      <c r="F201" s="63"/>
      <c r="G201" s="63"/>
      <c r="H201" s="63"/>
      <c r="I201" s="63"/>
      <c r="J201" s="63"/>
      <c r="K201" s="100"/>
      <c r="L201" s="100"/>
      <c r="M201" s="291"/>
      <c r="N201" s="291"/>
      <c r="O201" s="291"/>
      <c r="P201" s="291"/>
      <c r="Q201" s="291"/>
      <c r="R201" s="100"/>
      <c r="S201" s="100"/>
      <c r="T201" s="100"/>
      <c r="U201" s="100"/>
      <c r="V201" s="100"/>
      <c r="W201" s="100"/>
    </row>
    <row r="202" spans="1:23" ht="12.75">
      <c r="A202" s="57" t="s">
        <v>72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291"/>
      <c r="N202" s="291"/>
      <c r="O202" s="291"/>
      <c r="P202" s="291"/>
      <c r="Q202" s="291"/>
      <c r="R202" s="100"/>
      <c r="S202" s="100"/>
      <c r="T202" s="100"/>
      <c r="U202" s="100"/>
      <c r="V202" s="100"/>
      <c r="W202" s="100"/>
    </row>
    <row r="203" spans="1:23" ht="12.75">
      <c r="A203" s="57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291"/>
      <c r="N203" s="291"/>
      <c r="O203" s="291"/>
      <c r="P203" s="291"/>
      <c r="Q203" s="291"/>
      <c r="R203" s="100"/>
      <c r="S203" s="100"/>
      <c r="T203" s="100"/>
      <c r="U203" s="100"/>
      <c r="V203" s="100"/>
      <c r="W203" s="100"/>
    </row>
    <row r="204" spans="1:23" ht="22.5">
      <c r="A204" s="57" t="s">
        <v>79</v>
      </c>
      <c r="B204" s="40" t="s">
        <v>180</v>
      </c>
      <c r="C204" s="15" t="s">
        <v>90</v>
      </c>
      <c r="D204" s="100"/>
      <c r="E204" s="100"/>
      <c r="F204" s="100"/>
      <c r="G204" s="100"/>
      <c r="H204" s="100"/>
      <c r="I204" s="100"/>
      <c r="J204" s="100"/>
      <c r="K204" s="100"/>
      <c r="L204" s="100"/>
      <c r="M204" s="291"/>
      <c r="N204" s="291"/>
      <c r="O204" s="291"/>
      <c r="P204" s="291"/>
      <c r="Q204" s="291"/>
      <c r="R204" s="100"/>
      <c r="S204" s="100"/>
      <c r="T204" s="100"/>
      <c r="U204" s="100"/>
      <c r="V204" s="100"/>
      <c r="W204" s="100"/>
    </row>
    <row r="205" spans="1:23" ht="12.75">
      <c r="A205" s="57" t="s">
        <v>80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291"/>
      <c r="N205" s="291"/>
      <c r="O205" s="291"/>
      <c r="P205" s="291"/>
      <c r="Q205" s="291"/>
      <c r="R205" s="100"/>
      <c r="S205" s="100"/>
      <c r="T205" s="100"/>
      <c r="U205" s="100"/>
      <c r="V205" s="100"/>
      <c r="W205" s="100"/>
    </row>
    <row r="206" spans="1:23" ht="12.75">
      <c r="A206" s="57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291"/>
      <c r="N206" s="291"/>
      <c r="O206" s="291"/>
      <c r="P206" s="291"/>
      <c r="Q206" s="291"/>
      <c r="R206" s="100"/>
      <c r="S206" s="100"/>
      <c r="T206" s="100"/>
      <c r="U206" s="100"/>
      <c r="V206" s="100"/>
      <c r="W206" s="100"/>
    </row>
    <row r="207" spans="1:23" ht="22.5">
      <c r="A207" s="57" t="s">
        <v>81</v>
      </c>
      <c r="B207" s="40" t="s">
        <v>165</v>
      </c>
      <c r="C207" s="15" t="s">
        <v>90</v>
      </c>
      <c r="D207" s="100"/>
      <c r="E207" s="100"/>
      <c r="F207" s="100"/>
      <c r="G207" s="100"/>
      <c r="H207" s="100"/>
      <c r="I207" s="100"/>
      <c r="J207" s="100"/>
      <c r="K207" s="100"/>
      <c r="L207" s="100"/>
      <c r="M207" s="291"/>
      <c r="N207" s="291"/>
      <c r="O207" s="291"/>
      <c r="P207" s="291"/>
      <c r="Q207" s="291"/>
      <c r="R207" s="100"/>
      <c r="S207" s="100"/>
      <c r="T207" s="100"/>
      <c r="U207" s="100"/>
      <c r="V207" s="100"/>
      <c r="W207" s="100"/>
    </row>
    <row r="208" spans="1:23" ht="12.75">
      <c r="A208" s="57" t="s">
        <v>82</v>
      </c>
      <c r="B208" s="4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291"/>
      <c r="N208" s="291"/>
      <c r="O208" s="291"/>
      <c r="P208" s="291"/>
      <c r="Q208" s="291"/>
      <c r="R208" s="100"/>
      <c r="S208" s="100"/>
      <c r="T208" s="100"/>
      <c r="U208" s="100"/>
      <c r="V208" s="100"/>
      <c r="W208" s="100"/>
    </row>
    <row r="209" spans="1:23" ht="12.75">
      <c r="A209" s="350" t="s">
        <v>303</v>
      </c>
      <c r="B209" s="445"/>
      <c r="C209" s="445"/>
      <c r="D209" s="445"/>
      <c r="E209" s="445"/>
      <c r="F209" s="445"/>
      <c r="G209" s="445"/>
      <c r="H209" s="445"/>
      <c r="I209" s="445"/>
      <c r="J209" s="445"/>
      <c r="K209" s="19"/>
      <c r="L209" s="5"/>
      <c r="M209" s="300"/>
      <c r="N209" s="300"/>
      <c r="O209" s="300"/>
      <c r="P209" s="300"/>
      <c r="Q209" s="300"/>
      <c r="R209" s="5"/>
      <c r="S209" s="5"/>
      <c r="T209" s="5"/>
      <c r="U209" s="5"/>
      <c r="V209" s="5"/>
      <c r="W209" s="5"/>
    </row>
    <row r="210" spans="1:23" ht="12.75">
      <c r="A210" s="63" t="s">
        <v>24</v>
      </c>
      <c r="B210" s="100"/>
      <c r="C210" s="302" t="s">
        <v>90</v>
      </c>
      <c r="D210" s="100"/>
      <c r="E210" s="100"/>
      <c r="F210" s="100"/>
      <c r="G210" s="100"/>
      <c r="H210" s="100"/>
      <c r="I210" s="100"/>
      <c r="J210" s="100"/>
      <c r="K210" s="100"/>
      <c r="L210" s="100"/>
      <c r="M210" s="291"/>
      <c r="N210" s="291"/>
      <c r="O210" s="291"/>
      <c r="P210" s="291"/>
      <c r="Q210" s="291"/>
      <c r="R210" s="100"/>
      <c r="S210" s="100"/>
      <c r="T210" s="100"/>
      <c r="U210" s="100"/>
      <c r="V210" s="100"/>
      <c r="W210" s="100"/>
    </row>
    <row r="211" spans="1:23" ht="12.75">
      <c r="A211" s="63" t="s">
        <v>25</v>
      </c>
      <c r="B211" s="100"/>
      <c r="C211" s="302" t="s">
        <v>90</v>
      </c>
      <c r="D211" s="100"/>
      <c r="E211" s="100"/>
      <c r="F211" s="100"/>
      <c r="G211" s="100"/>
      <c r="H211" s="100"/>
      <c r="I211" s="100"/>
      <c r="J211" s="100"/>
      <c r="K211" s="100"/>
      <c r="L211" s="100"/>
      <c r="M211" s="291"/>
      <c r="N211" s="291"/>
      <c r="O211" s="291"/>
      <c r="P211" s="291"/>
      <c r="Q211" s="291"/>
      <c r="R211" s="100"/>
      <c r="S211" s="100"/>
      <c r="T211" s="100"/>
      <c r="U211" s="100"/>
      <c r="V211" s="100"/>
      <c r="W211" s="100"/>
    </row>
    <row r="212" spans="1:23" ht="12.75">
      <c r="A212" s="350" t="s">
        <v>181</v>
      </c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352"/>
      <c r="M212" s="291"/>
      <c r="N212" s="291"/>
      <c r="O212" s="291"/>
      <c r="P212" s="291"/>
      <c r="Q212" s="291"/>
      <c r="R212" s="100"/>
      <c r="S212" s="100"/>
      <c r="T212" s="100"/>
      <c r="U212" s="100"/>
      <c r="V212" s="100"/>
      <c r="W212" s="100"/>
    </row>
    <row r="213" spans="1:23" ht="12.75">
      <c r="A213" s="199" t="s">
        <v>152</v>
      </c>
      <c r="B213" s="40" t="s">
        <v>169</v>
      </c>
      <c r="C213" s="302"/>
      <c r="D213" s="100"/>
      <c r="E213" s="100"/>
      <c r="F213" s="100"/>
      <c r="G213" s="100"/>
      <c r="H213" s="100"/>
      <c r="I213" s="100"/>
      <c r="J213" s="100"/>
      <c r="K213" s="100"/>
      <c r="L213" s="100"/>
      <c r="M213" s="291"/>
      <c r="N213" s="291"/>
      <c r="O213" s="291"/>
      <c r="P213" s="291"/>
      <c r="Q213" s="291"/>
      <c r="R213" s="100"/>
      <c r="S213" s="100"/>
      <c r="T213" s="100"/>
      <c r="U213" s="100"/>
      <c r="V213" s="100"/>
      <c r="W213" s="100"/>
    </row>
    <row r="214" spans="1:23" ht="12.75">
      <c r="A214" s="199" t="s">
        <v>167</v>
      </c>
      <c r="B214" s="40"/>
      <c r="C214" s="302"/>
      <c r="D214" s="100"/>
      <c r="E214" s="100"/>
      <c r="F214" s="100"/>
      <c r="G214" s="100"/>
      <c r="H214" s="100"/>
      <c r="I214" s="100"/>
      <c r="J214" s="100"/>
      <c r="K214" s="100"/>
      <c r="L214" s="100"/>
      <c r="M214" s="291"/>
      <c r="N214" s="291"/>
      <c r="O214" s="291"/>
      <c r="P214" s="291"/>
      <c r="Q214" s="291"/>
      <c r="R214" s="100"/>
      <c r="S214" s="100"/>
      <c r="T214" s="100"/>
      <c r="U214" s="100"/>
      <c r="V214" s="100"/>
      <c r="W214" s="100"/>
    </row>
    <row r="215" spans="1:23" ht="12.75">
      <c r="A215" s="199" t="s">
        <v>168</v>
      </c>
      <c r="B215" s="40"/>
      <c r="C215" s="302"/>
      <c r="D215" s="100"/>
      <c r="E215" s="100"/>
      <c r="F215" s="100"/>
      <c r="G215" s="100"/>
      <c r="H215" s="100"/>
      <c r="I215" s="100"/>
      <c r="J215" s="100"/>
      <c r="K215" s="100"/>
      <c r="L215" s="100"/>
      <c r="M215" s="291"/>
      <c r="N215" s="291"/>
      <c r="O215" s="291"/>
      <c r="P215" s="291"/>
      <c r="Q215" s="291"/>
      <c r="R215" s="100"/>
      <c r="S215" s="100"/>
      <c r="T215" s="100"/>
      <c r="U215" s="100"/>
      <c r="V215" s="100"/>
      <c r="W215" s="100"/>
    </row>
    <row r="216" spans="1:23" ht="45">
      <c r="A216" s="199" t="s">
        <v>170</v>
      </c>
      <c r="B216" s="40" t="s">
        <v>538</v>
      </c>
      <c r="C216" s="302"/>
      <c r="D216" s="100"/>
      <c r="E216" s="100"/>
      <c r="F216" s="100"/>
      <c r="G216" s="100"/>
      <c r="H216" s="100"/>
      <c r="I216" s="100"/>
      <c r="J216" s="100"/>
      <c r="K216" s="100"/>
      <c r="L216" s="100"/>
      <c r="M216" s="291"/>
      <c r="N216" s="291"/>
      <c r="O216" s="291"/>
      <c r="P216" s="291"/>
      <c r="Q216" s="291"/>
      <c r="R216" s="100"/>
      <c r="S216" s="100"/>
      <c r="T216" s="100"/>
      <c r="U216" s="100"/>
      <c r="V216" s="100"/>
      <c r="W216" s="100"/>
    </row>
    <row r="217" spans="1:23" ht="12.75">
      <c r="A217" s="199" t="s">
        <v>171</v>
      </c>
      <c r="B217" s="40"/>
      <c r="C217" s="302"/>
      <c r="D217" s="100"/>
      <c r="E217" s="100"/>
      <c r="F217" s="100"/>
      <c r="G217" s="100"/>
      <c r="H217" s="100"/>
      <c r="I217" s="100"/>
      <c r="J217" s="100"/>
      <c r="K217" s="100"/>
      <c r="L217" s="100"/>
      <c r="M217" s="291"/>
      <c r="N217" s="291"/>
      <c r="O217" s="291"/>
      <c r="P217" s="291"/>
      <c r="Q217" s="291"/>
      <c r="R217" s="100"/>
      <c r="S217" s="100"/>
      <c r="T217" s="100"/>
      <c r="U217" s="100"/>
      <c r="V217" s="100"/>
      <c r="W217" s="100"/>
    </row>
    <row r="218" spans="1:23" ht="12.75">
      <c r="A218" s="199" t="s">
        <v>172</v>
      </c>
      <c r="B218" s="40"/>
      <c r="C218" s="302"/>
      <c r="D218" s="100"/>
      <c r="E218" s="100"/>
      <c r="F218" s="100"/>
      <c r="G218" s="100"/>
      <c r="H218" s="100"/>
      <c r="I218" s="100"/>
      <c r="J218" s="100"/>
      <c r="K218" s="100"/>
      <c r="L218" s="100"/>
      <c r="M218" s="291"/>
      <c r="N218" s="291"/>
      <c r="O218" s="291"/>
      <c r="P218" s="291"/>
      <c r="Q218" s="291"/>
      <c r="R218" s="100"/>
      <c r="S218" s="100"/>
      <c r="T218" s="100"/>
      <c r="U218" s="100"/>
      <c r="V218" s="100"/>
      <c r="W218" s="100"/>
    </row>
    <row r="219" spans="1:23" ht="15.75">
      <c r="A219" s="200" t="s">
        <v>44</v>
      </c>
      <c r="B219" s="350" t="s">
        <v>45</v>
      </c>
      <c r="C219" s="362"/>
      <c r="D219" s="362"/>
      <c r="E219" s="362"/>
      <c r="F219" s="362"/>
      <c r="G219" s="362"/>
      <c r="H219" s="362"/>
      <c r="I219" s="362"/>
      <c r="J219" s="362"/>
      <c r="K219" s="362"/>
      <c r="L219" s="363"/>
      <c r="M219" s="313"/>
      <c r="N219" s="291"/>
      <c r="O219" s="291"/>
      <c r="P219" s="291"/>
      <c r="Q219" s="291"/>
      <c r="R219" s="100"/>
      <c r="S219" s="100"/>
      <c r="T219" s="100"/>
      <c r="U219" s="100"/>
      <c r="V219" s="100"/>
      <c r="W219" s="100"/>
    </row>
    <row r="220" spans="1:23" ht="21">
      <c r="A220" s="63" t="s">
        <v>26</v>
      </c>
      <c r="B220" s="5" t="s">
        <v>89</v>
      </c>
      <c r="C220" s="16" t="s">
        <v>90</v>
      </c>
      <c r="D220" s="6"/>
      <c r="E220" s="100"/>
      <c r="F220" s="100"/>
      <c r="G220" s="100"/>
      <c r="H220" s="100"/>
      <c r="I220" s="100"/>
      <c r="J220" s="100"/>
      <c r="K220" s="100"/>
      <c r="L220" s="100"/>
      <c r="M220" s="291"/>
      <c r="N220" s="291"/>
      <c r="O220" s="291"/>
      <c r="P220" s="291"/>
      <c r="Q220" s="291"/>
      <c r="R220" s="100"/>
      <c r="S220" s="100"/>
      <c r="T220" s="100"/>
      <c r="U220" s="100"/>
      <c r="V220" s="100"/>
      <c r="W220" s="100"/>
    </row>
    <row r="221" spans="1:23" ht="12.75">
      <c r="A221" s="51" t="s">
        <v>17</v>
      </c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291"/>
      <c r="N221" s="291"/>
      <c r="O221" s="291"/>
      <c r="P221" s="291"/>
      <c r="Q221" s="291"/>
      <c r="R221" s="100"/>
      <c r="S221" s="100"/>
      <c r="T221" s="100"/>
      <c r="U221" s="100"/>
      <c r="V221" s="100"/>
      <c r="W221" s="100"/>
    </row>
    <row r="222" spans="1:23" ht="12.75">
      <c r="A222" s="63" t="s">
        <v>18</v>
      </c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291"/>
      <c r="N222" s="291"/>
      <c r="O222" s="291"/>
      <c r="P222" s="291"/>
      <c r="Q222" s="291"/>
      <c r="R222" s="100"/>
      <c r="S222" s="100"/>
      <c r="T222" s="100"/>
      <c r="U222" s="100"/>
      <c r="V222" s="100"/>
      <c r="W222" s="100"/>
    </row>
    <row r="223" spans="1:23" ht="31.5">
      <c r="A223" s="63" t="s">
        <v>27</v>
      </c>
      <c r="B223" s="5" t="s">
        <v>91</v>
      </c>
      <c r="C223" s="15" t="s">
        <v>90</v>
      </c>
      <c r="D223" s="15"/>
      <c r="E223" s="100"/>
      <c r="F223" s="100"/>
      <c r="G223" s="100"/>
      <c r="H223" s="100"/>
      <c r="I223" s="100"/>
      <c r="J223" s="100"/>
      <c r="K223" s="100"/>
      <c r="L223" s="100"/>
      <c r="M223" s="291"/>
      <c r="N223" s="291"/>
      <c r="O223" s="291"/>
      <c r="P223" s="291"/>
      <c r="Q223" s="291"/>
      <c r="R223" s="100"/>
      <c r="S223" s="100"/>
      <c r="T223" s="100"/>
      <c r="U223" s="100"/>
      <c r="V223" s="100"/>
      <c r="W223" s="100"/>
    </row>
    <row r="224" spans="1:23" ht="12.75">
      <c r="A224" s="57" t="s">
        <v>19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291"/>
      <c r="N224" s="291"/>
      <c r="O224" s="291"/>
      <c r="P224" s="291"/>
      <c r="Q224" s="291"/>
      <c r="R224" s="100"/>
      <c r="S224" s="100"/>
      <c r="T224" s="100"/>
      <c r="U224" s="100"/>
      <c r="V224" s="100"/>
      <c r="W224" s="100"/>
    </row>
    <row r="225" spans="1:23" ht="12.75">
      <c r="A225" s="57" t="s">
        <v>92</v>
      </c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291"/>
      <c r="N225" s="291"/>
      <c r="O225" s="291"/>
      <c r="P225" s="291"/>
      <c r="Q225" s="291"/>
      <c r="R225" s="100"/>
      <c r="S225" s="100"/>
      <c r="T225" s="100"/>
      <c r="U225" s="100"/>
      <c r="V225" s="100"/>
      <c r="W225" s="100"/>
    </row>
    <row r="226" spans="1:23" ht="21">
      <c r="A226" s="14" t="s">
        <v>12</v>
      </c>
      <c r="B226" s="5" t="s">
        <v>93</v>
      </c>
      <c r="C226" s="15" t="s">
        <v>90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291"/>
      <c r="N226" s="291"/>
      <c r="O226" s="291"/>
      <c r="P226" s="291"/>
      <c r="Q226" s="291"/>
      <c r="R226" s="100"/>
      <c r="S226" s="100"/>
      <c r="T226" s="100"/>
      <c r="U226" s="100"/>
      <c r="V226" s="100"/>
      <c r="W226" s="100"/>
    </row>
    <row r="227" spans="1:23" ht="12.75">
      <c r="A227" s="57" t="s">
        <v>65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291"/>
      <c r="N227" s="291"/>
      <c r="O227" s="291"/>
      <c r="P227" s="291"/>
      <c r="Q227" s="291"/>
      <c r="R227" s="100"/>
      <c r="S227" s="100"/>
      <c r="T227" s="100"/>
      <c r="U227" s="100"/>
      <c r="V227" s="100"/>
      <c r="W227" s="100"/>
    </row>
    <row r="228" spans="1:23" ht="12.75">
      <c r="A228" s="57" t="s">
        <v>94</v>
      </c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291"/>
      <c r="N228" s="291"/>
      <c r="O228" s="291"/>
      <c r="P228" s="291"/>
      <c r="Q228" s="291"/>
      <c r="R228" s="100"/>
      <c r="S228" s="100"/>
      <c r="T228" s="100"/>
      <c r="U228" s="100"/>
      <c r="V228" s="100"/>
      <c r="W228" s="100"/>
    </row>
    <row r="229" spans="1:23" ht="12.75">
      <c r="A229" s="14" t="s">
        <v>13</v>
      </c>
      <c r="B229" s="6" t="s">
        <v>95</v>
      </c>
      <c r="C229" s="15" t="s">
        <v>90</v>
      </c>
      <c r="D229" s="100"/>
      <c r="E229" s="100"/>
      <c r="F229" s="100"/>
      <c r="G229" s="100"/>
      <c r="H229" s="100"/>
      <c r="I229" s="100"/>
      <c r="J229" s="100"/>
      <c r="K229" s="100"/>
      <c r="L229" s="100"/>
      <c r="M229" s="291"/>
      <c r="N229" s="291"/>
      <c r="O229" s="291"/>
      <c r="P229" s="291"/>
      <c r="Q229" s="291"/>
      <c r="R229" s="100"/>
      <c r="S229" s="100"/>
      <c r="T229" s="100"/>
      <c r="U229" s="100"/>
      <c r="V229" s="100"/>
      <c r="W229" s="100"/>
    </row>
    <row r="230" spans="1:23" ht="12.75">
      <c r="A230" s="57" t="s">
        <v>98</v>
      </c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291"/>
      <c r="N230" s="291"/>
      <c r="O230" s="291"/>
      <c r="P230" s="291"/>
      <c r="Q230" s="291"/>
      <c r="R230" s="100"/>
      <c r="S230" s="100"/>
      <c r="T230" s="100"/>
      <c r="U230" s="100"/>
      <c r="V230" s="100"/>
      <c r="W230" s="100"/>
    </row>
    <row r="231" spans="1:23" ht="12.75">
      <c r="A231" s="57" t="s">
        <v>96</v>
      </c>
      <c r="B231" s="6" t="s">
        <v>97</v>
      </c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291"/>
      <c r="N231" s="291"/>
      <c r="O231" s="291"/>
      <c r="P231" s="291"/>
      <c r="Q231" s="291"/>
      <c r="R231" s="100"/>
      <c r="S231" s="100"/>
      <c r="T231" s="100"/>
      <c r="U231" s="100"/>
      <c r="V231" s="100"/>
      <c r="W231" s="100"/>
    </row>
    <row r="232" spans="1:23" ht="12.75">
      <c r="A232" s="57" t="s">
        <v>99</v>
      </c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291"/>
      <c r="N232" s="291"/>
      <c r="O232" s="291"/>
      <c r="P232" s="291"/>
      <c r="Q232" s="291"/>
      <c r="R232" s="100"/>
      <c r="S232" s="100"/>
      <c r="T232" s="100"/>
      <c r="U232" s="100"/>
      <c r="V232" s="100"/>
      <c r="W232" s="100"/>
    </row>
    <row r="233" spans="1:23" ht="12.75">
      <c r="A233" s="14" t="s">
        <v>100</v>
      </c>
      <c r="B233" s="6" t="s">
        <v>101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291"/>
      <c r="N233" s="291"/>
      <c r="O233" s="291"/>
      <c r="P233" s="291"/>
      <c r="Q233" s="291"/>
      <c r="R233" s="100"/>
      <c r="S233" s="100"/>
      <c r="T233" s="100"/>
      <c r="U233" s="100"/>
      <c r="V233" s="100"/>
      <c r="W233" s="100"/>
    </row>
    <row r="234" spans="1:23" ht="12.75">
      <c r="A234" s="57" t="s">
        <v>102</v>
      </c>
      <c r="B234" s="100"/>
      <c r="C234" s="100"/>
      <c r="D234" s="100"/>
      <c r="E234" s="100"/>
      <c r="F234" s="100"/>
      <c r="G234" s="100"/>
      <c r="H234" s="100"/>
      <c r="I234" s="100"/>
      <c r="J234" s="19"/>
      <c r="K234" s="100"/>
      <c r="L234" s="100"/>
      <c r="M234" s="291"/>
      <c r="N234" s="291"/>
      <c r="O234" s="291"/>
      <c r="P234" s="291"/>
      <c r="Q234" s="291"/>
      <c r="R234" s="100"/>
      <c r="S234" s="100"/>
      <c r="T234" s="100"/>
      <c r="U234" s="100"/>
      <c r="V234" s="100"/>
      <c r="W234" s="100"/>
    </row>
    <row r="235" spans="1:23" ht="15.75">
      <c r="A235" s="200" t="s">
        <v>46</v>
      </c>
      <c r="B235" s="350" t="s">
        <v>362</v>
      </c>
      <c r="C235" s="445"/>
      <c r="D235" s="445"/>
      <c r="E235" s="445"/>
      <c r="F235" s="445"/>
      <c r="G235" s="445"/>
      <c r="H235" s="445"/>
      <c r="I235" s="445"/>
      <c r="J235" s="445"/>
      <c r="K235" s="445"/>
      <c r="L235" s="19"/>
      <c r="M235" s="300"/>
      <c r="N235" s="300"/>
      <c r="O235" s="300"/>
      <c r="P235" s="300"/>
      <c r="Q235" s="300"/>
      <c r="R235" s="5"/>
      <c r="S235" s="5"/>
      <c r="T235" s="5"/>
      <c r="U235" s="5"/>
      <c r="V235" s="5"/>
      <c r="W235" s="5"/>
    </row>
    <row r="236" spans="1:23" ht="26.25">
      <c r="A236" s="63" t="s">
        <v>26</v>
      </c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291"/>
      <c r="N236" s="291"/>
      <c r="O236" s="291"/>
      <c r="P236" s="291"/>
      <c r="Q236" s="314"/>
      <c r="R236" s="315"/>
      <c r="S236" s="100"/>
      <c r="T236" s="100"/>
      <c r="U236" s="100"/>
      <c r="V236" s="100"/>
      <c r="W236" s="100"/>
    </row>
    <row r="237" spans="1:23" ht="12.75">
      <c r="A237" s="63" t="s">
        <v>27</v>
      </c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291"/>
      <c r="N237" s="291"/>
      <c r="O237" s="291"/>
      <c r="P237" s="291"/>
      <c r="Q237" s="291"/>
      <c r="R237" s="100"/>
      <c r="S237" s="100"/>
      <c r="T237" s="100"/>
      <c r="U237" s="100"/>
      <c r="V237" s="100"/>
      <c r="W237" s="100"/>
    </row>
    <row r="238" spans="1:23" ht="15.75">
      <c r="A238" s="200" t="s">
        <v>33</v>
      </c>
      <c r="B238" s="350" t="s">
        <v>174</v>
      </c>
      <c r="C238" s="445"/>
      <c r="D238" s="445"/>
      <c r="E238" s="445"/>
      <c r="F238" s="445"/>
      <c r="G238" s="445"/>
      <c r="H238" s="445"/>
      <c r="I238" s="445"/>
      <c r="J238" s="445"/>
      <c r="K238" s="445"/>
      <c r="L238" s="445"/>
      <c r="M238" s="300"/>
      <c r="N238" s="300"/>
      <c r="O238" s="300"/>
      <c r="P238" s="300"/>
      <c r="Q238" s="300"/>
      <c r="R238" s="5"/>
      <c r="S238" s="5"/>
      <c r="T238" s="5"/>
      <c r="U238" s="5"/>
      <c r="V238" s="5"/>
      <c r="W238" s="5"/>
    </row>
    <row r="239" spans="1:23" ht="12.75">
      <c r="A239" s="63" t="s">
        <v>30</v>
      </c>
      <c r="B239" s="100"/>
      <c r="C239" s="15"/>
      <c r="D239" s="100"/>
      <c r="E239" s="100"/>
      <c r="F239" s="100"/>
      <c r="G239" s="100"/>
      <c r="H239" s="100"/>
      <c r="I239" s="100"/>
      <c r="J239" s="100"/>
      <c r="K239" s="100"/>
      <c r="L239" s="100"/>
      <c r="M239" s="291"/>
      <c r="N239" s="291"/>
      <c r="O239" s="291"/>
      <c r="P239" s="291"/>
      <c r="Q239" s="291"/>
      <c r="R239" s="100"/>
      <c r="S239" s="100"/>
      <c r="T239" s="100"/>
      <c r="U239" s="100"/>
      <c r="V239" s="100"/>
      <c r="W239" s="100"/>
    </row>
    <row r="240" spans="1:23" ht="12.75">
      <c r="A240" s="63" t="s">
        <v>27</v>
      </c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291"/>
      <c r="N240" s="291"/>
      <c r="O240" s="291"/>
      <c r="P240" s="291"/>
      <c r="Q240" s="291"/>
      <c r="R240" s="100"/>
      <c r="S240" s="100"/>
      <c r="T240" s="100"/>
      <c r="U240" s="100"/>
      <c r="V240" s="100"/>
      <c r="W240" s="100"/>
    </row>
    <row r="241" spans="1:23" ht="15.75">
      <c r="A241" s="200" t="s">
        <v>47</v>
      </c>
      <c r="B241" s="350" t="s">
        <v>48</v>
      </c>
      <c r="C241" s="362"/>
      <c r="D241" s="362"/>
      <c r="E241" s="362"/>
      <c r="F241" s="362"/>
      <c r="G241" s="362"/>
      <c r="H241" s="362"/>
      <c r="I241" s="362"/>
      <c r="J241" s="363"/>
      <c r="K241" s="100"/>
      <c r="L241" s="100"/>
      <c r="M241" s="316"/>
      <c r="N241" s="291"/>
      <c r="O241" s="290"/>
      <c r="P241" s="291"/>
      <c r="Q241" s="291"/>
      <c r="R241" s="317"/>
      <c r="S241" s="100"/>
      <c r="T241" s="100"/>
      <c r="U241" s="100"/>
      <c r="V241" s="318"/>
      <c r="W241" s="100"/>
    </row>
    <row r="242" spans="1:23" ht="12.75">
      <c r="A242" s="63" t="s">
        <v>26</v>
      </c>
      <c r="B242" s="6" t="s">
        <v>34</v>
      </c>
      <c r="C242" s="15" t="s">
        <v>90</v>
      </c>
      <c r="D242" s="6"/>
      <c r="E242" s="100"/>
      <c r="F242" s="100"/>
      <c r="G242" s="100"/>
      <c r="H242" s="100"/>
      <c r="I242" s="100"/>
      <c r="J242" s="100"/>
      <c r="K242" s="100"/>
      <c r="L242" s="100"/>
      <c r="M242" s="291"/>
      <c r="N242" s="291"/>
      <c r="O242" s="291"/>
      <c r="P242" s="291"/>
      <c r="Q242" s="291"/>
      <c r="R242" s="100"/>
      <c r="S242" s="100"/>
      <c r="T242" s="100"/>
      <c r="U242" s="100"/>
      <c r="V242" s="100"/>
      <c r="W242" s="100"/>
    </row>
    <row r="243" spans="1:23" ht="21">
      <c r="A243" s="51" t="s">
        <v>17</v>
      </c>
      <c r="B243" s="5" t="s">
        <v>51</v>
      </c>
      <c r="C243" s="15" t="s">
        <v>90</v>
      </c>
      <c r="D243" s="5"/>
      <c r="E243" s="100"/>
      <c r="F243" s="100"/>
      <c r="G243" s="100"/>
      <c r="H243" s="100"/>
      <c r="I243" s="100"/>
      <c r="J243" s="100"/>
      <c r="K243" s="100"/>
      <c r="L243" s="100"/>
      <c r="M243" s="291"/>
      <c r="N243" s="291"/>
      <c r="O243" s="291"/>
      <c r="P243" s="291"/>
      <c r="Q243" s="291"/>
      <c r="R243" s="100"/>
      <c r="S243" s="100"/>
      <c r="T243" s="100"/>
      <c r="U243" s="100"/>
      <c r="V243" s="100"/>
      <c r="W243" s="100"/>
    </row>
    <row r="244" spans="1:23" ht="12.75">
      <c r="A244" s="63">
        <v>2</v>
      </c>
      <c r="B244" s="6" t="s">
        <v>31</v>
      </c>
      <c r="C244" s="15" t="s">
        <v>90</v>
      </c>
      <c r="D244" s="6"/>
      <c r="E244" s="100"/>
      <c r="F244" s="100"/>
      <c r="G244" s="100"/>
      <c r="H244" s="100"/>
      <c r="I244" s="100"/>
      <c r="J244" s="100"/>
      <c r="K244" s="100"/>
      <c r="L244" s="100"/>
      <c r="M244" s="291"/>
      <c r="N244" s="291"/>
      <c r="O244" s="291"/>
      <c r="P244" s="291"/>
      <c r="Q244" s="291"/>
      <c r="R244" s="100"/>
      <c r="S244" s="100"/>
      <c r="T244" s="100"/>
      <c r="U244" s="100"/>
      <c r="V244" s="100"/>
      <c r="W244" s="100"/>
    </row>
    <row r="245" spans="1:23" ht="12.75">
      <c r="A245" s="63" t="s">
        <v>19</v>
      </c>
      <c r="B245" s="319"/>
      <c r="C245" s="15" t="s">
        <v>90</v>
      </c>
      <c r="D245" s="319"/>
      <c r="E245" s="100"/>
      <c r="F245" s="100"/>
      <c r="G245" s="100"/>
      <c r="H245" s="100"/>
      <c r="I245" s="100"/>
      <c r="J245" s="100"/>
      <c r="K245" s="100"/>
      <c r="L245" s="100"/>
      <c r="M245" s="291"/>
      <c r="N245" s="291"/>
      <c r="O245" s="291"/>
      <c r="P245" s="291"/>
      <c r="Q245" s="291"/>
      <c r="R245" s="320"/>
      <c r="S245" s="100"/>
      <c r="T245" s="100"/>
      <c r="U245" s="100"/>
      <c r="V245" s="100"/>
      <c r="W245" s="100"/>
    </row>
    <row r="246" spans="1:23" ht="12.75">
      <c r="A246" s="63">
        <v>3</v>
      </c>
      <c r="B246" s="5" t="s">
        <v>175</v>
      </c>
      <c r="C246" s="15" t="s">
        <v>90</v>
      </c>
      <c r="D246" s="6"/>
      <c r="E246" s="100"/>
      <c r="F246" s="100"/>
      <c r="G246" s="100"/>
      <c r="H246" s="100"/>
      <c r="I246" s="100"/>
      <c r="J246" s="100"/>
      <c r="K246" s="100"/>
      <c r="L246" s="100"/>
      <c r="M246" s="291"/>
      <c r="N246" s="291"/>
      <c r="O246" s="291"/>
      <c r="P246" s="291"/>
      <c r="Q246" s="291"/>
      <c r="R246" s="100"/>
      <c r="S246" s="100"/>
      <c r="T246" s="100"/>
      <c r="U246" s="100"/>
      <c r="V246" s="100"/>
      <c r="W246" s="100"/>
    </row>
    <row r="247" spans="1:23" ht="12.75">
      <c r="A247" s="63" t="s">
        <v>21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291"/>
      <c r="N247" s="291"/>
      <c r="O247" s="291"/>
      <c r="P247" s="291"/>
      <c r="Q247" s="291"/>
      <c r="R247" s="100"/>
      <c r="S247" s="100"/>
      <c r="T247" s="100"/>
      <c r="U247" s="100"/>
      <c r="V247" s="100"/>
      <c r="W247" s="100"/>
    </row>
    <row r="248" spans="1:23" ht="12.75">
      <c r="A248" s="63" t="s">
        <v>111</v>
      </c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291"/>
      <c r="N248" s="291"/>
      <c r="O248" s="291"/>
      <c r="P248" s="291"/>
      <c r="Q248" s="291"/>
      <c r="R248" s="100"/>
      <c r="S248" s="100"/>
      <c r="T248" s="100"/>
      <c r="U248" s="100"/>
      <c r="V248" s="100"/>
      <c r="W248" s="100"/>
    </row>
    <row r="249" spans="1:23" ht="15.75">
      <c r="A249" s="201" t="s">
        <v>32</v>
      </c>
      <c r="B249" s="350" t="s">
        <v>50</v>
      </c>
      <c r="C249" s="445"/>
      <c r="D249" s="445"/>
      <c r="E249" s="445"/>
      <c r="F249" s="445"/>
      <c r="G249" s="445"/>
      <c r="H249" s="445"/>
      <c r="I249" s="445"/>
      <c r="J249" s="445"/>
      <c r="K249" s="445"/>
      <c r="L249" s="104"/>
      <c r="M249" s="321"/>
      <c r="N249" s="321"/>
      <c r="O249" s="321"/>
      <c r="P249" s="321"/>
      <c r="Q249" s="321"/>
      <c r="R249" s="104"/>
      <c r="S249" s="104"/>
      <c r="T249" s="104"/>
      <c r="U249" s="104"/>
      <c r="V249" s="104"/>
      <c r="W249" s="104"/>
    </row>
    <row r="250" spans="1:23" ht="15">
      <c r="A250" s="100"/>
      <c r="B250" s="322"/>
      <c r="C250" s="322"/>
      <c r="D250" s="322"/>
      <c r="E250" s="322"/>
      <c r="F250" s="322"/>
      <c r="G250" s="322"/>
      <c r="H250" s="322"/>
      <c r="I250" s="322"/>
      <c r="J250" s="100"/>
      <c r="K250" s="100"/>
      <c r="L250" s="100"/>
      <c r="M250" s="291"/>
      <c r="N250" s="291"/>
      <c r="O250" s="291"/>
      <c r="P250" s="291"/>
      <c r="Q250" s="291"/>
      <c r="R250" s="100"/>
      <c r="S250" s="100"/>
      <c r="T250" s="100"/>
      <c r="U250" s="100"/>
      <c r="V250" s="100"/>
      <c r="W250" s="100"/>
    </row>
    <row r="251" spans="1:23" ht="15.75">
      <c r="A251" s="201" t="s">
        <v>49</v>
      </c>
      <c r="B251" s="350" t="s">
        <v>281</v>
      </c>
      <c r="C251" s="445"/>
      <c r="D251" s="445"/>
      <c r="E251" s="445"/>
      <c r="F251" s="445"/>
      <c r="G251" s="445"/>
      <c r="H251" s="445"/>
      <c r="I251" s="445"/>
      <c r="J251" s="445"/>
      <c r="K251" s="445"/>
      <c r="L251" s="5"/>
      <c r="M251" s="300"/>
      <c r="N251" s="300"/>
      <c r="O251" s="300"/>
      <c r="P251" s="300"/>
      <c r="Q251" s="300"/>
      <c r="R251" s="5"/>
      <c r="S251" s="5"/>
      <c r="T251" s="5"/>
      <c r="U251" s="5"/>
      <c r="V251" s="5"/>
      <c r="W251" s="5"/>
    </row>
    <row r="252" spans="1:23" ht="12.75">
      <c r="A252" s="323"/>
      <c r="B252" s="323"/>
      <c r="C252" s="323"/>
      <c r="D252" s="323"/>
      <c r="E252" s="323"/>
      <c r="F252" s="323"/>
      <c r="G252" s="323"/>
      <c r="H252" s="323"/>
      <c r="I252" s="323"/>
      <c r="J252" s="323"/>
      <c r="K252" s="323"/>
      <c r="L252" s="323"/>
      <c r="M252" s="324"/>
      <c r="N252" s="324"/>
      <c r="O252" s="324"/>
      <c r="P252" s="324"/>
      <c r="Q252" s="324"/>
      <c r="R252" s="323"/>
      <c r="S252" s="323"/>
      <c r="T252" s="323"/>
      <c r="U252" s="323"/>
      <c r="V252" s="323"/>
      <c r="W252" s="323"/>
    </row>
    <row r="253" spans="1:23" ht="15.75">
      <c r="A253" s="325" t="s">
        <v>103</v>
      </c>
      <c r="B253" s="326" t="s">
        <v>61</v>
      </c>
      <c r="C253" s="327"/>
      <c r="D253" s="327"/>
      <c r="E253" s="327"/>
      <c r="F253" s="327"/>
      <c r="G253" s="327"/>
      <c r="H253" s="327"/>
      <c r="I253" s="327"/>
      <c r="J253" s="327"/>
      <c r="K253" s="327"/>
      <c r="L253" s="327"/>
      <c r="M253" s="328"/>
      <c r="N253" s="328"/>
      <c r="O253" s="328"/>
      <c r="P253" s="328"/>
      <c r="Q253" s="328"/>
      <c r="R253" s="327"/>
      <c r="S253" s="327"/>
      <c r="T253" s="327"/>
      <c r="U253" s="327"/>
      <c r="V253" s="327"/>
      <c r="W253" s="327"/>
    </row>
    <row r="254" spans="1:23" ht="12.75">
      <c r="A254" s="32"/>
      <c r="B254" s="32" t="s">
        <v>283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9">
        <f>M172</f>
        <v>196830</v>
      </c>
      <c r="N254" s="329">
        <f>SUM(N162+N215+N231+N238+N241+N249+N251+N253)</f>
        <v>0</v>
      </c>
      <c r="O254" s="329">
        <f aca="true" t="shared" si="27" ref="O254:W254">O172</f>
        <v>196830</v>
      </c>
      <c r="P254" s="329">
        <f t="shared" si="27"/>
        <v>196830</v>
      </c>
      <c r="Q254" s="329">
        <f t="shared" si="27"/>
        <v>0</v>
      </c>
      <c r="R254" s="329">
        <f t="shared" si="27"/>
        <v>196830</v>
      </c>
      <c r="S254" s="329">
        <f t="shared" si="27"/>
        <v>196830</v>
      </c>
      <c r="T254" s="329">
        <f t="shared" si="27"/>
        <v>0</v>
      </c>
      <c r="U254" s="329">
        <f t="shared" si="27"/>
        <v>196830</v>
      </c>
      <c r="V254" s="329">
        <f t="shared" si="27"/>
        <v>196830</v>
      </c>
      <c r="W254" s="329">
        <f t="shared" si="27"/>
        <v>0</v>
      </c>
    </row>
    <row r="255" spans="1:23" ht="12.75">
      <c r="A255" s="32"/>
      <c r="B255" s="32" t="s">
        <v>284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6">
        <f>SUM(M254+M149)</f>
        <v>20343530</v>
      </c>
      <c r="N255" s="306">
        <f aca="true" t="shared" si="28" ref="N255:W255">SUM(N254+N149)</f>
        <v>0</v>
      </c>
      <c r="O255" s="306">
        <f t="shared" si="28"/>
        <v>21647640.86</v>
      </c>
      <c r="P255" s="306">
        <f t="shared" si="28"/>
        <v>21050524.86</v>
      </c>
      <c r="Q255" s="306">
        <f t="shared" si="28"/>
        <v>597116</v>
      </c>
      <c r="R255" s="306">
        <f t="shared" si="28"/>
        <v>22209296.98</v>
      </c>
      <c r="S255" s="306">
        <f t="shared" si="28"/>
        <v>22209296.98</v>
      </c>
      <c r="T255" s="306">
        <f t="shared" si="28"/>
        <v>0</v>
      </c>
      <c r="U255" s="306">
        <f t="shared" si="28"/>
        <v>22709103.060000002</v>
      </c>
      <c r="V255" s="306">
        <f t="shared" si="28"/>
        <v>22709103.060000002</v>
      </c>
      <c r="W255" s="306">
        <f t="shared" si="28"/>
        <v>0</v>
      </c>
    </row>
    <row r="256" spans="1:11" ht="12.75">
      <c r="A256" s="330" t="s">
        <v>540</v>
      </c>
      <c r="B256" s="330"/>
      <c r="C256" s="330"/>
      <c r="D256" s="330"/>
      <c r="E256" s="330"/>
      <c r="F256" s="330"/>
      <c r="G256" s="330"/>
      <c r="H256" s="330"/>
      <c r="I256" s="330"/>
      <c r="J256" s="330"/>
      <c r="K256" s="330"/>
    </row>
    <row r="257" spans="1:11" ht="12.75">
      <c r="A257" s="330"/>
      <c r="B257" s="330"/>
      <c r="C257" s="330"/>
      <c r="D257" s="330" t="s">
        <v>541</v>
      </c>
      <c r="E257" s="330"/>
      <c r="F257" s="330"/>
      <c r="G257" s="330"/>
      <c r="H257" s="330"/>
      <c r="I257" s="330" t="s">
        <v>542</v>
      </c>
      <c r="J257" s="330"/>
      <c r="K257" s="330"/>
    </row>
    <row r="258" spans="1:11" ht="12.75">
      <c r="A258" s="330"/>
      <c r="B258" s="330"/>
      <c r="C258" s="330"/>
      <c r="D258" s="330"/>
      <c r="E258" s="330"/>
      <c r="F258" s="330"/>
      <c r="G258" s="330"/>
      <c r="H258" s="330"/>
      <c r="I258" s="330"/>
      <c r="J258" s="330"/>
      <c r="K258" s="330"/>
    </row>
    <row r="259" spans="1:17" ht="12.75">
      <c r="A259" s="330" t="s">
        <v>543</v>
      </c>
      <c r="B259" s="330"/>
      <c r="C259" s="330"/>
      <c r="D259" s="330"/>
      <c r="E259" s="330"/>
      <c r="F259" s="330"/>
      <c r="G259" s="330"/>
      <c r="H259" s="330"/>
      <c r="I259" s="330"/>
      <c r="J259" s="330"/>
      <c r="K259" s="330"/>
      <c r="M259" s="95"/>
      <c r="N259" s="95"/>
      <c r="O259" s="95"/>
      <c r="P259" s="95"/>
      <c r="Q259" s="95"/>
    </row>
    <row r="260" spans="1:17" ht="12.75">
      <c r="A260" s="330" t="s">
        <v>544</v>
      </c>
      <c r="B260" s="330"/>
      <c r="C260" s="330"/>
      <c r="D260" s="330" t="s">
        <v>541</v>
      </c>
      <c r="E260" s="330"/>
      <c r="F260" s="330"/>
      <c r="G260" s="330"/>
      <c r="H260" s="330"/>
      <c r="I260" s="330" t="s">
        <v>542</v>
      </c>
      <c r="J260" s="330"/>
      <c r="K260" s="330"/>
      <c r="M260" s="95"/>
      <c r="N260" s="95"/>
      <c r="O260" s="95"/>
      <c r="P260" s="95"/>
      <c r="Q260" s="95"/>
    </row>
  </sheetData>
  <sheetProtection/>
  <mergeCells count="103">
    <mergeCell ref="E13:H13"/>
    <mergeCell ref="L13:P13"/>
    <mergeCell ref="Q13:R13"/>
    <mergeCell ref="R15:T15"/>
    <mergeCell ref="A12:A16"/>
    <mergeCell ref="B12:B16"/>
    <mergeCell ref="C12:C16"/>
    <mergeCell ref="D12:D16"/>
    <mergeCell ref="E12:G12"/>
    <mergeCell ref="I12:I16"/>
    <mergeCell ref="S13:W13"/>
    <mergeCell ref="E14:E16"/>
    <mergeCell ref="F14:F16"/>
    <mergeCell ref="G14:G16"/>
    <mergeCell ref="H14:H16"/>
    <mergeCell ref="L14:W14"/>
    <mergeCell ref="L15:L16"/>
    <mergeCell ref="M15:M16"/>
    <mergeCell ref="N15:N16"/>
    <mergeCell ref="O15:Q15"/>
    <mergeCell ref="U15:W15"/>
    <mergeCell ref="O17:Q17"/>
    <mergeCell ref="R17:T17"/>
    <mergeCell ref="U17:W17"/>
    <mergeCell ref="B19:G19"/>
    <mergeCell ref="I19:J19"/>
    <mergeCell ref="B18:K18"/>
    <mergeCell ref="J12:J16"/>
    <mergeCell ref="K12:K16"/>
    <mergeCell ref="Q12:R12"/>
    <mergeCell ref="A20:K20"/>
    <mergeCell ref="A22:A25"/>
    <mergeCell ref="B22:B25"/>
    <mergeCell ref="A30:K30"/>
    <mergeCell ref="A33:A35"/>
    <mergeCell ref="B33:B35"/>
    <mergeCell ref="A36:A40"/>
    <mergeCell ref="B36:B40"/>
    <mergeCell ref="A44:A45"/>
    <mergeCell ref="B44:B45"/>
    <mergeCell ref="A49:A50"/>
    <mergeCell ref="B49:B50"/>
    <mergeCell ref="A52:K52"/>
    <mergeCell ref="A56:A66"/>
    <mergeCell ref="B56:B66"/>
    <mergeCell ref="E61:G61"/>
    <mergeCell ref="E62:G62"/>
    <mergeCell ref="A78:K78"/>
    <mergeCell ref="A99:K99"/>
    <mergeCell ref="A100:A102"/>
    <mergeCell ref="B100:B102"/>
    <mergeCell ref="C100:C102"/>
    <mergeCell ref="D100:D102"/>
    <mergeCell ref="A104:K104"/>
    <mergeCell ref="A107:L107"/>
    <mergeCell ref="B114:L114"/>
    <mergeCell ref="B130:K130"/>
    <mergeCell ref="B133:L133"/>
    <mergeCell ref="B136:J136"/>
    <mergeCell ref="B144:W144"/>
    <mergeCell ref="B146:K146"/>
    <mergeCell ref="A156:A160"/>
    <mergeCell ref="B156:B160"/>
    <mergeCell ref="C156:C160"/>
    <mergeCell ref="D156:D160"/>
    <mergeCell ref="E156:G156"/>
    <mergeCell ref="I156:I160"/>
    <mergeCell ref="J156:J160"/>
    <mergeCell ref="K156:K160"/>
    <mergeCell ref="Q156:R156"/>
    <mergeCell ref="E157:H157"/>
    <mergeCell ref="L157:P157"/>
    <mergeCell ref="Q157:R157"/>
    <mergeCell ref="S157:W157"/>
    <mergeCell ref="E158:E160"/>
    <mergeCell ref="F158:F160"/>
    <mergeCell ref="G158:G160"/>
    <mergeCell ref="H158:H160"/>
    <mergeCell ref="L158:W158"/>
    <mergeCell ref="L159:L160"/>
    <mergeCell ref="M159:M160"/>
    <mergeCell ref="N159:N160"/>
    <mergeCell ref="O159:Q159"/>
    <mergeCell ref="R159:T159"/>
    <mergeCell ref="U159:W159"/>
    <mergeCell ref="O161:Q161"/>
    <mergeCell ref="R161:T161"/>
    <mergeCell ref="U161:W161"/>
    <mergeCell ref="B162:H162"/>
    <mergeCell ref="B163:G163"/>
    <mergeCell ref="I163:J163"/>
    <mergeCell ref="A164:K164"/>
    <mergeCell ref="A172:K172"/>
    <mergeCell ref="A184:K184"/>
    <mergeCell ref="A190:K190"/>
    <mergeCell ref="A209:J209"/>
    <mergeCell ref="A212:L212"/>
    <mergeCell ref="B219:L219"/>
    <mergeCell ref="B235:K235"/>
    <mergeCell ref="B238:L238"/>
    <mergeCell ref="B241:J241"/>
    <mergeCell ref="B249:K249"/>
    <mergeCell ref="B251:K2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4"/>
  <sheetViews>
    <sheetView tabSelected="1" zoomScalePageLayoutView="0" workbookViewId="0" topLeftCell="A238">
      <selection activeCell="R272" sqref="R270:R272"/>
    </sheetView>
  </sheetViews>
  <sheetFormatPr defaultColWidth="9.140625" defaultRowHeight="12.75"/>
  <cols>
    <col min="1" max="1" width="5.421875" style="7" customWidth="1"/>
    <col min="2" max="2" width="24.8515625" style="7" customWidth="1"/>
    <col min="3" max="3" width="12.57421875" style="7" customWidth="1"/>
    <col min="4" max="4" width="9.57421875" style="7" customWidth="1"/>
    <col min="5" max="5" width="6.140625" style="7" customWidth="1"/>
    <col min="6" max="6" width="6.8515625" style="7" customWidth="1"/>
    <col min="7" max="7" width="9.8515625" style="7" customWidth="1"/>
    <col min="8" max="8" width="5.57421875" style="7" customWidth="1"/>
    <col min="9" max="9" width="12.00390625" style="7" customWidth="1"/>
    <col min="10" max="10" width="11.57421875" style="7" customWidth="1"/>
    <col min="11" max="11" width="9.00390625" style="7" customWidth="1"/>
    <col min="12" max="12" width="0.13671875" style="7" customWidth="1"/>
    <col min="13" max="13" width="8.8515625" style="7" customWidth="1"/>
    <col min="14" max="14" width="0.13671875" style="7" customWidth="1"/>
    <col min="15" max="15" width="9.140625" style="7" customWidth="1"/>
    <col min="16" max="16" width="9.00390625" style="7" customWidth="1"/>
    <col min="17" max="17" width="8.8515625" style="7" customWidth="1"/>
    <col min="18" max="18" width="10.421875" style="7" customWidth="1"/>
    <col min="19" max="19" width="10.8515625" style="7" customWidth="1"/>
    <col min="20" max="20" width="9.421875" style="7" customWidth="1"/>
    <col min="21" max="21" width="10.7109375" style="7" customWidth="1"/>
    <col min="22" max="22" width="10.421875" style="7" customWidth="1"/>
    <col min="23" max="23" width="8.00390625" style="7" customWidth="1"/>
    <col min="24" max="24" width="0.9921875" style="7" customWidth="1"/>
    <col min="25" max="16384" width="9.140625" style="7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38"/>
      <c r="C3" s="39"/>
      <c r="Q3" s="1" t="s">
        <v>0</v>
      </c>
    </row>
    <row r="4" spans="1:17" ht="12.75">
      <c r="A4" s="1"/>
      <c r="Q4" s="1" t="s">
        <v>52</v>
      </c>
    </row>
    <row r="6" spans="1:23" ht="12.75">
      <c r="A6" s="439" t="s">
        <v>308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</row>
    <row r="7" spans="1:23" ht="12.75">
      <c r="A7" s="18"/>
      <c r="B7" s="33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439" t="s">
        <v>116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</row>
    <row r="9" spans="1:23" ht="12.75">
      <c r="A9" s="18"/>
      <c r="B9" s="33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439" t="s">
        <v>205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5"/>
      <c r="T10" s="435"/>
      <c r="U10" s="435"/>
      <c r="V10" s="435"/>
      <c r="W10" s="435"/>
    </row>
    <row r="11" spans="3:23" ht="12.7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3" spans="1:23" ht="12.75">
      <c r="A13" s="440" t="s">
        <v>28</v>
      </c>
      <c r="B13" s="672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"/>
      <c r="I13" s="385" t="s">
        <v>37</v>
      </c>
      <c r="J13" s="357" t="s">
        <v>38</v>
      </c>
      <c r="K13" s="357" t="s">
        <v>3</v>
      </c>
      <c r="L13" s="10"/>
      <c r="M13" s="11"/>
      <c r="N13" s="11"/>
      <c r="O13" s="11"/>
      <c r="P13" s="11"/>
      <c r="Q13" s="433"/>
      <c r="R13" s="433"/>
      <c r="S13" s="11"/>
      <c r="T13" s="11"/>
      <c r="U13" s="2"/>
      <c r="V13" s="11"/>
      <c r="W13" s="9"/>
    </row>
    <row r="14" spans="1:23" ht="12.75">
      <c r="A14" s="441"/>
      <c r="B14" s="673"/>
      <c r="C14" s="443"/>
      <c r="D14" s="443"/>
      <c r="E14" s="396" t="s">
        <v>4</v>
      </c>
      <c r="F14" s="397"/>
      <c r="G14" s="397"/>
      <c r="H14" s="398"/>
      <c r="I14" s="386"/>
      <c r="J14" s="388"/>
      <c r="K14" s="388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6"/>
    </row>
    <row r="15" spans="1:23" ht="13.5" customHeight="1">
      <c r="A15" s="441"/>
      <c r="B15" s="673"/>
      <c r="C15" s="443"/>
      <c r="D15" s="443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673"/>
      <c r="C16" s="443"/>
      <c r="D16" s="443"/>
      <c r="E16" s="394"/>
      <c r="F16" s="394"/>
      <c r="G16" s="391"/>
      <c r="H16" s="394"/>
      <c r="I16" s="386"/>
      <c r="J16" s="388"/>
      <c r="K16" s="388"/>
      <c r="L16" s="685" t="s">
        <v>39</v>
      </c>
      <c r="M16" s="711" t="s">
        <v>156</v>
      </c>
      <c r="N16" s="695" t="s">
        <v>41</v>
      </c>
      <c r="O16" s="430" t="s">
        <v>206</v>
      </c>
      <c r="P16" s="431"/>
      <c r="Q16" s="432"/>
      <c r="R16" s="430" t="s">
        <v>207</v>
      </c>
      <c r="S16" s="431"/>
      <c r="T16" s="432"/>
      <c r="U16" s="430" t="s">
        <v>208</v>
      </c>
      <c r="V16" s="431"/>
      <c r="W16" s="432"/>
    </row>
    <row r="17" spans="1:23" ht="74.25" customHeight="1">
      <c r="A17" s="442"/>
      <c r="B17" s="674"/>
      <c r="C17" s="444"/>
      <c r="D17" s="444"/>
      <c r="E17" s="395"/>
      <c r="F17" s="395"/>
      <c r="G17" s="392"/>
      <c r="H17" s="395"/>
      <c r="I17" s="387"/>
      <c r="J17" s="358"/>
      <c r="K17" s="358"/>
      <c r="L17" s="686"/>
      <c r="M17" s="711"/>
      <c r="N17" s="696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332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216">
        <v>12</v>
      </c>
      <c r="M18" s="51">
        <v>13</v>
      </c>
      <c r="N18" s="217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23.25" customHeight="1">
      <c r="A19" s="4" t="s">
        <v>43</v>
      </c>
      <c r="B19" s="350" t="s">
        <v>157</v>
      </c>
      <c r="C19" s="362"/>
      <c r="D19" s="362"/>
      <c r="E19" s="362"/>
      <c r="F19" s="362"/>
      <c r="G19" s="362"/>
      <c r="H19" s="380"/>
      <c r="I19" s="12"/>
      <c r="J19" s="12"/>
      <c r="K19" s="12"/>
      <c r="L19" s="221"/>
      <c r="M19" s="44">
        <f>M21+M33+M51+M81+M106</f>
        <v>91073850</v>
      </c>
      <c r="N19" s="44">
        <f aca="true" t="shared" si="0" ref="N19:W19">N21+N33+N51+N81+N106</f>
        <v>1708971.4782000002</v>
      </c>
      <c r="O19" s="44">
        <f t="shared" si="0"/>
        <v>96846973</v>
      </c>
      <c r="P19" s="44">
        <f t="shared" si="0"/>
        <v>91205138</v>
      </c>
      <c r="Q19" s="44">
        <f t="shared" si="0"/>
        <v>5641835</v>
      </c>
      <c r="R19" s="44">
        <f t="shared" si="0"/>
        <v>101107947.97412801</v>
      </c>
      <c r="S19" s="44">
        <f t="shared" si="0"/>
        <v>101107948</v>
      </c>
      <c r="T19" s="44">
        <f t="shared" si="0"/>
        <v>0</v>
      </c>
      <c r="U19" s="44">
        <f t="shared" si="0"/>
        <v>103853904.51789312</v>
      </c>
      <c r="V19" s="44">
        <f t="shared" si="0"/>
        <v>103853905</v>
      </c>
      <c r="W19" s="44">
        <f t="shared" si="0"/>
        <v>0</v>
      </c>
    </row>
    <row r="20" spans="1:23" ht="16.5">
      <c r="A20" s="12"/>
      <c r="B20" s="422"/>
      <c r="C20" s="423"/>
      <c r="D20" s="423"/>
      <c r="E20" s="423"/>
      <c r="F20" s="423"/>
      <c r="G20" s="424"/>
      <c r="H20" s="12"/>
      <c r="I20" s="419"/>
      <c r="J20" s="420"/>
      <c r="K20" s="12"/>
      <c r="L20" s="221"/>
      <c r="M20" s="42"/>
      <c r="N20" s="697"/>
      <c r="O20" s="42"/>
      <c r="P20" s="42"/>
      <c r="Q20" s="42"/>
      <c r="R20" s="42"/>
      <c r="S20" s="42"/>
      <c r="T20" s="42"/>
      <c r="U20" s="42"/>
      <c r="V20" s="42"/>
      <c r="W20" s="42"/>
    </row>
    <row r="21" spans="1:23" ht="12.75">
      <c r="A21" s="350" t="s">
        <v>158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76"/>
      <c r="M21" s="30">
        <f>SUM(M22+M27+M29)</f>
        <v>18594040</v>
      </c>
      <c r="N21" s="698">
        <f aca="true" t="shared" si="1" ref="N21:W21">SUM(N22+N27+N29)</f>
        <v>1708971.4782000002</v>
      </c>
      <c r="O21" s="30">
        <f t="shared" si="1"/>
        <v>18700211</v>
      </c>
      <c r="P21" s="30">
        <f t="shared" si="1"/>
        <v>18352970</v>
      </c>
      <c r="Q21" s="30">
        <f t="shared" si="1"/>
        <v>347241</v>
      </c>
      <c r="R21" s="30">
        <f t="shared" si="1"/>
        <v>19230658.974128</v>
      </c>
      <c r="S21" s="30">
        <f t="shared" si="1"/>
        <v>19230659</v>
      </c>
      <c r="T21" s="30">
        <f t="shared" si="1"/>
        <v>0</v>
      </c>
      <c r="U21" s="30">
        <f t="shared" si="1"/>
        <v>19701915.51789312</v>
      </c>
      <c r="V21" s="30">
        <f t="shared" si="1"/>
        <v>19701916</v>
      </c>
      <c r="W21" s="30">
        <f t="shared" si="1"/>
        <v>0</v>
      </c>
    </row>
    <row r="22" spans="1:23" ht="22.5" customHeight="1">
      <c r="A22" s="53" t="s">
        <v>17</v>
      </c>
      <c r="B22" s="333" t="s">
        <v>159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65"/>
      <c r="J22" s="35"/>
      <c r="K22" s="35"/>
      <c r="L22" s="687"/>
      <c r="M22" s="55">
        <f>SUM(M23+M26)</f>
        <v>16123000</v>
      </c>
      <c r="N22" s="699">
        <f aca="true" t="shared" si="2" ref="N22:W22">SUM(N23+N26)</f>
        <v>1708971.4782000002</v>
      </c>
      <c r="O22" s="55">
        <f t="shared" si="2"/>
        <v>16117877</v>
      </c>
      <c r="P22" s="55">
        <f t="shared" si="2"/>
        <v>15777636</v>
      </c>
      <c r="Q22" s="55">
        <f t="shared" si="2"/>
        <v>340241</v>
      </c>
      <c r="R22" s="55">
        <f t="shared" si="2"/>
        <v>16618994.974127999</v>
      </c>
      <c r="S22" s="55">
        <f t="shared" si="2"/>
        <v>16618995</v>
      </c>
      <c r="T22" s="55">
        <f t="shared" si="2"/>
        <v>0</v>
      </c>
      <c r="U22" s="55">
        <f t="shared" si="2"/>
        <v>17013859.51789312</v>
      </c>
      <c r="V22" s="55">
        <f t="shared" si="2"/>
        <v>17013860</v>
      </c>
      <c r="W22" s="55">
        <f t="shared" si="2"/>
        <v>0</v>
      </c>
    </row>
    <row r="23" spans="1:23" ht="12.75">
      <c r="A23" s="425" t="s">
        <v>123</v>
      </c>
      <c r="B23" s="675" t="s">
        <v>120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119</v>
      </c>
      <c r="I23" s="429"/>
      <c r="J23" s="35"/>
      <c r="K23" s="35"/>
      <c r="L23" s="687"/>
      <c r="M23" s="55">
        <f>SUM(M24+M25)</f>
        <v>16123000</v>
      </c>
      <c r="N23" s="699">
        <f aca="true" t="shared" si="3" ref="N23:W23">SUM(N24+N25)</f>
        <v>1708971.4782000002</v>
      </c>
      <c r="O23" s="55">
        <f t="shared" si="3"/>
        <v>16117877</v>
      </c>
      <c r="P23" s="55">
        <f t="shared" si="3"/>
        <v>15777636</v>
      </c>
      <c r="Q23" s="55">
        <f t="shared" si="3"/>
        <v>340241</v>
      </c>
      <c r="R23" s="55">
        <f t="shared" si="3"/>
        <v>16618994.974127999</v>
      </c>
      <c r="S23" s="55">
        <f t="shared" si="3"/>
        <v>16618995</v>
      </c>
      <c r="T23" s="55">
        <f t="shared" si="3"/>
        <v>0</v>
      </c>
      <c r="U23" s="55">
        <f t="shared" si="3"/>
        <v>17013859.51789312</v>
      </c>
      <c r="V23" s="55">
        <f t="shared" si="3"/>
        <v>17013860</v>
      </c>
      <c r="W23" s="55">
        <f t="shared" si="3"/>
        <v>0</v>
      </c>
    </row>
    <row r="24" spans="1:23" ht="12.75" customHeight="1">
      <c r="A24" s="426"/>
      <c r="B24" s="676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428"/>
      <c r="J24" s="35"/>
      <c r="K24" s="35"/>
      <c r="L24" s="687"/>
      <c r="M24" s="55">
        <f>Благовещенская!M24+Богородская!M24+Воздвиженская!M24+Владимирская!M24+Глуховская!M24+Егоровская!M24+Капустихинская!M24+Нахратовская!M24+Нестиарская!M24+Староустинская!M24+'р.п.Воскресенское'!M23</f>
        <v>9687400</v>
      </c>
      <c r="N24" s="699">
        <f>Благовещенская!N24+Богородская!N24+Воздвиженская!N24+Владимирская!N24+Глуховская!N24+Егоровская!N24+Капустихинская!N24+Нахратовская!N24+Нестиарская!N24+Староустинская!N24+'р.п.Воскресенское'!N23</f>
        <v>1070858.0232000002</v>
      </c>
      <c r="O24" s="55">
        <f>P24+Q24</f>
        <v>9797138</v>
      </c>
      <c r="P24" s="55">
        <v>9558693</v>
      </c>
      <c r="Q24" s="55">
        <v>238445</v>
      </c>
      <c r="R24" s="55">
        <f>Благовещенская!R24+Богородская!R24+Воздвиженская!R24+Владимирская!R24+Глуховская!R24+Егоровская!R24+Капустихинская!R24+Нахратовская!R24+Нестиарская!R24+Староустинская!R24+'р.п.Воскресенское'!R23</f>
        <v>10125494.974127999</v>
      </c>
      <c r="S24" s="55">
        <v>10125495</v>
      </c>
      <c r="T24" s="55">
        <v>0</v>
      </c>
      <c r="U24" s="55">
        <f>Благовещенская!U24+Богородская!U24+Воздвиженская!U24+Владимирская!U24+Глуховская!U24+Егоровская!U24+Капустихинская!U24+Нахратовская!U24+Нестиарская!U24+Староустинская!U24+'р.п.Воскресенское'!U23</f>
        <v>10367998.51789312</v>
      </c>
      <c r="V24" s="55">
        <v>10367999</v>
      </c>
      <c r="W24" s="55">
        <f>Благовещенская!W24+Богородская!W24+Воздвиженская!W24+Владимирская!W24+Глуховская!W24+Егоровская!W24+Капустихинская!W24+Нахратовская!W24+Нестиарская!W24+Староустинская!W24+'р.п.Воскресенское'!W23</f>
        <v>0</v>
      </c>
    </row>
    <row r="25" spans="1:23" ht="21" customHeight="1">
      <c r="A25" s="426"/>
      <c r="B25" s="676"/>
      <c r="C25" s="54"/>
      <c r="D25" s="36"/>
      <c r="E25" s="35" t="s">
        <v>117</v>
      </c>
      <c r="F25" s="35" t="s">
        <v>118</v>
      </c>
      <c r="G25" s="35" t="s">
        <v>190</v>
      </c>
      <c r="H25" s="35" t="s">
        <v>119</v>
      </c>
      <c r="I25" s="365"/>
      <c r="J25" s="35"/>
      <c r="K25" s="35"/>
      <c r="L25" s="687"/>
      <c r="M25" s="55">
        <v>6435600</v>
      </c>
      <c r="N25" s="699">
        <f>Благовещенская!N25+Богородская!N25+Воздвиженская!N25+Владимирская!N25+Глуховская!N25+Егоровская!N25+Капустихинская!N25+Нахратовская!N25+Нестиарская!N25+Староустинская!N25+'р.п.Воскресенское'!N24</f>
        <v>638113.4550000001</v>
      </c>
      <c r="O25" s="55">
        <f>P25+Q25</f>
        <v>6320739</v>
      </c>
      <c r="P25" s="55">
        <v>6218943</v>
      </c>
      <c r="Q25" s="55">
        <v>101796</v>
      </c>
      <c r="R25" s="55">
        <f>S25+T25</f>
        <v>6493500</v>
      </c>
      <c r="S25" s="55">
        <v>6493500</v>
      </c>
      <c r="T25" s="55">
        <v>0</v>
      </c>
      <c r="U25" s="55">
        <f>V25+W25</f>
        <v>6645861</v>
      </c>
      <c r="V25" s="55">
        <v>6645861</v>
      </c>
      <c r="W25" s="55">
        <f>Благовещенская!W25+Богородская!W25+Воздвиженская!W25+Владимирская!W25+Глуховская!W25+Егоровская!W25+Капустихинская!W25+Нахратовская!W25+Нестиарская!W25+Староустинская!W25+'р.п.Воскресенское'!W24</f>
        <v>0</v>
      </c>
    </row>
    <row r="26" spans="1:23" ht="14.25" customHeight="1">
      <c r="A26" s="427"/>
      <c r="B26" s="677"/>
      <c r="C26" s="54"/>
      <c r="D26" s="36"/>
      <c r="E26" s="35"/>
      <c r="F26" s="35"/>
      <c r="G26" s="35"/>
      <c r="H26" s="35"/>
      <c r="I26" s="428"/>
      <c r="J26" s="35"/>
      <c r="K26" s="35"/>
      <c r="L26" s="687"/>
      <c r="M26" s="55"/>
      <c r="N26" s="699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33.75">
      <c r="A27" s="53" t="s">
        <v>18</v>
      </c>
      <c r="B27" s="333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5"/>
      <c r="J27" s="35"/>
      <c r="K27" s="35"/>
      <c r="L27" s="687"/>
      <c r="M27" s="55">
        <f>SUM(M28:M28)</f>
        <v>2309540</v>
      </c>
      <c r="N27" s="699">
        <f>SUM(N28:N28)</f>
        <v>0</v>
      </c>
      <c r="O27" s="55">
        <f>SUM(O28:O28)</f>
        <v>2408967</v>
      </c>
      <c r="P27" s="55">
        <f>SUM(P28:P28)</f>
        <v>2401967</v>
      </c>
      <c r="Q27" s="55">
        <f>SUM(Q28:Q28)</f>
        <v>7000</v>
      </c>
      <c r="R27" s="55">
        <f aca="true" t="shared" si="4" ref="R27:W27">SUM(R28:R28)</f>
        <v>2440871</v>
      </c>
      <c r="S27" s="55">
        <f t="shared" si="4"/>
        <v>2440871</v>
      </c>
      <c r="T27" s="55">
        <f t="shared" si="4"/>
        <v>0</v>
      </c>
      <c r="U27" s="55">
        <f t="shared" si="4"/>
        <v>2516592</v>
      </c>
      <c r="V27" s="55">
        <f t="shared" si="4"/>
        <v>2516592</v>
      </c>
      <c r="W27" s="55">
        <f t="shared" si="4"/>
        <v>0</v>
      </c>
    </row>
    <row r="28" spans="1:23" ht="38.25" customHeight="1">
      <c r="A28" s="53" t="s">
        <v>59</v>
      </c>
      <c r="B28" s="334" t="s">
        <v>120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35"/>
      <c r="J28" s="35"/>
      <c r="K28" s="35"/>
      <c r="L28" s="687"/>
      <c r="M28" s="55">
        <f>Благовещенская!M28+Богородская!M28+Воздвиженская!M28+Владимирская!M28+Глуховская!M28+Егоровская!M28+Капустихинская!M28+Нахратовская!M28+Нестиарская!M28+Староустинская!M28+'р.п.Воскресенское'!M27</f>
        <v>2309540</v>
      </c>
      <c r="N28" s="699"/>
      <c r="O28" s="55">
        <f>P28+Q28</f>
        <v>2408967</v>
      </c>
      <c r="P28" s="55">
        <v>2401967</v>
      </c>
      <c r="Q28" s="55">
        <v>7000</v>
      </c>
      <c r="R28" s="55">
        <f>S28+T28</f>
        <v>2440871</v>
      </c>
      <c r="S28" s="55">
        <v>2440871</v>
      </c>
      <c r="T28" s="55">
        <v>0</v>
      </c>
      <c r="U28" s="55">
        <f>V28+W28</f>
        <v>2516592</v>
      </c>
      <c r="V28" s="55">
        <v>2516592</v>
      </c>
      <c r="W28" s="55">
        <v>0</v>
      </c>
    </row>
    <row r="29" spans="1:23" ht="12.75">
      <c r="A29" s="53" t="s">
        <v>60</v>
      </c>
      <c r="B29" s="333" t="s">
        <v>61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687"/>
      <c r="M29" s="55">
        <f>SUM(M30+M31)</f>
        <v>161500</v>
      </c>
      <c r="N29" s="699"/>
      <c r="O29" s="55">
        <f aca="true" t="shared" si="5" ref="O29:V29">SUM(O30+O32)</f>
        <v>173367</v>
      </c>
      <c r="P29" s="55">
        <f t="shared" si="5"/>
        <v>173367</v>
      </c>
      <c r="Q29" s="55">
        <f t="shared" si="5"/>
        <v>0</v>
      </c>
      <c r="R29" s="55">
        <f t="shared" si="5"/>
        <v>170793</v>
      </c>
      <c r="S29" s="55">
        <f t="shared" si="5"/>
        <v>170793</v>
      </c>
      <c r="T29" s="55">
        <f t="shared" si="5"/>
        <v>0</v>
      </c>
      <c r="U29" s="55">
        <f t="shared" si="5"/>
        <v>171464</v>
      </c>
      <c r="V29" s="55">
        <f t="shared" si="5"/>
        <v>171464</v>
      </c>
      <c r="W29" s="55">
        <f>SUM(W30)</f>
        <v>0</v>
      </c>
    </row>
    <row r="30" spans="1:23" ht="36.75" customHeight="1">
      <c r="A30" s="53" t="s">
        <v>62</v>
      </c>
      <c r="B30" s="334" t="s">
        <v>120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35"/>
      <c r="J30" s="35"/>
      <c r="K30" s="35"/>
      <c r="L30" s="687"/>
      <c r="M30" s="55">
        <v>37500</v>
      </c>
      <c r="N30" s="699"/>
      <c r="O30" s="55">
        <f>P30+Q30</f>
        <v>36767</v>
      </c>
      <c r="P30" s="55">
        <v>36767</v>
      </c>
      <c r="Q30" s="55"/>
      <c r="R30" s="55">
        <f>S30+T30</f>
        <v>34193</v>
      </c>
      <c r="S30" s="55">
        <v>34193</v>
      </c>
      <c r="T30" s="55">
        <v>0</v>
      </c>
      <c r="U30" s="55">
        <f>V30+W30</f>
        <v>34864</v>
      </c>
      <c r="V30" s="55">
        <v>34864</v>
      </c>
      <c r="W30" s="55">
        <v>0</v>
      </c>
    </row>
    <row r="31" spans="1:23" ht="36.75" customHeight="1">
      <c r="A31" s="53" t="s">
        <v>185</v>
      </c>
      <c r="B31" s="334" t="s">
        <v>187</v>
      </c>
      <c r="C31" s="36"/>
      <c r="D31" s="36"/>
      <c r="E31" s="35" t="s">
        <v>117</v>
      </c>
      <c r="F31" s="35" t="s">
        <v>14</v>
      </c>
      <c r="G31" s="35" t="s">
        <v>194</v>
      </c>
      <c r="H31" s="35" t="s">
        <v>196</v>
      </c>
      <c r="I31" s="35"/>
      <c r="J31" s="35"/>
      <c r="K31" s="35"/>
      <c r="L31" s="687"/>
      <c r="M31" s="55">
        <f>M32</f>
        <v>124000</v>
      </c>
      <c r="N31" s="699"/>
      <c r="O31" s="55">
        <f aca="true" t="shared" si="6" ref="O31:W31">O32</f>
        <v>136600</v>
      </c>
      <c r="P31" s="55">
        <f t="shared" si="6"/>
        <v>136600</v>
      </c>
      <c r="Q31" s="55">
        <f t="shared" si="6"/>
        <v>0</v>
      </c>
      <c r="R31" s="55">
        <f t="shared" si="6"/>
        <v>136600</v>
      </c>
      <c r="S31" s="55">
        <f t="shared" si="6"/>
        <v>136600</v>
      </c>
      <c r="T31" s="55">
        <f t="shared" si="6"/>
        <v>0</v>
      </c>
      <c r="U31" s="55">
        <f t="shared" si="6"/>
        <v>136600</v>
      </c>
      <c r="V31" s="55">
        <f t="shared" si="6"/>
        <v>136600</v>
      </c>
      <c r="W31" s="55">
        <f t="shared" si="6"/>
        <v>0</v>
      </c>
    </row>
    <row r="32" spans="1:23" ht="36.75" customHeight="1">
      <c r="A32" s="53" t="s">
        <v>186</v>
      </c>
      <c r="B32" s="333" t="s">
        <v>112</v>
      </c>
      <c r="C32" s="36"/>
      <c r="D32" s="36"/>
      <c r="E32" s="35" t="s">
        <v>117</v>
      </c>
      <c r="F32" s="35" t="s">
        <v>14</v>
      </c>
      <c r="G32" s="35" t="s">
        <v>194</v>
      </c>
      <c r="H32" s="35" t="s">
        <v>121</v>
      </c>
      <c r="I32" s="35"/>
      <c r="J32" s="35"/>
      <c r="K32" s="35"/>
      <c r="L32" s="687"/>
      <c r="M32" s="55">
        <v>124000</v>
      </c>
      <c r="N32" s="699"/>
      <c r="O32" s="55">
        <f>P32+Q32</f>
        <v>136600</v>
      </c>
      <c r="P32" s="55">
        <v>136600</v>
      </c>
      <c r="Q32" s="55"/>
      <c r="R32" s="55">
        <f>S32+T32</f>
        <v>136600</v>
      </c>
      <c r="S32" s="55">
        <v>136600</v>
      </c>
      <c r="T32" s="55"/>
      <c r="U32" s="55">
        <f>V32+W32</f>
        <v>136600</v>
      </c>
      <c r="V32" s="55">
        <v>136600</v>
      </c>
      <c r="W32" s="55"/>
    </row>
    <row r="33" spans="1:23" ht="21" customHeight="1">
      <c r="A33" s="372" t="s">
        <v>160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220"/>
      <c r="M33" s="31">
        <f>SUM(M34+M43+M47)</f>
        <v>40912809</v>
      </c>
      <c r="N33" s="700">
        <f>SUM(N34+N43+N47)</f>
        <v>0</v>
      </c>
      <c r="O33" s="31">
        <f aca="true" t="shared" si="7" ref="O33:W33">SUM(O34+O43+O47)</f>
        <v>44938276</v>
      </c>
      <c r="P33" s="31">
        <f t="shared" si="7"/>
        <v>40314975</v>
      </c>
      <c r="Q33" s="31">
        <f t="shared" si="7"/>
        <v>4623301</v>
      </c>
      <c r="R33" s="31">
        <f t="shared" si="7"/>
        <v>47858104</v>
      </c>
      <c r="S33" s="31">
        <f t="shared" si="7"/>
        <v>47858104</v>
      </c>
      <c r="T33" s="31">
        <f t="shared" si="7"/>
        <v>0</v>
      </c>
      <c r="U33" s="31">
        <f t="shared" si="7"/>
        <v>49615268</v>
      </c>
      <c r="V33" s="31">
        <f t="shared" si="7"/>
        <v>49615268</v>
      </c>
      <c r="W33" s="31">
        <f t="shared" si="7"/>
        <v>0</v>
      </c>
    </row>
    <row r="34" spans="1:23" ht="22.5">
      <c r="A34" s="57" t="s">
        <v>19</v>
      </c>
      <c r="B34" s="333" t="s">
        <v>161</v>
      </c>
      <c r="C34" s="35"/>
      <c r="D34" s="35"/>
      <c r="E34" s="35"/>
      <c r="F34" s="35"/>
      <c r="G34" s="35"/>
      <c r="H34" s="35"/>
      <c r="I34" s="35"/>
      <c r="J34" s="35"/>
      <c r="K34" s="35"/>
      <c r="L34" s="687"/>
      <c r="M34" s="55">
        <f>SUM(M35+M38)</f>
        <v>33076600</v>
      </c>
      <c r="N34" s="699"/>
      <c r="O34" s="55">
        <f aca="true" t="shared" si="8" ref="O34:W34">SUM(O35+O38)</f>
        <v>37000974</v>
      </c>
      <c r="P34" s="55">
        <f t="shared" si="8"/>
        <v>32939874</v>
      </c>
      <c r="Q34" s="55">
        <f t="shared" si="8"/>
        <v>4061100</v>
      </c>
      <c r="R34" s="55">
        <f t="shared" si="8"/>
        <v>40048989</v>
      </c>
      <c r="S34" s="55">
        <f t="shared" si="8"/>
        <v>40048989</v>
      </c>
      <c r="T34" s="55">
        <f t="shared" si="8"/>
        <v>0</v>
      </c>
      <c r="U34" s="55">
        <f t="shared" si="8"/>
        <v>41562137</v>
      </c>
      <c r="V34" s="55">
        <f t="shared" si="8"/>
        <v>41562137</v>
      </c>
      <c r="W34" s="55">
        <f t="shared" si="8"/>
        <v>0</v>
      </c>
    </row>
    <row r="35" spans="1:23" ht="12.75">
      <c r="A35" s="408" t="s">
        <v>128</v>
      </c>
      <c r="B35" s="675" t="s">
        <v>124</v>
      </c>
      <c r="C35" s="35"/>
      <c r="D35" s="35"/>
      <c r="E35" s="35" t="s">
        <v>126</v>
      </c>
      <c r="F35" s="35" t="s">
        <v>127</v>
      </c>
      <c r="G35" s="35"/>
      <c r="H35" s="35"/>
      <c r="I35" s="35"/>
      <c r="J35" s="35"/>
      <c r="K35" s="35"/>
      <c r="L35" s="687"/>
      <c r="M35" s="55">
        <f>SUM(M36:M37)</f>
        <v>9366000</v>
      </c>
      <c r="N35" s="699"/>
      <c r="O35" s="55">
        <f aca="true" t="shared" si="9" ref="O35:W35">SUM(O36:O37)</f>
        <v>11007563</v>
      </c>
      <c r="P35" s="55">
        <f t="shared" si="9"/>
        <v>11007563</v>
      </c>
      <c r="Q35" s="55">
        <f t="shared" si="9"/>
        <v>0</v>
      </c>
      <c r="R35" s="55">
        <f t="shared" si="9"/>
        <v>12875292</v>
      </c>
      <c r="S35" s="55">
        <f t="shared" si="9"/>
        <v>12875292</v>
      </c>
      <c r="T35" s="55">
        <f t="shared" si="9"/>
        <v>0</v>
      </c>
      <c r="U35" s="55">
        <f t="shared" si="9"/>
        <v>13346688</v>
      </c>
      <c r="V35" s="55">
        <f t="shared" si="9"/>
        <v>13346688</v>
      </c>
      <c r="W35" s="55">
        <f t="shared" si="9"/>
        <v>0</v>
      </c>
    </row>
    <row r="36" spans="1:26" ht="15" customHeight="1">
      <c r="A36" s="409"/>
      <c r="B36" s="676"/>
      <c r="C36" s="35"/>
      <c r="D36" s="35"/>
      <c r="E36" s="35" t="s">
        <v>126</v>
      </c>
      <c r="F36" s="35" t="s">
        <v>127</v>
      </c>
      <c r="G36" s="35" t="s">
        <v>191</v>
      </c>
      <c r="H36" s="35" t="s">
        <v>119</v>
      </c>
      <c r="I36" s="365"/>
      <c r="J36" s="35"/>
      <c r="K36" s="35"/>
      <c r="L36" s="687"/>
      <c r="M36" s="55">
        <v>9366000</v>
      </c>
      <c r="N36" s="699"/>
      <c r="O36" s="55">
        <f>SUM(P36:Q36)</f>
        <v>11007563</v>
      </c>
      <c r="P36" s="55">
        <v>11007563</v>
      </c>
      <c r="Q36" s="55"/>
      <c r="R36" s="55">
        <f>SUM(S36:T36)</f>
        <v>12875292</v>
      </c>
      <c r="S36" s="55">
        <v>12875292</v>
      </c>
      <c r="T36" s="55"/>
      <c r="U36" s="55">
        <f>SUM(V36:W36)</f>
        <v>13346688</v>
      </c>
      <c r="V36" s="55">
        <v>13346688</v>
      </c>
      <c r="W36" s="55"/>
      <c r="Y36" s="714"/>
      <c r="Z36" s="714"/>
    </row>
    <row r="37" spans="1:23" ht="35.25" customHeight="1">
      <c r="A37" s="421"/>
      <c r="B37" s="677"/>
      <c r="C37" s="35"/>
      <c r="D37" s="35"/>
      <c r="E37" s="35"/>
      <c r="F37" s="35"/>
      <c r="G37" s="35"/>
      <c r="H37" s="35"/>
      <c r="I37" s="366"/>
      <c r="J37" s="58"/>
      <c r="K37" s="58"/>
      <c r="L37" s="687"/>
      <c r="M37" s="55"/>
      <c r="N37" s="699"/>
      <c r="O37" s="55">
        <f>P37+Q37</f>
        <v>0</v>
      </c>
      <c r="P37" s="55"/>
      <c r="Q37" s="55"/>
      <c r="R37" s="55">
        <f>S37+T37</f>
        <v>0</v>
      </c>
      <c r="S37" s="55"/>
      <c r="T37" s="55"/>
      <c r="U37" s="55">
        <f>V37+W37</f>
        <v>0</v>
      </c>
      <c r="V37" s="55"/>
      <c r="W37" s="55"/>
    </row>
    <row r="38" spans="1:23" ht="57.75" customHeight="1">
      <c r="A38" s="408" t="s">
        <v>108</v>
      </c>
      <c r="B38" s="675" t="s">
        <v>125</v>
      </c>
      <c r="C38" s="36"/>
      <c r="D38" s="59"/>
      <c r="E38" s="35" t="s">
        <v>129</v>
      </c>
      <c r="F38" s="35" t="s">
        <v>117</v>
      </c>
      <c r="G38" s="35"/>
      <c r="H38" s="35"/>
      <c r="I38" s="37"/>
      <c r="J38" s="35"/>
      <c r="K38" s="35"/>
      <c r="L38" s="687"/>
      <c r="M38" s="55">
        <f>SUM(M39:M42)</f>
        <v>23710600</v>
      </c>
      <c r="N38" s="699"/>
      <c r="O38" s="55">
        <f aca="true" t="shared" si="10" ref="O38:W38">SUM(O39:O42)</f>
        <v>25993411</v>
      </c>
      <c r="P38" s="55">
        <f t="shared" si="10"/>
        <v>21932311</v>
      </c>
      <c r="Q38" s="55">
        <f t="shared" si="10"/>
        <v>4061100</v>
      </c>
      <c r="R38" s="55">
        <f t="shared" si="10"/>
        <v>27173697</v>
      </c>
      <c r="S38" s="55">
        <f t="shared" si="10"/>
        <v>27173697</v>
      </c>
      <c r="T38" s="55">
        <f t="shared" si="10"/>
        <v>0</v>
      </c>
      <c r="U38" s="55">
        <f t="shared" si="10"/>
        <v>28215449</v>
      </c>
      <c r="V38" s="55">
        <f t="shared" si="10"/>
        <v>28215449</v>
      </c>
      <c r="W38" s="55">
        <f t="shared" si="10"/>
        <v>0</v>
      </c>
    </row>
    <row r="39" spans="1:23" ht="57" customHeight="1">
      <c r="A39" s="409"/>
      <c r="B39" s="676"/>
      <c r="C39" s="36" t="s">
        <v>133</v>
      </c>
      <c r="D39" s="57" t="s">
        <v>132</v>
      </c>
      <c r="E39" s="35" t="s">
        <v>129</v>
      </c>
      <c r="F39" s="35" t="s">
        <v>117</v>
      </c>
      <c r="G39" s="35" t="s">
        <v>192</v>
      </c>
      <c r="H39" s="35" t="s">
        <v>130</v>
      </c>
      <c r="I39" s="37"/>
      <c r="J39" s="58"/>
      <c r="K39" s="58"/>
      <c r="L39" s="687"/>
      <c r="M39" s="55">
        <f>22972090+738510</f>
        <v>23710600</v>
      </c>
      <c r="N39" s="699"/>
      <c r="O39" s="55">
        <f>P39+Q39</f>
        <v>25993411</v>
      </c>
      <c r="P39" s="55">
        <v>21932311</v>
      </c>
      <c r="Q39" s="55">
        <f>3937769+123331</f>
        <v>4061100</v>
      </c>
      <c r="R39" s="55">
        <f>S39+T39</f>
        <v>27173697</v>
      </c>
      <c r="S39" s="55">
        <f>26334989+838708</f>
        <v>27173697</v>
      </c>
      <c r="T39" s="55"/>
      <c r="U39" s="55">
        <f>V39+W39</f>
        <v>28215449</v>
      </c>
      <c r="V39" s="55">
        <f>27343193+872256</f>
        <v>28215449</v>
      </c>
      <c r="W39" s="55"/>
    </row>
    <row r="40" spans="1:23" ht="12.75">
      <c r="A40" s="409"/>
      <c r="B40" s="676"/>
      <c r="C40" s="40"/>
      <c r="D40" s="57"/>
      <c r="E40" s="35"/>
      <c r="F40" s="35"/>
      <c r="G40" s="35"/>
      <c r="H40" s="35"/>
      <c r="I40" s="35"/>
      <c r="J40" s="35"/>
      <c r="K40" s="35"/>
      <c r="L40" s="687"/>
      <c r="M40" s="55"/>
      <c r="N40" s="699"/>
      <c r="O40" s="55">
        <f>SUM(P40:Q40)</f>
        <v>0</v>
      </c>
      <c r="P40" s="55"/>
      <c r="Q40" s="55">
        <v>0</v>
      </c>
      <c r="R40" s="55">
        <f>SUM(S40:T40)</f>
        <v>0</v>
      </c>
      <c r="S40" s="55"/>
      <c r="T40" s="55">
        <v>0</v>
      </c>
      <c r="U40" s="55">
        <f>SUM(V40:W40)</f>
        <v>0</v>
      </c>
      <c r="V40" s="55"/>
      <c r="W40" s="55">
        <v>0</v>
      </c>
    </row>
    <row r="41" spans="1:23" ht="15" customHeight="1">
      <c r="A41" s="409"/>
      <c r="B41" s="676"/>
      <c r="C41" s="36"/>
      <c r="D41" s="57"/>
      <c r="E41" s="35"/>
      <c r="F41" s="35"/>
      <c r="G41" s="35"/>
      <c r="H41" s="35"/>
      <c r="I41" s="35"/>
      <c r="J41" s="35"/>
      <c r="K41" s="35"/>
      <c r="L41" s="687"/>
      <c r="M41" s="55"/>
      <c r="N41" s="699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0.5" customHeight="1">
      <c r="A42" s="409"/>
      <c r="B42" s="676"/>
      <c r="C42" s="40"/>
      <c r="D42" s="57"/>
      <c r="E42" s="35"/>
      <c r="F42" s="35"/>
      <c r="G42" s="35"/>
      <c r="H42" s="35"/>
      <c r="I42" s="35"/>
      <c r="J42" s="35"/>
      <c r="K42" s="35"/>
      <c r="L42" s="687"/>
      <c r="M42" s="52"/>
      <c r="N42" s="88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21" customHeight="1">
      <c r="A43" s="57" t="s">
        <v>20</v>
      </c>
      <c r="B43" s="333" t="s">
        <v>162</v>
      </c>
      <c r="C43" s="37"/>
      <c r="D43" s="35"/>
      <c r="E43" s="35"/>
      <c r="F43" s="35"/>
      <c r="G43" s="35"/>
      <c r="H43" s="35"/>
      <c r="I43" s="35"/>
      <c r="J43" s="35"/>
      <c r="K43" s="35"/>
      <c r="L43" s="687"/>
      <c r="M43" s="55">
        <f>SUM(M44:M46)</f>
        <v>7633809</v>
      </c>
      <c r="N43" s="699"/>
      <c r="O43" s="55">
        <f aca="true" t="shared" si="11" ref="O43:V43">SUM(O44+O45)</f>
        <v>7711888</v>
      </c>
      <c r="P43" s="55">
        <f t="shared" si="11"/>
        <v>7149687</v>
      </c>
      <c r="Q43" s="55">
        <f t="shared" si="11"/>
        <v>562201</v>
      </c>
      <c r="R43" s="55">
        <f t="shared" si="11"/>
        <v>7581839</v>
      </c>
      <c r="S43" s="55">
        <f t="shared" si="11"/>
        <v>7581839</v>
      </c>
      <c r="T43" s="55">
        <f t="shared" si="11"/>
        <v>0</v>
      </c>
      <c r="U43" s="55">
        <f t="shared" si="11"/>
        <v>7824021</v>
      </c>
      <c r="V43" s="55">
        <f t="shared" si="11"/>
        <v>7824021</v>
      </c>
      <c r="W43" s="55">
        <f>SUM(W44:W46)</f>
        <v>0</v>
      </c>
    </row>
    <row r="44" spans="1:23" ht="47.25" customHeight="1">
      <c r="A44" s="57" t="s">
        <v>105</v>
      </c>
      <c r="B44" s="333" t="s">
        <v>124</v>
      </c>
      <c r="C44" s="37"/>
      <c r="D44" s="60"/>
      <c r="E44" s="35" t="s">
        <v>126</v>
      </c>
      <c r="F44" s="35" t="s">
        <v>127</v>
      </c>
      <c r="G44" s="35" t="s">
        <v>191</v>
      </c>
      <c r="H44" s="35" t="s">
        <v>121</v>
      </c>
      <c r="I44" s="35"/>
      <c r="J44" s="35"/>
      <c r="K44" s="35"/>
      <c r="L44" s="687"/>
      <c r="M44" s="55">
        <v>1016828</v>
      </c>
      <c r="N44" s="699"/>
      <c r="O44" s="55">
        <f>P44+Q44</f>
        <v>1191868</v>
      </c>
      <c r="P44" s="55">
        <v>1076388</v>
      </c>
      <c r="Q44" s="55">
        <v>115480</v>
      </c>
      <c r="R44" s="55">
        <f>S44+T44</f>
        <v>1142466</v>
      </c>
      <c r="S44" s="55">
        <v>1142466</v>
      </c>
      <c r="T44" s="55">
        <v>0</v>
      </c>
      <c r="U44" s="55">
        <f>V44+W44</f>
        <v>1171250</v>
      </c>
      <c r="V44" s="55">
        <v>1171250</v>
      </c>
      <c r="W44" s="55">
        <v>0</v>
      </c>
    </row>
    <row r="45" spans="1:23" ht="59.25" customHeight="1">
      <c r="A45" s="57" t="s">
        <v>106</v>
      </c>
      <c r="B45" s="675" t="s">
        <v>125</v>
      </c>
      <c r="C45" s="36" t="s">
        <v>133</v>
      </c>
      <c r="D45" s="60" t="s">
        <v>132</v>
      </c>
      <c r="E45" s="35" t="s">
        <v>129</v>
      </c>
      <c r="F45" s="35" t="s">
        <v>117</v>
      </c>
      <c r="G45" s="35" t="s">
        <v>192</v>
      </c>
      <c r="H45" s="35" t="s">
        <v>121</v>
      </c>
      <c r="I45" s="35"/>
      <c r="J45" s="35"/>
      <c r="K45" s="35"/>
      <c r="L45" s="687"/>
      <c r="M45" s="55">
        <f>6527531+89450</f>
        <v>6616981</v>
      </c>
      <c r="N45" s="699"/>
      <c r="O45" s="55">
        <f>P45+Q45</f>
        <v>6520020</v>
      </c>
      <c r="P45" s="55">
        <f>5982509+90790</f>
        <v>6073299</v>
      </c>
      <c r="Q45" s="55">
        <v>446721</v>
      </c>
      <c r="R45" s="55">
        <f>S45+T45</f>
        <v>6439373</v>
      </c>
      <c r="S45" s="55">
        <f>6344949+94424</f>
        <v>6439373</v>
      </c>
      <c r="T45" s="55">
        <v>0</v>
      </c>
      <c r="U45" s="55">
        <f>V45+W45</f>
        <v>6652771</v>
      </c>
      <c r="V45" s="55">
        <f>6554571+98200</f>
        <v>6652771</v>
      </c>
      <c r="W45" s="55">
        <v>0</v>
      </c>
    </row>
    <row r="46" spans="1:23" ht="18.75" customHeight="1">
      <c r="A46" s="57"/>
      <c r="B46" s="677"/>
      <c r="C46" s="40"/>
      <c r="D46" s="57"/>
      <c r="E46" s="35"/>
      <c r="F46" s="35"/>
      <c r="G46" s="35"/>
      <c r="H46" s="35"/>
      <c r="I46" s="35"/>
      <c r="J46" s="35"/>
      <c r="K46" s="35"/>
      <c r="L46" s="687"/>
      <c r="M46" s="55"/>
      <c r="N46" s="699"/>
      <c r="O46" s="55">
        <f>SUM(P46:Q46)</f>
        <v>0</v>
      </c>
      <c r="P46" s="55"/>
      <c r="Q46" s="55">
        <v>0</v>
      </c>
      <c r="R46" s="55">
        <f>SUM(S46:T46)</f>
        <v>0</v>
      </c>
      <c r="S46" s="55"/>
      <c r="T46" s="55">
        <v>0</v>
      </c>
      <c r="U46" s="55">
        <f>SUM(V46:W46)</f>
        <v>0</v>
      </c>
      <c r="V46" s="55"/>
      <c r="W46" s="55">
        <v>0</v>
      </c>
    </row>
    <row r="47" spans="1:23" ht="12.75">
      <c r="A47" s="57" t="s">
        <v>57</v>
      </c>
      <c r="B47" s="333" t="s">
        <v>61</v>
      </c>
      <c r="C47" s="57"/>
      <c r="D47" s="35"/>
      <c r="E47" s="35"/>
      <c r="F47" s="35"/>
      <c r="G47" s="35"/>
      <c r="H47" s="35"/>
      <c r="I47" s="35"/>
      <c r="J47" s="35"/>
      <c r="K47" s="35"/>
      <c r="L47" s="687"/>
      <c r="M47" s="55">
        <v>202400</v>
      </c>
      <c r="N47" s="699">
        <f aca="true" t="shared" si="12" ref="N47:W47">N48+N49+N50</f>
        <v>0</v>
      </c>
      <c r="O47" s="55">
        <f t="shared" si="12"/>
        <v>225414</v>
      </c>
      <c r="P47" s="55">
        <f t="shared" si="12"/>
        <v>225414</v>
      </c>
      <c r="Q47" s="55">
        <f t="shared" si="12"/>
        <v>0</v>
      </c>
      <c r="R47" s="55">
        <f t="shared" si="12"/>
        <v>227276</v>
      </c>
      <c r="S47" s="55">
        <f t="shared" si="12"/>
        <v>227276</v>
      </c>
      <c r="T47" s="55">
        <f t="shared" si="12"/>
        <v>0</v>
      </c>
      <c r="U47" s="55">
        <f t="shared" si="12"/>
        <v>229110</v>
      </c>
      <c r="V47" s="55">
        <f t="shared" si="12"/>
        <v>229110</v>
      </c>
      <c r="W47" s="55">
        <f t="shared" si="12"/>
        <v>0</v>
      </c>
    </row>
    <row r="48" spans="1:23" ht="45">
      <c r="A48" s="57" t="s">
        <v>107</v>
      </c>
      <c r="B48" s="333" t="s">
        <v>124</v>
      </c>
      <c r="C48" s="57"/>
      <c r="D48" s="35"/>
      <c r="E48" s="35" t="s">
        <v>126</v>
      </c>
      <c r="F48" s="35" t="s">
        <v>127</v>
      </c>
      <c r="G48" s="35" t="s">
        <v>191</v>
      </c>
      <c r="H48" s="35" t="s">
        <v>122</v>
      </c>
      <c r="I48" s="35"/>
      <c r="J48" s="35"/>
      <c r="K48" s="35"/>
      <c r="L48" s="687"/>
      <c r="M48" s="55">
        <v>23400</v>
      </c>
      <c r="N48" s="699"/>
      <c r="O48" s="55">
        <f>P48+Q48</f>
        <v>23700</v>
      </c>
      <c r="P48" s="55">
        <v>23700</v>
      </c>
      <c r="Q48" s="55">
        <v>0</v>
      </c>
      <c r="R48" s="55">
        <f>S48+T48</f>
        <v>24092</v>
      </c>
      <c r="S48" s="55">
        <v>24092</v>
      </c>
      <c r="T48" s="55">
        <v>0</v>
      </c>
      <c r="U48" s="55">
        <f>V48+W48</f>
        <v>24505</v>
      </c>
      <c r="V48" s="55">
        <v>24505</v>
      </c>
      <c r="W48" s="55">
        <v>0</v>
      </c>
    </row>
    <row r="49" spans="1:23" ht="67.5">
      <c r="A49" s="57" t="s">
        <v>131</v>
      </c>
      <c r="B49" s="334" t="s">
        <v>125</v>
      </c>
      <c r="C49" s="36" t="s">
        <v>133</v>
      </c>
      <c r="D49" s="35" t="s">
        <v>132</v>
      </c>
      <c r="E49" s="35" t="s">
        <v>129</v>
      </c>
      <c r="F49" s="35" t="s">
        <v>117</v>
      </c>
      <c r="G49" s="35" t="s">
        <v>192</v>
      </c>
      <c r="H49" s="35" t="s">
        <v>122</v>
      </c>
      <c r="I49" s="35"/>
      <c r="J49" s="35"/>
      <c r="K49" s="35"/>
      <c r="L49" s="687"/>
      <c r="M49" s="55">
        <f>55200+1300</f>
        <v>56500</v>
      </c>
      <c r="N49" s="699"/>
      <c r="O49" s="55">
        <f>P49+Q49</f>
        <v>58964</v>
      </c>
      <c r="P49" s="55">
        <f>57664+1300</f>
        <v>58964</v>
      </c>
      <c r="Q49" s="55">
        <v>0</v>
      </c>
      <c r="R49" s="55">
        <f>S49+T49</f>
        <v>60434</v>
      </c>
      <c r="S49" s="55">
        <f>59134+1300</f>
        <v>60434</v>
      </c>
      <c r="T49" s="55">
        <v>0</v>
      </c>
      <c r="U49" s="55">
        <f>V49+W49</f>
        <v>61855</v>
      </c>
      <c r="V49" s="55">
        <f>60555+1300</f>
        <v>61855</v>
      </c>
      <c r="W49" s="55">
        <v>0</v>
      </c>
    </row>
    <row r="50" spans="1:23" ht="12.75">
      <c r="A50" s="57" t="s">
        <v>250</v>
      </c>
      <c r="B50" s="338" t="s">
        <v>563</v>
      </c>
      <c r="C50" s="40"/>
      <c r="D50" s="57"/>
      <c r="E50" s="35" t="s">
        <v>117</v>
      </c>
      <c r="F50" s="35" t="s">
        <v>252</v>
      </c>
      <c r="G50" s="35" t="s">
        <v>253</v>
      </c>
      <c r="H50" s="35" t="s">
        <v>346</v>
      </c>
      <c r="I50" s="35"/>
      <c r="J50" s="35"/>
      <c r="K50" s="35"/>
      <c r="L50" s="687" t="s">
        <v>564</v>
      </c>
      <c r="M50" s="55"/>
      <c r="N50" s="699"/>
      <c r="O50" s="55">
        <f>SUM(P50:Q50)</f>
        <v>142750</v>
      </c>
      <c r="P50" s="55">
        <v>142750</v>
      </c>
      <c r="Q50" s="55">
        <v>0</v>
      </c>
      <c r="R50" s="55">
        <f>SUM(S50:T50)</f>
        <v>142750</v>
      </c>
      <c r="S50" s="55">
        <v>142750</v>
      </c>
      <c r="T50" s="55">
        <v>0</v>
      </c>
      <c r="U50" s="55">
        <f>SUM(V50:W50)</f>
        <v>142750</v>
      </c>
      <c r="V50" s="55">
        <v>142750</v>
      </c>
      <c r="W50" s="55">
        <v>0</v>
      </c>
    </row>
    <row r="51" spans="1:23" ht="31.5" customHeight="1">
      <c r="A51" s="372" t="s">
        <v>163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688"/>
      <c r="M51" s="48">
        <f>SUM(M52+M77)</f>
        <v>28497001</v>
      </c>
      <c r="N51" s="701">
        <f>SUM(N52+N77)</f>
        <v>0</v>
      </c>
      <c r="O51" s="48">
        <f>SUM(O52+O77)</f>
        <v>30120486</v>
      </c>
      <c r="P51" s="48">
        <f>SUM(P52+P77)</f>
        <v>29449193</v>
      </c>
      <c r="Q51" s="48">
        <f>SUM(Q52+Q77)</f>
        <v>671293</v>
      </c>
      <c r="R51" s="48">
        <f>SUM(R52+R77)</f>
        <v>30931185</v>
      </c>
      <c r="S51" s="48">
        <f>SUM(S52+S77)</f>
        <v>30931185</v>
      </c>
      <c r="T51" s="48">
        <f>SUM(T52+T77)</f>
        <v>0</v>
      </c>
      <c r="U51" s="48">
        <f>SUM(U52+U77)</f>
        <v>31448721</v>
      </c>
      <c r="V51" s="48">
        <f>SUM(V52+V77)</f>
        <v>31448721</v>
      </c>
      <c r="W51" s="48">
        <f>SUM(W52+W77)</f>
        <v>0</v>
      </c>
    </row>
    <row r="52" spans="1:23" ht="45.75" customHeight="1">
      <c r="A52" s="13" t="s">
        <v>63</v>
      </c>
      <c r="B52" s="333" t="s">
        <v>67</v>
      </c>
      <c r="C52" s="37"/>
      <c r="D52" s="37"/>
      <c r="E52" s="37"/>
      <c r="F52" s="37"/>
      <c r="G52" s="37"/>
      <c r="H52" s="37"/>
      <c r="I52" s="37"/>
      <c r="J52" s="37"/>
      <c r="K52" s="37"/>
      <c r="L52" s="688"/>
      <c r="M52" s="45">
        <f>M53+M54+M55+M56+M76+M72</f>
        <v>28243501</v>
      </c>
      <c r="N52" s="282">
        <f aca="true" t="shared" si="13" ref="N52:W52">N53+N54+N55+N56+N76+N72</f>
        <v>0</v>
      </c>
      <c r="O52" s="45">
        <f t="shared" si="13"/>
        <v>29824318</v>
      </c>
      <c r="P52" s="45">
        <f t="shared" si="13"/>
        <v>29153025</v>
      </c>
      <c r="Q52" s="45">
        <f t="shared" si="13"/>
        <v>671293</v>
      </c>
      <c r="R52" s="45">
        <f t="shared" si="13"/>
        <v>30634997</v>
      </c>
      <c r="S52" s="45">
        <f t="shared" si="13"/>
        <v>30634997</v>
      </c>
      <c r="T52" s="45">
        <f t="shared" si="13"/>
        <v>0</v>
      </c>
      <c r="U52" s="45">
        <f t="shared" si="13"/>
        <v>31152512</v>
      </c>
      <c r="V52" s="45">
        <f t="shared" si="13"/>
        <v>31152512</v>
      </c>
      <c r="W52" s="45">
        <f t="shared" si="13"/>
        <v>0</v>
      </c>
    </row>
    <row r="53" spans="1:23" ht="47.25" customHeight="1">
      <c r="A53" s="61" t="s">
        <v>64</v>
      </c>
      <c r="B53" s="333" t="s">
        <v>134</v>
      </c>
      <c r="C53" s="37"/>
      <c r="D53" s="37"/>
      <c r="E53" s="37" t="s">
        <v>126</v>
      </c>
      <c r="F53" s="37" t="s">
        <v>135</v>
      </c>
      <c r="G53" s="37"/>
      <c r="H53" s="37" t="s">
        <v>121</v>
      </c>
      <c r="I53" s="37"/>
      <c r="J53" s="37"/>
      <c r="K53" s="37"/>
      <c r="L53" s="688"/>
      <c r="M53" s="45">
        <v>15000</v>
      </c>
      <c r="N53" s="282"/>
      <c r="O53" s="45">
        <f>SUM(P53:Q53)</f>
        <v>17700</v>
      </c>
      <c r="P53" s="45">
        <v>17700</v>
      </c>
      <c r="Q53" s="45">
        <v>0</v>
      </c>
      <c r="R53" s="45">
        <f>SUM(S53:T53)</f>
        <v>17700</v>
      </c>
      <c r="S53" s="45">
        <v>17700</v>
      </c>
      <c r="T53" s="45">
        <v>0</v>
      </c>
      <c r="U53" s="45">
        <f>SUM(V53:W53)</f>
        <v>17700</v>
      </c>
      <c r="V53" s="45">
        <v>17700</v>
      </c>
      <c r="W53" s="45">
        <v>0</v>
      </c>
    </row>
    <row r="54" spans="1:23" ht="47.25" customHeight="1">
      <c r="A54" s="414" t="s">
        <v>136</v>
      </c>
      <c r="B54" s="678" t="s">
        <v>229</v>
      </c>
      <c r="C54" s="37"/>
      <c r="D54" s="37"/>
      <c r="E54" s="37" t="s">
        <v>118</v>
      </c>
      <c r="F54" s="37" t="s">
        <v>135</v>
      </c>
      <c r="G54" s="37" t="s">
        <v>201</v>
      </c>
      <c r="H54" s="37" t="s">
        <v>121</v>
      </c>
      <c r="I54" s="37"/>
      <c r="J54" s="37"/>
      <c r="K54" s="37"/>
      <c r="L54" s="688"/>
      <c r="M54" s="45">
        <v>4851500</v>
      </c>
      <c r="N54" s="282"/>
      <c r="O54" s="45">
        <f>P54+Q54</f>
        <v>4851500</v>
      </c>
      <c r="P54" s="45">
        <f>M54</f>
        <v>4851500</v>
      </c>
      <c r="Q54" s="45"/>
      <c r="R54" s="45">
        <f>S54+T54</f>
        <v>4851500</v>
      </c>
      <c r="S54" s="45">
        <f>M54</f>
        <v>4851500</v>
      </c>
      <c r="T54" s="45"/>
      <c r="U54" s="45">
        <f>V54+W54</f>
        <v>4851500</v>
      </c>
      <c r="V54" s="45">
        <f>M54</f>
        <v>4851500</v>
      </c>
      <c r="W54" s="45"/>
    </row>
    <row r="55" spans="1:23" ht="69" customHeight="1">
      <c r="A55" s="415"/>
      <c r="B55" s="679"/>
      <c r="C55" s="37"/>
      <c r="D55" s="37"/>
      <c r="E55" s="62" t="s">
        <v>118</v>
      </c>
      <c r="F55" s="37" t="s">
        <v>135</v>
      </c>
      <c r="G55" s="37" t="s">
        <v>228</v>
      </c>
      <c r="H55" s="37" t="s">
        <v>121</v>
      </c>
      <c r="I55" s="37"/>
      <c r="J55" s="37"/>
      <c r="K55" s="37"/>
      <c r="L55" s="688"/>
      <c r="M55" s="45">
        <v>8398800</v>
      </c>
      <c r="N55" s="282"/>
      <c r="O55" s="45">
        <f>P55+Q55</f>
        <v>8398800</v>
      </c>
      <c r="P55" s="45">
        <f>M55</f>
        <v>8398800</v>
      </c>
      <c r="Q55" s="45">
        <v>0</v>
      </c>
      <c r="R55" s="45">
        <f>S55+T55</f>
        <v>8398800</v>
      </c>
      <c r="S55" s="45">
        <f>M55</f>
        <v>8398800</v>
      </c>
      <c r="T55" s="45">
        <v>0</v>
      </c>
      <c r="U55" s="45">
        <f>V55+W55</f>
        <v>8398800</v>
      </c>
      <c r="V55" s="45">
        <f>M55</f>
        <v>8398800</v>
      </c>
      <c r="W55" s="45">
        <v>0</v>
      </c>
    </row>
    <row r="56" spans="1:23" ht="18" customHeight="1">
      <c r="A56" s="410" t="s">
        <v>137</v>
      </c>
      <c r="B56" s="672" t="s">
        <v>230</v>
      </c>
      <c r="C56" s="37"/>
      <c r="D56" s="37"/>
      <c r="E56" s="37"/>
      <c r="F56" s="37"/>
      <c r="G56" s="37"/>
      <c r="H56" s="37"/>
      <c r="I56" s="37"/>
      <c r="J56" s="37"/>
      <c r="K56" s="37"/>
      <c r="L56" s="688"/>
      <c r="M56" s="45">
        <f>M58</f>
        <v>11748283</v>
      </c>
      <c r="N56" s="282">
        <f aca="true" t="shared" si="14" ref="N56:W56">N58</f>
        <v>0</v>
      </c>
      <c r="O56" s="45">
        <f t="shared" si="14"/>
        <v>12658842</v>
      </c>
      <c r="P56" s="45">
        <f t="shared" si="14"/>
        <v>12217549</v>
      </c>
      <c r="Q56" s="45">
        <f t="shared" si="14"/>
        <v>441293</v>
      </c>
      <c r="R56" s="45">
        <f t="shared" si="14"/>
        <v>13165032</v>
      </c>
      <c r="S56" s="45">
        <f t="shared" si="14"/>
        <v>13165032</v>
      </c>
      <c r="T56" s="45">
        <f t="shared" si="14"/>
        <v>0</v>
      </c>
      <c r="U56" s="45">
        <f t="shared" si="14"/>
        <v>13533110</v>
      </c>
      <c r="V56" s="45">
        <f t="shared" si="14"/>
        <v>13533110</v>
      </c>
      <c r="W56" s="45">
        <f t="shared" si="14"/>
        <v>0</v>
      </c>
    </row>
    <row r="57" spans="1:23" ht="18.75" customHeight="1">
      <c r="A57" s="411"/>
      <c r="B57" s="676"/>
      <c r="C57" s="37"/>
      <c r="D57" s="37"/>
      <c r="E57" s="36"/>
      <c r="F57" s="36"/>
      <c r="G57" s="36"/>
      <c r="H57" s="36"/>
      <c r="I57" s="36"/>
      <c r="J57" s="37"/>
      <c r="K57" s="37"/>
      <c r="L57" s="688"/>
      <c r="M57" s="63"/>
      <c r="N57" s="223"/>
      <c r="O57" s="63">
        <f>SUM(P57:Q57)</f>
        <v>0</v>
      </c>
      <c r="P57" s="63">
        <v>0</v>
      </c>
      <c r="Q57" s="63">
        <v>0</v>
      </c>
      <c r="R57" s="45">
        <f>SUM(S57:T57)</f>
        <v>0</v>
      </c>
      <c r="S57" s="45">
        <v>0</v>
      </c>
      <c r="T57" s="63">
        <v>0</v>
      </c>
      <c r="U57" s="45">
        <f>SUM(V57:W57)</f>
        <v>0</v>
      </c>
      <c r="V57" s="45">
        <v>0</v>
      </c>
      <c r="W57" s="63">
        <v>0</v>
      </c>
    </row>
    <row r="58" spans="1:23" ht="17.25" customHeight="1">
      <c r="A58" s="411"/>
      <c r="B58" s="676"/>
      <c r="C58" s="37"/>
      <c r="D58" s="37"/>
      <c r="E58" s="37"/>
      <c r="F58" s="37"/>
      <c r="G58" s="37"/>
      <c r="H58" s="37"/>
      <c r="I58" s="37"/>
      <c r="J58" s="37"/>
      <c r="K58" s="37"/>
      <c r="L58" s="688"/>
      <c r="M58" s="45">
        <f>M59+M67</f>
        <v>11748283</v>
      </c>
      <c r="N58" s="282">
        <f aca="true" t="shared" si="15" ref="N58:W58">N59+N67</f>
        <v>0</v>
      </c>
      <c r="O58" s="45">
        <f t="shared" si="15"/>
        <v>12658842</v>
      </c>
      <c r="P58" s="45">
        <f t="shared" si="15"/>
        <v>12217549</v>
      </c>
      <c r="Q58" s="45">
        <f t="shared" si="15"/>
        <v>441293</v>
      </c>
      <c r="R58" s="45">
        <f t="shared" si="15"/>
        <v>13165032</v>
      </c>
      <c r="S58" s="45">
        <f t="shared" si="15"/>
        <v>13165032</v>
      </c>
      <c r="T58" s="45">
        <f t="shared" si="15"/>
        <v>0</v>
      </c>
      <c r="U58" s="45">
        <f t="shared" si="15"/>
        <v>13533110</v>
      </c>
      <c r="V58" s="45">
        <f t="shared" si="15"/>
        <v>13533110</v>
      </c>
      <c r="W58" s="45">
        <f t="shared" si="15"/>
        <v>0</v>
      </c>
    </row>
    <row r="59" spans="1:23" ht="14.25" customHeight="1">
      <c r="A59" s="411"/>
      <c r="B59" s="676"/>
      <c r="C59" s="37"/>
      <c r="D59" s="37"/>
      <c r="E59" s="37" t="s">
        <v>139</v>
      </c>
      <c r="F59" s="37" t="s">
        <v>126</v>
      </c>
      <c r="G59" s="37" t="s">
        <v>562</v>
      </c>
      <c r="H59" s="37" t="s">
        <v>121</v>
      </c>
      <c r="I59" s="37"/>
      <c r="J59" s="37"/>
      <c r="K59" s="37"/>
      <c r="L59" s="688"/>
      <c r="M59" s="45">
        <f>M60+M61+M62+M63+M64+M65+M66</f>
        <v>10991845</v>
      </c>
      <c r="N59" s="282">
        <f aca="true" t="shared" si="16" ref="N59:W59">N60+N61+N62+N63+N64+N65+N66</f>
        <v>0</v>
      </c>
      <c r="O59" s="45">
        <f t="shared" si="16"/>
        <v>11904382</v>
      </c>
      <c r="P59" s="45">
        <f t="shared" si="16"/>
        <v>11473089</v>
      </c>
      <c r="Q59" s="45">
        <f t="shared" si="16"/>
        <v>431293</v>
      </c>
      <c r="R59" s="45">
        <f t="shared" si="16"/>
        <v>12377913</v>
      </c>
      <c r="S59" s="45">
        <f t="shared" si="16"/>
        <v>12377913</v>
      </c>
      <c r="T59" s="45">
        <f t="shared" si="16"/>
        <v>0</v>
      </c>
      <c r="U59" s="45">
        <f t="shared" si="16"/>
        <v>12737087</v>
      </c>
      <c r="V59" s="45">
        <f t="shared" si="16"/>
        <v>12737087</v>
      </c>
      <c r="W59" s="45">
        <f t="shared" si="16"/>
        <v>0</v>
      </c>
    </row>
    <row r="60" spans="1:23" ht="14.25" customHeight="1">
      <c r="A60" s="411"/>
      <c r="B60" s="676"/>
      <c r="C60" s="37"/>
      <c r="D60" s="37"/>
      <c r="E60" s="37" t="s">
        <v>139</v>
      </c>
      <c r="F60" s="37" t="s">
        <v>126</v>
      </c>
      <c r="G60" s="37" t="s">
        <v>353</v>
      </c>
      <c r="H60" s="37" t="s">
        <v>121</v>
      </c>
      <c r="I60" s="37"/>
      <c r="J60" s="37"/>
      <c r="K60" s="37"/>
      <c r="L60" s="688"/>
      <c r="M60" s="45">
        <v>543500</v>
      </c>
      <c r="N60" s="282"/>
      <c r="O60" s="45">
        <f>P60+Q60</f>
        <v>583500</v>
      </c>
      <c r="P60" s="45">
        <v>543500</v>
      </c>
      <c r="Q60" s="45">
        <v>40000</v>
      </c>
      <c r="R60" s="45">
        <f>S60+T60</f>
        <v>583500</v>
      </c>
      <c r="S60" s="45">
        <v>583500</v>
      </c>
      <c r="T60" s="45">
        <v>0</v>
      </c>
      <c r="U60" s="45">
        <f>V60+W60</f>
        <v>583500</v>
      </c>
      <c r="V60" s="45">
        <v>583500</v>
      </c>
      <c r="W60" s="45">
        <v>0</v>
      </c>
    </row>
    <row r="61" spans="1:23" ht="14.25" customHeight="1">
      <c r="A61" s="411"/>
      <c r="B61" s="676"/>
      <c r="C61" s="37"/>
      <c r="D61" s="37"/>
      <c r="E61" s="37" t="s">
        <v>139</v>
      </c>
      <c r="F61" s="37" t="s">
        <v>126</v>
      </c>
      <c r="G61" s="37" t="s">
        <v>263</v>
      </c>
      <c r="H61" s="37" t="s">
        <v>121</v>
      </c>
      <c r="I61" s="37"/>
      <c r="J61" s="37"/>
      <c r="K61" s="37"/>
      <c r="L61" s="688"/>
      <c r="M61" s="45">
        <v>10000</v>
      </c>
      <c r="N61" s="282"/>
      <c r="O61" s="45">
        <f>P61+Q61</f>
        <v>95000</v>
      </c>
      <c r="P61" s="45">
        <v>10000</v>
      </c>
      <c r="Q61" s="45">
        <v>85000</v>
      </c>
      <c r="R61" s="45">
        <f>S61+T61</f>
        <v>95000</v>
      </c>
      <c r="S61" s="45">
        <v>95000</v>
      </c>
      <c r="T61" s="45">
        <v>0</v>
      </c>
      <c r="U61" s="45">
        <f>V61+W61</f>
        <v>95000</v>
      </c>
      <c r="V61" s="45">
        <v>95000</v>
      </c>
      <c r="W61" s="45">
        <v>0</v>
      </c>
    </row>
    <row r="62" spans="1:23" ht="16.5" customHeight="1">
      <c r="A62" s="411"/>
      <c r="B62" s="676"/>
      <c r="C62" s="37"/>
      <c r="D62" s="37"/>
      <c r="E62" s="379" t="s">
        <v>150</v>
      </c>
      <c r="F62" s="353"/>
      <c r="G62" s="380"/>
      <c r="H62" s="37"/>
      <c r="I62" s="37"/>
      <c r="J62" s="37"/>
      <c r="K62" s="37"/>
      <c r="L62" s="688"/>
      <c r="M62" s="63">
        <v>6700100</v>
      </c>
      <c r="N62" s="223"/>
      <c r="O62" s="63">
        <f>P62+Q62</f>
        <v>6800602</v>
      </c>
      <c r="P62" s="63">
        <v>6800602</v>
      </c>
      <c r="Q62" s="63">
        <v>0</v>
      </c>
      <c r="R62" s="63">
        <f>S62+T62</f>
        <v>7064140</v>
      </c>
      <c r="S62" s="45">
        <v>7064140</v>
      </c>
      <c r="T62" s="63">
        <v>0</v>
      </c>
      <c r="U62" s="63">
        <f>V62+W62</f>
        <v>7338093</v>
      </c>
      <c r="V62" s="45">
        <v>7338093</v>
      </c>
      <c r="W62" s="63">
        <v>0</v>
      </c>
    </row>
    <row r="63" spans="1:23" ht="15" customHeight="1">
      <c r="A63" s="411"/>
      <c r="B63" s="676"/>
      <c r="C63" s="37"/>
      <c r="D63" s="37"/>
      <c r="E63" s="379" t="s">
        <v>151</v>
      </c>
      <c r="F63" s="353"/>
      <c r="G63" s="380"/>
      <c r="H63" s="37"/>
      <c r="I63" s="37"/>
      <c r="J63" s="37"/>
      <c r="K63" s="37"/>
      <c r="L63" s="688"/>
      <c r="M63" s="63">
        <v>724600</v>
      </c>
      <c r="N63" s="223"/>
      <c r="O63" s="63">
        <f>P63+Q63</f>
        <v>885692</v>
      </c>
      <c r="P63" s="63">
        <v>795892</v>
      </c>
      <c r="Q63" s="63">
        <v>89800</v>
      </c>
      <c r="R63" s="63">
        <f>S63+T63</f>
        <v>885692</v>
      </c>
      <c r="S63" s="45">
        <v>885692</v>
      </c>
      <c r="T63" s="63">
        <v>0</v>
      </c>
      <c r="U63" s="63">
        <f>V63+W63</f>
        <v>885692</v>
      </c>
      <c r="V63" s="45">
        <v>885692</v>
      </c>
      <c r="W63" s="63">
        <v>0</v>
      </c>
    </row>
    <row r="64" spans="1:23" ht="12" customHeight="1">
      <c r="A64" s="411"/>
      <c r="B64" s="676"/>
      <c r="C64" s="37"/>
      <c r="D64" s="37"/>
      <c r="E64" s="37" t="s">
        <v>139</v>
      </c>
      <c r="F64" s="37" t="s">
        <v>126</v>
      </c>
      <c r="G64" s="37" t="s">
        <v>395</v>
      </c>
      <c r="H64" s="37" t="s">
        <v>121</v>
      </c>
      <c r="I64" s="37"/>
      <c r="J64" s="37"/>
      <c r="K64" s="37"/>
      <c r="L64" s="688"/>
      <c r="M64" s="63">
        <v>1415589</v>
      </c>
      <c r="N64" s="223"/>
      <c r="O64" s="63">
        <f>P64+Q64</f>
        <v>1445473</v>
      </c>
      <c r="P64" s="63">
        <v>1445473</v>
      </c>
      <c r="Q64" s="63">
        <v>0</v>
      </c>
      <c r="R64" s="45">
        <f>S64+T64</f>
        <v>1503668</v>
      </c>
      <c r="S64" s="45">
        <v>1503668</v>
      </c>
      <c r="T64" s="63">
        <v>0</v>
      </c>
      <c r="U64" s="45">
        <f>V64+W64</f>
        <v>1525305</v>
      </c>
      <c r="V64" s="45">
        <v>1525305</v>
      </c>
      <c r="W64" s="63">
        <v>0</v>
      </c>
    </row>
    <row r="65" spans="1:23" ht="12" customHeight="1">
      <c r="A65" s="411"/>
      <c r="B65" s="676"/>
      <c r="C65" s="37"/>
      <c r="D65" s="37"/>
      <c r="E65" s="37" t="s">
        <v>139</v>
      </c>
      <c r="F65" s="37" t="s">
        <v>126</v>
      </c>
      <c r="G65" s="37" t="s">
        <v>266</v>
      </c>
      <c r="H65" s="37" t="s">
        <v>121</v>
      </c>
      <c r="I65" s="37"/>
      <c r="J65" s="37"/>
      <c r="K65" s="37"/>
      <c r="L65" s="688"/>
      <c r="M65" s="63">
        <v>1363696</v>
      </c>
      <c r="N65" s="223"/>
      <c r="O65" s="63">
        <f>P65+Q65</f>
        <v>1817570</v>
      </c>
      <c r="P65" s="63">
        <v>1601077</v>
      </c>
      <c r="Q65" s="63">
        <v>216493</v>
      </c>
      <c r="R65" s="45">
        <f>S65+T65</f>
        <v>1969368</v>
      </c>
      <c r="S65" s="45">
        <v>1969368</v>
      </c>
      <c r="T65" s="63">
        <v>0</v>
      </c>
      <c r="U65" s="45">
        <f>V65+W65</f>
        <v>2032952</v>
      </c>
      <c r="V65" s="45">
        <v>2032952</v>
      </c>
      <c r="W65" s="63">
        <v>0</v>
      </c>
    </row>
    <row r="66" spans="1:23" ht="11.25" customHeight="1">
      <c r="A66" s="219"/>
      <c r="B66" s="335"/>
      <c r="C66" s="37"/>
      <c r="D66" s="37"/>
      <c r="E66" s="37" t="s">
        <v>139</v>
      </c>
      <c r="F66" s="37" t="s">
        <v>126</v>
      </c>
      <c r="G66" s="37" t="s">
        <v>502</v>
      </c>
      <c r="H66" s="37" t="s">
        <v>121</v>
      </c>
      <c r="I66" s="262"/>
      <c r="J66" s="262"/>
      <c r="K66" s="262"/>
      <c r="L66" s="688"/>
      <c r="M66" s="63">
        <v>234360</v>
      </c>
      <c r="N66" s="223"/>
      <c r="O66" s="63">
        <f>P66+Q66</f>
        <v>276545</v>
      </c>
      <c r="P66" s="63">
        <v>276545</v>
      </c>
      <c r="Q66" s="63"/>
      <c r="R66" s="45">
        <f>S66+T66</f>
        <v>276545</v>
      </c>
      <c r="S66" s="45">
        <v>276545</v>
      </c>
      <c r="T66" s="63">
        <v>0</v>
      </c>
      <c r="U66" s="45">
        <f>V66+W66</f>
        <v>276545</v>
      </c>
      <c r="V66" s="45">
        <v>276545</v>
      </c>
      <c r="W66" s="63">
        <v>0</v>
      </c>
    </row>
    <row r="67" spans="1:23" ht="12.75" customHeight="1">
      <c r="A67" s="681" t="s">
        <v>560</v>
      </c>
      <c r="B67" s="385" t="s">
        <v>561</v>
      </c>
      <c r="C67" s="37"/>
      <c r="D67" s="37"/>
      <c r="E67" s="64" t="s">
        <v>139</v>
      </c>
      <c r="F67" s="64" t="s">
        <v>144</v>
      </c>
      <c r="G67" s="37" t="s">
        <v>395</v>
      </c>
      <c r="H67" s="37" t="s">
        <v>121</v>
      </c>
      <c r="I67" s="222"/>
      <c r="J67" s="222"/>
      <c r="K67" s="222"/>
      <c r="L67" s="688"/>
      <c r="M67" s="63">
        <f>M68+M69+M70+M71</f>
        <v>756438</v>
      </c>
      <c r="N67" s="223">
        <f aca="true" t="shared" si="17" ref="N67:W67">N68+N69+N70+N71</f>
        <v>0</v>
      </c>
      <c r="O67" s="63">
        <f t="shared" si="17"/>
        <v>754460</v>
      </c>
      <c r="P67" s="63">
        <f t="shared" si="17"/>
        <v>744460</v>
      </c>
      <c r="Q67" s="63">
        <f t="shared" si="17"/>
        <v>10000</v>
      </c>
      <c r="R67" s="63">
        <f t="shared" si="17"/>
        <v>787119</v>
      </c>
      <c r="S67" s="63">
        <f t="shared" si="17"/>
        <v>787119</v>
      </c>
      <c r="T67" s="63">
        <f t="shared" si="17"/>
        <v>0</v>
      </c>
      <c r="U67" s="63">
        <f t="shared" si="17"/>
        <v>796023</v>
      </c>
      <c r="V67" s="63">
        <f t="shared" si="17"/>
        <v>796023</v>
      </c>
      <c r="W67" s="63">
        <f t="shared" si="17"/>
        <v>0</v>
      </c>
    </row>
    <row r="68" spans="1:23" ht="13.5" customHeight="1">
      <c r="A68" s="682"/>
      <c r="B68" s="386"/>
      <c r="C68" s="37"/>
      <c r="D68" s="37"/>
      <c r="E68" s="64" t="s">
        <v>139</v>
      </c>
      <c r="F68" s="64" t="s">
        <v>144</v>
      </c>
      <c r="G68" s="37" t="s">
        <v>395</v>
      </c>
      <c r="H68" s="37"/>
      <c r="I68" s="222"/>
      <c r="J68" s="222"/>
      <c r="K68" s="222"/>
      <c r="L68" s="688"/>
      <c r="M68" s="63">
        <v>223718</v>
      </c>
      <c r="N68" s="223"/>
      <c r="O68" s="63">
        <f>P68+Q68</f>
        <v>211740</v>
      </c>
      <c r="P68" s="63">
        <v>211740</v>
      </c>
      <c r="Q68" s="63">
        <v>0</v>
      </c>
      <c r="R68" s="45">
        <f>S68+T68</f>
        <v>244399</v>
      </c>
      <c r="S68" s="45">
        <v>244399</v>
      </c>
      <c r="T68" s="63">
        <v>0</v>
      </c>
      <c r="U68" s="45">
        <f>V68+W68</f>
        <v>253303</v>
      </c>
      <c r="V68" s="45">
        <v>253303</v>
      </c>
      <c r="W68" s="63">
        <v>0</v>
      </c>
    </row>
    <row r="69" spans="1:23" ht="15.75" customHeight="1">
      <c r="A69" s="683"/>
      <c r="B69" s="387"/>
      <c r="C69" s="37"/>
      <c r="D69" s="37"/>
      <c r="E69" s="64" t="s">
        <v>139</v>
      </c>
      <c r="F69" s="64" t="s">
        <v>144</v>
      </c>
      <c r="G69" s="37" t="s">
        <v>395</v>
      </c>
      <c r="H69" s="37"/>
      <c r="I69" s="222"/>
      <c r="J69" s="222"/>
      <c r="K69" s="222"/>
      <c r="L69" s="688"/>
      <c r="M69" s="63">
        <v>0</v>
      </c>
      <c r="N69" s="223"/>
      <c r="O69" s="63">
        <f>P69+Q69</f>
        <v>10000</v>
      </c>
      <c r="P69" s="63">
        <v>0</v>
      </c>
      <c r="Q69" s="63">
        <v>10000</v>
      </c>
      <c r="R69" s="63">
        <f>S69+T69</f>
        <v>10000</v>
      </c>
      <c r="S69" s="45">
        <v>10000</v>
      </c>
      <c r="T69" s="63">
        <v>0</v>
      </c>
      <c r="U69" s="63">
        <f>V69+W69</f>
        <v>10000</v>
      </c>
      <c r="V69" s="45">
        <v>10000</v>
      </c>
      <c r="W69" s="63">
        <v>0</v>
      </c>
    </row>
    <row r="70" spans="1:23" ht="15.75" customHeight="1">
      <c r="A70" s="680"/>
      <c r="B70" s="218"/>
      <c r="C70" s="37"/>
      <c r="D70" s="37"/>
      <c r="E70" s="64" t="s">
        <v>139</v>
      </c>
      <c r="F70" s="64" t="s">
        <v>144</v>
      </c>
      <c r="G70" s="37" t="s">
        <v>526</v>
      </c>
      <c r="H70" s="37"/>
      <c r="I70" s="222"/>
      <c r="J70" s="222"/>
      <c r="K70" s="222"/>
      <c r="L70" s="688"/>
      <c r="M70" s="63">
        <v>400000</v>
      </c>
      <c r="N70" s="223"/>
      <c r="O70" s="63">
        <f>M70</f>
        <v>400000</v>
      </c>
      <c r="P70" s="63">
        <f>O70</f>
        <v>400000</v>
      </c>
      <c r="Q70" s="63">
        <v>0</v>
      </c>
      <c r="R70" s="63">
        <f>P70</f>
        <v>400000</v>
      </c>
      <c r="S70" s="45">
        <f>R70</f>
        <v>400000</v>
      </c>
      <c r="T70" s="63">
        <v>0</v>
      </c>
      <c r="U70" s="63">
        <f>R70</f>
        <v>400000</v>
      </c>
      <c r="V70" s="45">
        <f>U70</f>
        <v>400000</v>
      </c>
      <c r="W70" s="63">
        <v>0</v>
      </c>
    </row>
    <row r="71" spans="1:23" ht="15.75" customHeight="1">
      <c r="A71" s="680"/>
      <c r="B71" s="218"/>
      <c r="C71" s="37"/>
      <c r="D71" s="37"/>
      <c r="E71" s="64" t="s">
        <v>139</v>
      </c>
      <c r="F71" s="64" t="s">
        <v>126</v>
      </c>
      <c r="G71" s="37" t="s">
        <v>565</v>
      </c>
      <c r="H71" s="37" t="s">
        <v>121</v>
      </c>
      <c r="I71" s="222"/>
      <c r="J71" s="222"/>
      <c r="K71" s="222"/>
      <c r="L71" s="688" t="s">
        <v>566</v>
      </c>
      <c r="M71" s="63">
        <v>132720</v>
      </c>
      <c r="N71" s="223"/>
      <c r="O71" s="63">
        <f>P71</f>
        <v>132720</v>
      </c>
      <c r="P71" s="63">
        <v>132720</v>
      </c>
      <c r="Q71" s="63">
        <v>0</v>
      </c>
      <c r="R71" s="45">
        <f>S71</f>
        <v>132720</v>
      </c>
      <c r="S71" s="45">
        <v>132720</v>
      </c>
      <c r="T71" s="63">
        <v>0</v>
      </c>
      <c r="U71" s="45">
        <f>V71</f>
        <v>132720</v>
      </c>
      <c r="V71" s="45">
        <v>132720</v>
      </c>
      <c r="W71" s="63">
        <v>0</v>
      </c>
    </row>
    <row r="72" spans="1:23" ht="23.25" customHeight="1">
      <c r="A72" s="61" t="s">
        <v>138</v>
      </c>
      <c r="B72" s="333" t="s">
        <v>142</v>
      </c>
      <c r="C72" s="37"/>
      <c r="D72" s="37"/>
      <c r="E72" s="37" t="s">
        <v>139</v>
      </c>
      <c r="F72" s="37" t="s">
        <v>126</v>
      </c>
      <c r="G72" s="37" t="s">
        <v>204</v>
      </c>
      <c r="H72" s="37" t="s">
        <v>121</v>
      </c>
      <c r="I72" s="37"/>
      <c r="J72" s="37"/>
      <c r="K72" s="37"/>
      <c r="L72" s="688"/>
      <c r="M72" s="45">
        <v>2835366</v>
      </c>
      <c r="N72" s="282"/>
      <c r="O72" s="45">
        <f>P72+Q72</f>
        <v>3443592</v>
      </c>
      <c r="P72" s="45">
        <v>3238592</v>
      </c>
      <c r="Q72" s="45">
        <v>205000</v>
      </c>
      <c r="R72" s="45">
        <f>S72+T72</f>
        <v>3714809</v>
      </c>
      <c r="S72" s="45">
        <v>3714809</v>
      </c>
      <c r="T72" s="45">
        <v>0</v>
      </c>
      <c r="U72" s="45">
        <f>V72+W72</f>
        <v>3848947</v>
      </c>
      <c r="V72" s="45">
        <v>3848947</v>
      </c>
      <c r="W72" s="45">
        <v>0</v>
      </c>
    </row>
    <row r="73" spans="1:23" ht="89.25" customHeight="1">
      <c r="A73" s="61" t="s">
        <v>145</v>
      </c>
      <c r="B73" s="333" t="s">
        <v>146</v>
      </c>
      <c r="C73" s="37"/>
      <c r="D73" s="37"/>
      <c r="E73" s="37"/>
      <c r="F73" s="37"/>
      <c r="G73" s="37"/>
      <c r="H73" s="37"/>
      <c r="I73" s="65"/>
      <c r="J73" s="65"/>
      <c r="K73" s="65"/>
      <c r="L73" s="688"/>
      <c r="M73" s="63">
        <f>SUM(M74:M75)</f>
        <v>0</v>
      </c>
      <c r="N73" s="223"/>
      <c r="O73" s="63">
        <f aca="true" t="shared" si="18" ref="O73:W73">SUM(O74:O75)</f>
        <v>0</v>
      </c>
      <c r="P73" s="63">
        <f t="shared" si="18"/>
        <v>0</v>
      </c>
      <c r="Q73" s="63">
        <f t="shared" si="18"/>
        <v>0</v>
      </c>
      <c r="R73" s="63">
        <f t="shared" si="18"/>
        <v>0</v>
      </c>
      <c r="S73" s="63">
        <f t="shared" si="18"/>
        <v>0</v>
      </c>
      <c r="T73" s="63">
        <f t="shared" si="18"/>
        <v>0</v>
      </c>
      <c r="U73" s="63">
        <f t="shared" si="18"/>
        <v>0</v>
      </c>
      <c r="V73" s="63">
        <f t="shared" si="18"/>
        <v>0</v>
      </c>
      <c r="W73" s="63">
        <f t="shared" si="18"/>
        <v>0</v>
      </c>
    </row>
    <row r="74" spans="1:23" ht="15.75" customHeight="1" hidden="1">
      <c r="A74" s="61"/>
      <c r="B74" s="333" t="s">
        <v>147</v>
      </c>
      <c r="C74" s="37"/>
      <c r="D74" s="37"/>
      <c r="E74" s="37" t="s">
        <v>139</v>
      </c>
      <c r="F74" s="37" t="s">
        <v>126</v>
      </c>
      <c r="G74" s="37" t="s">
        <v>155</v>
      </c>
      <c r="H74" s="37" t="s">
        <v>121</v>
      </c>
      <c r="I74" s="66"/>
      <c r="J74" s="66"/>
      <c r="K74" s="66"/>
      <c r="L74" s="688"/>
      <c r="M74" s="63"/>
      <c r="N74" s="223"/>
      <c r="O74" s="63">
        <f>SUM(P74:Q74)</f>
        <v>0</v>
      </c>
      <c r="P74" s="63"/>
      <c r="Q74" s="63">
        <v>0</v>
      </c>
      <c r="R74" s="45">
        <f>SUM(S74:T74)</f>
        <v>0</v>
      </c>
      <c r="S74" s="45"/>
      <c r="T74" s="63">
        <v>0</v>
      </c>
      <c r="U74" s="45">
        <f>SUM(V74:W74)</f>
        <v>0</v>
      </c>
      <c r="V74" s="45"/>
      <c r="W74" s="63">
        <v>0</v>
      </c>
    </row>
    <row r="75" spans="1:23" ht="15.75" customHeight="1" hidden="1">
      <c r="A75" s="61"/>
      <c r="B75" s="333"/>
      <c r="C75" s="37"/>
      <c r="D75" s="37"/>
      <c r="E75" s="37" t="s">
        <v>139</v>
      </c>
      <c r="F75" s="37" t="s">
        <v>144</v>
      </c>
      <c r="G75" s="37" t="s">
        <v>155</v>
      </c>
      <c r="H75" s="37" t="s">
        <v>121</v>
      </c>
      <c r="I75" s="37"/>
      <c r="J75" s="37"/>
      <c r="K75" s="37"/>
      <c r="L75" s="688"/>
      <c r="M75" s="63"/>
      <c r="N75" s="223"/>
      <c r="O75" s="63">
        <f>SUM(P75:Q75)</f>
        <v>0</v>
      </c>
      <c r="P75" s="63"/>
      <c r="Q75" s="63">
        <v>0</v>
      </c>
      <c r="R75" s="45">
        <f>SUM(S75:T75)</f>
        <v>0</v>
      </c>
      <c r="S75" s="45"/>
      <c r="T75" s="63">
        <v>0</v>
      </c>
      <c r="U75" s="45">
        <f>SUM(V75:W75)</f>
        <v>0</v>
      </c>
      <c r="V75" s="45"/>
      <c r="W75" s="63">
        <v>0</v>
      </c>
    </row>
    <row r="76" spans="1:23" ht="23.25" customHeight="1">
      <c r="A76" s="61" t="s">
        <v>148</v>
      </c>
      <c r="B76" s="333" t="s">
        <v>149</v>
      </c>
      <c r="C76" s="37"/>
      <c r="D76" s="37"/>
      <c r="E76" s="37" t="s">
        <v>139</v>
      </c>
      <c r="F76" s="37" t="s">
        <v>126</v>
      </c>
      <c r="G76" s="37" t="s">
        <v>203</v>
      </c>
      <c r="H76" s="37" t="s">
        <v>121</v>
      </c>
      <c r="I76" s="64"/>
      <c r="J76" s="64"/>
      <c r="K76" s="64"/>
      <c r="L76" s="688"/>
      <c r="M76" s="45">
        <v>394552</v>
      </c>
      <c r="N76" s="282"/>
      <c r="O76" s="45">
        <f>P76+Q76</f>
        <v>453884</v>
      </c>
      <c r="P76" s="45">
        <v>428884</v>
      </c>
      <c r="Q76" s="45">
        <v>25000</v>
      </c>
      <c r="R76" s="45">
        <f>S76+T76</f>
        <v>487156</v>
      </c>
      <c r="S76" s="45">
        <v>487156</v>
      </c>
      <c r="T76" s="45">
        <f>SUM(T79:T81)</f>
        <v>0</v>
      </c>
      <c r="U76" s="45">
        <f>V76+W76</f>
        <v>502455</v>
      </c>
      <c r="V76" s="45">
        <v>502455</v>
      </c>
      <c r="W76" s="45">
        <f>SUM(W79:W81)</f>
        <v>0</v>
      </c>
    </row>
    <row r="77" spans="1:23" ht="23.25" customHeight="1">
      <c r="A77" s="61" t="s">
        <v>111</v>
      </c>
      <c r="B77" s="333" t="s">
        <v>68</v>
      </c>
      <c r="C77" s="37"/>
      <c r="D77" s="37"/>
      <c r="E77" s="37"/>
      <c r="F77" s="67"/>
      <c r="G77" s="67"/>
      <c r="H77" s="37"/>
      <c r="I77" s="37"/>
      <c r="J77" s="37"/>
      <c r="K77" s="37"/>
      <c r="L77" s="688"/>
      <c r="M77" s="63">
        <f>M78+M80</f>
        <v>253500</v>
      </c>
      <c r="N77" s="223">
        <f aca="true" t="shared" si="19" ref="N77:W77">N78+N80</f>
        <v>0</v>
      </c>
      <c r="O77" s="63">
        <f t="shared" si="19"/>
        <v>296168</v>
      </c>
      <c r="P77" s="63">
        <f t="shared" si="19"/>
        <v>296168</v>
      </c>
      <c r="Q77" s="63">
        <f t="shared" si="19"/>
        <v>0</v>
      </c>
      <c r="R77" s="63">
        <f t="shared" si="19"/>
        <v>296188</v>
      </c>
      <c r="S77" s="63">
        <f t="shared" si="19"/>
        <v>296188</v>
      </c>
      <c r="T77" s="63">
        <f t="shared" si="19"/>
        <v>0</v>
      </c>
      <c r="U77" s="63">
        <f t="shared" si="19"/>
        <v>296209</v>
      </c>
      <c r="V77" s="63">
        <f t="shared" si="19"/>
        <v>296209</v>
      </c>
      <c r="W77" s="63">
        <f t="shared" si="19"/>
        <v>0</v>
      </c>
    </row>
    <row r="78" spans="1:23" ht="78" customHeight="1">
      <c r="A78" s="57" t="s">
        <v>66</v>
      </c>
      <c r="B78" s="126" t="s">
        <v>270</v>
      </c>
      <c r="C78" s="35"/>
      <c r="D78" s="35"/>
      <c r="E78" s="52">
        <v>11</v>
      </c>
      <c r="F78" s="35" t="s">
        <v>144</v>
      </c>
      <c r="G78" s="52">
        <v>920629080</v>
      </c>
      <c r="H78" s="52">
        <v>240</v>
      </c>
      <c r="I78" s="52"/>
      <c r="J78" s="52"/>
      <c r="K78" s="52"/>
      <c r="L78" s="76"/>
      <c r="M78" s="52">
        <v>124000</v>
      </c>
      <c r="N78" s="88"/>
      <c r="O78" s="52">
        <f>P78+Q78</f>
        <v>145600</v>
      </c>
      <c r="P78" s="52">
        <v>145600</v>
      </c>
      <c r="Q78" s="52">
        <v>0</v>
      </c>
      <c r="R78" s="52">
        <f>S78+T78</f>
        <v>145600</v>
      </c>
      <c r="S78" s="52">
        <v>145600</v>
      </c>
      <c r="T78" s="52">
        <v>0</v>
      </c>
      <c r="U78" s="52">
        <f>V78+W78</f>
        <v>145600</v>
      </c>
      <c r="V78" s="52">
        <v>145600</v>
      </c>
      <c r="W78" s="52">
        <v>0</v>
      </c>
    </row>
    <row r="79" spans="1:23" ht="24.75" customHeight="1" hidden="1">
      <c r="A79" s="57"/>
      <c r="B79" s="333"/>
      <c r="C79" s="35"/>
      <c r="D79" s="35"/>
      <c r="E79" s="35"/>
      <c r="F79" s="35"/>
      <c r="G79" s="35"/>
      <c r="H79" s="35"/>
      <c r="I79" s="35"/>
      <c r="J79" s="35"/>
      <c r="K79" s="35"/>
      <c r="L79" s="689"/>
      <c r="M79" s="52"/>
      <c r="N79" s="84"/>
      <c r="O79" s="52">
        <f>SUM(P79:Q79)</f>
        <v>0</v>
      </c>
      <c r="P79" s="69"/>
      <c r="Q79" s="69">
        <v>0</v>
      </c>
      <c r="R79" s="52">
        <f>SUM(S79:T79)</f>
        <v>0</v>
      </c>
      <c r="S79" s="69"/>
      <c r="T79" s="69">
        <v>0</v>
      </c>
      <c r="U79" s="52">
        <f>SUM(V79:W79)</f>
        <v>0</v>
      </c>
      <c r="V79" s="69"/>
      <c r="W79" s="69">
        <v>0</v>
      </c>
    </row>
    <row r="80" spans="1:23" ht="24.75" customHeight="1">
      <c r="A80" s="57" t="s">
        <v>269</v>
      </c>
      <c r="B80" s="126" t="s">
        <v>268</v>
      </c>
      <c r="C80" s="35"/>
      <c r="D80" s="35"/>
      <c r="E80" s="35" t="s">
        <v>117</v>
      </c>
      <c r="F80" s="35" t="s">
        <v>14</v>
      </c>
      <c r="G80" s="35" t="s">
        <v>194</v>
      </c>
      <c r="H80" s="35" t="s">
        <v>121</v>
      </c>
      <c r="I80" s="35"/>
      <c r="J80" s="35"/>
      <c r="K80" s="35"/>
      <c r="L80" s="687"/>
      <c r="M80" s="52">
        <v>129500</v>
      </c>
      <c r="N80" s="84"/>
      <c r="O80" s="52">
        <f>P80+Q80</f>
        <v>150568</v>
      </c>
      <c r="P80" s="69">
        <v>150568</v>
      </c>
      <c r="Q80" s="69">
        <v>0</v>
      </c>
      <c r="R80" s="52">
        <f>S80+T80</f>
        <v>150588</v>
      </c>
      <c r="S80" s="69">
        <v>150588</v>
      </c>
      <c r="T80" s="69">
        <v>0</v>
      </c>
      <c r="U80" s="52">
        <f>V80+W80</f>
        <v>150609</v>
      </c>
      <c r="V80" s="69">
        <v>150609</v>
      </c>
      <c r="W80" s="69">
        <v>0</v>
      </c>
    </row>
    <row r="81" spans="1:23" ht="25.5" customHeight="1">
      <c r="A81" s="350" t="s">
        <v>231</v>
      </c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13"/>
      <c r="M81" s="5">
        <f>M82</f>
        <v>2970000</v>
      </c>
      <c r="N81" s="93">
        <f aca="true" t="shared" si="20" ref="N81:W81">N82</f>
        <v>0</v>
      </c>
      <c r="O81" s="5">
        <f t="shared" si="20"/>
        <v>2970000</v>
      </c>
      <c r="P81" s="5">
        <f t="shared" si="20"/>
        <v>2970000</v>
      </c>
      <c r="Q81" s="5">
        <f t="shared" si="20"/>
        <v>0</v>
      </c>
      <c r="R81" s="5">
        <f t="shared" si="20"/>
        <v>2970000</v>
      </c>
      <c r="S81" s="5">
        <f t="shared" si="20"/>
        <v>2970000</v>
      </c>
      <c r="T81" s="5">
        <f t="shared" si="20"/>
        <v>0</v>
      </c>
      <c r="U81" s="5">
        <f t="shared" si="20"/>
        <v>2970000</v>
      </c>
      <c r="V81" s="5">
        <f t="shared" si="20"/>
        <v>2970000</v>
      </c>
      <c r="W81" s="5">
        <f t="shared" si="20"/>
        <v>0</v>
      </c>
    </row>
    <row r="82" spans="1:23" ht="12.75">
      <c r="A82" s="14" t="s">
        <v>22</v>
      </c>
      <c r="B82" s="336" t="s">
        <v>69</v>
      </c>
      <c r="C82" s="35"/>
      <c r="D82" s="35"/>
      <c r="E82" s="35"/>
      <c r="F82" s="35"/>
      <c r="G82" s="35"/>
      <c r="H82" s="35"/>
      <c r="I82" s="35"/>
      <c r="J82" s="35"/>
      <c r="K82" s="35"/>
      <c r="L82" s="690"/>
      <c r="M82" s="52">
        <f>M83</f>
        <v>2970000</v>
      </c>
      <c r="N82" s="88">
        <f aca="true" t="shared" si="21" ref="N82:W82">N83</f>
        <v>0</v>
      </c>
      <c r="O82" s="52">
        <f t="shared" si="21"/>
        <v>2970000</v>
      </c>
      <c r="P82" s="52">
        <f t="shared" si="21"/>
        <v>2970000</v>
      </c>
      <c r="Q82" s="52">
        <f t="shared" si="21"/>
        <v>0</v>
      </c>
      <c r="R82" s="52">
        <f t="shared" si="21"/>
        <v>2970000</v>
      </c>
      <c r="S82" s="52">
        <f t="shared" si="21"/>
        <v>2970000</v>
      </c>
      <c r="T82" s="52">
        <f t="shared" si="21"/>
        <v>0</v>
      </c>
      <c r="U82" s="52">
        <f t="shared" si="21"/>
        <v>2970000</v>
      </c>
      <c r="V82" s="52">
        <f t="shared" si="21"/>
        <v>2970000</v>
      </c>
      <c r="W82" s="52">
        <f t="shared" si="21"/>
        <v>0</v>
      </c>
    </row>
    <row r="83" spans="1:23" ht="67.5">
      <c r="A83" s="57" t="s">
        <v>70</v>
      </c>
      <c r="B83" s="337" t="s">
        <v>71</v>
      </c>
      <c r="C83" s="57"/>
      <c r="D83" s="57"/>
      <c r="E83" s="57"/>
      <c r="F83" s="57"/>
      <c r="G83" s="57"/>
      <c r="H83" s="57"/>
      <c r="I83" s="57"/>
      <c r="J83" s="57"/>
      <c r="K83" s="57"/>
      <c r="L83" s="687"/>
      <c r="M83" s="52">
        <v>2970000</v>
      </c>
      <c r="N83" s="88"/>
      <c r="O83" s="52">
        <f>P83+Q83</f>
        <v>2970000</v>
      </c>
      <c r="P83" s="52">
        <f>M83</f>
        <v>2970000</v>
      </c>
      <c r="Q83" s="52"/>
      <c r="R83" s="52">
        <f>S83+T83</f>
        <v>2970000</v>
      </c>
      <c r="S83" s="52">
        <f>M83</f>
        <v>2970000</v>
      </c>
      <c r="T83" s="52"/>
      <c r="U83" s="52">
        <f>V83+W83</f>
        <v>2970000</v>
      </c>
      <c r="V83" s="52">
        <f>M83</f>
        <v>2970000</v>
      </c>
      <c r="W83" s="52"/>
    </row>
    <row r="84" spans="1:23" ht="12.75">
      <c r="A84" s="57" t="s">
        <v>72</v>
      </c>
      <c r="B84" s="264"/>
      <c r="C84" s="35"/>
      <c r="D84" s="35"/>
      <c r="E84" s="35"/>
      <c r="F84" s="35"/>
      <c r="G84" s="35"/>
      <c r="H84" s="35"/>
      <c r="I84" s="35"/>
      <c r="J84" s="35"/>
      <c r="K84" s="35"/>
      <c r="L84" s="687"/>
      <c r="M84" s="52"/>
      <c r="N84" s="88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57"/>
      <c r="B85" s="264"/>
      <c r="C85" s="35"/>
      <c r="D85" s="35"/>
      <c r="E85" s="35"/>
      <c r="F85" s="35"/>
      <c r="G85" s="35"/>
      <c r="H85" s="35"/>
      <c r="I85" s="35"/>
      <c r="J85" s="35"/>
      <c r="K85" s="35"/>
      <c r="L85" s="687"/>
      <c r="M85" s="52"/>
      <c r="N85" s="88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22.5">
      <c r="A86" s="57" t="s">
        <v>73</v>
      </c>
      <c r="B86" s="333" t="s">
        <v>76</v>
      </c>
      <c r="C86" s="22" t="s">
        <v>90</v>
      </c>
      <c r="D86" s="35"/>
      <c r="E86" s="35"/>
      <c r="F86" s="35"/>
      <c r="G86" s="35"/>
      <c r="H86" s="35"/>
      <c r="I86" s="35"/>
      <c r="J86" s="35"/>
      <c r="K86" s="35"/>
      <c r="L86" s="687"/>
      <c r="M86" s="52"/>
      <c r="N86" s="88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57" t="s">
        <v>74</v>
      </c>
      <c r="B87" s="264"/>
      <c r="C87" s="35"/>
      <c r="D87" s="35"/>
      <c r="E87" s="35"/>
      <c r="F87" s="35"/>
      <c r="G87" s="35"/>
      <c r="H87" s="35"/>
      <c r="I87" s="35"/>
      <c r="J87" s="35"/>
      <c r="K87" s="35"/>
      <c r="L87" s="687"/>
      <c r="M87" s="52"/>
      <c r="N87" s="88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57"/>
      <c r="B88" s="264"/>
      <c r="C88" s="35"/>
      <c r="D88" s="35"/>
      <c r="E88" s="35"/>
      <c r="F88" s="35"/>
      <c r="G88" s="35"/>
      <c r="H88" s="35"/>
      <c r="I88" s="35"/>
      <c r="J88" s="35"/>
      <c r="K88" s="35"/>
      <c r="L88" s="687"/>
      <c r="M88" s="52"/>
      <c r="N88" s="88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22.5">
      <c r="A89" s="57" t="s">
        <v>75</v>
      </c>
      <c r="B89" s="333" t="s">
        <v>164</v>
      </c>
      <c r="C89" s="22" t="s">
        <v>90</v>
      </c>
      <c r="D89" s="35"/>
      <c r="E89" s="35"/>
      <c r="F89" s="35"/>
      <c r="G89" s="35"/>
      <c r="H89" s="35"/>
      <c r="I89" s="35"/>
      <c r="J89" s="35"/>
      <c r="K89" s="35"/>
      <c r="L89" s="687"/>
      <c r="M89" s="52"/>
      <c r="N89" s="88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57" t="s">
        <v>77</v>
      </c>
      <c r="B90" s="333"/>
      <c r="C90" s="35"/>
      <c r="D90" s="35"/>
      <c r="E90" s="35"/>
      <c r="F90" s="35"/>
      <c r="G90" s="35"/>
      <c r="H90" s="35"/>
      <c r="I90" s="35"/>
      <c r="J90" s="35"/>
      <c r="K90" s="35"/>
      <c r="L90" s="687"/>
      <c r="M90" s="52"/>
      <c r="N90" s="88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57" t="s">
        <v>23</v>
      </c>
      <c r="B91" s="336" t="s">
        <v>109</v>
      </c>
      <c r="C91" s="35"/>
      <c r="D91" s="35"/>
      <c r="E91" s="35"/>
      <c r="F91" s="35"/>
      <c r="G91" s="35"/>
      <c r="H91" s="35"/>
      <c r="I91" s="35"/>
      <c r="J91" s="35"/>
      <c r="K91" s="35"/>
      <c r="L91" s="687"/>
      <c r="M91" s="52"/>
      <c r="N91" s="88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67.5">
      <c r="A92" s="57" t="s">
        <v>78</v>
      </c>
      <c r="B92" s="337" t="s">
        <v>83</v>
      </c>
      <c r="C92" s="57"/>
      <c r="D92" s="57"/>
      <c r="E92" s="57"/>
      <c r="F92" s="57"/>
      <c r="G92" s="57"/>
      <c r="H92" s="57"/>
      <c r="I92" s="57"/>
      <c r="J92" s="57"/>
      <c r="K92" s="35"/>
      <c r="L92" s="687"/>
      <c r="M92" s="52"/>
      <c r="N92" s="88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57" t="s">
        <v>72</v>
      </c>
      <c r="B93" s="264"/>
      <c r="C93" s="35"/>
      <c r="D93" s="35"/>
      <c r="E93" s="35"/>
      <c r="F93" s="35"/>
      <c r="G93" s="35"/>
      <c r="H93" s="35"/>
      <c r="I93" s="35"/>
      <c r="J93" s="35"/>
      <c r="K93" s="35"/>
      <c r="L93" s="687"/>
      <c r="M93" s="52"/>
      <c r="N93" s="88"/>
      <c r="O93" s="52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57"/>
      <c r="B94" s="264"/>
      <c r="C94" s="35"/>
      <c r="D94" s="35"/>
      <c r="E94" s="35"/>
      <c r="F94" s="35"/>
      <c r="G94" s="35"/>
      <c r="H94" s="35"/>
      <c r="I94" s="35"/>
      <c r="J94" s="35"/>
      <c r="K94" s="35"/>
      <c r="L94" s="687"/>
      <c r="M94" s="52"/>
      <c r="N94" s="88"/>
      <c r="O94" s="52"/>
      <c r="P94" s="52"/>
      <c r="Q94" s="52"/>
      <c r="R94" s="52"/>
      <c r="S94" s="52"/>
      <c r="T94" s="52"/>
      <c r="U94" s="52"/>
      <c r="V94" s="52"/>
      <c r="W94" s="52"/>
    </row>
    <row r="95" spans="1:23" ht="22.5">
      <c r="A95" s="57" t="s">
        <v>79</v>
      </c>
      <c r="B95" s="333" t="s">
        <v>84</v>
      </c>
      <c r="C95" s="22" t="s">
        <v>90</v>
      </c>
      <c r="D95" s="35"/>
      <c r="E95" s="35"/>
      <c r="F95" s="35"/>
      <c r="G95" s="35"/>
      <c r="H95" s="35"/>
      <c r="I95" s="35"/>
      <c r="J95" s="35"/>
      <c r="K95" s="35"/>
      <c r="L95" s="687"/>
      <c r="M95" s="52"/>
      <c r="N95" s="88"/>
      <c r="O95" s="52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57" t="s">
        <v>80</v>
      </c>
      <c r="B96" s="264"/>
      <c r="C96" s="35"/>
      <c r="D96" s="35"/>
      <c r="E96" s="35"/>
      <c r="F96" s="35"/>
      <c r="G96" s="35"/>
      <c r="H96" s="35"/>
      <c r="I96" s="35"/>
      <c r="J96" s="35"/>
      <c r="K96" s="35"/>
      <c r="L96" s="687"/>
      <c r="M96" s="52"/>
      <c r="N96" s="88"/>
      <c r="O96" s="52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57"/>
      <c r="B97" s="264"/>
      <c r="C97" s="35"/>
      <c r="D97" s="35"/>
      <c r="E97" s="35"/>
      <c r="F97" s="35"/>
      <c r="G97" s="35"/>
      <c r="H97" s="35"/>
      <c r="I97" s="35"/>
      <c r="J97" s="35"/>
      <c r="K97" s="35"/>
      <c r="L97" s="687"/>
      <c r="M97" s="52"/>
      <c r="N97" s="88"/>
      <c r="O97" s="52"/>
      <c r="P97" s="52"/>
      <c r="Q97" s="52"/>
      <c r="R97" s="52"/>
      <c r="S97" s="52"/>
      <c r="T97" s="52"/>
      <c r="U97" s="52"/>
      <c r="V97" s="52"/>
      <c r="W97" s="52"/>
    </row>
    <row r="98" spans="1:23" ht="22.5">
      <c r="A98" s="57" t="s">
        <v>81</v>
      </c>
      <c r="B98" s="333" t="s">
        <v>165</v>
      </c>
      <c r="C98" s="22" t="s">
        <v>90</v>
      </c>
      <c r="D98" s="35"/>
      <c r="E98" s="35"/>
      <c r="F98" s="35"/>
      <c r="G98" s="35"/>
      <c r="H98" s="35"/>
      <c r="I98" s="35"/>
      <c r="J98" s="35"/>
      <c r="K98" s="35"/>
      <c r="L98" s="687"/>
      <c r="M98" s="52"/>
      <c r="N98" s="88"/>
      <c r="O98" s="52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57" t="s">
        <v>82</v>
      </c>
      <c r="B99" s="333"/>
      <c r="C99" s="35"/>
      <c r="D99" s="35"/>
      <c r="E99" s="35"/>
      <c r="F99" s="35"/>
      <c r="G99" s="35"/>
      <c r="H99" s="35"/>
      <c r="I99" s="35"/>
      <c r="J99" s="35"/>
      <c r="K99" s="35"/>
      <c r="L99" s="687"/>
      <c r="M99" s="52"/>
      <c r="N99" s="88"/>
      <c r="O99" s="52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57"/>
      <c r="B100" s="333"/>
      <c r="C100" s="35"/>
      <c r="D100" s="35"/>
      <c r="E100" s="35"/>
      <c r="F100" s="35"/>
      <c r="G100" s="35"/>
      <c r="H100" s="35"/>
      <c r="I100" s="35"/>
      <c r="J100" s="35"/>
      <c r="K100" s="35"/>
      <c r="L100" s="687"/>
      <c r="M100" s="52"/>
      <c r="N100" s="88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57"/>
      <c r="B101" s="333"/>
      <c r="C101" s="35"/>
      <c r="D101" s="35"/>
      <c r="E101" s="35"/>
      <c r="F101" s="35"/>
      <c r="G101" s="35"/>
      <c r="H101" s="35"/>
      <c r="I101" s="35"/>
      <c r="J101" s="35"/>
      <c r="K101" s="35"/>
      <c r="L101" s="687"/>
      <c r="M101" s="52"/>
      <c r="N101" s="88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ht="16.5" customHeight="1" hidden="1">
      <c r="A102" s="14" t="s">
        <v>85</v>
      </c>
      <c r="B102" s="372" t="s">
        <v>86</v>
      </c>
      <c r="C102" s="375"/>
      <c r="D102" s="375"/>
      <c r="E102" s="375"/>
      <c r="F102" s="375"/>
      <c r="G102" s="375"/>
      <c r="H102" s="375"/>
      <c r="I102" s="375"/>
      <c r="J102" s="375"/>
      <c r="K102" s="375"/>
      <c r="L102" s="13"/>
      <c r="M102" s="5"/>
      <c r="N102" s="93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 hidden="1">
      <c r="A103" s="57" t="s">
        <v>87</v>
      </c>
      <c r="B103" s="333"/>
      <c r="C103" s="22" t="s">
        <v>90</v>
      </c>
      <c r="D103" s="35"/>
      <c r="E103" s="35"/>
      <c r="F103" s="35"/>
      <c r="G103" s="35"/>
      <c r="H103" s="35"/>
      <c r="I103" s="35"/>
      <c r="J103" s="35"/>
      <c r="K103" s="35"/>
      <c r="L103" s="687"/>
      <c r="M103" s="52"/>
      <c r="N103" s="88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1:23" ht="12.75" hidden="1">
      <c r="A104" s="57" t="s">
        <v>88</v>
      </c>
      <c r="B104" s="333"/>
      <c r="C104" s="22" t="s">
        <v>90</v>
      </c>
      <c r="D104" s="35"/>
      <c r="E104" s="35"/>
      <c r="F104" s="35"/>
      <c r="G104" s="35"/>
      <c r="H104" s="35"/>
      <c r="I104" s="35"/>
      <c r="J104" s="35"/>
      <c r="K104" s="35"/>
      <c r="L104" s="687"/>
      <c r="M104" s="52"/>
      <c r="N104" s="88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1:23" ht="12.75" hidden="1">
      <c r="A105" s="57"/>
      <c r="B105" s="264"/>
      <c r="C105" s="72"/>
      <c r="D105" s="35"/>
      <c r="E105" s="35"/>
      <c r="F105" s="35"/>
      <c r="G105" s="35"/>
      <c r="H105" s="35"/>
      <c r="I105" s="35"/>
      <c r="J105" s="35"/>
      <c r="K105" s="35"/>
      <c r="L105" s="687"/>
      <c r="M105" s="52"/>
      <c r="N105" s="88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1:23" ht="23.25" customHeight="1">
      <c r="A106" s="350" t="s">
        <v>232</v>
      </c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13"/>
      <c r="M106" s="5">
        <f>M107</f>
        <v>100000</v>
      </c>
      <c r="N106" s="93">
        <f aca="true" t="shared" si="22" ref="N106:W106">N107</f>
        <v>0</v>
      </c>
      <c r="O106" s="5">
        <f t="shared" si="22"/>
        <v>118000</v>
      </c>
      <c r="P106" s="5">
        <f t="shared" si="22"/>
        <v>118000</v>
      </c>
      <c r="Q106" s="5">
        <f t="shared" si="22"/>
        <v>0</v>
      </c>
      <c r="R106" s="5">
        <f t="shared" si="22"/>
        <v>118000</v>
      </c>
      <c r="S106" s="5">
        <f t="shared" si="22"/>
        <v>118000</v>
      </c>
      <c r="T106" s="5">
        <f t="shared" si="22"/>
        <v>0</v>
      </c>
      <c r="U106" s="5">
        <f t="shared" si="22"/>
        <v>118000</v>
      </c>
      <c r="V106" s="5">
        <f t="shared" si="22"/>
        <v>118000</v>
      </c>
      <c r="W106" s="5">
        <f t="shared" si="22"/>
        <v>0</v>
      </c>
    </row>
    <row r="107" spans="1:23" ht="43.5" customHeight="1">
      <c r="A107" s="57" t="s">
        <v>24</v>
      </c>
      <c r="B107" s="333" t="s">
        <v>532</v>
      </c>
      <c r="C107" s="72" t="s">
        <v>90</v>
      </c>
      <c r="D107" s="35"/>
      <c r="E107" s="35" t="s">
        <v>118</v>
      </c>
      <c r="F107" s="35" t="s">
        <v>129</v>
      </c>
      <c r="G107" s="35" t="s">
        <v>533</v>
      </c>
      <c r="H107" s="35" t="s">
        <v>121</v>
      </c>
      <c r="I107" s="35"/>
      <c r="J107" s="35"/>
      <c r="K107" s="35"/>
      <c r="L107" s="687"/>
      <c r="M107" s="52">
        <v>100000</v>
      </c>
      <c r="N107" s="88"/>
      <c r="O107" s="52">
        <f>P107+Q107</f>
        <v>118000</v>
      </c>
      <c r="P107" s="52">
        <v>118000</v>
      </c>
      <c r="Q107" s="52">
        <v>0</v>
      </c>
      <c r="R107" s="52">
        <f>S107+T107</f>
        <v>118000</v>
      </c>
      <c r="S107" s="52">
        <v>118000</v>
      </c>
      <c r="T107" s="52">
        <v>0</v>
      </c>
      <c r="U107" s="52">
        <f>V107+W107</f>
        <v>118000</v>
      </c>
      <c r="V107" s="52">
        <v>118000</v>
      </c>
      <c r="W107" s="52">
        <v>0</v>
      </c>
    </row>
    <row r="108" spans="1:23" ht="12.75">
      <c r="A108" s="57" t="s">
        <v>25</v>
      </c>
      <c r="B108" s="264"/>
      <c r="C108" s="72" t="s">
        <v>90</v>
      </c>
      <c r="D108" s="35"/>
      <c r="E108" s="35"/>
      <c r="F108" s="35"/>
      <c r="G108" s="35"/>
      <c r="H108" s="35"/>
      <c r="I108" s="35"/>
      <c r="J108" s="35"/>
      <c r="K108" s="35"/>
      <c r="L108" s="687"/>
      <c r="M108" s="52"/>
      <c r="N108" s="88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ht="41.25" customHeight="1">
      <c r="A109" s="350" t="s">
        <v>166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73"/>
      <c r="N109" s="702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3" ht="22.5">
      <c r="A110" s="63" t="s">
        <v>152</v>
      </c>
      <c r="B110" s="338" t="s">
        <v>169</v>
      </c>
      <c r="C110" s="74"/>
      <c r="D110" s="52"/>
      <c r="E110" s="52"/>
      <c r="F110" s="52"/>
      <c r="G110" s="52"/>
      <c r="H110" s="52"/>
      <c r="I110" s="52"/>
      <c r="J110" s="52"/>
      <c r="K110" s="52"/>
      <c r="L110" s="684"/>
      <c r="M110" s="73"/>
      <c r="N110" s="702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3" ht="12.75">
      <c r="A111" s="63" t="s">
        <v>167</v>
      </c>
      <c r="B111" s="339"/>
      <c r="C111" s="77"/>
      <c r="D111" s="78"/>
      <c r="E111" s="78"/>
      <c r="F111" s="78"/>
      <c r="G111" s="78"/>
      <c r="H111" s="78"/>
      <c r="I111" s="78"/>
      <c r="J111" s="78"/>
      <c r="K111" s="78"/>
      <c r="L111" s="684"/>
      <c r="M111" s="73"/>
      <c r="N111" s="702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ht="12.75">
      <c r="A112" s="63" t="s">
        <v>168</v>
      </c>
      <c r="B112" s="339"/>
      <c r="C112" s="77"/>
      <c r="D112" s="78"/>
      <c r="E112" s="78"/>
      <c r="F112" s="78"/>
      <c r="G112" s="78"/>
      <c r="H112" s="78"/>
      <c r="I112" s="78"/>
      <c r="J112" s="78"/>
      <c r="K112" s="78"/>
      <c r="L112" s="684"/>
      <c r="M112" s="73"/>
      <c r="N112" s="702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3" ht="45" customHeight="1">
      <c r="A113" s="63" t="s">
        <v>170</v>
      </c>
      <c r="B113" s="338" t="s">
        <v>173</v>
      </c>
      <c r="C113" s="77"/>
      <c r="D113" s="78"/>
      <c r="E113" s="78"/>
      <c r="F113" s="78"/>
      <c r="G113" s="78"/>
      <c r="H113" s="78"/>
      <c r="I113" s="78"/>
      <c r="J113" s="78"/>
      <c r="K113" s="78"/>
      <c r="L113" s="684"/>
      <c r="M113" s="73"/>
      <c r="N113" s="702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3" ht="12.75">
      <c r="A114" s="63" t="s">
        <v>171</v>
      </c>
      <c r="B114" s="339"/>
      <c r="C114" s="77"/>
      <c r="D114" s="78"/>
      <c r="E114" s="78"/>
      <c r="F114" s="78"/>
      <c r="G114" s="78"/>
      <c r="H114" s="78"/>
      <c r="I114" s="78"/>
      <c r="J114" s="78"/>
      <c r="K114" s="78"/>
      <c r="L114" s="684"/>
      <c r="M114" s="73"/>
      <c r="N114" s="702"/>
      <c r="O114" s="73"/>
      <c r="P114" s="73"/>
      <c r="Q114" s="73"/>
      <c r="R114" s="73"/>
      <c r="S114" s="73"/>
      <c r="T114" s="73"/>
      <c r="U114" s="73"/>
      <c r="V114" s="73"/>
      <c r="W114" s="73"/>
    </row>
    <row r="115" spans="1:23" ht="12.75">
      <c r="A115" s="63" t="s">
        <v>172</v>
      </c>
      <c r="B115" s="339"/>
      <c r="C115" s="77"/>
      <c r="D115" s="78"/>
      <c r="E115" s="78"/>
      <c r="F115" s="78"/>
      <c r="G115" s="78"/>
      <c r="H115" s="78"/>
      <c r="I115" s="78"/>
      <c r="J115" s="78"/>
      <c r="K115" s="78"/>
      <c r="L115" s="684"/>
      <c r="M115" s="73"/>
      <c r="N115" s="702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3" ht="12.75">
      <c r="A116" s="43" t="s">
        <v>44</v>
      </c>
      <c r="B116" s="400" t="s">
        <v>225</v>
      </c>
      <c r="C116" s="401"/>
      <c r="D116" s="401"/>
      <c r="E116" s="401"/>
      <c r="F116" s="401"/>
      <c r="G116" s="401"/>
      <c r="H116" s="402"/>
      <c r="I116" s="403"/>
      <c r="J116" s="403"/>
      <c r="K116" s="403"/>
      <c r="L116" s="403"/>
      <c r="M116" s="46">
        <f>SUM(M120)</f>
        <v>278580</v>
      </c>
      <c r="N116" s="703"/>
      <c r="O116" s="46">
        <f aca="true" t="shared" si="23" ref="O116:W116">SUM(O120)</f>
        <v>341062</v>
      </c>
      <c r="P116" s="46">
        <f t="shared" si="23"/>
        <v>328522</v>
      </c>
      <c r="Q116" s="46">
        <f t="shared" si="23"/>
        <v>12540</v>
      </c>
      <c r="R116" s="46">
        <f t="shared" si="23"/>
        <v>358475</v>
      </c>
      <c r="S116" s="46">
        <f t="shared" si="23"/>
        <v>358475</v>
      </c>
      <c r="T116" s="46">
        <f t="shared" si="23"/>
        <v>0</v>
      </c>
      <c r="U116" s="46">
        <f t="shared" si="23"/>
        <v>363215</v>
      </c>
      <c r="V116" s="46">
        <f t="shared" si="23"/>
        <v>363215</v>
      </c>
      <c r="W116" s="46">
        <f t="shared" si="23"/>
        <v>0</v>
      </c>
    </row>
    <row r="117" spans="1:23" ht="31.5">
      <c r="A117" s="57" t="s">
        <v>26</v>
      </c>
      <c r="B117" s="340" t="s">
        <v>89</v>
      </c>
      <c r="C117" s="23" t="s">
        <v>90</v>
      </c>
      <c r="D117" s="14"/>
      <c r="E117" s="35"/>
      <c r="F117" s="35"/>
      <c r="G117" s="35"/>
      <c r="H117" s="35"/>
      <c r="I117" s="35"/>
      <c r="J117" s="35"/>
      <c r="K117" s="35"/>
      <c r="L117" s="687"/>
      <c r="M117" s="73"/>
      <c r="N117" s="702"/>
      <c r="O117" s="73"/>
      <c r="P117" s="73"/>
      <c r="Q117" s="73"/>
      <c r="R117" s="73"/>
      <c r="S117" s="73"/>
      <c r="T117" s="73"/>
      <c r="U117" s="73"/>
      <c r="V117" s="73"/>
      <c r="W117" s="73"/>
    </row>
    <row r="118" spans="1:23" ht="12.75">
      <c r="A118" s="53" t="s">
        <v>17</v>
      </c>
      <c r="B118" s="264"/>
      <c r="C118" s="35"/>
      <c r="D118" s="35"/>
      <c r="E118" s="35"/>
      <c r="F118" s="35"/>
      <c r="G118" s="35"/>
      <c r="H118" s="35"/>
      <c r="I118" s="35"/>
      <c r="J118" s="35"/>
      <c r="K118" s="35"/>
      <c r="L118" s="687"/>
      <c r="M118" s="73"/>
      <c r="N118" s="702"/>
      <c r="O118" s="73"/>
      <c r="P118" s="73"/>
      <c r="Q118" s="73"/>
      <c r="R118" s="73"/>
      <c r="S118" s="73"/>
      <c r="T118" s="73"/>
      <c r="U118" s="73"/>
      <c r="V118" s="73"/>
      <c r="W118" s="73"/>
    </row>
    <row r="119" spans="1:23" ht="12.75">
      <c r="A119" s="57" t="s">
        <v>18</v>
      </c>
      <c r="B119" s="264"/>
      <c r="C119" s="35"/>
      <c r="D119" s="35"/>
      <c r="E119" s="35"/>
      <c r="F119" s="35"/>
      <c r="G119" s="35"/>
      <c r="H119" s="35"/>
      <c r="I119" s="35"/>
      <c r="J119" s="35"/>
      <c r="K119" s="35"/>
      <c r="L119" s="687"/>
      <c r="M119" s="73"/>
      <c r="N119" s="702"/>
      <c r="O119" s="73"/>
      <c r="P119" s="73"/>
      <c r="Q119" s="73"/>
      <c r="R119" s="73"/>
      <c r="S119" s="73"/>
      <c r="T119" s="73"/>
      <c r="U119" s="73"/>
      <c r="V119" s="73"/>
      <c r="W119" s="73"/>
    </row>
    <row r="120" spans="1:23" ht="12.75">
      <c r="A120" s="57" t="s">
        <v>27</v>
      </c>
      <c r="B120" s="346" t="s">
        <v>224</v>
      </c>
      <c r="C120" s="22" t="s">
        <v>90</v>
      </c>
      <c r="D120" s="22"/>
      <c r="E120" s="35"/>
      <c r="F120" s="35"/>
      <c r="G120" s="35" t="s">
        <v>568</v>
      </c>
      <c r="H120" s="35"/>
      <c r="I120" s="35"/>
      <c r="J120" s="35"/>
      <c r="K120" s="35"/>
      <c r="L120" s="687"/>
      <c r="M120" s="73">
        <f>SUM(M121:M122)</f>
        <v>278580</v>
      </c>
      <c r="N120" s="702"/>
      <c r="O120" s="73">
        <f aca="true" t="shared" si="24" ref="O120:W120">SUM(O121:O122)</f>
        <v>341062</v>
      </c>
      <c r="P120" s="73">
        <f t="shared" si="24"/>
        <v>328522</v>
      </c>
      <c r="Q120" s="73">
        <f t="shared" si="24"/>
        <v>12540</v>
      </c>
      <c r="R120" s="73">
        <f t="shared" si="24"/>
        <v>358475</v>
      </c>
      <c r="S120" s="73">
        <f t="shared" si="24"/>
        <v>358475</v>
      </c>
      <c r="T120" s="73">
        <f t="shared" si="24"/>
        <v>0</v>
      </c>
      <c r="U120" s="73">
        <f t="shared" si="24"/>
        <v>363215</v>
      </c>
      <c r="V120" s="73">
        <f t="shared" si="24"/>
        <v>363215</v>
      </c>
      <c r="W120" s="73">
        <f t="shared" si="24"/>
        <v>0</v>
      </c>
    </row>
    <row r="121" spans="1:23" ht="15.75" customHeight="1">
      <c r="A121" s="57" t="s">
        <v>19</v>
      </c>
      <c r="B121" s="713" t="s">
        <v>567</v>
      </c>
      <c r="C121" s="35"/>
      <c r="D121" s="35"/>
      <c r="E121" s="35" t="s">
        <v>127</v>
      </c>
      <c r="F121" s="35" t="s">
        <v>260</v>
      </c>
      <c r="G121" s="35" t="s">
        <v>258</v>
      </c>
      <c r="H121" s="35" t="s">
        <v>121</v>
      </c>
      <c r="I121" s="35"/>
      <c r="J121" s="35"/>
      <c r="K121" s="35"/>
      <c r="L121" s="687"/>
      <c r="M121" s="73">
        <v>278580</v>
      </c>
      <c r="N121" s="702"/>
      <c r="O121" s="73">
        <v>265822</v>
      </c>
      <c r="P121" s="73">
        <v>265822</v>
      </c>
      <c r="Q121" s="73">
        <v>0</v>
      </c>
      <c r="R121" s="73">
        <v>275496</v>
      </c>
      <c r="S121" s="73">
        <v>275496</v>
      </c>
      <c r="T121" s="73"/>
      <c r="U121" s="73">
        <v>278128</v>
      </c>
      <c r="V121" s="73">
        <v>278128</v>
      </c>
      <c r="W121" s="73"/>
    </row>
    <row r="122" spans="1:23" ht="12.75">
      <c r="A122" s="57" t="s">
        <v>92</v>
      </c>
      <c r="B122" s="347" t="s">
        <v>226</v>
      </c>
      <c r="C122" s="35"/>
      <c r="D122" s="35"/>
      <c r="E122" s="35" t="s">
        <v>118</v>
      </c>
      <c r="F122" s="35" t="s">
        <v>117</v>
      </c>
      <c r="G122" s="35" t="s">
        <v>194</v>
      </c>
      <c r="H122" s="35" t="s">
        <v>121</v>
      </c>
      <c r="I122" s="37"/>
      <c r="J122" s="37"/>
      <c r="K122" s="37"/>
      <c r="L122" s="687"/>
      <c r="M122" s="73">
        <v>0</v>
      </c>
      <c r="N122" s="702"/>
      <c r="O122" s="73">
        <f>P122+Q122</f>
        <v>75240</v>
      </c>
      <c r="P122" s="73">
        <v>62700</v>
      </c>
      <c r="Q122" s="73">
        <v>12540</v>
      </c>
      <c r="R122" s="73">
        <f>S122+T122</f>
        <v>82979</v>
      </c>
      <c r="S122" s="73">
        <v>82979</v>
      </c>
      <c r="T122" s="73"/>
      <c r="U122" s="73">
        <f>V122+W122</f>
        <v>85087</v>
      </c>
      <c r="V122" s="73">
        <v>85087</v>
      </c>
      <c r="W122" s="73"/>
    </row>
    <row r="123" spans="1:23" ht="31.5">
      <c r="A123" s="14" t="s">
        <v>12</v>
      </c>
      <c r="B123" s="340" t="s">
        <v>93</v>
      </c>
      <c r="C123" s="22" t="s">
        <v>90</v>
      </c>
      <c r="D123" s="35"/>
      <c r="E123" s="35"/>
      <c r="F123" s="35"/>
      <c r="G123" s="35"/>
      <c r="H123" s="35"/>
      <c r="I123" s="35"/>
      <c r="J123" s="35"/>
      <c r="K123" s="35"/>
      <c r="L123" s="687"/>
      <c r="M123" s="52"/>
      <c r="N123" s="88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57" t="s">
        <v>65</v>
      </c>
      <c r="B124" s="264"/>
      <c r="C124" s="35"/>
      <c r="D124" s="35"/>
      <c r="E124" s="35"/>
      <c r="F124" s="35"/>
      <c r="G124" s="35"/>
      <c r="H124" s="35"/>
      <c r="I124" s="35"/>
      <c r="J124" s="35"/>
      <c r="K124" s="35"/>
      <c r="L124" s="687"/>
      <c r="M124" s="52"/>
      <c r="N124" s="88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57" t="s">
        <v>94</v>
      </c>
      <c r="B125" s="264"/>
      <c r="C125" s="35"/>
      <c r="D125" s="35"/>
      <c r="E125" s="35"/>
      <c r="F125" s="35"/>
      <c r="G125" s="35"/>
      <c r="H125" s="35"/>
      <c r="I125" s="35"/>
      <c r="J125" s="35"/>
      <c r="K125" s="35"/>
      <c r="L125" s="687"/>
      <c r="M125" s="52"/>
      <c r="N125" s="88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14" t="s">
        <v>13</v>
      </c>
      <c r="B126" s="336" t="s">
        <v>95</v>
      </c>
      <c r="C126" s="22" t="s">
        <v>90</v>
      </c>
      <c r="D126" s="35"/>
      <c r="E126" s="35"/>
      <c r="F126" s="35"/>
      <c r="G126" s="35"/>
      <c r="H126" s="35"/>
      <c r="I126" s="35"/>
      <c r="J126" s="35"/>
      <c r="K126" s="35"/>
      <c r="L126" s="687"/>
      <c r="M126" s="52"/>
      <c r="N126" s="88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ht="12.75">
      <c r="A127" s="57" t="s">
        <v>98</v>
      </c>
      <c r="B127" s="264"/>
      <c r="C127" s="35"/>
      <c r="D127" s="35"/>
      <c r="E127" s="35"/>
      <c r="F127" s="35"/>
      <c r="G127" s="35"/>
      <c r="H127" s="35"/>
      <c r="I127" s="35"/>
      <c r="J127" s="35"/>
      <c r="K127" s="35"/>
      <c r="L127" s="687"/>
      <c r="M127" s="52"/>
      <c r="N127" s="88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ht="12.75">
      <c r="A128" s="57" t="s">
        <v>96</v>
      </c>
      <c r="B128" s="336" t="s">
        <v>97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687"/>
      <c r="M128" s="52"/>
      <c r="N128" s="88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ht="12.75">
      <c r="A129" s="57" t="s">
        <v>99</v>
      </c>
      <c r="B129" s="264"/>
      <c r="C129" s="35"/>
      <c r="D129" s="35"/>
      <c r="E129" s="35"/>
      <c r="F129" s="35"/>
      <c r="G129" s="35"/>
      <c r="H129" s="35"/>
      <c r="I129" s="35"/>
      <c r="J129" s="35"/>
      <c r="K129" s="35"/>
      <c r="L129" s="687"/>
      <c r="M129" s="52"/>
      <c r="N129" s="88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14" t="s">
        <v>100</v>
      </c>
      <c r="B130" s="336" t="s">
        <v>101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687"/>
      <c r="M130" s="52"/>
      <c r="N130" s="88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12.75">
      <c r="A131" s="57" t="s">
        <v>102</v>
      </c>
      <c r="B131" s="264"/>
      <c r="C131" s="35"/>
      <c r="D131" s="35"/>
      <c r="E131" s="35"/>
      <c r="F131" s="35"/>
      <c r="G131" s="35"/>
      <c r="H131" s="35"/>
      <c r="I131" s="35"/>
      <c r="J131" s="35"/>
      <c r="K131" s="35"/>
      <c r="L131" s="687"/>
      <c r="M131" s="52"/>
      <c r="N131" s="88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24" customHeight="1">
      <c r="A132" s="23" t="s">
        <v>46</v>
      </c>
      <c r="B132" s="372" t="s">
        <v>153</v>
      </c>
      <c r="C132" s="375"/>
      <c r="D132" s="375"/>
      <c r="E132" s="375"/>
      <c r="F132" s="375"/>
      <c r="G132" s="375"/>
      <c r="H132" s="375"/>
      <c r="I132" s="375"/>
      <c r="J132" s="375"/>
      <c r="K132" s="375"/>
      <c r="L132" s="13"/>
      <c r="M132" s="5"/>
      <c r="N132" s="93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>
      <c r="A133" s="14" t="s">
        <v>26</v>
      </c>
      <c r="B133" s="340"/>
      <c r="C133" s="22" t="s">
        <v>90</v>
      </c>
      <c r="D133" s="21"/>
      <c r="E133" s="35"/>
      <c r="F133" s="35"/>
      <c r="G133" s="35"/>
      <c r="H133" s="35"/>
      <c r="I133" s="35"/>
      <c r="J133" s="35"/>
      <c r="K133" s="35"/>
      <c r="L133" s="687"/>
      <c r="M133" s="52"/>
      <c r="N133" s="88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ht="12.75" hidden="1">
      <c r="A134" s="57" t="s">
        <v>17</v>
      </c>
      <c r="B134" s="264"/>
      <c r="C134" s="35"/>
      <c r="D134" s="35"/>
      <c r="E134" s="35"/>
      <c r="F134" s="35"/>
      <c r="G134" s="35"/>
      <c r="H134" s="35"/>
      <c r="I134" s="35"/>
      <c r="J134" s="35"/>
      <c r="K134" s="35"/>
      <c r="L134" s="687"/>
      <c r="M134" s="52"/>
      <c r="N134" s="88"/>
      <c r="O134" s="52"/>
      <c r="P134" s="52"/>
      <c r="Q134" s="79"/>
      <c r="R134" s="79"/>
      <c r="S134" s="52"/>
      <c r="T134" s="52"/>
      <c r="U134" s="52"/>
      <c r="V134" s="52"/>
      <c r="W134" s="52"/>
    </row>
    <row r="135" spans="1:23" ht="12.75" hidden="1">
      <c r="A135" s="53" t="s">
        <v>18</v>
      </c>
      <c r="B135" s="264"/>
      <c r="C135" s="35"/>
      <c r="D135" s="35"/>
      <c r="E135" s="35"/>
      <c r="F135" s="35"/>
      <c r="G135" s="35"/>
      <c r="H135" s="35"/>
      <c r="I135" s="35"/>
      <c r="J135" s="35"/>
      <c r="K135" s="35"/>
      <c r="L135" s="687"/>
      <c r="M135" s="52"/>
      <c r="N135" s="88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14" t="s">
        <v>27</v>
      </c>
      <c r="B136" s="340"/>
      <c r="C136" s="22" t="s">
        <v>90</v>
      </c>
      <c r="D136" s="21"/>
      <c r="E136" s="35"/>
      <c r="F136" s="35"/>
      <c r="G136" s="35"/>
      <c r="H136" s="35"/>
      <c r="I136" s="35"/>
      <c r="J136" s="35"/>
      <c r="K136" s="35"/>
      <c r="L136" s="687"/>
      <c r="M136" s="52"/>
      <c r="N136" s="88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ht="12.75" hidden="1">
      <c r="A137" s="57" t="s">
        <v>19</v>
      </c>
      <c r="B137" s="264"/>
      <c r="C137" s="35"/>
      <c r="D137" s="35"/>
      <c r="E137" s="35"/>
      <c r="F137" s="35"/>
      <c r="G137" s="35"/>
      <c r="H137" s="35"/>
      <c r="I137" s="35"/>
      <c r="J137" s="35"/>
      <c r="K137" s="35"/>
      <c r="L137" s="687"/>
      <c r="M137" s="52"/>
      <c r="N137" s="88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12.75" hidden="1">
      <c r="A138" s="57" t="s">
        <v>20</v>
      </c>
      <c r="B138" s="264"/>
      <c r="C138" s="35"/>
      <c r="D138" s="35"/>
      <c r="E138" s="35"/>
      <c r="F138" s="35"/>
      <c r="G138" s="35"/>
      <c r="H138" s="35"/>
      <c r="I138" s="35"/>
      <c r="J138" s="35"/>
      <c r="K138" s="35"/>
      <c r="L138" s="687"/>
      <c r="M138" s="52"/>
      <c r="N138" s="88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ht="27" customHeight="1">
      <c r="A139" s="23" t="s">
        <v>33</v>
      </c>
      <c r="B139" s="350" t="s">
        <v>174</v>
      </c>
      <c r="C139" s="353"/>
      <c r="D139" s="353"/>
      <c r="E139" s="353"/>
      <c r="F139" s="353"/>
      <c r="G139" s="353"/>
      <c r="H139" s="353"/>
      <c r="I139" s="353"/>
      <c r="J139" s="353"/>
      <c r="K139" s="353"/>
      <c r="L139" s="13"/>
      <c r="M139" s="5"/>
      <c r="N139" s="93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2.75">
      <c r="A140" s="57" t="s">
        <v>30</v>
      </c>
      <c r="B140" s="264"/>
      <c r="C140" s="22"/>
      <c r="D140" s="35"/>
      <c r="E140" s="35"/>
      <c r="F140" s="35"/>
      <c r="G140" s="35"/>
      <c r="H140" s="35"/>
      <c r="I140" s="35"/>
      <c r="J140" s="35"/>
      <c r="K140" s="35"/>
      <c r="L140" s="687"/>
      <c r="M140" s="52"/>
      <c r="N140" s="88"/>
      <c r="O140" s="52"/>
      <c r="P140" s="52"/>
      <c r="Q140" s="52"/>
      <c r="R140" s="52"/>
      <c r="S140" s="52"/>
      <c r="T140" s="52"/>
      <c r="U140" s="52"/>
      <c r="V140" s="52"/>
      <c r="W140" s="52"/>
    </row>
    <row r="141" spans="1:23" ht="12.75">
      <c r="A141" s="57" t="s">
        <v>27</v>
      </c>
      <c r="B141" s="264"/>
      <c r="C141" s="35"/>
      <c r="D141" s="35"/>
      <c r="E141" s="35"/>
      <c r="F141" s="35"/>
      <c r="G141" s="35"/>
      <c r="H141" s="35"/>
      <c r="I141" s="35"/>
      <c r="J141" s="35"/>
      <c r="K141" s="35"/>
      <c r="L141" s="687"/>
      <c r="M141" s="52"/>
      <c r="N141" s="88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23" t="s">
        <v>47</v>
      </c>
      <c r="B142" s="372" t="s">
        <v>48</v>
      </c>
      <c r="C142" s="373"/>
      <c r="D142" s="373"/>
      <c r="E142" s="374"/>
      <c r="F142" s="374"/>
      <c r="G142" s="374"/>
      <c r="H142" s="374"/>
      <c r="I142" s="375"/>
      <c r="J142" s="376"/>
      <c r="K142" s="35"/>
      <c r="L142" s="687"/>
      <c r="M142" s="24"/>
      <c r="N142" s="88"/>
      <c r="O142" s="51"/>
      <c r="P142" s="52"/>
      <c r="Q142" s="52"/>
      <c r="R142" s="51"/>
      <c r="S142" s="52"/>
      <c r="T142" s="52"/>
      <c r="U142" s="52"/>
      <c r="V142" s="51"/>
      <c r="W142" s="52"/>
    </row>
    <row r="143" spans="1:23" ht="12.75">
      <c r="A143" s="57" t="s">
        <v>26</v>
      </c>
      <c r="B143" s="336" t="s">
        <v>34</v>
      </c>
      <c r="C143" s="22" t="s">
        <v>90</v>
      </c>
      <c r="D143" s="14"/>
      <c r="E143" s="35"/>
      <c r="F143" s="35"/>
      <c r="G143" s="35"/>
      <c r="H143" s="35"/>
      <c r="I143" s="35"/>
      <c r="J143" s="35"/>
      <c r="K143" s="35"/>
      <c r="L143" s="687"/>
      <c r="M143" s="52"/>
      <c r="N143" s="88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ht="31.5">
      <c r="A144" s="53" t="s">
        <v>17</v>
      </c>
      <c r="B144" s="340" t="s">
        <v>51</v>
      </c>
      <c r="C144" s="22" t="s">
        <v>90</v>
      </c>
      <c r="D144" s="21"/>
      <c r="E144" s="35"/>
      <c r="F144" s="35"/>
      <c r="G144" s="35"/>
      <c r="H144" s="35"/>
      <c r="I144" s="35"/>
      <c r="J144" s="35"/>
      <c r="K144" s="35"/>
      <c r="L144" s="687"/>
      <c r="M144" s="52"/>
      <c r="N144" s="88"/>
      <c r="O144" s="52"/>
      <c r="P144" s="52"/>
      <c r="Q144" s="52"/>
      <c r="R144" s="52"/>
      <c r="S144" s="52"/>
      <c r="T144" s="52"/>
      <c r="U144" s="52"/>
      <c r="V144" s="52"/>
      <c r="W144" s="52"/>
    </row>
    <row r="145" spans="1:23" ht="12.75">
      <c r="A145" s="57">
        <v>2</v>
      </c>
      <c r="B145" s="336" t="s">
        <v>31</v>
      </c>
      <c r="C145" s="22" t="s">
        <v>90</v>
      </c>
      <c r="D145" s="14"/>
      <c r="E145" s="35"/>
      <c r="F145" s="35"/>
      <c r="G145" s="35"/>
      <c r="H145" s="35"/>
      <c r="I145" s="35"/>
      <c r="J145" s="35"/>
      <c r="K145" s="35"/>
      <c r="L145" s="687"/>
      <c r="M145" s="52"/>
      <c r="N145" s="88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:23" ht="12.75">
      <c r="A146" s="57" t="s">
        <v>19</v>
      </c>
      <c r="B146" s="341"/>
      <c r="C146" s="22" t="s">
        <v>90</v>
      </c>
      <c r="D146" s="25"/>
      <c r="E146" s="35"/>
      <c r="F146" s="35"/>
      <c r="G146" s="35"/>
      <c r="H146" s="35"/>
      <c r="I146" s="35"/>
      <c r="J146" s="35"/>
      <c r="K146" s="35"/>
      <c r="L146" s="687"/>
      <c r="M146" s="52"/>
      <c r="N146" s="88"/>
      <c r="O146" s="52"/>
      <c r="P146" s="52"/>
      <c r="Q146" s="52"/>
      <c r="R146" s="51"/>
      <c r="S146" s="52"/>
      <c r="T146" s="52"/>
      <c r="U146" s="52"/>
      <c r="V146" s="52"/>
      <c r="W146" s="52"/>
    </row>
    <row r="147" spans="1:23" ht="21">
      <c r="A147" s="57">
        <v>3</v>
      </c>
      <c r="B147" s="340" t="s">
        <v>175</v>
      </c>
      <c r="C147" s="22" t="s">
        <v>90</v>
      </c>
      <c r="D147" s="14"/>
      <c r="E147" s="35"/>
      <c r="F147" s="35"/>
      <c r="G147" s="35"/>
      <c r="H147" s="35"/>
      <c r="I147" s="35"/>
      <c r="J147" s="35"/>
      <c r="K147" s="35"/>
      <c r="L147" s="687"/>
      <c r="M147" s="52"/>
      <c r="N147" s="88"/>
      <c r="O147" s="52"/>
      <c r="P147" s="52"/>
      <c r="Q147" s="52"/>
      <c r="R147" s="52"/>
      <c r="S147" s="52"/>
      <c r="T147" s="52"/>
      <c r="U147" s="52"/>
      <c r="V147" s="52"/>
      <c r="W147" s="52"/>
    </row>
    <row r="148" spans="1:23" ht="12.75">
      <c r="A148" s="57" t="s">
        <v>21</v>
      </c>
      <c r="B148" s="264"/>
      <c r="C148" s="35"/>
      <c r="D148" s="35"/>
      <c r="E148" s="35"/>
      <c r="F148" s="35"/>
      <c r="G148" s="35"/>
      <c r="H148" s="35"/>
      <c r="I148" s="35"/>
      <c r="J148" s="35"/>
      <c r="K148" s="35"/>
      <c r="L148" s="687"/>
      <c r="M148" s="52"/>
      <c r="N148" s="88"/>
      <c r="O148" s="52"/>
      <c r="P148" s="52"/>
      <c r="Q148" s="52"/>
      <c r="R148" s="52"/>
      <c r="S148" s="52"/>
      <c r="T148" s="52"/>
      <c r="U148" s="52"/>
      <c r="V148" s="52"/>
      <c r="W148" s="52"/>
    </row>
    <row r="149" spans="1:23" ht="12.75">
      <c r="A149" s="57" t="s">
        <v>111</v>
      </c>
      <c r="B149" s="264"/>
      <c r="C149" s="35"/>
      <c r="D149" s="35"/>
      <c r="E149" s="35"/>
      <c r="F149" s="35"/>
      <c r="G149" s="35"/>
      <c r="H149" s="35"/>
      <c r="I149" s="35"/>
      <c r="J149" s="35"/>
      <c r="K149" s="35"/>
      <c r="L149" s="687"/>
      <c r="M149" s="52"/>
      <c r="N149" s="88"/>
      <c r="O149" s="52"/>
      <c r="P149" s="52"/>
      <c r="Q149" s="52"/>
      <c r="R149" s="52"/>
      <c r="S149" s="52"/>
      <c r="T149" s="52"/>
      <c r="U149" s="52"/>
      <c r="V149" s="52"/>
      <c r="W149" s="52"/>
    </row>
    <row r="150" spans="1:23" ht="16.5" customHeight="1">
      <c r="A150" s="6" t="s">
        <v>32</v>
      </c>
      <c r="B150" s="350" t="s">
        <v>50</v>
      </c>
      <c r="C150" s="362"/>
      <c r="D150" s="362"/>
      <c r="E150" s="362"/>
      <c r="F150" s="362"/>
      <c r="G150" s="363"/>
      <c r="H150" s="5"/>
      <c r="I150" s="5"/>
      <c r="J150" s="80"/>
      <c r="K150" s="80"/>
      <c r="L150" s="691"/>
      <c r="M150" s="80"/>
      <c r="N150" s="224"/>
      <c r="O150" s="80"/>
      <c r="P150" s="80"/>
      <c r="Q150" s="80"/>
      <c r="R150" s="80"/>
      <c r="S150" s="80"/>
      <c r="T150" s="80"/>
      <c r="U150" s="80"/>
      <c r="V150" s="80"/>
      <c r="W150" s="80"/>
    </row>
    <row r="151" spans="1:23" ht="12.75">
      <c r="A151" s="52"/>
      <c r="B151" s="342"/>
      <c r="C151" s="26"/>
      <c r="D151" s="26"/>
      <c r="E151" s="26"/>
      <c r="F151" s="26"/>
      <c r="G151" s="26"/>
      <c r="H151" s="26"/>
      <c r="I151" s="26"/>
      <c r="J151" s="52"/>
      <c r="K151" s="52"/>
      <c r="L151" s="76"/>
      <c r="M151" s="52"/>
      <c r="N151" s="88"/>
      <c r="O151" s="52"/>
      <c r="P151" s="52"/>
      <c r="Q151" s="52"/>
      <c r="R151" s="52"/>
      <c r="S151" s="52"/>
      <c r="T151" s="52"/>
      <c r="U151" s="52"/>
      <c r="V151" s="52"/>
      <c r="W151" s="52"/>
    </row>
    <row r="152" spans="1:23" ht="30" customHeight="1">
      <c r="A152" s="6" t="s">
        <v>49</v>
      </c>
      <c r="B152" s="350" t="s">
        <v>233</v>
      </c>
      <c r="C152" s="353"/>
      <c r="D152" s="353"/>
      <c r="E152" s="353"/>
      <c r="F152" s="353"/>
      <c r="G152" s="353"/>
      <c r="H152" s="353"/>
      <c r="I152" s="353"/>
      <c r="J152" s="353"/>
      <c r="K152" s="353"/>
      <c r="L152" s="20"/>
      <c r="M152" s="5"/>
      <c r="N152" s="93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2.7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339"/>
      <c r="M153" s="81"/>
      <c r="N153" s="704"/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1:23" ht="12.75" customHeight="1">
      <c r="A154" s="17" t="s">
        <v>103</v>
      </c>
      <c r="B154" s="17" t="s">
        <v>61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339"/>
      <c r="M154" s="81"/>
      <c r="N154" s="704"/>
      <c r="O154" s="81"/>
      <c r="P154" s="81"/>
      <c r="Q154" s="81"/>
      <c r="R154" s="81"/>
      <c r="S154" s="81"/>
      <c r="T154" s="81"/>
      <c r="U154" s="81"/>
      <c r="V154" s="81"/>
      <c r="W154" s="81"/>
    </row>
    <row r="155" spans="1:23" ht="12.75">
      <c r="A155" s="32"/>
      <c r="B155" s="32" t="s">
        <v>176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692"/>
      <c r="M155" s="33">
        <f>SUM(M19+M116+M132+M139+M142+M150+M152+M154)</f>
        <v>91352430</v>
      </c>
      <c r="N155" s="705"/>
      <c r="O155" s="33">
        <f>SUM(O19+O116+O132+O139+O142+O150+O152+O154)</f>
        <v>97188035</v>
      </c>
      <c r="P155" s="33">
        <f>SUM(P19+P116+P132+P139+P142+P150+P152+P154)</f>
        <v>91533660</v>
      </c>
      <c r="Q155" s="33">
        <f>SUM(Q19+Q116+Q132+Q139+Q142+Q150+Q152+Q154)</f>
        <v>5654375</v>
      </c>
      <c r="R155" s="33">
        <f>SUM(R19+R116+R132+R139+R142+R150+R152+R154)</f>
        <v>101466422.97412801</v>
      </c>
      <c r="S155" s="33">
        <f>SUM(S19+S116+S132+S139+S142+S150+S152+S154)</f>
        <v>101466423</v>
      </c>
      <c r="T155" s="33">
        <f>SUM(T19+T116+T132+T139+T142+T150+T152+T154)</f>
        <v>0</v>
      </c>
      <c r="U155" s="33">
        <f>SUM(U19+U116+U132+U139+U142+U150+U152+U154)</f>
        <v>104217119.51789312</v>
      </c>
      <c r="V155" s="33">
        <f>SUM(V19+V116+V132+V139+V142+V150+V152+V154)</f>
        <v>104217120</v>
      </c>
      <c r="W155" s="33">
        <f>SUM(W19+W116+W132+W139+W142+W150+W152+W154)</f>
        <v>0</v>
      </c>
    </row>
    <row r="156" spans="1:23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41">
        <f>SUM(M116+M19)</f>
        <v>91352430</v>
      </c>
      <c r="N156" s="41"/>
      <c r="O156" s="41">
        <f>SUM(O116+O19)</f>
        <v>97188035</v>
      </c>
      <c r="P156" s="41">
        <f>SUM(P116+P19)</f>
        <v>91533660</v>
      </c>
      <c r="Q156" s="41">
        <f>SUM(Q116+Q19)</f>
        <v>5654375</v>
      </c>
      <c r="R156" s="41">
        <f>SUM(R116+R19)</f>
        <v>101466422.97412801</v>
      </c>
      <c r="S156" s="41">
        <f>SUM(S116+S19)</f>
        <v>101466423</v>
      </c>
      <c r="T156" s="41">
        <f>SUM(T116+T19)</f>
        <v>0</v>
      </c>
      <c r="U156" s="41">
        <f>SUM(U116+U19)</f>
        <v>104217119.51789312</v>
      </c>
      <c r="V156" s="41">
        <f>SUM(V116+V19)</f>
        <v>104217120</v>
      </c>
      <c r="W156" s="41">
        <f>SUM(W116+W19)</f>
        <v>0</v>
      </c>
    </row>
    <row r="157" spans="1:23" ht="16.5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3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</row>
    <row r="158" spans="1:23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</row>
    <row r="159" spans="1:23" ht="12.75">
      <c r="A159" s="27" t="s">
        <v>113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82"/>
      <c r="Q159" s="82"/>
      <c r="R159" s="82"/>
      <c r="S159" s="82"/>
      <c r="T159" s="82"/>
      <c r="U159" s="82"/>
      <c r="V159" s="82"/>
      <c r="W159" s="82"/>
    </row>
    <row r="160" spans="1:23" ht="12.75">
      <c r="A160" s="27" t="s">
        <v>114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82"/>
      <c r="Q160" s="82"/>
      <c r="R160" s="82"/>
      <c r="S160" s="82"/>
      <c r="T160" s="82"/>
      <c r="U160" s="82"/>
      <c r="V160" s="82"/>
      <c r="W160" s="82"/>
    </row>
    <row r="161" spans="1:23" ht="15.75" customHeight="1">
      <c r="A161" s="27" t="s">
        <v>115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82"/>
      <c r="Q161" s="82"/>
      <c r="R161" s="82"/>
      <c r="S161" s="82"/>
      <c r="T161" s="82"/>
      <c r="U161" s="82"/>
      <c r="V161" s="82"/>
      <c r="W161" s="82"/>
    </row>
    <row r="162" spans="1:23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</row>
    <row r="163" spans="1:23" ht="12.75" customHeight="1">
      <c r="A163" s="405" t="s">
        <v>28</v>
      </c>
      <c r="B163" s="672" t="s">
        <v>1</v>
      </c>
      <c r="C163" s="357" t="s">
        <v>54</v>
      </c>
      <c r="D163" s="357" t="s">
        <v>55</v>
      </c>
      <c r="E163" s="377" t="s">
        <v>2</v>
      </c>
      <c r="F163" s="378"/>
      <c r="G163" s="378"/>
      <c r="H163" s="84"/>
      <c r="I163" s="385" t="s">
        <v>37</v>
      </c>
      <c r="J163" s="357" t="s">
        <v>38</v>
      </c>
      <c r="K163" s="357" t="s">
        <v>3</v>
      </c>
      <c r="L163" s="85"/>
      <c r="M163" s="94"/>
      <c r="N163" s="86"/>
      <c r="O163" s="86"/>
      <c r="P163" s="86"/>
      <c r="Q163" s="389"/>
      <c r="R163" s="389"/>
      <c r="S163" s="86"/>
      <c r="T163" s="86"/>
      <c r="U163" s="87"/>
      <c r="V163" s="86"/>
      <c r="W163" s="84"/>
    </row>
    <row r="164" spans="1:23" ht="12.75" customHeight="1">
      <c r="A164" s="406"/>
      <c r="B164" s="673"/>
      <c r="C164" s="388"/>
      <c r="D164" s="388"/>
      <c r="E164" s="396" t="s">
        <v>4</v>
      </c>
      <c r="F164" s="397"/>
      <c r="G164" s="397"/>
      <c r="H164" s="398"/>
      <c r="I164" s="386"/>
      <c r="J164" s="388"/>
      <c r="K164" s="388"/>
      <c r="L164" s="399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4"/>
    </row>
    <row r="165" spans="1:23" ht="12.75" customHeight="1">
      <c r="A165" s="406"/>
      <c r="B165" s="673"/>
      <c r="C165" s="388"/>
      <c r="D165" s="388"/>
      <c r="E165" s="393" t="s">
        <v>5</v>
      </c>
      <c r="F165" s="393" t="s">
        <v>6</v>
      </c>
      <c r="G165" s="390" t="s">
        <v>36</v>
      </c>
      <c r="H165" s="393" t="s">
        <v>7</v>
      </c>
      <c r="I165" s="386"/>
      <c r="J165" s="388"/>
      <c r="K165" s="388"/>
      <c r="L165" s="354" t="s">
        <v>53</v>
      </c>
      <c r="M165" s="355"/>
      <c r="N165" s="355"/>
      <c r="O165" s="355"/>
      <c r="P165" s="355"/>
      <c r="Q165" s="355"/>
      <c r="R165" s="355"/>
      <c r="S165" s="355"/>
      <c r="T165" s="355"/>
      <c r="U165" s="355"/>
      <c r="V165" s="355"/>
      <c r="W165" s="356"/>
    </row>
    <row r="166" spans="1:23" ht="12.75" customHeight="1">
      <c r="A166" s="406"/>
      <c r="B166" s="673"/>
      <c r="C166" s="388"/>
      <c r="D166" s="388"/>
      <c r="E166" s="394"/>
      <c r="F166" s="394"/>
      <c r="G166" s="391"/>
      <c r="H166" s="394"/>
      <c r="I166" s="386"/>
      <c r="J166" s="388"/>
      <c r="K166" s="388"/>
      <c r="L166" s="693" t="s">
        <v>39</v>
      </c>
      <c r="M166" s="712" t="s">
        <v>40</v>
      </c>
      <c r="N166" s="706" t="s">
        <v>41</v>
      </c>
      <c r="O166" s="359" t="s">
        <v>42</v>
      </c>
      <c r="P166" s="360"/>
      <c r="Q166" s="361"/>
      <c r="R166" s="359" t="s">
        <v>8</v>
      </c>
      <c r="S166" s="360"/>
      <c r="T166" s="361"/>
      <c r="U166" s="367" t="s">
        <v>9</v>
      </c>
      <c r="V166" s="368"/>
      <c r="W166" s="369"/>
    </row>
    <row r="167" spans="1:23" ht="36" customHeight="1">
      <c r="A167" s="407"/>
      <c r="B167" s="674"/>
      <c r="C167" s="358"/>
      <c r="D167" s="358"/>
      <c r="E167" s="395"/>
      <c r="F167" s="395"/>
      <c r="G167" s="392"/>
      <c r="H167" s="395"/>
      <c r="I167" s="387"/>
      <c r="J167" s="358"/>
      <c r="K167" s="358"/>
      <c r="L167" s="664"/>
      <c r="M167" s="712"/>
      <c r="N167" s="666"/>
      <c r="O167" s="51" t="s">
        <v>10</v>
      </c>
      <c r="P167" s="51" t="s">
        <v>11</v>
      </c>
      <c r="Q167" s="51" t="s">
        <v>29</v>
      </c>
      <c r="R167" s="51" t="s">
        <v>10</v>
      </c>
      <c r="S167" s="51" t="s">
        <v>11</v>
      </c>
      <c r="T167" s="51" t="s">
        <v>29</v>
      </c>
      <c r="U167" s="51" t="s">
        <v>10</v>
      </c>
      <c r="V167" s="51" t="s">
        <v>11</v>
      </c>
      <c r="W167" s="51" t="s">
        <v>29</v>
      </c>
    </row>
    <row r="168" spans="1:23" ht="12.75">
      <c r="A168" s="51">
        <v>1</v>
      </c>
      <c r="B168" s="332">
        <v>2</v>
      </c>
      <c r="C168" s="51"/>
      <c r="D168" s="51"/>
      <c r="E168" s="51" t="s">
        <v>12</v>
      </c>
      <c r="F168" s="51" t="s">
        <v>13</v>
      </c>
      <c r="G168" s="51">
        <v>5</v>
      </c>
      <c r="H168" s="51">
        <v>6</v>
      </c>
      <c r="I168" s="51">
        <v>7</v>
      </c>
      <c r="J168" s="51">
        <v>8</v>
      </c>
      <c r="K168" s="51">
        <v>9</v>
      </c>
      <c r="L168" s="216">
        <v>10</v>
      </c>
      <c r="M168" s="51">
        <v>11</v>
      </c>
      <c r="N168" s="217">
        <v>12</v>
      </c>
      <c r="O168" s="359" t="s">
        <v>14</v>
      </c>
      <c r="P168" s="360"/>
      <c r="Q168" s="361"/>
      <c r="R168" s="359" t="s">
        <v>15</v>
      </c>
      <c r="S168" s="360"/>
      <c r="T168" s="361"/>
      <c r="U168" s="359" t="s">
        <v>16</v>
      </c>
      <c r="V168" s="360"/>
      <c r="W168" s="361"/>
    </row>
    <row r="169" spans="1:23" ht="24" customHeight="1">
      <c r="A169" s="51" t="s">
        <v>43</v>
      </c>
      <c r="B169" s="350" t="s">
        <v>157</v>
      </c>
      <c r="C169" s="362"/>
      <c r="D169" s="362"/>
      <c r="E169" s="362"/>
      <c r="F169" s="362"/>
      <c r="G169" s="362"/>
      <c r="H169" s="363"/>
      <c r="I169" s="52"/>
      <c r="J169" s="52"/>
      <c r="K169" s="52"/>
      <c r="L169" s="76"/>
      <c r="M169" s="29">
        <f aca="true" t="shared" si="25" ref="M169:W169">SUM(M171+M179+M186+M192+M217)</f>
        <v>1182600</v>
      </c>
      <c r="N169" s="707">
        <f t="shared" si="25"/>
        <v>0</v>
      </c>
      <c r="O169" s="29">
        <f t="shared" si="25"/>
        <v>1182600</v>
      </c>
      <c r="P169" s="29">
        <f t="shared" si="25"/>
        <v>1182600</v>
      </c>
      <c r="Q169" s="29">
        <f t="shared" si="25"/>
        <v>0</v>
      </c>
      <c r="R169" s="29">
        <f t="shared" si="25"/>
        <v>1182600</v>
      </c>
      <c r="S169" s="29">
        <f t="shared" si="25"/>
        <v>1182600</v>
      </c>
      <c r="T169" s="29">
        <f t="shared" si="25"/>
        <v>0</v>
      </c>
      <c r="U169" s="29">
        <f t="shared" si="25"/>
        <v>1182600</v>
      </c>
      <c r="V169" s="29">
        <f t="shared" si="25"/>
        <v>1182600</v>
      </c>
      <c r="W169" s="29">
        <f t="shared" si="25"/>
        <v>0</v>
      </c>
    </row>
    <row r="170" spans="1:23" ht="12.75">
      <c r="A170" s="52"/>
      <c r="B170" s="367"/>
      <c r="C170" s="368"/>
      <c r="D170" s="368"/>
      <c r="E170" s="368"/>
      <c r="F170" s="368"/>
      <c r="G170" s="369"/>
      <c r="H170" s="52"/>
      <c r="I170" s="370"/>
      <c r="J170" s="371"/>
      <c r="K170" s="52"/>
      <c r="L170" s="76"/>
      <c r="M170" s="52"/>
      <c r="N170" s="88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1:23" ht="12.75" customHeight="1">
      <c r="A171" s="350" t="s">
        <v>177</v>
      </c>
      <c r="B171" s="362"/>
      <c r="C171" s="362"/>
      <c r="D171" s="362"/>
      <c r="E171" s="362"/>
      <c r="F171" s="362"/>
      <c r="G171" s="362"/>
      <c r="H171" s="362"/>
      <c r="I171" s="362"/>
      <c r="J171" s="362"/>
      <c r="K171" s="362"/>
      <c r="L171" s="76"/>
      <c r="M171" s="52"/>
      <c r="N171" s="88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1:23" ht="22.5">
      <c r="A172" s="51" t="s">
        <v>17</v>
      </c>
      <c r="B172" s="338" t="s">
        <v>159</v>
      </c>
      <c r="C172" s="89" t="s">
        <v>90</v>
      </c>
      <c r="D172" s="40"/>
      <c r="E172" s="52"/>
      <c r="F172" s="52"/>
      <c r="G172" s="52"/>
      <c r="H172" s="52"/>
      <c r="I172" s="52"/>
      <c r="J172" s="52"/>
      <c r="K172" s="52"/>
      <c r="L172" s="76"/>
      <c r="M172" s="52"/>
      <c r="N172" s="88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1:23" ht="12.75">
      <c r="A173" s="51" t="s">
        <v>58</v>
      </c>
      <c r="B173" s="338"/>
      <c r="C173" s="89"/>
      <c r="D173" s="40"/>
      <c r="E173" s="52"/>
      <c r="F173" s="52"/>
      <c r="G173" s="52"/>
      <c r="H173" s="52"/>
      <c r="I173" s="52"/>
      <c r="J173" s="52"/>
      <c r="K173" s="52"/>
      <c r="L173" s="76"/>
      <c r="M173" s="52"/>
      <c r="N173" s="88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1:23" ht="33.75">
      <c r="A174" s="51" t="s">
        <v>18</v>
      </c>
      <c r="B174" s="338" t="s">
        <v>112</v>
      </c>
      <c r="C174" s="89" t="s">
        <v>90</v>
      </c>
      <c r="D174" s="40"/>
      <c r="E174" s="52"/>
      <c r="F174" s="52"/>
      <c r="G174" s="52"/>
      <c r="H174" s="52"/>
      <c r="I174" s="52"/>
      <c r="J174" s="52"/>
      <c r="K174" s="52"/>
      <c r="L174" s="76"/>
      <c r="M174" s="52"/>
      <c r="N174" s="88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1:23" ht="12.75">
      <c r="A175" s="51" t="s">
        <v>59</v>
      </c>
      <c r="B175" s="338"/>
      <c r="C175" s="89"/>
      <c r="D175" s="40"/>
      <c r="E175" s="52"/>
      <c r="F175" s="52"/>
      <c r="G175" s="52"/>
      <c r="H175" s="52"/>
      <c r="I175" s="52"/>
      <c r="J175" s="52"/>
      <c r="K175" s="52"/>
      <c r="L175" s="76"/>
      <c r="M175" s="52"/>
      <c r="N175" s="88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1:23" ht="12.75">
      <c r="A176" s="51" t="s">
        <v>60</v>
      </c>
      <c r="B176" s="338" t="s">
        <v>61</v>
      </c>
      <c r="C176" s="89" t="s">
        <v>90</v>
      </c>
      <c r="D176" s="40"/>
      <c r="E176" s="52"/>
      <c r="F176" s="52"/>
      <c r="G176" s="52"/>
      <c r="H176" s="52"/>
      <c r="I176" s="52"/>
      <c r="J176" s="52"/>
      <c r="K176" s="52"/>
      <c r="L176" s="76"/>
      <c r="M176" s="52"/>
      <c r="N176" s="88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1:23" ht="12.75">
      <c r="A177" s="51" t="s">
        <v>62</v>
      </c>
      <c r="B177" s="338"/>
      <c r="C177" s="40"/>
      <c r="D177" s="40"/>
      <c r="E177" s="52"/>
      <c r="F177" s="52"/>
      <c r="G177" s="52"/>
      <c r="H177" s="52"/>
      <c r="I177" s="52"/>
      <c r="J177" s="52"/>
      <c r="K177" s="52"/>
      <c r="L177" s="76"/>
      <c r="M177" s="52"/>
      <c r="N177" s="88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1:23" ht="12.75">
      <c r="A178" s="51"/>
      <c r="B178" s="338"/>
      <c r="C178" s="40"/>
      <c r="D178" s="40"/>
      <c r="E178" s="52"/>
      <c r="F178" s="52"/>
      <c r="G178" s="52"/>
      <c r="H178" s="52"/>
      <c r="I178" s="52"/>
      <c r="J178" s="52"/>
      <c r="K178" s="52"/>
      <c r="L178" s="76"/>
      <c r="M178" s="52"/>
      <c r="N178" s="88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1:23" ht="11.25" customHeight="1">
      <c r="A179" s="350" t="s">
        <v>160</v>
      </c>
      <c r="B179" s="362"/>
      <c r="C179" s="362"/>
      <c r="D179" s="362"/>
      <c r="E179" s="362"/>
      <c r="F179" s="362"/>
      <c r="G179" s="362"/>
      <c r="H179" s="362"/>
      <c r="I179" s="362"/>
      <c r="J179" s="362"/>
      <c r="K179" s="363"/>
      <c r="L179" s="76"/>
      <c r="M179" s="29">
        <f>M180+M182</f>
        <v>1182600</v>
      </c>
      <c r="N179" s="707">
        <f>SUM(N180+N182+N184)</f>
        <v>0</v>
      </c>
      <c r="O179" s="29">
        <f aca="true" t="shared" si="26" ref="O179:W179">O180+O182</f>
        <v>1182600</v>
      </c>
      <c r="P179" s="29">
        <f t="shared" si="26"/>
        <v>1182600</v>
      </c>
      <c r="Q179" s="29">
        <f t="shared" si="26"/>
        <v>0</v>
      </c>
      <c r="R179" s="29">
        <f t="shared" si="26"/>
        <v>1182600</v>
      </c>
      <c r="S179" s="29">
        <f t="shared" si="26"/>
        <v>1182600</v>
      </c>
      <c r="T179" s="29">
        <f t="shared" si="26"/>
        <v>0</v>
      </c>
      <c r="U179" s="29">
        <f t="shared" si="26"/>
        <v>1182600</v>
      </c>
      <c r="V179" s="29">
        <f t="shared" si="26"/>
        <v>1182600</v>
      </c>
      <c r="W179" s="29">
        <f t="shared" si="26"/>
        <v>0</v>
      </c>
    </row>
    <row r="180" spans="1:23" ht="22.5">
      <c r="A180" s="63" t="s">
        <v>19</v>
      </c>
      <c r="B180" s="338" t="s">
        <v>178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76"/>
      <c r="M180" s="52">
        <f>SUM(M181)</f>
        <v>1008850</v>
      </c>
      <c r="N180" s="88"/>
      <c r="O180" s="52">
        <f aca="true" t="shared" si="27" ref="O180:W180">SUM(O181)</f>
        <v>1008850</v>
      </c>
      <c r="P180" s="52">
        <f t="shared" si="27"/>
        <v>1008850</v>
      </c>
      <c r="Q180" s="52">
        <v>0</v>
      </c>
      <c r="R180" s="52">
        <f t="shared" si="27"/>
        <v>1008850</v>
      </c>
      <c r="S180" s="52">
        <f t="shared" si="27"/>
        <v>1008850</v>
      </c>
      <c r="T180" s="52">
        <f t="shared" si="27"/>
        <v>0</v>
      </c>
      <c r="U180" s="52">
        <f t="shared" si="27"/>
        <v>1008850</v>
      </c>
      <c r="V180" s="52">
        <f t="shared" si="27"/>
        <v>1008850</v>
      </c>
      <c r="W180" s="52">
        <f t="shared" si="27"/>
        <v>0</v>
      </c>
    </row>
    <row r="181" spans="1:23" ht="45">
      <c r="A181" s="63" t="s">
        <v>56</v>
      </c>
      <c r="B181" s="338" t="s">
        <v>143</v>
      </c>
      <c r="C181" s="52"/>
      <c r="D181" s="52"/>
      <c r="E181" s="35" t="s">
        <v>144</v>
      </c>
      <c r="F181" s="35" t="s">
        <v>126</v>
      </c>
      <c r="G181" s="35" t="s">
        <v>195</v>
      </c>
      <c r="H181" s="35" t="s">
        <v>119</v>
      </c>
      <c r="I181" s="52"/>
      <c r="J181" s="52"/>
      <c r="K181" s="52"/>
      <c r="L181" s="76"/>
      <c r="M181" s="55">
        <f>Благовещенская!M175+Богородская!M175+Воздвиженская!M173+Владимирская!M167+Глуховская!M175+Егоровская!M168+Капустихинская!M166+Нахратовская!M162+Нестиарская!M168+Староустинская!M165+'р.п.Воскресенское'!M174</f>
        <v>1008850</v>
      </c>
      <c r="N181" s="699">
        <f>Благовещенская!N175+Богородская!N175+Воздвиженская!N173+Владимирская!N167+Глуховская!N175+Егоровская!N168+Капустихинская!N166+Нахратовская!N162+Нестиарская!N168+Староустинская!N165+'р.п.Воскресенское'!N174</f>
        <v>71660</v>
      </c>
      <c r="O181" s="55">
        <f>Благовещенская!O175+Богородская!O175+Воздвиженская!O173+Владимирская!O167+Глуховская!O175+Егоровская!O168+Капустихинская!O166+Нахратовская!O162+Нестиарская!O168+Староустинская!O165+'р.п.Воскресенское'!O174</f>
        <v>1008850</v>
      </c>
      <c r="P181" s="55">
        <f>Благовещенская!P175+Богородская!P175+Воздвиженская!P173+Владимирская!O167+Глуховская!P175+Егоровская!P168+Капустихинская!P166+Нахратовская!P162+Нестиарская!P168+Староустинская!P165+'р.п.Воскресенское'!P174</f>
        <v>1008850</v>
      </c>
      <c r="Q181" s="55">
        <v>0</v>
      </c>
      <c r="R181" s="55">
        <f>Благовещенская!R175+Богородская!R175+Воздвиженская!R173+Владимирская!R167+Глуховская!R175+Егоровская!R168+Капустихинская!R166+Нахратовская!R162+Нестиарская!R168+Староустинская!R165+'р.п.Воскресенское'!R174</f>
        <v>1008850</v>
      </c>
      <c r="S181" s="55">
        <f>Благовещенская!S175+Богородская!S175+Воздвиженская!S173+Владимирская!R167+Глуховская!S175+Егоровская!S168+Капустихинская!S166+Нахратовская!S162+Нестиарская!S168+Староустинская!S165+'р.п.Воскресенское'!S174</f>
        <v>1008850</v>
      </c>
      <c r="T181" s="55">
        <v>0</v>
      </c>
      <c r="U181" s="55">
        <f>Благовещенская!U175+Богородская!U175+Воздвиженская!U173+Владимирская!U167+Глуховская!U175+Егоровская!U168+Капустихинская!U166+Нахратовская!U162+Нестиарская!U168+Староустинская!U165+'р.п.Воскресенское'!U174</f>
        <v>1008850</v>
      </c>
      <c r="V181" s="55">
        <f>Благовещенская!V175+Богородская!V175+Воздвиженская!V173+Владимирская!U167+Глуховская!V175+Егоровская!V168+Капустихинская!V166+Нахратовская!V162+Нестиарская!V168+Староустинская!V165+'р.п.Воскресенское'!V174</f>
        <v>1008850</v>
      </c>
      <c r="W181" s="55">
        <f>Благовещенская!W175+Богородская!W175+Воздвиженская!W173+Владимирская!W167+Глуховская!W175+Егоровская!W168+Капустихинская!W166+Нахратовская!W162+Нестиарская!W168+Староустинская!W165+'р.п.Воскресенское'!W174</f>
        <v>0</v>
      </c>
    </row>
    <row r="182" spans="1:23" ht="36.75" customHeight="1">
      <c r="A182" s="63" t="s">
        <v>20</v>
      </c>
      <c r="B182" s="338" t="s">
        <v>110</v>
      </c>
      <c r="C182" s="52"/>
      <c r="D182" s="52"/>
      <c r="E182" s="35" t="s">
        <v>144</v>
      </c>
      <c r="F182" s="35" t="s">
        <v>126</v>
      </c>
      <c r="G182" s="35" t="s">
        <v>195</v>
      </c>
      <c r="H182" s="35" t="s">
        <v>196</v>
      </c>
      <c r="I182" s="52"/>
      <c r="J182" s="52"/>
      <c r="K182" s="52"/>
      <c r="L182" s="76"/>
      <c r="M182" s="52">
        <f>M183</f>
        <v>173750</v>
      </c>
      <c r="N182" s="88"/>
      <c r="O182" s="52">
        <f aca="true" t="shared" si="28" ref="O182:W182">O183</f>
        <v>173750</v>
      </c>
      <c r="P182" s="52">
        <f t="shared" si="28"/>
        <v>173750</v>
      </c>
      <c r="Q182" s="52">
        <f t="shared" si="28"/>
        <v>0</v>
      </c>
      <c r="R182" s="52">
        <f t="shared" si="28"/>
        <v>173750</v>
      </c>
      <c r="S182" s="52">
        <f t="shared" si="28"/>
        <v>173750</v>
      </c>
      <c r="T182" s="52">
        <f t="shared" si="28"/>
        <v>0</v>
      </c>
      <c r="U182" s="52">
        <f t="shared" si="28"/>
        <v>173750</v>
      </c>
      <c r="V182" s="52">
        <f t="shared" si="28"/>
        <v>173750</v>
      </c>
      <c r="W182" s="52">
        <f t="shared" si="28"/>
        <v>0</v>
      </c>
    </row>
    <row r="183" spans="1:23" ht="45">
      <c r="A183" s="63" t="s">
        <v>105</v>
      </c>
      <c r="B183" s="338" t="s">
        <v>143</v>
      </c>
      <c r="C183" s="52"/>
      <c r="D183" s="52"/>
      <c r="E183" s="35" t="s">
        <v>144</v>
      </c>
      <c r="F183" s="35" t="s">
        <v>126</v>
      </c>
      <c r="G183" s="35" t="s">
        <v>195</v>
      </c>
      <c r="H183" s="35" t="s">
        <v>121</v>
      </c>
      <c r="I183" s="37"/>
      <c r="J183" s="37"/>
      <c r="K183" s="37"/>
      <c r="L183" s="76"/>
      <c r="M183" s="55">
        <f>Благовещенская!M177+Богородская!M177+Воздвиженская!M175+Владимирская!M169+Глуховская!M177+Егоровская!M170+Капустихинская!M168+Нахратовская!M164+Нестиарская!M170+Староустинская!M167+'р.п.Воскресенское'!M176</f>
        <v>173750</v>
      </c>
      <c r="N183" s="699">
        <f>Благовещенская!N177+Богородская!N177+Воздвиженская!N175+Владимирская!N169+Глуховская!N177+Егоровская!N170+Капустихинская!N168+Нахратовская!N164+Нестиарская!N170+Староустинская!N167+'р.п.Воскресенское'!N176</f>
        <v>11140</v>
      </c>
      <c r="O183" s="55">
        <f>Благовещенская!O177+Богородская!O177+Воздвиженская!O175+Владимирская!O169+Глуховская!O177+Егоровская!O170+Капустихинская!O168+Нахратовская!O164+Нестиарская!O170+Староустинская!O167+'р.п.Воскресенское'!O176</f>
        <v>173750</v>
      </c>
      <c r="P183" s="55">
        <f>Благовещенская!P177+Богородская!P177+Воздвиженская!P175+Владимирская!O169+Глуховская!P177+Егоровская!P170+Капустихинская!P168+Нахратовская!P164+Нестиарская!P170+Староустинская!P167+'р.п.Воскресенское'!P176</f>
        <v>173750</v>
      </c>
      <c r="Q183" s="55">
        <v>0</v>
      </c>
      <c r="R183" s="55">
        <f>Благовещенская!R177+Богородская!R177+Воздвиженская!R175+Владимирская!R169+Глуховская!R177+Егоровская!R170+Капустихинская!R168+Нахратовская!R164+Нестиарская!R170+Староустинская!R167+'р.п.Воскресенское'!R176</f>
        <v>173750</v>
      </c>
      <c r="S183" s="55">
        <f>'р.п.Воскресенское'!S176+Староустинская!S167+Нестиарская!S170+Нахратовская!S164+Капустихинская!S168+Егоровская!S170+Глуховская!S177+Владимирская!R169+Воздвиженская!S175+Богородская!S177+Благовещенская!S177</f>
        <v>173750</v>
      </c>
      <c r="T183" s="55">
        <v>0</v>
      </c>
      <c r="U183" s="55">
        <f>Благовещенская!U177+Богородская!U177+Воздвиженская!U175+Владимирская!U169+Глуховская!U177+Егоровская!U170+Капустихинская!U168+Нахратовская!U164+Нестиарская!U170+Староустинская!U167+'р.п.Воскресенское'!U176</f>
        <v>173750</v>
      </c>
      <c r="V183" s="55">
        <f>'р.п.Воскресенское'!V176+Староустинская!V167+Нестиарская!V170+Нахратовская!V164+Капустихинская!V168+Егоровская!V170+Глуховская!V177+Владимирская!U169+Воздвиженская!V175+Богородская!V177+Благовещенская!V177</f>
        <v>173750</v>
      </c>
      <c r="W183" s="55">
        <f>Благовещенская!W177+Богородская!W177+Воздвиженская!W175+Владимирская!W169+Глуховская!W177+Егоровская!W170+Капустихинская!W168+Нахратовская!W164+Нестиарская!W170+Староустинская!W167+'р.п.Воскресенское'!W176</f>
        <v>0</v>
      </c>
    </row>
    <row r="184" spans="1:23" ht="12.75" customHeight="1">
      <c r="A184" s="63" t="s">
        <v>57</v>
      </c>
      <c r="B184" s="332" t="s">
        <v>61</v>
      </c>
      <c r="C184" s="52"/>
      <c r="D184" s="52"/>
      <c r="E184" s="35"/>
      <c r="F184" s="35"/>
      <c r="G184" s="35"/>
      <c r="H184" s="35"/>
      <c r="I184" s="52"/>
      <c r="J184" s="52"/>
      <c r="K184" s="52"/>
      <c r="L184" s="76"/>
      <c r="M184" s="52"/>
      <c r="N184" s="88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1:23" ht="12.75">
      <c r="A185" s="63" t="s">
        <v>107</v>
      </c>
      <c r="B185" s="338"/>
      <c r="C185" s="52"/>
      <c r="D185" s="52"/>
      <c r="E185" s="35"/>
      <c r="F185" s="35"/>
      <c r="G185" s="35"/>
      <c r="H185" s="35"/>
      <c r="I185" s="52"/>
      <c r="J185" s="52"/>
      <c r="K185" s="52"/>
      <c r="L185" s="76"/>
      <c r="M185" s="52"/>
      <c r="N185" s="88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1:23" ht="22.5" customHeight="1">
      <c r="A186" s="381" t="s">
        <v>179</v>
      </c>
      <c r="B186" s="353"/>
      <c r="C186" s="353"/>
      <c r="D186" s="353"/>
      <c r="E186" s="353"/>
      <c r="F186" s="353"/>
      <c r="G186" s="353"/>
      <c r="H186" s="353"/>
      <c r="I186" s="353"/>
      <c r="J186" s="353"/>
      <c r="K186" s="353"/>
      <c r="L186" s="20"/>
      <c r="M186" s="5"/>
      <c r="N186" s="93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1:23" ht="45">
      <c r="A187" s="20" t="s">
        <v>63</v>
      </c>
      <c r="B187" s="338" t="s">
        <v>67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694"/>
      <c r="M187" s="6"/>
      <c r="N187" s="708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>
      <c r="A188" s="90" t="s">
        <v>64</v>
      </c>
      <c r="B188" s="343"/>
      <c r="C188" s="80"/>
      <c r="D188" s="80"/>
      <c r="E188" s="80"/>
      <c r="F188" s="80"/>
      <c r="G188" s="80"/>
      <c r="H188" s="80"/>
      <c r="I188" s="80"/>
      <c r="J188" s="80"/>
      <c r="K188" s="80"/>
      <c r="L188" s="694"/>
      <c r="M188" s="6"/>
      <c r="N188" s="708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>
      <c r="A189" s="90"/>
      <c r="B189" s="343"/>
      <c r="C189" s="80"/>
      <c r="D189" s="80"/>
      <c r="E189" s="80"/>
      <c r="F189" s="80"/>
      <c r="G189" s="80"/>
      <c r="H189" s="80"/>
      <c r="I189" s="80"/>
      <c r="J189" s="80"/>
      <c r="K189" s="80"/>
      <c r="L189" s="694"/>
      <c r="M189" s="6"/>
      <c r="N189" s="708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22.5">
      <c r="A190" s="63" t="s">
        <v>65</v>
      </c>
      <c r="B190" s="338" t="s">
        <v>68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76"/>
      <c r="M190" s="52">
        <f>M78</f>
        <v>124000</v>
      </c>
      <c r="N190" s="88">
        <f>N78</f>
        <v>0</v>
      </c>
      <c r="O190" s="52">
        <f>O78</f>
        <v>145600</v>
      </c>
      <c r="P190" s="52">
        <f>P78</f>
        <v>145600</v>
      </c>
      <c r="Q190" s="52">
        <f>Q78</f>
        <v>0</v>
      </c>
      <c r="R190" s="52">
        <f>R78</f>
        <v>145600</v>
      </c>
      <c r="S190" s="52">
        <f>S78</f>
        <v>145600</v>
      </c>
      <c r="T190" s="52">
        <f>T78</f>
        <v>0</v>
      </c>
      <c r="U190" s="52">
        <f>U78</f>
        <v>145600</v>
      </c>
      <c r="V190" s="52">
        <f>V78</f>
        <v>145600</v>
      </c>
      <c r="W190" s="52">
        <f>W78</f>
        <v>0</v>
      </c>
    </row>
    <row r="191" spans="1:13" ht="77.25" customHeight="1">
      <c r="A191" s="63" t="s">
        <v>66</v>
      </c>
      <c r="C191" s="52"/>
      <c r="D191" s="52"/>
      <c r="M191" s="710"/>
    </row>
    <row r="192" spans="1:23" ht="32.25" customHeight="1">
      <c r="A192" s="350" t="s">
        <v>231</v>
      </c>
      <c r="B192" s="353"/>
      <c r="C192" s="353"/>
      <c r="D192" s="353"/>
      <c r="E192" s="353"/>
      <c r="F192" s="353"/>
      <c r="G192" s="353"/>
      <c r="H192" s="353"/>
      <c r="I192" s="353"/>
      <c r="J192" s="353"/>
      <c r="K192" s="353"/>
      <c r="L192" s="20"/>
      <c r="M192" s="5"/>
      <c r="N192" s="93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.75">
      <c r="A193" s="6" t="s">
        <v>22</v>
      </c>
      <c r="B193" s="17" t="s">
        <v>69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76"/>
      <c r="M193" s="52"/>
      <c r="N193" s="88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67.5">
      <c r="A194" s="63" t="s">
        <v>70</v>
      </c>
      <c r="B194" s="344" t="s">
        <v>71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76"/>
      <c r="M194" s="52"/>
      <c r="N194" s="88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63" t="s">
        <v>72</v>
      </c>
      <c r="B195" s="81"/>
      <c r="C195" s="52"/>
      <c r="D195" s="52"/>
      <c r="E195" s="52"/>
      <c r="F195" s="52"/>
      <c r="G195" s="52"/>
      <c r="H195" s="52"/>
      <c r="I195" s="52"/>
      <c r="J195" s="52"/>
      <c r="K195" s="52"/>
      <c r="L195" s="76"/>
      <c r="M195" s="52"/>
      <c r="N195" s="88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63"/>
      <c r="B196" s="81"/>
      <c r="C196" s="52"/>
      <c r="D196" s="52"/>
      <c r="E196" s="52"/>
      <c r="F196" s="52"/>
      <c r="G196" s="52"/>
      <c r="H196" s="52"/>
      <c r="I196" s="52"/>
      <c r="J196" s="52"/>
      <c r="K196" s="52"/>
      <c r="L196" s="76"/>
      <c r="M196" s="52"/>
      <c r="N196" s="88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22.5">
      <c r="A197" s="63" t="s">
        <v>73</v>
      </c>
      <c r="B197" s="338" t="s">
        <v>76</v>
      </c>
      <c r="C197" s="15" t="s">
        <v>90</v>
      </c>
      <c r="D197" s="52"/>
      <c r="E197" s="52"/>
      <c r="F197" s="52"/>
      <c r="G197" s="52"/>
      <c r="H197" s="52"/>
      <c r="I197" s="52"/>
      <c r="J197" s="52"/>
      <c r="K197" s="52"/>
      <c r="L197" s="76"/>
      <c r="M197" s="52"/>
      <c r="N197" s="88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63" t="s">
        <v>74</v>
      </c>
      <c r="B198" s="81"/>
      <c r="C198" s="52"/>
      <c r="D198" s="52"/>
      <c r="E198" s="52"/>
      <c r="F198" s="52"/>
      <c r="G198" s="52"/>
      <c r="H198" s="52"/>
      <c r="I198" s="52"/>
      <c r="J198" s="52"/>
      <c r="K198" s="52"/>
      <c r="L198" s="76"/>
      <c r="M198" s="52"/>
      <c r="N198" s="88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2.75">
      <c r="A199" s="63"/>
      <c r="B199" s="81"/>
      <c r="C199" s="52"/>
      <c r="D199" s="52"/>
      <c r="E199" s="52"/>
      <c r="F199" s="52"/>
      <c r="G199" s="52"/>
      <c r="H199" s="52"/>
      <c r="I199" s="52"/>
      <c r="J199" s="52"/>
      <c r="K199" s="52"/>
      <c r="L199" s="76"/>
      <c r="M199" s="52"/>
      <c r="N199" s="88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22.5">
      <c r="A200" s="63" t="s">
        <v>75</v>
      </c>
      <c r="B200" s="338" t="s">
        <v>164</v>
      </c>
      <c r="C200" s="15" t="s">
        <v>90</v>
      </c>
      <c r="D200" s="52"/>
      <c r="E200" s="52"/>
      <c r="F200" s="52"/>
      <c r="G200" s="52"/>
      <c r="H200" s="52"/>
      <c r="I200" s="52"/>
      <c r="J200" s="52"/>
      <c r="K200" s="52"/>
      <c r="L200" s="76"/>
      <c r="M200" s="52"/>
      <c r="N200" s="88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63" t="s">
        <v>77</v>
      </c>
      <c r="B201" s="338"/>
      <c r="C201" s="52"/>
      <c r="D201" s="52"/>
      <c r="E201" s="52"/>
      <c r="F201" s="52"/>
      <c r="G201" s="52"/>
      <c r="H201" s="52"/>
      <c r="I201" s="52"/>
      <c r="J201" s="52"/>
      <c r="K201" s="52"/>
      <c r="L201" s="76"/>
      <c r="M201" s="52"/>
      <c r="N201" s="88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63" t="s">
        <v>23</v>
      </c>
      <c r="B202" s="17" t="s">
        <v>109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76"/>
      <c r="M202" s="52"/>
      <c r="N202" s="88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ht="67.5">
      <c r="A203" s="63" t="s">
        <v>78</v>
      </c>
      <c r="B203" s="344" t="s">
        <v>83</v>
      </c>
      <c r="C203" s="63"/>
      <c r="D203" s="63"/>
      <c r="E203" s="63"/>
      <c r="F203" s="63"/>
      <c r="G203" s="63"/>
      <c r="H203" s="63"/>
      <c r="I203" s="63"/>
      <c r="J203" s="63"/>
      <c r="K203" s="52"/>
      <c r="L203" s="76"/>
      <c r="M203" s="52"/>
      <c r="N203" s="88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2.75">
      <c r="A204" s="63" t="s">
        <v>72</v>
      </c>
      <c r="B204" s="81"/>
      <c r="C204" s="52"/>
      <c r="D204" s="52"/>
      <c r="E204" s="52"/>
      <c r="F204" s="52"/>
      <c r="G204" s="52"/>
      <c r="H204" s="52"/>
      <c r="I204" s="52"/>
      <c r="J204" s="52"/>
      <c r="K204" s="52"/>
      <c r="L204" s="76"/>
      <c r="M204" s="52"/>
      <c r="N204" s="88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ht="12.75" customHeight="1">
      <c r="A205" s="63"/>
      <c r="B205" s="81"/>
      <c r="C205" s="52"/>
      <c r="D205" s="52"/>
      <c r="E205" s="52"/>
      <c r="F205" s="52"/>
      <c r="G205" s="52"/>
      <c r="H205" s="52"/>
      <c r="I205" s="52"/>
      <c r="J205" s="52"/>
      <c r="K205" s="52"/>
      <c r="L205" s="76"/>
      <c r="M205" s="52"/>
      <c r="N205" s="88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22.5">
      <c r="A206" s="63" t="s">
        <v>79</v>
      </c>
      <c r="B206" s="338" t="s">
        <v>180</v>
      </c>
      <c r="C206" s="15" t="s">
        <v>90</v>
      </c>
      <c r="D206" s="52"/>
      <c r="E206" s="52"/>
      <c r="F206" s="52"/>
      <c r="G206" s="52"/>
      <c r="H206" s="52"/>
      <c r="I206" s="52"/>
      <c r="J206" s="52"/>
      <c r="K206" s="52"/>
      <c r="L206" s="76"/>
      <c r="M206" s="52"/>
      <c r="N206" s="88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12.75">
      <c r="A207" s="63" t="s">
        <v>80</v>
      </c>
      <c r="B207" s="81"/>
      <c r="C207" s="52"/>
      <c r="D207" s="52"/>
      <c r="E207" s="52"/>
      <c r="F207" s="52"/>
      <c r="G207" s="52"/>
      <c r="H207" s="52"/>
      <c r="I207" s="52"/>
      <c r="J207" s="52"/>
      <c r="K207" s="52"/>
      <c r="L207" s="76"/>
      <c r="M207" s="52"/>
      <c r="N207" s="88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12.75">
      <c r="A208" s="63"/>
      <c r="B208" s="81"/>
      <c r="C208" s="52"/>
      <c r="D208" s="52"/>
      <c r="E208" s="52"/>
      <c r="F208" s="52"/>
      <c r="G208" s="52"/>
      <c r="H208" s="52"/>
      <c r="I208" s="52"/>
      <c r="J208" s="52"/>
      <c r="K208" s="52"/>
      <c r="L208" s="76"/>
      <c r="M208" s="52"/>
      <c r="N208" s="88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27.75" customHeight="1">
      <c r="A209" s="63" t="s">
        <v>81</v>
      </c>
      <c r="B209" s="338" t="s">
        <v>165</v>
      </c>
      <c r="C209" s="15" t="s">
        <v>90</v>
      </c>
      <c r="D209" s="52"/>
      <c r="E209" s="52"/>
      <c r="F209" s="52"/>
      <c r="G209" s="52"/>
      <c r="H209" s="52"/>
      <c r="I209" s="52"/>
      <c r="J209" s="52"/>
      <c r="K209" s="52"/>
      <c r="L209" s="76"/>
      <c r="M209" s="52"/>
      <c r="N209" s="88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ht="12.75">
      <c r="A210" s="63" t="s">
        <v>82</v>
      </c>
      <c r="B210" s="338"/>
      <c r="C210" s="52"/>
      <c r="D210" s="52"/>
      <c r="E210" s="52"/>
      <c r="F210" s="52"/>
      <c r="G210" s="52"/>
      <c r="H210" s="52"/>
      <c r="I210" s="52"/>
      <c r="J210" s="52"/>
      <c r="K210" s="52"/>
      <c r="L210" s="76"/>
      <c r="M210" s="52"/>
      <c r="N210" s="88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12.75" hidden="1">
      <c r="A211" s="63"/>
      <c r="B211" s="338"/>
      <c r="C211" s="52"/>
      <c r="D211" s="52"/>
      <c r="E211" s="52"/>
      <c r="F211" s="52"/>
      <c r="G211" s="52"/>
      <c r="H211" s="52"/>
      <c r="I211" s="52"/>
      <c r="J211" s="52"/>
      <c r="K211" s="52"/>
      <c r="L211" s="76"/>
      <c r="M211" s="52"/>
      <c r="N211" s="88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ht="15.75" customHeight="1" hidden="1">
      <c r="A212" s="63"/>
      <c r="B212" s="338"/>
      <c r="C212" s="52"/>
      <c r="D212" s="52"/>
      <c r="E212" s="52"/>
      <c r="F212" s="52"/>
      <c r="G212" s="52"/>
      <c r="H212" s="52"/>
      <c r="I212" s="52"/>
      <c r="J212" s="52"/>
      <c r="K212" s="52"/>
      <c r="L212" s="76"/>
      <c r="M212" s="52"/>
      <c r="N212" s="88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12.75" customHeight="1" hidden="1">
      <c r="A213" s="6" t="s">
        <v>85</v>
      </c>
      <c r="B213" s="350" t="s">
        <v>86</v>
      </c>
      <c r="C213" s="362"/>
      <c r="D213" s="362"/>
      <c r="E213" s="364"/>
      <c r="F213" s="364"/>
      <c r="G213" s="364"/>
      <c r="H213" s="364"/>
      <c r="I213" s="382"/>
      <c r="J213" s="52"/>
      <c r="K213" s="52"/>
      <c r="L213" s="76"/>
      <c r="M213" s="52"/>
      <c r="N213" s="88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12.75" hidden="1">
      <c r="A214" s="63" t="s">
        <v>87</v>
      </c>
      <c r="B214" s="338"/>
      <c r="C214" s="15" t="s">
        <v>90</v>
      </c>
      <c r="D214" s="52"/>
      <c r="E214" s="52"/>
      <c r="F214" s="52"/>
      <c r="G214" s="52"/>
      <c r="H214" s="52"/>
      <c r="I214" s="52"/>
      <c r="J214" s="52"/>
      <c r="K214" s="52"/>
      <c r="L214" s="76"/>
      <c r="M214" s="52"/>
      <c r="N214" s="88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12.75" hidden="1">
      <c r="A215" s="63" t="s">
        <v>88</v>
      </c>
      <c r="B215" s="338"/>
      <c r="C215" s="15" t="s">
        <v>90</v>
      </c>
      <c r="D215" s="52"/>
      <c r="E215" s="52"/>
      <c r="F215" s="52"/>
      <c r="G215" s="52"/>
      <c r="H215" s="52"/>
      <c r="I215" s="52"/>
      <c r="J215" s="52"/>
      <c r="K215" s="52"/>
      <c r="L215" s="76"/>
      <c r="M215" s="52"/>
      <c r="N215" s="88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12.75" hidden="1">
      <c r="A216" s="63"/>
      <c r="B216" s="81"/>
      <c r="C216" s="74"/>
      <c r="D216" s="52"/>
      <c r="E216" s="52"/>
      <c r="F216" s="52"/>
      <c r="G216" s="52"/>
      <c r="H216" s="52"/>
      <c r="I216" s="52"/>
      <c r="J216" s="52"/>
      <c r="K216" s="52"/>
      <c r="L216" s="76"/>
      <c r="M216" s="52"/>
      <c r="N216" s="88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27.75" customHeight="1">
      <c r="A217" s="350" t="s">
        <v>234</v>
      </c>
      <c r="B217" s="353"/>
      <c r="C217" s="353"/>
      <c r="D217" s="353"/>
      <c r="E217" s="353"/>
      <c r="F217" s="353"/>
      <c r="G217" s="353"/>
      <c r="H217" s="353"/>
      <c r="I217" s="353"/>
      <c r="J217" s="353"/>
      <c r="K217" s="19"/>
      <c r="L217" s="20"/>
      <c r="M217" s="5"/>
      <c r="N217" s="93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2.75">
      <c r="A218" s="63" t="s">
        <v>24</v>
      </c>
      <c r="B218" s="81"/>
      <c r="C218" s="74" t="s">
        <v>90</v>
      </c>
      <c r="D218" s="52"/>
      <c r="E218" s="52"/>
      <c r="F218" s="52"/>
      <c r="G218" s="52"/>
      <c r="H218" s="52"/>
      <c r="I218" s="52"/>
      <c r="J218" s="52"/>
      <c r="K218" s="52"/>
      <c r="L218" s="76"/>
      <c r="M218" s="52"/>
      <c r="N218" s="88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12.75">
      <c r="A219" s="63" t="s">
        <v>25</v>
      </c>
      <c r="B219" s="81"/>
      <c r="C219" s="74" t="s">
        <v>90</v>
      </c>
      <c r="D219" s="52"/>
      <c r="E219" s="52"/>
      <c r="F219" s="52"/>
      <c r="G219" s="52"/>
      <c r="H219" s="52"/>
      <c r="I219" s="52"/>
      <c r="J219" s="52"/>
      <c r="K219" s="52"/>
      <c r="L219" s="76"/>
      <c r="M219" s="52"/>
      <c r="N219" s="88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22.5" customHeight="1">
      <c r="A220" s="350" t="s">
        <v>181</v>
      </c>
      <c r="B220" s="351"/>
      <c r="C220" s="351"/>
      <c r="D220" s="351"/>
      <c r="E220" s="351"/>
      <c r="F220" s="351"/>
      <c r="G220" s="351"/>
      <c r="H220" s="351"/>
      <c r="I220" s="351"/>
      <c r="J220" s="351"/>
      <c r="K220" s="351"/>
      <c r="L220" s="351"/>
      <c r="M220" s="52"/>
      <c r="N220" s="88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152</v>
      </c>
      <c r="B221" s="81"/>
      <c r="C221" s="74"/>
      <c r="D221" s="52"/>
      <c r="E221" s="52"/>
      <c r="F221" s="52"/>
      <c r="G221" s="52"/>
      <c r="H221" s="52"/>
      <c r="I221" s="52"/>
      <c r="J221" s="52"/>
      <c r="K221" s="52"/>
      <c r="L221" s="78"/>
      <c r="M221" s="52"/>
      <c r="N221" s="88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12.75">
      <c r="A222" s="63" t="s">
        <v>167</v>
      </c>
      <c r="B222" s="339"/>
      <c r="C222" s="77"/>
      <c r="D222" s="78"/>
      <c r="E222" s="78"/>
      <c r="F222" s="78"/>
      <c r="G222" s="78"/>
      <c r="H222" s="78"/>
      <c r="I222" s="78"/>
      <c r="J222" s="78"/>
      <c r="K222" s="78"/>
      <c r="L222" s="78"/>
      <c r="M222" s="52"/>
      <c r="N222" s="88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63" t="s">
        <v>168</v>
      </c>
      <c r="B223" s="339"/>
      <c r="C223" s="77"/>
      <c r="D223" s="78"/>
      <c r="E223" s="78"/>
      <c r="F223" s="78"/>
      <c r="G223" s="78"/>
      <c r="H223" s="78"/>
      <c r="I223" s="78"/>
      <c r="J223" s="78"/>
      <c r="K223" s="78"/>
      <c r="L223" s="78"/>
      <c r="M223" s="52"/>
      <c r="N223" s="88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15.75" customHeight="1">
      <c r="A224" s="16" t="s">
        <v>44</v>
      </c>
      <c r="B224" s="350" t="s">
        <v>45</v>
      </c>
      <c r="C224" s="362"/>
      <c r="D224" s="362"/>
      <c r="E224" s="362"/>
      <c r="F224" s="362"/>
      <c r="G224" s="362"/>
      <c r="H224" s="362"/>
      <c r="I224" s="362"/>
      <c r="J224" s="362"/>
      <c r="K224" s="362"/>
      <c r="L224" s="362"/>
      <c r="M224" s="51"/>
      <c r="N224" s="88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ht="31.5">
      <c r="A225" s="63" t="s">
        <v>26</v>
      </c>
      <c r="B225" s="345" t="s">
        <v>89</v>
      </c>
      <c r="C225" s="16" t="s">
        <v>90</v>
      </c>
      <c r="D225" s="6"/>
      <c r="E225" s="52"/>
      <c r="F225" s="52"/>
      <c r="G225" s="52"/>
      <c r="H225" s="52"/>
      <c r="I225" s="52"/>
      <c r="J225" s="52"/>
      <c r="K225" s="52"/>
      <c r="L225" s="76"/>
      <c r="M225" s="52"/>
      <c r="N225" s="88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ht="12.75">
      <c r="A226" s="51" t="s">
        <v>17</v>
      </c>
      <c r="B226" s="81"/>
      <c r="C226" s="52"/>
      <c r="D226" s="52"/>
      <c r="E226" s="52"/>
      <c r="F226" s="52"/>
      <c r="G226" s="52"/>
      <c r="H226" s="52"/>
      <c r="I226" s="52"/>
      <c r="J226" s="52"/>
      <c r="K226" s="52"/>
      <c r="L226" s="76"/>
      <c r="M226" s="52"/>
      <c r="N226" s="88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ht="12.75">
      <c r="A227" s="63" t="s">
        <v>18</v>
      </c>
      <c r="B227" s="81"/>
      <c r="C227" s="52"/>
      <c r="D227" s="52"/>
      <c r="E227" s="52"/>
      <c r="F227" s="52"/>
      <c r="G227" s="52"/>
      <c r="H227" s="52"/>
      <c r="I227" s="52"/>
      <c r="J227" s="52"/>
      <c r="K227" s="52"/>
      <c r="L227" s="76"/>
      <c r="M227" s="52"/>
      <c r="N227" s="88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ht="42">
      <c r="A228" s="63" t="s">
        <v>27</v>
      </c>
      <c r="B228" s="345" t="s">
        <v>91</v>
      </c>
      <c r="C228" s="15" t="s">
        <v>90</v>
      </c>
      <c r="D228" s="15"/>
      <c r="E228" s="52"/>
      <c r="F228" s="52"/>
      <c r="G228" s="52"/>
      <c r="H228" s="52"/>
      <c r="I228" s="52"/>
      <c r="J228" s="52"/>
      <c r="K228" s="52"/>
      <c r="L228" s="76"/>
      <c r="M228" s="52"/>
      <c r="N228" s="88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12.75">
      <c r="A229" s="63" t="s">
        <v>19</v>
      </c>
      <c r="B229" s="81"/>
      <c r="C229" s="52"/>
      <c r="D229" s="52"/>
      <c r="E229" s="52"/>
      <c r="F229" s="52"/>
      <c r="G229" s="52"/>
      <c r="H229" s="52"/>
      <c r="I229" s="52"/>
      <c r="J229" s="52"/>
      <c r="K229" s="52"/>
      <c r="L229" s="76"/>
      <c r="M229" s="52"/>
      <c r="N229" s="88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63" t="s">
        <v>92</v>
      </c>
      <c r="B230" s="81"/>
      <c r="C230" s="52"/>
      <c r="D230" s="52"/>
      <c r="E230" s="52"/>
      <c r="F230" s="52"/>
      <c r="G230" s="52"/>
      <c r="H230" s="52"/>
      <c r="I230" s="52"/>
      <c r="J230" s="52"/>
      <c r="K230" s="52"/>
      <c r="L230" s="76"/>
      <c r="M230" s="52"/>
      <c r="N230" s="88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31.5">
      <c r="A231" s="6" t="s">
        <v>12</v>
      </c>
      <c r="B231" s="345" t="s">
        <v>93</v>
      </c>
      <c r="C231" s="15" t="s">
        <v>90</v>
      </c>
      <c r="D231" s="52"/>
      <c r="E231" s="52"/>
      <c r="F231" s="52"/>
      <c r="G231" s="52"/>
      <c r="H231" s="52"/>
      <c r="I231" s="52"/>
      <c r="J231" s="52"/>
      <c r="K231" s="52"/>
      <c r="L231" s="76"/>
      <c r="M231" s="52"/>
      <c r="N231" s="88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ht="15.75" customHeight="1">
      <c r="A232" s="63" t="s">
        <v>65</v>
      </c>
      <c r="B232" s="81"/>
      <c r="C232" s="52"/>
      <c r="D232" s="52"/>
      <c r="E232" s="52"/>
      <c r="F232" s="52"/>
      <c r="G232" s="52"/>
      <c r="H232" s="52"/>
      <c r="I232" s="52"/>
      <c r="J232" s="52"/>
      <c r="K232" s="52"/>
      <c r="L232" s="76"/>
      <c r="M232" s="52"/>
      <c r="N232" s="88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ht="12.75">
      <c r="A233" s="63" t="s">
        <v>94</v>
      </c>
      <c r="B233" s="81"/>
      <c r="C233" s="52"/>
      <c r="D233" s="52"/>
      <c r="E233" s="52"/>
      <c r="F233" s="52"/>
      <c r="G233" s="52"/>
      <c r="H233" s="52"/>
      <c r="I233" s="52"/>
      <c r="J233" s="52"/>
      <c r="K233" s="52"/>
      <c r="L233" s="76"/>
      <c r="M233" s="52"/>
      <c r="N233" s="88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12.75">
      <c r="A234" s="6" t="s">
        <v>13</v>
      </c>
      <c r="B234" s="17" t="s">
        <v>95</v>
      </c>
      <c r="C234" s="15" t="s">
        <v>90</v>
      </c>
      <c r="D234" s="52"/>
      <c r="E234" s="52"/>
      <c r="F234" s="52"/>
      <c r="G234" s="52"/>
      <c r="H234" s="52"/>
      <c r="I234" s="52"/>
      <c r="J234" s="52"/>
      <c r="K234" s="52"/>
      <c r="L234" s="76"/>
      <c r="M234" s="52"/>
      <c r="N234" s="88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1:23" ht="12.75">
      <c r="A235" s="63" t="s">
        <v>98</v>
      </c>
      <c r="B235" s="81"/>
      <c r="C235" s="52"/>
      <c r="D235" s="52"/>
      <c r="E235" s="52"/>
      <c r="F235" s="52"/>
      <c r="G235" s="52"/>
      <c r="H235" s="52"/>
      <c r="I235" s="52"/>
      <c r="J235" s="52"/>
      <c r="K235" s="52"/>
      <c r="L235" s="76"/>
      <c r="M235" s="52"/>
      <c r="N235" s="88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12.75">
      <c r="A236" s="63" t="s">
        <v>96</v>
      </c>
      <c r="B236" s="17" t="s">
        <v>97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76"/>
      <c r="M236" s="52"/>
      <c r="N236" s="88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ht="12.75">
      <c r="A237" s="63" t="s">
        <v>99</v>
      </c>
      <c r="B237" s="81"/>
      <c r="C237" s="52"/>
      <c r="D237" s="52"/>
      <c r="E237" s="52"/>
      <c r="F237" s="52"/>
      <c r="G237" s="52"/>
      <c r="H237" s="52"/>
      <c r="I237" s="52"/>
      <c r="J237" s="52"/>
      <c r="K237" s="52"/>
      <c r="L237" s="76"/>
      <c r="M237" s="52"/>
      <c r="N237" s="88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6" t="s">
        <v>100</v>
      </c>
      <c r="B238" s="17" t="s">
        <v>101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76"/>
      <c r="M238" s="52"/>
      <c r="N238" s="88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5.75" customHeight="1">
      <c r="A239" s="63" t="s">
        <v>102</v>
      </c>
      <c r="B239" s="81"/>
      <c r="C239" s="52"/>
      <c r="D239" s="52"/>
      <c r="E239" s="52"/>
      <c r="F239" s="52"/>
      <c r="G239" s="52"/>
      <c r="H239" s="52"/>
      <c r="I239" s="52"/>
      <c r="J239" s="19"/>
      <c r="K239" s="52"/>
      <c r="L239" s="76"/>
      <c r="M239" s="52"/>
      <c r="N239" s="88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ht="25.5" customHeight="1">
      <c r="A240" s="16" t="s">
        <v>46</v>
      </c>
      <c r="B240" s="372" t="s">
        <v>153</v>
      </c>
      <c r="C240" s="375"/>
      <c r="D240" s="375"/>
      <c r="E240" s="375"/>
      <c r="F240" s="375"/>
      <c r="G240" s="375"/>
      <c r="H240" s="375"/>
      <c r="I240" s="375"/>
      <c r="J240" s="375"/>
      <c r="K240" s="375"/>
      <c r="L240" s="19"/>
      <c r="M240" s="5"/>
      <c r="N240" s="93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2.75">
      <c r="A241" s="6" t="s">
        <v>26</v>
      </c>
      <c r="B241" s="345"/>
      <c r="C241" s="15" t="s">
        <v>90</v>
      </c>
      <c r="D241" s="5"/>
      <c r="E241" s="52"/>
      <c r="F241" s="52"/>
      <c r="G241" s="52"/>
      <c r="H241" s="52"/>
      <c r="I241" s="52"/>
      <c r="J241" s="52"/>
      <c r="K241" s="52"/>
      <c r="L241" s="76"/>
      <c r="M241" s="52"/>
      <c r="N241" s="88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ht="15.75" customHeight="1" hidden="1">
      <c r="A242" s="63" t="s">
        <v>17</v>
      </c>
      <c r="B242" s="81"/>
      <c r="C242" s="52"/>
      <c r="D242" s="52"/>
      <c r="E242" s="52"/>
      <c r="F242" s="52"/>
      <c r="G242" s="52"/>
      <c r="H242" s="52"/>
      <c r="I242" s="52"/>
      <c r="J242" s="52"/>
      <c r="K242" s="52"/>
      <c r="L242" s="76"/>
      <c r="M242" s="52"/>
      <c r="N242" s="88"/>
      <c r="O242" s="52"/>
      <c r="P242" s="52"/>
      <c r="Q242" s="79"/>
      <c r="R242" s="79"/>
      <c r="S242" s="52"/>
      <c r="T242" s="52"/>
      <c r="U242" s="52"/>
      <c r="V242" s="52"/>
      <c r="W242" s="52"/>
    </row>
    <row r="243" spans="1:23" ht="12.75" hidden="1">
      <c r="A243" s="51" t="s">
        <v>18</v>
      </c>
      <c r="B243" s="81"/>
      <c r="C243" s="52"/>
      <c r="D243" s="52"/>
      <c r="E243" s="52"/>
      <c r="F243" s="52"/>
      <c r="G243" s="52"/>
      <c r="H243" s="52"/>
      <c r="I243" s="52"/>
      <c r="J243" s="52"/>
      <c r="K243" s="52"/>
      <c r="L243" s="76"/>
      <c r="M243" s="52"/>
      <c r="N243" s="88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12.75">
      <c r="A244" s="6" t="s">
        <v>27</v>
      </c>
      <c r="B244" s="345"/>
      <c r="C244" s="15" t="s">
        <v>90</v>
      </c>
      <c r="D244" s="5"/>
      <c r="E244" s="52"/>
      <c r="F244" s="52"/>
      <c r="G244" s="52"/>
      <c r="H244" s="52"/>
      <c r="I244" s="52"/>
      <c r="J244" s="52"/>
      <c r="K244" s="52"/>
      <c r="L244" s="76"/>
      <c r="M244" s="52"/>
      <c r="N244" s="88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ht="12.75" hidden="1">
      <c r="A245" s="63" t="s">
        <v>19</v>
      </c>
      <c r="B245" s="81"/>
      <c r="C245" s="52"/>
      <c r="D245" s="52"/>
      <c r="E245" s="52"/>
      <c r="F245" s="52"/>
      <c r="G245" s="52"/>
      <c r="H245" s="52"/>
      <c r="I245" s="52"/>
      <c r="J245" s="52"/>
      <c r="K245" s="52"/>
      <c r="L245" s="76"/>
      <c r="M245" s="52"/>
      <c r="N245" s="88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ht="12.75" hidden="1">
      <c r="A246" s="63" t="s">
        <v>20</v>
      </c>
      <c r="B246" s="81"/>
      <c r="C246" s="52"/>
      <c r="D246" s="52"/>
      <c r="E246" s="52"/>
      <c r="F246" s="52"/>
      <c r="G246" s="52"/>
      <c r="H246" s="52"/>
      <c r="I246" s="52"/>
      <c r="J246" s="52"/>
      <c r="K246" s="52"/>
      <c r="L246" s="76"/>
      <c r="M246" s="52"/>
      <c r="N246" s="88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ht="24.75" customHeight="1">
      <c r="A247" s="16" t="s">
        <v>33</v>
      </c>
      <c r="B247" s="350" t="s">
        <v>174</v>
      </c>
      <c r="C247" s="353"/>
      <c r="D247" s="353"/>
      <c r="E247" s="353"/>
      <c r="F247" s="353"/>
      <c r="G247" s="353"/>
      <c r="H247" s="353"/>
      <c r="I247" s="353"/>
      <c r="J247" s="353"/>
      <c r="K247" s="353"/>
      <c r="L247" s="353"/>
      <c r="M247" s="5"/>
      <c r="N247" s="93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2.75">
      <c r="A248" s="63" t="s">
        <v>30</v>
      </c>
      <c r="B248" s="81"/>
      <c r="C248" s="15"/>
      <c r="D248" s="52"/>
      <c r="E248" s="52"/>
      <c r="F248" s="52"/>
      <c r="G248" s="52"/>
      <c r="H248" s="52"/>
      <c r="I248" s="52"/>
      <c r="J248" s="52"/>
      <c r="K248" s="52"/>
      <c r="L248" s="76"/>
      <c r="M248" s="52"/>
      <c r="N248" s="88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:23" ht="12.75">
      <c r="A249" s="63" t="s">
        <v>27</v>
      </c>
      <c r="B249" s="81"/>
      <c r="C249" s="52"/>
      <c r="D249" s="52"/>
      <c r="E249" s="52"/>
      <c r="F249" s="52"/>
      <c r="G249" s="52"/>
      <c r="H249" s="52"/>
      <c r="I249" s="52"/>
      <c r="J249" s="52"/>
      <c r="K249" s="52"/>
      <c r="L249" s="76"/>
      <c r="M249" s="52"/>
      <c r="N249" s="88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ht="15.75" customHeight="1">
      <c r="A250" s="16" t="s">
        <v>47</v>
      </c>
      <c r="B250" s="350" t="s">
        <v>48</v>
      </c>
      <c r="C250" s="362"/>
      <c r="D250" s="362"/>
      <c r="E250" s="362"/>
      <c r="F250" s="362"/>
      <c r="G250" s="362"/>
      <c r="H250" s="362"/>
      <c r="I250" s="362"/>
      <c r="J250" s="363"/>
      <c r="K250" s="52"/>
      <c r="L250" s="76"/>
      <c r="M250" s="24"/>
      <c r="N250" s="88"/>
      <c r="O250" s="51"/>
      <c r="P250" s="52"/>
      <c r="Q250" s="52"/>
      <c r="R250" s="51"/>
      <c r="S250" s="52"/>
      <c r="T250" s="52"/>
      <c r="U250" s="52"/>
      <c r="V250" s="51"/>
      <c r="W250" s="52"/>
    </row>
    <row r="251" spans="1:23" ht="12.75">
      <c r="A251" s="63" t="s">
        <v>26</v>
      </c>
      <c r="B251" s="17" t="s">
        <v>34</v>
      </c>
      <c r="C251" s="15" t="s">
        <v>90</v>
      </c>
      <c r="D251" s="6"/>
      <c r="E251" s="52"/>
      <c r="F251" s="52"/>
      <c r="G251" s="52"/>
      <c r="H251" s="52"/>
      <c r="I251" s="52"/>
      <c r="J251" s="52"/>
      <c r="K251" s="52"/>
      <c r="L251" s="76"/>
      <c r="M251" s="52"/>
      <c r="N251" s="88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ht="24" customHeight="1">
      <c r="A252" s="51" t="s">
        <v>17</v>
      </c>
      <c r="B252" s="345" t="s">
        <v>51</v>
      </c>
      <c r="C252" s="15" t="s">
        <v>90</v>
      </c>
      <c r="D252" s="5"/>
      <c r="E252" s="52"/>
      <c r="F252" s="52"/>
      <c r="G252" s="52"/>
      <c r="H252" s="52"/>
      <c r="I252" s="52"/>
      <c r="J252" s="52"/>
      <c r="K252" s="52"/>
      <c r="L252" s="76"/>
      <c r="M252" s="52"/>
      <c r="N252" s="88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1:23" ht="12.75">
      <c r="A253" s="63">
        <v>2</v>
      </c>
      <c r="B253" s="17" t="s">
        <v>31</v>
      </c>
      <c r="C253" s="15" t="s">
        <v>90</v>
      </c>
      <c r="D253" s="6"/>
      <c r="E253" s="52"/>
      <c r="F253" s="52"/>
      <c r="G253" s="52"/>
      <c r="H253" s="52"/>
      <c r="I253" s="52"/>
      <c r="J253" s="52"/>
      <c r="K253" s="52"/>
      <c r="L253" s="76"/>
      <c r="M253" s="52"/>
      <c r="N253" s="88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ht="12.75">
      <c r="A254" s="63" t="s">
        <v>19</v>
      </c>
      <c r="B254" s="32"/>
      <c r="C254" s="15" t="s">
        <v>90</v>
      </c>
      <c r="D254" s="29"/>
      <c r="E254" s="52"/>
      <c r="F254" s="52"/>
      <c r="G254" s="52"/>
      <c r="H254" s="52"/>
      <c r="I254" s="52"/>
      <c r="J254" s="52"/>
      <c r="K254" s="52"/>
      <c r="L254" s="76"/>
      <c r="M254" s="52"/>
      <c r="N254" s="88"/>
      <c r="O254" s="52"/>
      <c r="P254" s="52"/>
      <c r="Q254" s="52"/>
      <c r="R254" s="51"/>
      <c r="S254" s="52"/>
      <c r="T254" s="52"/>
      <c r="U254" s="52"/>
      <c r="V254" s="52"/>
      <c r="W254" s="52"/>
    </row>
    <row r="255" spans="1:23" ht="21">
      <c r="A255" s="63">
        <v>3</v>
      </c>
      <c r="B255" s="345" t="s">
        <v>175</v>
      </c>
      <c r="C255" s="15" t="s">
        <v>90</v>
      </c>
      <c r="D255" s="6"/>
      <c r="E255" s="52"/>
      <c r="F255" s="52"/>
      <c r="G255" s="52"/>
      <c r="H255" s="52"/>
      <c r="I255" s="52"/>
      <c r="J255" s="52"/>
      <c r="K255" s="52"/>
      <c r="L255" s="76"/>
      <c r="M255" s="52"/>
      <c r="N255" s="88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1:23" ht="12.75">
      <c r="A256" s="63" t="s">
        <v>21</v>
      </c>
      <c r="B256" s="81"/>
      <c r="C256" s="52"/>
      <c r="D256" s="52"/>
      <c r="E256" s="52"/>
      <c r="F256" s="52"/>
      <c r="G256" s="52"/>
      <c r="H256" s="52"/>
      <c r="I256" s="52"/>
      <c r="J256" s="52"/>
      <c r="K256" s="52"/>
      <c r="L256" s="76"/>
      <c r="M256" s="52"/>
      <c r="N256" s="88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1:23" ht="12.75">
      <c r="A257" s="63" t="s">
        <v>111</v>
      </c>
      <c r="B257" s="81"/>
      <c r="C257" s="52"/>
      <c r="D257" s="52"/>
      <c r="E257" s="52"/>
      <c r="F257" s="52"/>
      <c r="G257" s="52"/>
      <c r="H257" s="52"/>
      <c r="I257" s="52"/>
      <c r="J257" s="52"/>
      <c r="K257" s="52"/>
      <c r="L257" s="76"/>
      <c r="M257" s="52"/>
      <c r="N257" s="88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1:23" ht="12.75">
      <c r="A258" s="6" t="s">
        <v>32</v>
      </c>
      <c r="B258" s="350" t="s">
        <v>50</v>
      </c>
      <c r="C258" s="364"/>
      <c r="D258" s="364"/>
      <c r="E258" s="364"/>
      <c r="F258" s="364"/>
      <c r="G258" s="364"/>
      <c r="H258" s="364"/>
      <c r="I258" s="364"/>
      <c r="J258" s="364"/>
      <c r="K258" s="364"/>
      <c r="L258" s="691"/>
      <c r="M258" s="80"/>
      <c r="N258" s="224"/>
      <c r="O258" s="80"/>
      <c r="P258" s="80"/>
      <c r="Q258" s="80"/>
      <c r="R258" s="80"/>
      <c r="S258" s="80"/>
      <c r="T258" s="80"/>
      <c r="U258" s="80"/>
      <c r="V258" s="80"/>
      <c r="W258" s="80"/>
    </row>
    <row r="259" spans="1:23" ht="12.75">
      <c r="A259" s="52"/>
      <c r="B259" s="342"/>
      <c r="C259" s="26"/>
      <c r="D259" s="26"/>
      <c r="E259" s="26"/>
      <c r="F259" s="26"/>
      <c r="G259" s="26"/>
      <c r="H259" s="26"/>
      <c r="I259" s="26"/>
      <c r="J259" s="52"/>
      <c r="K259" s="52"/>
      <c r="L259" s="76"/>
      <c r="M259" s="52"/>
      <c r="N259" s="88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1:23" ht="29.25" customHeight="1">
      <c r="A260" s="6" t="s">
        <v>49</v>
      </c>
      <c r="B260" s="350" t="s">
        <v>233</v>
      </c>
      <c r="C260" s="353"/>
      <c r="D260" s="353"/>
      <c r="E260" s="353"/>
      <c r="F260" s="353"/>
      <c r="G260" s="353"/>
      <c r="H260" s="353"/>
      <c r="I260" s="353"/>
      <c r="J260" s="353"/>
      <c r="K260" s="353"/>
      <c r="L260" s="20"/>
      <c r="M260" s="5"/>
      <c r="N260" s="93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2.7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339"/>
      <c r="M261" s="81"/>
      <c r="N261" s="704"/>
      <c r="O261" s="81"/>
      <c r="P261" s="81"/>
      <c r="Q261" s="81"/>
      <c r="R261" s="81"/>
      <c r="S261" s="81"/>
      <c r="T261" s="81"/>
      <c r="U261" s="81"/>
      <c r="V261" s="81"/>
      <c r="W261" s="81"/>
    </row>
    <row r="262" spans="1:23" ht="12.75">
      <c r="A262" s="17" t="s">
        <v>103</v>
      </c>
      <c r="B262" s="17" t="s">
        <v>61</v>
      </c>
      <c r="C262" s="81"/>
      <c r="D262" s="81"/>
      <c r="E262" s="81"/>
      <c r="F262" s="81"/>
      <c r="G262" s="81"/>
      <c r="H262" s="81"/>
      <c r="I262" s="81"/>
      <c r="J262" s="81"/>
      <c r="K262" s="81"/>
      <c r="L262" s="339"/>
      <c r="M262" s="81"/>
      <c r="N262" s="704"/>
      <c r="O262" s="81"/>
      <c r="P262" s="81"/>
      <c r="Q262" s="81"/>
      <c r="R262" s="81"/>
      <c r="S262" s="81"/>
      <c r="T262" s="81"/>
      <c r="U262" s="81"/>
      <c r="V262" s="81"/>
      <c r="W262" s="81"/>
    </row>
    <row r="263" spans="1:23" ht="12.75">
      <c r="A263" s="32"/>
      <c r="B263" s="32" t="s">
        <v>176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692"/>
      <c r="M263" s="32">
        <f aca="true" t="shared" si="29" ref="M263:W263">SUM(M169+M224+M240+M247+M250+M258+M260+M262)</f>
        <v>1182600</v>
      </c>
      <c r="N263" s="709">
        <f t="shared" si="29"/>
        <v>0</v>
      </c>
      <c r="O263" s="32">
        <f t="shared" si="29"/>
        <v>1182600</v>
      </c>
      <c r="P263" s="32">
        <f t="shared" si="29"/>
        <v>1182600</v>
      </c>
      <c r="Q263" s="32">
        <f t="shared" si="29"/>
        <v>0</v>
      </c>
      <c r="R263" s="32">
        <f t="shared" si="29"/>
        <v>1182600</v>
      </c>
      <c r="S263" s="32">
        <f t="shared" si="29"/>
        <v>1182600</v>
      </c>
      <c r="T263" s="32">
        <f t="shared" si="29"/>
        <v>0</v>
      </c>
      <c r="U263" s="32">
        <f t="shared" si="29"/>
        <v>1182600</v>
      </c>
      <c r="V263" s="32">
        <f t="shared" si="29"/>
        <v>1182600</v>
      </c>
      <c r="W263" s="32">
        <f t="shared" si="29"/>
        <v>0</v>
      </c>
    </row>
    <row r="264" spans="1:23" ht="12.75">
      <c r="A264" s="32"/>
      <c r="B264" s="32" t="s">
        <v>182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692"/>
      <c r="M264" s="33">
        <f aca="true" t="shared" si="30" ref="M264:W264">SUM(M263+M155)</f>
        <v>92535030</v>
      </c>
      <c r="N264" s="705">
        <f t="shared" si="30"/>
        <v>0</v>
      </c>
      <c r="O264" s="33">
        <f>P264+Q264</f>
        <v>98370635</v>
      </c>
      <c r="P264" s="33">
        <f t="shared" si="30"/>
        <v>92716260</v>
      </c>
      <c r="Q264" s="33">
        <f t="shared" si="30"/>
        <v>5654375</v>
      </c>
      <c r="R264" s="33">
        <f t="shared" si="30"/>
        <v>102649022.97412801</v>
      </c>
      <c r="S264" s="33">
        <f t="shared" si="30"/>
        <v>102649023</v>
      </c>
      <c r="T264" s="33">
        <f t="shared" si="30"/>
        <v>0</v>
      </c>
      <c r="U264" s="33">
        <f t="shared" si="30"/>
        <v>105399719.51789312</v>
      </c>
      <c r="V264" s="33">
        <f t="shared" si="30"/>
        <v>105399720</v>
      </c>
      <c r="W264" s="33">
        <f t="shared" si="30"/>
        <v>0</v>
      </c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1:23" ht="12.75">
      <c r="A268" s="28"/>
      <c r="B268" s="28" t="s">
        <v>545</v>
      </c>
      <c r="C268" s="28"/>
      <c r="D268" s="28" t="s">
        <v>546</v>
      </c>
      <c r="E268" s="28"/>
      <c r="F268" s="28"/>
      <c r="G268" s="28"/>
      <c r="H268" s="28"/>
      <c r="I268" s="28"/>
      <c r="J268" s="28"/>
      <c r="K268" s="28"/>
      <c r="L268" s="28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1:23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1:23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1:23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</row>
    <row r="272" spans="1:23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1:23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ht="12.75">
      <c r="B274" s="213" t="s">
        <v>569</v>
      </c>
    </row>
  </sheetData>
  <sheetProtection/>
  <mergeCells count="107">
    <mergeCell ref="B260:K260"/>
    <mergeCell ref="A220:L220"/>
    <mergeCell ref="B224:L224"/>
    <mergeCell ref="B240:K240"/>
    <mergeCell ref="B247:L247"/>
    <mergeCell ref="B250:J250"/>
    <mergeCell ref="B258:K258"/>
    <mergeCell ref="A171:K171"/>
    <mergeCell ref="A179:K179"/>
    <mergeCell ref="A186:K186"/>
    <mergeCell ref="A192:K192"/>
    <mergeCell ref="B213:I213"/>
    <mergeCell ref="A217:J217"/>
    <mergeCell ref="O168:Q168"/>
    <mergeCell ref="R168:T168"/>
    <mergeCell ref="U168:W168"/>
    <mergeCell ref="B169:H169"/>
    <mergeCell ref="B170:G170"/>
    <mergeCell ref="I170:J170"/>
    <mergeCell ref="L166:L167"/>
    <mergeCell ref="M166:M167"/>
    <mergeCell ref="N166:N167"/>
    <mergeCell ref="O166:Q166"/>
    <mergeCell ref="R166:T166"/>
    <mergeCell ref="U166:W166"/>
    <mergeCell ref="Q163:R163"/>
    <mergeCell ref="E164:H164"/>
    <mergeCell ref="L164:P164"/>
    <mergeCell ref="Q164:R164"/>
    <mergeCell ref="S164:W164"/>
    <mergeCell ref="E165:E167"/>
    <mergeCell ref="F165:F167"/>
    <mergeCell ref="G165:G167"/>
    <mergeCell ref="H165:H167"/>
    <mergeCell ref="L165:W165"/>
    <mergeCell ref="B150:G150"/>
    <mergeCell ref="B152:K152"/>
    <mergeCell ref="A163:A167"/>
    <mergeCell ref="B163:B167"/>
    <mergeCell ref="C163:C167"/>
    <mergeCell ref="D163:D167"/>
    <mergeCell ref="E163:G163"/>
    <mergeCell ref="I163:I167"/>
    <mergeCell ref="J163:J167"/>
    <mergeCell ref="K163:K167"/>
    <mergeCell ref="A106:K106"/>
    <mergeCell ref="A109:L109"/>
    <mergeCell ref="B116:L116"/>
    <mergeCell ref="B132:K132"/>
    <mergeCell ref="B139:K139"/>
    <mergeCell ref="B142:J142"/>
    <mergeCell ref="A81:K81"/>
    <mergeCell ref="B102:K102"/>
    <mergeCell ref="B67:B69"/>
    <mergeCell ref="A67:A69"/>
    <mergeCell ref="A51:K51"/>
    <mergeCell ref="A54:A55"/>
    <mergeCell ref="B54:B55"/>
    <mergeCell ref="A56:A65"/>
    <mergeCell ref="B56:B65"/>
    <mergeCell ref="E62:G62"/>
    <mergeCell ref="E63:G63"/>
    <mergeCell ref="A35:A37"/>
    <mergeCell ref="B35:B37"/>
    <mergeCell ref="I36:I37"/>
    <mergeCell ref="A38:A42"/>
    <mergeCell ref="B38:B42"/>
    <mergeCell ref="B45:B46"/>
    <mergeCell ref="A21:K21"/>
    <mergeCell ref="I22:I24"/>
    <mergeCell ref="A23:A26"/>
    <mergeCell ref="B23:B26"/>
    <mergeCell ref="I25:I26"/>
    <mergeCell ref="A33:K33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8"/>
  <sheetViews>
    <sheetView zoomScalePageLayoutView="0" workbookViewId="0" topLeftCell="A14">
      <selection activeCell="M32" sqref="M32"/>
    </sheetView>
  </sheetViews>
  <sheetFormatPr defaultColWidth="9.140625" defaultRowHeight="12.75"/>
  <cols>
    <col min="1" max="1" width="5.421875" style="95" customWidth="1"/>
    <col min="2" max="2" width="24.8515625" style="95" customWidth="1"/>
    <col min="3" max="3" width="12.57421875" style="95" customWidth="1"/>
    <col min="4" max="4" width="9.57421875" style="95" customWidth="1"/>
    <col min="5" max="5" width="6.140625" style="95" customWidth="1"/>
    <col min="6" max="6" width="6.8515625" style="95" customWidth="1"/>
    <col min="7" max="7" width="9.8515625" style="95" customWidth="1"/>
    <col min="8" max="8" width="5.57421875" style="95" customWidth="1"/>
    <col min="9" max="9" width="13.57421875" style="95" customWidth="1"/>
    <col min="10" max="10" width="11.57421875" style="95" customWidth="1"/>
    <col min="11" max="11" width="9.00390625" style="95" customWidth="1"/>
    <col min="12" max="12" width="2.57421875" style="95" customWidth="1"/>
    <col min="13" max="13" width="8.8515625" style="95" customWidth="1"/>
    <col min="14" max="14" width="2.421875" style="95" customWidth="1"/>
    <col min="15" max="15" width="9.140625" style="95" customWidth="1"/>
    <col min="16" max="16" width="9.00390625" style="95" customWidth="1"/>
    <col min="17" max="17" width="8.8515625" style="95" customWidth="1"/>
    <col min="18" max="19" width="9.57421875" style="95" customWidth="1"/>
    <col min="20" max="20" width="9.421875" style="95" customWidth="1"/>
    <col min="21" max="22" width="9.140625" style="95" customWidth="1"/>
    <col min="23" max="23" width="8.00390625" style="95" customWidth="1"/>
    <col min="24" max="24" width="0.9921875" style="95" customWidth="1"/>
    <col min="25" max="16384" width="9.140625" style="95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38"/>
      <c r="C3" s="39"/>
      <c r="Q3" s="1" t="s">
        <v>0</v>
      </c>
    </row>
    <row r="4" spans="1:17" ht="12.75">
      <c r="A4" s="1"/>
      <c r="Q4" s="1" t="s">
        <v>52</v>
      </c>
    </row>
    <row r="6" spans="1:23" ht="12.75">
      <c r="A6" s="439" t="s">
        <v>547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</row>
    <row r="7" spans="1:2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12.75">
      <c r="A8" s="439" t="s">
        <v>116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</row>
    <row r="9" spans="1:2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ht="12.75">
      <c r="A10" s="439" t="s">
        <v>205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64"/>
      <c r="T10" s="464"/>
      <c r="U10" s="464"/>
      <c r="V10" s="464"/>
      <c r="W10" s="464"/>
    </row>
    <row r="11" spans="2:23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7"/>
      <c r="I13" s="385" t="s">
        <v>37</v>
      </c>
      <c r="J13" s="357" t="s">
        <v>38</v>
      </c>
      <c r="K13" s="357" t="s">
        <v>3</v>
      </c>
      <c r="L13" s="98"/>
      <c r="M13" s="99"/>
      <c r="N13" s="99"/>
      <c r="O13" s="99"/>
      <c r="P13" s="99"/>
      <c r="Q13" s="462"/>
      <c r="R13" s="462"/>
      <c r="S13" s="99"/>
      <c r="T13" s="99"/>
      <c r="U13" s="2"/>
      <c r="V13" s="99"/>
      <c r="W13" s="97"/>
    </row>
    <row r="14" spans="1:23" ht="12.75">
      <c r="A14" s="441"/>
      <c r="B14" s="388"/>
      <c r="C14" s="466"/>
      <c r="D14" s="466"/>
      <c r="E14" s="396" t="s">
        <v>4</v>
      </c>
      <c r="F14" s="397"/>
      <c r="G14" s="397"/>
      <c r="H14" s="398"/>
      <c r="I14" s="386"/>
      <c r="J14" s="388"/>
      <c r="K14" s="388"/>
      <c r="L14" s="463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5"/>
    </row>
    <row r="15" spans="1:23" ht="13.5" customHeight="1">
      <c r="A15" s="441"/>
      <c r="B15" s="388"/>
      <c r="C15" s="466"/>
      <c r="D15" s="466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388"/>
      <c r="C16" s="466"/>
      <c r="D16" s="466"/>
      <c r="E16" s="394"/>
      <c r="F16" s="394"/>
      <c r="G16" s="391"/>
      <c r="H16" s="394"/>
      <c r="I16" s="386"/>
      <c r="J16" s="388"/>
      <c r="K16" s="388"/>
      <c r="L16" s="437" t="s">
        <v>39</v>
      </c>
      <c r="M16" s="437" t="s">
        <v>156</v>
      </c>
      <c r="N16" s="437" t="s">
        <v>41</v>
      </c>
      <c r="O16" s="430" t="s">
        <v>286</v>
      </c>
      <c r="P16" s="431"/>
      <c r="Q16" s="432"/>
      <c r="R16" s="430" t="s">
        <v>287</v>
      </c>
      <c r="S16" s="431"/>
      <c r="T16" s="432"/>
      <c r="U16" s="430" t="s">
        <v>288</v>
      </c>
      <c r="V16" s="431"/>
      <c r="W16" s="432"/>
    </row>
    <row r="17" spans="1:23" ht="74.25" customHeight="1">
      <c r="A17" s="442"/>
      <c r="B17" s="358"/>
      <c r="C17" s="467"/>
      <c r="D17" s="467"/>
      <c r="E17" s="395"/>
      <c r="F17" s="395"/>
      <c r="G17" s="392"/>
      <c r="H17" s="395"/>
      <c r="I17" s="387"/>
      <c r="J17" s="358"/>
      <c r="K17" s="358"/>
      <c r="L17" s="438"/>
      <c r="M17" s="438"/>
      <c r="N17" s="438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23.25" customHeight="1">
      <c r="A19" s="4" t="s">
        <v>43</v>
      </c>
      <c r="B19" s="350" t="s">
        <v>157</v>
      </c>
      <c r="C19" s="362"/>
      <c r="D19" s="362"/>
      <c r="E19" s="362"/>
      <c r="F19" s="362"/>
      <c r="G19" s="362"/>
      <c r="H19" s="451"/>
      <c r="I19" s="100"/>
      <c r="J19" s="100"/>
      <c r="K19" s="100"/>
      <c r="L19" s="100"/>
      <c r="M19" s="44">
        <f>M21+M33+M51</f>
        <v>8643120</v>
      </c>
      <c r="N19" s="44">
        <f aca="true" t="shared" si="0" ref="N19:W19">N21+N33+N51</f>
        <v>0</v>
      </c>
      <c r="O19" s="44">
        <f t="shared" si="0"/>
        <v>9892175</v>
      </c>
      <c r="P19" s="44">
        <f t="shared" si="0"/>
        <v>8572826</v>
      </c>
      <c r="Q19" s="44">
        <f t="shared" si="0"/>
        <v>1319349</v>
      </c>
      <c r="R19" s="44">
        <f t="shared" si="0"/>
        <v>10000126</v>
      </c>
      <c r="S19" s="44">
        <f t="shared" si="0"/>
        <v>10000126</v>
      </c>
      <c r="T19" s="44">
        <f t="shared" si="0"/>
        <v>0</v>
      </c>
      <c r="U19" s="44">
        <f t="shared" si="0"/>
        <v>10343482</v>
      </c>
      <c r="V19" s="44">
        <f t="shared" si="0"/>
        <v>10343482</v>
      </c>
      <c r="W19" s="44">
        <f t="shared" si="0"/>
        <v>0</v>
      </c>
    </row>
    <row r="20" spans="1:23" ht="16.5">
      <c r="A20" s="100"/>
      <c r="B20" s="422"/>
      <c r="C20" s="423"/>
      <c r="D20" s="423"/>
      <c r="E20" s="423"/>
      <c r="F20" s="423"/>
      <c r="G20" s="424"/>
      <c r="H20" s="100"/>
      <c r="I20" s="460"/>
      <c r="J20" s="461"/>
      <c r="K20" s="100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12.75">
      <c r="A21" s="350" t="s">
        <v>158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52"/>
      <c r="M21" s="30">
        <f>SUM(M22+M31)</f>
        <v>2100500</v>
      </c>
      <c r="N21" s="30">
        <f aca="true" t="shared" si="1" ref="N21:W21">SUM(N22+N31)</f>
        <v>0</v>
      </c>
      <c r="O21" s="30">
        <f t="shared" si="1"/>
        <v>2106451</v>
      </c>
      <c r="P21" s="30">
        <f t="shared" si="1"/>
        <v>2081968</v>
      </c>
      <c r="Q21" s="30">
        <f t="shared" si="1"/>
        <v>24483</v>
      </c>
      <c r="R21" s="30">
        <f t="shared" si="1"/>
        <v>2188061</v>
      </c>
      <c r="S21" s="30">
        <f t="shared" si="1"/>
        <v>2188061</v>
      </c>
      <c r="T21" s="30">
        <f t="shared" si="1"/>
        <v>0</v>
      </c>
      <c r="U21" s="30">
        <f t="shared" si="1"/>
        <v>2272936</v>
      </c>
      <c r="V21" s="30">
        <f t="shared" si="1"/>
        <v>2272936</v>
      </c>
      <c r="W21" s="30">
        <f t="shared" si="1"/>
        <v>0</v>
      </c>
    </row>
    <row r="22" spans="1:23" ht="22.5" customHeight="1">
      <c r="A22" s="53" t="s">
        <v>17</v>
      </c>
      <c r="B22" s="36" t="s">
        <v>159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65" t="s">
        <v>548</v>
      </c>
      <c r="J22" s="35" t="s">
        <v>200</v>
      </c>
      <c r="K22" s="35" t="s">
        <v>154</v>
      </c>
      <c r="L22" s="35"/>
      <c r="M22" s="30">
        <f>SUM(M23+M28+M30)</f>
        <v>2092600</v>
      </c>
      <c r="N22" s="30">
        <f aca="true" t="shared" si="2" ref="N22:W22">SUM(N23+N28+N30)</f>
        <v>0</v>
      </c>
      <c r="O22" s="30">
        <f t="shared" si="2"/>
        <v>2097211</v>
      </c>
      <c r="P22" s="30">
        <f t="shared" si="2"/>
        <v>2072728</v>
      </c>
      <c r="Q22" s="30">
        <f t="shared" si="2"/>
        <v>24483</v>
      </c>
      <c r="R22" s="30">
        <f t="shared" si="2"/>
        <v>2178801</v>
      </c>
      <c r="S22" s="30">
        <f t="shared" si="2"/>
        <v>2178801</v>
      </c>
      <c r="T22" s="30">
        <f t="shared" si="2"/>
        <v>0</v>
      </c>
      <c r="U22" s="30">
        <f t="shared" si="2"/>
        <v>2263655</v>
      </c>
      <c r="V22" s="30">
        <f t="shared" si="2"/>
        <v>2263655</v>
      </c>
      <c r="W22" s="30">
        <f t="shared" si="2"/>
        <v>0</v>
      </c>
    </row>
    <row r="23" spans="1:23" ht="12.75">
      <c r="A23" s="425" t="s">
        <v>123</v>
      </c>
      <c r="B23" s="410" t="s">
        <v>120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119</v>
      </c>
      <c r="I23" s="456"/>
      <c r="J23" s="35" t="s">
        <v>210</v>
      </c>
      <c r="K23" s="35" t="s">
        <v>211</v>
      </c>
      <c r="L23" s="35"/>
      <c r="M23" s="55">
        <f>SUM(M24+M25)</f>
        <v>1916400</v>
      </c>
      <c r="N23" s="55"/>
      <c r="O23" s="55">
        <f>SUM(O24+O25)</f>
        <v>1911323</v>
      </c>
      <c r="P23" s="55">
        <f aca="true" t="shared" si="3" ref="P23:V23">SUM(P24+P25)</f>
        <v>1886840</v>
      </c>
      <c r="Q23" s="55">
        <f t="shared" si="3"/>
        <v>24483</v>
      </c>
      <c r="R23" s="55">
        <f t="shared" si="3"/>
        <v>1987776</v>
      </c>
      <c r="S23" s="55">
        <f t="shared" si="3"/>
        <v>1987776</v>
      </c>
      <c r="T23" s="55">
        <f t="shared" si="3"/>
        <v>0</v>
      </c>
      <c r="U23" s="55">
        <f t="shared" si="3"/>
        <v>2067287</v>
      </c>
      <c r="V23" s="55">
        <f t="shared" si="3"/>
        <v>2067287</v>
      </c>
      <c r="W23" s="55">
        <f>SUM(W24:W25)</f>
        <v>0</v>
      </c>
    </row>
    <row r="24" spans="1:23" ht="12.75" customHeight="1">
      <c r="A24" s="458"/>
      <c r="B24" s="453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457"/>
      <c r="J24" s="35"/>
      <c r="K24" s="35"/>
      <c r="L24" s="35"/>
      <c r="M24" s="55">
        <v>1304300</v>
      </c>
      <c r="N24" s="55"/>
      <c r="O24" s="55">
        <f>P24</f>
        <v>1320675</v>
      </c>
      <c r="P24" s="55">
        <v>1320675</v>
      </c>
      <c r="Q24" s="55"/>
      <c r="R24" s="55">
        <f>S24</f>
        <v>1373502</v>
      </c>
      <c r="S24" s="55">
        <v>1373502</v>
      </c>
      <c r="T24" s="55"/>
      <c r="U24" s="55">
        <f>V24</f>
        <v>1428442</v>
      </c>
      <c r="V24" s="55">
        <v>1428442</v>
      </c>
      <c r="W24" s="55"/>
    </row>
    <row r="25" spans="1:23" ht="21" customHeight="1">
      <c r="A25" s="458"/>
      <c r="B25" s="453"/>
      <c r="C25" s="54"/>
      <c r="D25" s="36"/>
      <c r="E25" s="35" t="s">
        <v>117</v>
      </c>
      <c r="F25" s="35" t="s">
        <v>118</v>
      </c>
      <c r="G25" s="35" t="s">
        <v>190</v>
      </c>
      <c r="H25" s="35" t="s">
        <v>119</v>
      </c>
      <c r="I25" s="365"/>
      <c r="J25" s="35"/>
      <c r="K25" s="35"/>
      <c r="L25" s="35"/>
      <c r="M25" s="55">
        <v>612100</v>
      </c>
      <c r="N25" s="55"/>
      <c r="O25" s="55">
        <f>P25+Q25</f>
        <v>590648</v>
      </c>
      <c r="P25" s="55">
        <v>566165</v>
      </c>
      <c r="Q25" s="55">
        <v>24483</v>
      </c>
      <c r="R25" s="55">
        <f>S25</f>
        <v>614274</v>
      </c>
      <c r="S25" s="55">
        <v>614274</v>
      </c>
      <c r="T25" s="55"/>
      <c r="U25" s="55">
        <f>V25</f>
        <v>638845</v>
      </c>
      <c r="V25" s="55">
        <v>638845</v>
      </c>
      <c r="W25" s="55"/>
    </row>
    <row r="26" spans="1:23" ht="14.25" customHeight="1">
      <c r="A26" s="459"/>
      <c r="B26" s="452"/>
      <c r="C26" s="54"/>
      <c r="D26" s="36"/>
      <c r="E26" s="35"/>
      <c r="F26" s="35"/>
      <c r="G26" s="35"/>
      <c r="H26" s="35"/>
      <c r="I26" s="457"/>
      <c r="J26" s="35"/>
      <c r="K26" s="35"/>
      <c r="L26" s="3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33.75">
      <c r="A27" s="53" t="s">
        <v>18</v>
      </c>
      <c r="B27" s="36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5"/>
      <c r="J27" s="35"/>
      <c r="K27" s="35"/>
      <c r="L27" s="35"/>
      <c r="M27" s="55">
        <f>SUM(M28:M28)</f>
        <v>173700</v>
      </c>
      <c r="N27" s="55"/>
      <c r="O27" s="55">
        <f>SUM(O28:O28)</f>
        <v>183386</v>
      </c>
      <c r="P27" s="55">
        <f aca="true" t="shared" si="4" ref="P27:W27">SUM(P28:P28)</f>
        <v>183386</v>
      </c>
      <c r="Q27" s="55">
        <f t="shared" si="4"/>
        <v>0</v>
      </c>
      <c r="R27" s="55">
        <f t="shared" si="4"/>
        <v>188423</v>
      </c>
      <c r="S27" s="55">
        <f t="shared" si="4"/>
        <v>188423</v>
      </c>
      <c r="T27" s="55">
        <f t="shared" si="4"/>
        <v>0</v>
      </c>
      <c r="U27" s="55">
        <f t="shared" si="4"/>
        <v>193662</v>
      </c>
      <c r="V27" s="55">
        <f t="shared" si="4"/>
        <v>193662</v>
      </c>
      <c r="W27" s="55">
        <f t="shared" si="4"/>
        <v>0</v>
      </c>
    </row>
    <row r="28" spans="1:23" ht="38.25" customHeight="1">
      <c r="A28" s="53" t="s">
        <v>59</v>
      </c>
      <c r="B28" s="56" t="s">
        <v>120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35"/>
      <c r="J28" s="35"/>
      <c r="K28" s="35"/>
      <c r="L28" s="35"/>
      <c r="M28" s="55">
        <v>173700</v>
      </c>
      <c r="N28" s="55"/>
      <c r="O28" s="55">
        <f>P28</f>
        <v>183386</v>
      </c>
      <c r="P28" s="55">
        <v>183386</v>
      </c>
      <c r="Q28" s="55">
        <v>0</v>
      </c>
      <c r="R28" s="55">
        <f>S28</f>
        <v>188423</v>
      </c>
      <c r="S28" s="55">
        <v>188423</v>
      </c>
      <c r="T28" s="55">
        <v>0</v>
      </c>
      <c r="U28" s="55">
        <f>V28</f>
        <v>193662</v>
      </c>
      <c r="V28" s="55">
        <v>193662</v>
      </c>
      <c r="W28" s="55">
        <v>0</v>
      </c>
    </row>
    <row r="29" spans="1:23" ht="12.75">
      <c r="A29" s="53" t="s">
        <v>60</v>
      </c>
      <c r="B29" s="36" t="s">
        <v>61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35"/>
      <c r="M29" s="55">
        <f>SUM(M30+M31)</f>
        <v>10400</v>
      </c>
      <c r="N29" s="55"/>
      <c r="O29" s="55">
        <f>SUM(O30+O32)</f>
        <v>11742</v>
      </c>
      <c r="P29" s="55">
        <f aca="true" t="shared" si="5" ref="P29:V29">SUM(P30+P32)</f>
        <v>11742</v>
      </c>
      <c r="Q29" s="55">
        <f t="shared" si="5"/>
        <v>0</v>
      </c>
      <c r="R29" s="55">
        <f t="shared" si="5"/>
        <v>11862</v>
      </c>
      <c r="S29" s="55">
        <f t="shared" si="5"/>
        <v>11862</v>
      </c>
      <c r="T29" s="55">
        <f t="shared" si="5"/>
        <v>0</v>
      </c>
      <c r="U29" s="55">
        <f t="shared" si="5"/>
        <v>11987</v>
      </c>
      <c r="V29" s="55">
        <f t="shared" si="5"/>
        <v>11987</v>
      </c>
      <c r="W29" s="55">
        <f>SUM(W30)</f>
        <v>0</v>
      </c>
    </row>
    <row r="30" spans="1:23" ht="36.75" customHeight="1">
      <c r="A30" s="53" t="s">
        <v>62</v>
      </c>
      <c r="B30" s="56" t="s">
        <v>120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35"/>
      <c r="J30" s="35"/>
      <c r="K30" s="35"/>
      <c r="L30" s="35"/>
      <c r="M30" s="55">
        <v>2500</v>
      </c>
      <c r="N30" s="55"/>
      <c r="O30" s="55">
        <f>P30</f>
        <v>2502</v>
      </c>
      <c r="P30" s="55">
        <v>2502</v>
      </c>
      <c r="Q30" s="55"/>
      <c r="R30" s="55">
        <f>S30</f>
        <v>2602</v>
      </c>
      <c r="S30" s="55">
        <v>2602</v>
      </c>
      <c r="T30" s="55">
        <v>0</v>
      </c>
      <c r="U30" s="55">
        <f>V30</f>
        <v>2706</v>
      </c>
      <c r="V30" s="55">
        <v>2706</v>
      </c>
      <c r="W30" s="55">
        <v>0</v>
      </c>
    </row>
    <row r="31" spans="1:23" ht="36.75" customHeight="1">
      <c r="A31" s="53" t="s">
        <v>185</v>
      </c>
      <c r="B31" s="56" t="s">
        <v>187</v>
      </c>
      <c r="C31" s="36"/>
      <c r="D31" s="36"/>
      <c r="E31" s="35" t="s">
        <v>117</v>
      </c>
      <c r="F31" s="35" t="s">
        <v>14</v>
      </c>
      <c r="G31" s="35" t="s">
        <v>194</v>
      </c>
      <c r="H31" s="35" t="s">
        <v>196</v>
      </c>
      <c r="I31" s="35"/>
      <c r="J31" s="35"/>
      <c r="K31" s="35"/>
      <c r="L31" s="35"/>
      <c r="M31" s="55">
        <f>M32</f>
        <v>7900</v>
      </c>
      <c r="N31" s="55"/>
      <c r="O31" s="55">
        <f aca="true" t="shared" si="6" ref="O31:W31">O32</f>
        <v>9240</v>
      </c>
      <c r="P31" s="55">
        <f t="shared" si="6"/>
        <v>9240</v>
      </c>
      <c r="Q31" s="55">
        <f t="shared" si="6"/>
        <v>0</v>
      </c>
      <c r="R31" s="55">
        <f t="shared" si="6"/>
        <v>9260</v>
      </c>
      <c r="S31" s="55">
        <f t="shared" si="6"/>
        <v>9260</v>
      </c>
      <c r="T31" s="55">
        <f t="shared" si="6"/>
        <v>0</v>
      </c>
      <c r="U31" s="55">
        <f t="shared" si="6"/>
        <v>9281</v>
      </c>
      <c r="V31" s="55">
        <f t="shared" si="6"/>
        <v>9281</v>
      </c>
      <c r="W31" s="55">
        <f t="shared" si="6"/>
        <v>0</v>
      </c>
    </row>
    <row r="32" spans="1:23" ht="36.75" customHeight="1">
      <c r="A32" s="53" t="s">
        <v>186</v>
      </c>
      <c r="B32" s="36" t="s">
        <v>112</v>
      </c>
      <c r="C32" s="36"/>
      <c r="D32" s="36"/>
      <c r="E32" s="35" t="s">
        <v>117</v>
      </c>
      <c r="F32" s="35" t="s">
        <v>14</v>
      </c>
      <c r="G32" s="35" t="s">
        <v>194</v>
      </c>
      <c r="H32" s="35" t="s">
        <v>121</v>
      </c>
      <c r="I32" s="35"/>
      <c r="J32" s="35"/>
      <c r="K32" s="35"/>
      <c r="L32" s="35"/>
      <c r="M32" s="55">
        <v>7900</v>
      </c>
      <c r="N32" s="55"/>
      <c r="O32" s="55">
        <f>P32</f>
        <v>9240</v>
      </c>
      <c r="P32" s="55">
        <v>9240</v>
      </c>
      <c r="Q32" s="55"/>
      <c r="R32" s="55">
        <f>S32</f>
        <v>9260</v>
      </c>
      <c r="S32" s="55">
        <v>9260</v>
      </c>
      <c r="T32" s="55"/>
      <c r="U32" s="55">
        <f>V32</f>
        <v>9281</v>
      </c>
      <c r="V32" s="55">
        <v>9281</v>
      </c>
      <c r="W32" s="55"/>
    </row>
    <row r="33" spans="1:23" ht="21" customHeight="1">
      <c r="A33" s="372" t="s">
        <v>160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"/>
      <c r="M33" s="31">
        <f>SUM(M34+M43)</f>
        <v>4209480</v>
      </c>
      <c r="N33" s="31">
        <f aca="true" t="shared" si="7" ref="N33:W33">SUM(N34+N43)</f>
        <v>0</v>
      </c>
      <c r="O33" s="31">
        <f t="shared" si="7"/>
        <v>4926004</v>
      </c>
      <c r="P33" s="31">
        <f t="shared" si="7"/>
        <v>4142431</v>
      </c>
      <c r="Q33" s="31">
        <f t="shared" si="7"/>
        <v>783573</v>
      </c>
      <c r="R33" s="31">
        <f t="shared" si="7"/>
        <v>4850580</v>
      </c>
      <c r="S33" s="31">
        <f t="shared" si="7"/>
        <v>4850580</v>
      </c>
      <c r="T33" s="31">
        <f t="shared" si="7"/>
        <v>0</v>
      </c>
      <c r="U33" s="31">
        <f t="shared" si="7"/>
        <v>5041089</v>
      </c>
      <c r="V33" s="31">
        <f t="shared" si="7"/>
        <v>5041089</v>
      </c>
      <c r="W33" s="31">
        <f t="shared" si="7"/>
        <v>0</v>
      </c>
    </row>
    <row r="34" spans="1:23" ht="22.5">
      <c r="A34" s="57" t="s">
        <v>19</v>
      </c>
      <c r="B34" s="36" t="s">
        <v>161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55">
        <f>SUM(M35+M38)</f>
        <v>3338340</v>
      </c>
      <c r="N34" s="55"/>
      <c r="O34" s="55">
        <f>SUM(O35+O38)</f>
        <v>3678376</v>
      </c>
      <c r="P34" s="55">
        <f aca="true" t="shared" si="8" ref="P34:V34">SUM(P35+P38)</f>
        <v>3248933</v>
      </c>
      <c r="Q34" s="55">
        <f t="shared" si="8"/>
        <v>429443</v>
      </c>
      <c r="R34" s="55">
        <f t="shared" si="8"/>
        <v>3911683</v>
      </c>
      <c r="S34" s="55">
        <f t="shared" si="8"/>
        <v>3911683</v>
      </c>
      <c r="T34" s="55">
        <f t="shared" si="8"/>
        <v>0</v>
      </c>
      <c r="U34" s="55">
        <f>SUM(U35+U38)</f>
        <v>4067391</v>
      </c>
      <c r="V34" s="55">
        <f t="shared" si="8"/>
        <v>4067391</v>
      </c>
      <c r="W34" s="55">
        <f>SUM(W35+W38)</f>
        <v>0</v>
      </c>
    </row>
    <row r="35" spans="1:23" ht="12.75">
      <c r="A35" s="408" t="s">
        <v>128</v>
      </c>
      <c r="B35" s="410" t="s">
        <v>124</v>
      </c>
      <c r="C35" s="35"/>
      <c r="D35" s="35"/>
      <c r="E35" s="35" t="s">
        <v>126</v>
      </c>
      <c r="F35" s="35" t="s">
        <v>127</v>
      </c>
      <c r="G35" s="35"/>
      <c r="H35" s="35"/>
      <c r="I35" s="35"/>
      <c r="J35" s="35"/>
      <c r="K35" s="35"/>
      <c r="L35" s="35"/>
      <c r="M35" s="55">
        <f>SUM(M36:M37)</f>
        <v>641050</v>
      </c>
      <c r="N35" s="55"/>
      <c r="O35" s="55">
        <f aca="true" t="shared" si="9" ref="O35:W35">SUM(O36:O37)</f>
        <v>753941</v>
      </c>
      <c r="P35" s="55">
        <f t="shared" si="9"/>
        <v>753941</v>
      </c>
      <c r="Q35" s="55">
        <f t="shared" si="9"/>
        <v>0</v>
      </c>
      <c r="R35" s="55">
        <f t="shared" si="9"/>
        <v>870270</v>
      </c>
      <c r="S35" s="55">
        <f t="shared" si="9"/>
        <v>870270</v>
      </c>
      <c r="T35" s="55">
        <f t="shared" si="9"/>
        <v>0</v>
      </c>
      <c r="U35" s="55">
        <f t="shared" si="9"/>
        <v>904322</v>
      </c>
      <c r="V35" s="55">
        <f t="shared" si="9"/>
        <v>904322</v>
      </c>
      <c r="W35" s="55">
        <f t="shared" si="9"/>
        <v>0</v>
      </c>
    </row>
    <row r="36" spans="1:23" ht="15" customHeight="1">
      <c r="A36" s="454"/>
      <c r="B36" s="453"/>
      <c r="C36" s="35"/>
      <c r="D36" s="35"/>
      <c r="E36" s="35" t="s">
        <v>126</v>
      </c>
      <c r="F36" s="35" t="s">
        <v>127</v>
      </c>
      <c r="G36" s="35" t="s">
        <v>191</v>
      </c>
      <c r="H36" s="35" t="s">
        <v>119</v>
      </c>
      <c r="I36" s="365" t="s">
        <v>549</v>
      </c>
      <c r="J36" s="35" t="s">
        <v>200</v>
      </c>
      <c r="K36" s="35" t="s">
        <v>154</v>
      </c>
      <c r="L36" s="35"/>
      <c r="M36" s="55"/>
      <c r="N36" s="55"/>
      <c r="O36" s="55">
        <f>SUM(P36:Q36)</f>
        <v>0</v>
      </c>
      <c r="P36" s="55"/>
      <c r="Q36" s="55"/>
      <c r="R36" s="55">
        <f>SUM(S36:T36)</f>
        <v>0</v>
      </c>
      <c r="S36" s="55"/>
      <c r="T36" s="55"/>
      <c r="U36" s="55">
        <f>SUM(V36:W36)</f>
        <v>0</v>
      </c>
      <c r="V36" s="55"/>
      <c r="W36" s="55"/>
    </row>
    <row r="37" spans="1:23" ht="35.25" customHeight="1">
      <c r="A37" s="455"/>
      <c r="B37" s="452"/>
      <c r="C37" s="35"/>
      <c r="D37" s="35"/>
      <c r="E37" s="35"/>
      <c r="F37" s="35"/>
      <c r="G37" s="35"/>
      <c r="H37" s="35"/>
      <c r="I37" s="366"/>
      <c r="J37" s="58" t="s">
        <v>210</v>
      </c>
      <c r="K37" s="58" t="s">
        <v>211</v>
      </c>
      <c r="L37" s="35"/>
      <c r="M37" s="55">
        <v>641050</v>
      </c>
      <c r="N37" s="55"/>
      <c r="O37" s="55">
        <f>P37</f>
        <v>753941</v>
      </c>
      <c r="P37" s="55">
        <v>753941</v>
      </c>
      <c r="Q37" s="55"/>
      <c r="R37" s="55">
        <f>S37</f>
        <v>870270</v>
      </c>
      <c r="S37" s="55">
        <v>870270</v>
      </c>
      <c r="T37" s="55"/>
      <c r="U37" s="55">
        <f>V37</f>
        <v>904322</v>
      </c>
      <c r="V37" s="55">
        <v>904322</v>
      </c>
      <c r="W37" s="55"/>
    </row>
    <row r="38" spans="1:23" ht="57.75" customHeight="1">
      <c r="A38" s="408" t="s">
        <v>108</v>
      </c>
      <c r="B38" s="410" t="s">
        <v>125</v>
      </c>
      <c r="C38" s="36"/>
      <c r="D38" s="59"/>
      <c r="E38" s="35" t="s">
        <v>129</v>
      </c>
      <c r="F38" s="35" t="s">
        <v>117</v>
      </c>
      <c r="G38" s="35"/>
      <c r="H38" s="35"/>
      <c r="I38" s="37" t="s">
        <v>184</v>
      </c>
      <c r="J38" s="35" t="s">
        <v>200</v>
      </c>
      <c r="K38" s="35" t="s">
        <v>154</v>
      </c>
      <c r="L38" s="35"/>
      <c r="M38" s="55">
        <f>SUM(M39:M42)</f>
        <v>2697290</v>
      </c>
      <c r="N38" s="55"/>
      <c r="O38" s="55">
        <f>SUM(O39:O42)</f>
        <v>2924435</v>
      </c>
      <c r="P38" s="55">
        <f aca="true" t="shared" si="10" ref="P38:W38">SUM(P39:P42)</f>
        <v>2494992</v>
      </c>
      <c r="Q38" s="55">
        <f t="shared" si="10"/>
        <v>429443</v>
      </c>
      <c r="R38" s="55">
        <f t="shared" si="10"/>
        <v>3041413</v>
      </c>
      <c r="S38" s="55">
        <f t="shared" si="10"/>
        <v>3041413</v>
      </c>
      <c r="T38" s="55">
        <f t="shared" si="10"/>
        <v>0</v>
      </c>
      <c r="U38" s="55">
        <f t="shared" si="10"/>
        <v>3163069</v>
      </c>
      <c r="V38" s="55">
        <f t="shared" si="10"/>
        <v>3163069</v>
      </c>
      <c r="W38" s="55">
        <f t="shared" si="10"/>
        <v>0</v>
      </c>
    </row>
    <row r="39" spans="1:23" ht="57" customHeight="1">
      <c r="A39" s="454"/>
      <c r="B39" s="453"/>
      <c r="C39" s="36" t="s">
        <v>133</v>
      </c>
      <c r="D39" s="57" t="s">
        <v>132</v>
      </c>
      <c r="E39" s="35" t="s">
        <v>129</v>
      </c>
      <c r="F39" s="35" t="s">
        <v>117</v>
      </c>
      <c r="G39" s="35" t="s">
        <v>192</v>
      </c>
      <c r="H39" s="35" t="s">
        <v>130</v>
      </c>
      <c r="I39" s="37" t="s">
        <v>550</v>
      </c>
      <c r="J39" s="58" t="s">
        <v>210</v>
      </c>
      <c r="K39" s="58" t="s">
        <v>211</v>
      </c>
      <c r="L39" s="35"/>
      <c r="M39" s="55">
        <v>2697290</v>
      </c>
      <c r="N39" s="55"/>
      <c r="O39" s="55">
        <f>P39+Q39</f>
        <v>2924435</v>
      </c>
      <c r="P39" s="55">
        <v>2494992</v>
      </c>
      <c r="Q39" s="55">
        <v>429443</v>
      </c>
      <c r="R39" s="55">
        <f>S39</f>
        <v>3041413</v>
      </c>
      <c r="S39" s="55">
        <v>3041413</v>
      </c>
      <c r="T39" s="55"/>
      <c r="U39" s="55">
        <f>V39</f>
        <v>3163069</v>
      </c>
      <c r="V39" s="55">
        <v>3163069</v>
      </c>
      <c r="W39" s="55"/>
    </row>
    <row r="40" spans="1:23" ht="12.75">
      <c r="A40" s="454"/>
      <c r="B40" s="453"/>
      <c r="C40" s="40"/>
      <c r="D40" s="57"/>
      <c r="E40" s="35"/>
      <c r="F40" s="35"/>
      <c r="G40" s="35"/>
      <c r="H40" s="35"/>
      <c r="I40" s="35"/>
      <c r="J40" s="35"/>
      <c r="K40" s="35"/>
      <c r="L40" s="35"/>
      <c r="M40" s="55"/>
      <c r="N40" s="55"/>
      <c r="O40" s="55">
        <f>SUM(P40:Q40)</f>
        <v>0</v>
      </c>
      <c r="P40" s="55"/>
      <c r="Q40" s="55">
        <v>0</v>
      </c>
      <c r="R40" s="55">
        <f>SUM(S40:T40)</f>
        <v>0</v>
      </c>
      <c r="S40" s="55"/>
      <c r="T40" s="55">
        <v>0</v>
      </c>
      <c r="U40" s="55">
        <f>SUM(V40:W40)</f>
        <v>0</v>
      </c>
      <c r="V40" s="55"/>
      <c r="W40" s="55">
        <v>0</v>
      </c>
    </row>
    <row r="41" spans="1:23" ht="15" customHeight="1">
      <c r="A41" s="454"/>
      <c r="B41" s="453"/>
      <c r="C41" s="36"/>
      <c r="D41" s="57"/>
      <c r="E41" s="35"/>
      <c r="F41" s="35"/>
      <c r="G41" s="35"/>
      <c r="H41" s="35"/>
      <c r="I41" s="35"/>
      <c r="J41" s="35"/>
      <c r="K41" s="35"/>
      <c r="L41" s="3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0.5" customHeight="1">
      <c r="A42" s="454"/>
      <c r="B42" s="453"/>
      <c r="C42" s="40"/>
      <c r="D42" s="57"/>
      <c r="E42" s="35"/>
      <c r="F42" s="35"/>
      <c r="G42" s="35"/>
      <c r="H42" s="35"/>
      <c r="I42" s="35"/>
      <c r="J42" s="35"/>
      <c r="K42" s="35"/>
      <c r="L42" s="35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21" customHeight="1">
      <c r="A43" s="57" t="s">
        <v>20</v>
      </c>
      <c r="B43" s="36" t="s">
        <v>162</v>
      </c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55">
        <f>SUM(M44:M47)</f>
        <v>871140</v>
      </c>
      <c r="N43" s="55"/>
      <c r="O43" s="55">
        <f>SUM(O44:O47)</f>
        <v>1247628</v>
      </c>
      <c r="P43" s="55">
        <f>SUM(P44:P47)</f>
        <v>893498</v>
      </c>
      <c r="Q43" s="55">
        <f>SUM(Q44+Q45)</f>
        <v>354130</v>
      </c>
      <c r="R43" s="55">
        <f>SUM(R44:R47)</f>
        <v>938897</v>
      </c>
      <c r="S43" s="55">
        <f>SUM(S44:S47)</f>
        <v>938897</v>
      </c>
      <c r="T43" s="55">
        <f>SUM(T44+T45)</f>
        <v>0</v>
      </c>
      <c r="U43" s="55">
        <f>SUM(U44:U47)</f>
        <v>973698</v>
      </c>
      <c r="V43" s="55">
        <f>SUM(V44:V47)</f>
        <v>973698</v>
      </c>
      <c r="W43" s="55">
        <f>SUM(W44:W46)</f>
        <v>0</v>
      </c>
    </row>
    <row r="44" spans="1:23" ht="47.25" customHeight="1">
      <c r="A44" s="57" t="s">
        <v>105</v>
      </c>
      <c r="B44" s="36" t="s">
        <v>124</v>
      </c>
      <c r="C44" s="37"/>
      <c r="D44" s="60"/>
      <c r="E44" s="35" t="s">
        <v>126</v>
      </c>
      <c r="F44" s="35" t="s">
        <v>127</v>
      </c>
      <c r="G44" s="35" t="s">
        <v>191</v>
      </c>
      <c r="H44" s="35" t="s">
        <v>121</v>
      </c>
      <c r="I44" s="35"/>
      <c r="J44" s="35"/>
      <c r="K44" s="35"/>
      <c r="L44" s="35"/>
      <c r="M44" s="55">
        <v>95740</v>
      </c>
      <c r="N44" s="55"/>
      <c r="O44" s="55">
        <f>P44+Q44</f>
        <v>142859</v>
      </c>
      <c r="P44" s="55">
        <v>100559</v>
      </c>
      <c r="Q44" s="55">
        <v>42300</v>
      </c>
      <c r="R44" s="55">
        <f>S44</f>
        <v>103613</v>
      </c>
      <c r="S44" s="55">
        <v>103613</v>
      </c>
      <c r="T44" s="55">
        <v>0</v>
      </c>
      <c r="U44" s="55">
        <f>V44</f>
        <v>106790</v>
      </c>
      <c r="V44" s="55">
        <v>106790</v>
      </c>
      <c r="W44" s="55">
        <v>0</v>
      </c>
    </row>
    <row r="45" spans="1:23" ht="59.25" customHeight="1">
      <c r="A45" s="57" t="s">
        <v>106</v>
      </c>
      <c r="B45" s="410" t="s">
        <v>125</v>
      </c>
      <c r="C45" s="36" t="s">
        <v>133</v>
      </c>
      <c r="D45" s="60" t="s">
        <v>132</v>
      </c>
      <c r="E45" s="35" t="s">
        <v>129</v>
      </c>
      <c r="F45" s="35" t="s">
        <v>117</v>
      </c>
      <c r="G45" s="35" t="s">
        <v>192</v>
      </c>
      <c r="H45" s="35" t="s">
        <v>121</v>
      </c>
      <c r="I45" s="35"/>
      <c r="J45" s="35"/>
      <c r="K45" s="35"/>
      <c r="L45" s="35"/>
      <c r="M45" s="55">
        <v>766900</v>
      </c>
      <c r="N45" s="55"/>
      <c r="O45" s="55">
        <f>P45+Q45</f>
        <v>1096091</v>
      </c>
      <c r="P45" s="55">
        <v>784261</v>
      </c>
      <c r="Q45" s="55">
        <v>311830</v>
      </c>
      <c r="R45" s="55">
        <f>S45</f>
        <v>826259</v>
      </c>
      <c r="S45" s="55">
        <v>826259</v>
      </c>
      <c r="T45" s="55">
        <v>0</v>
      </c>
      <c r="U45" s="55">
        <f>V45</f>
        <v>857635</v>
      </c>
      <c r="V45" s="55">
        <v>857635</v>
      </c>
      <c r="W45" s="55">
        <v>0</v>
      </c>
    </row>
    <row r="46" spans="1:23" ht="18.75" customHeight="1">
      <c r="A46" s="57"/>
      <c r="B46" s="452"/>
      <c r="C46" s="40"/>
      <c r="D46" s="57"/>
      <c r="E46" s="35"/>
      <c r="F46" s="35"/>
      <c r="G46" s="35"/>
      <c r="H46" s="35"/>
      <c r="I46" s="35"/>
      <c r="J46" s="35"/>
      <c r="K46" s="35"/>
      <c r="L46" s="35"/>
      <c r="M46" s="55"/>
      <c r="N46" s="55"/>
      <c r="O46" s="55">
        <f>SUM(P46:Q46)</f>
        <v>0</v>
      </c>
      <c r="P46" s="55"/>
      <c r="Q46" s="55">
        <v>0</v>
      </c>
      <c r="R46" s="55">
        <f>SUM(S46:T46)</f>
        <v>0</v>
      </c>
      <c r="S46" s="55"/>
      <c r="T46" s="55">
        <v>0</v>
      </c>
      <c r="U46" s="55">
        <f>SUM(V46:W46)</f>
        <v>0</v>
      </c>
      <c r="V46" s="55"/>
      <c r="W46" s="55">
        <v>0</v>
      </c>
    </row>
    <row r="47" spans="1:23" ht="12.75">
      <c r="A47" s="57" t="s">
        <v>57</v>
      </c>
      <c r="B47" s="36" t="s">
        <v>61</v>
      </c>
      <c r="C47" s="57"/>
      <c r="D47" s="35"/>
      <c r="E47" s="35"/>
      <c r="F47" s="35"/>
      <c r="G47" s="35"/>
      <c r="H47" s="35"/>
      <c r="I47" s="35"/>
      <c r="J47" s="35"/>
      <c r="K47" s="35"/>
      <c r="L47" s="35"/>
      <c r="M47" s="55">
        <f>SUM(M48:M50)</f>
        <v>8500</v>
      </c>
      <c r="N47" s="55"/>
      <c r="O47" s="55">
        <f>SUM(O48+O49)</f>
        <v>8678</v>
      </c>
      <c r="P47" s="55">
        <f aca="true" t="shared" si="11" ref="P47:V47">SUM(P48+P49)</f>
        <v>8678</v>
      </c>
      <c r="Q47" s="55">
        <f t="shared" si="11"/>
        <v>0</v>
      </c>
      <c r="R47" s="55">
        <f t="shared" si="11"/>
        <v>9025</v>
      </c>
      <c r="S47" s="55">
        <f t="shared" si="11"/>
        <v>9025</v>
      </c>
      <c r="T47" s="55">
        <f t="shared" si="11"/>
        <v>0</v>
      </c>
      <c r="U47" s="55">
        <f t="shared" si="11"/>
        <v>9273</v>
      </c>
      <c r="V47" s="55">
        <f t="shared" si="11"/>
        <v>9273</v>
      </c>
      <c r="W47" s="55">
        <f>SUM(W48:W50)</f>
        <v>0</v>
      </c>
    </row>
    <row r="48" spans="1:23" ht="45">
      <c r="A48" s="57" t="s">
        <v>107</v>
      </c>
      <c r="B48" s="36" t="s">
        <v>124</v>
      </c>
      <c r="C48" s="57"/>
      <c r="D48" s="35"/>
      <c r="E48" s="35" t="s">
        <v>126</v>
      </c>
      <c r="F48" s="35" t="s">
        <v>127</v>
      </c>
      <c r="G48" s="35" t="s">
        <v>191</v>
      </c>
      <c r="H48" s="35" t="s">
        <v>122</v>
      </c>
      <c r="I48" s="35"/>
      <c r="J48" s="35"/>
      <c r="K48" s="35"/>
      <c r="L48" s="35"/>
      <c r="M48" s="55">
        <v>2000</v>
      </c>
      <c r="N48" s="55"/>
      <c r="O48" s="55">
        <f>P48</f>
        <v>2080</v>
      </c>
      <c r="P48" s="55">
        <v>2080</v>
      </c>
      <c r="Q48" s="55">
        <v>0</v>
      </c>
      <c r="R48" s="55">
        <f>S48</f>
        <v>2163</v>
      </c>
      <c r="S48" s="55">
        <v>2163</v>
      </c>
      <c r="T48" s="55">
        <v>0</v>
      </c>
      <c r="U48" s="55">
        <f>V48</f>
        <v>2250</v>
      </c>
      <c r="V48" s="55">
        <v>2250</v>
      </c>
      <c r="W48" s="55">
        <v>0</v>
      </c>
    </row>
    <row r="49" spans="1:23" ht="67.5">
      <c r="A49" s="57" t="s">
        <v>131</v>
      </c>
      <c r="B49" s="410" t="s">
        <v>125</v>
      </c>
      <c r="C49" s="36" t="s">
        <v>133</v>
      </c>
      <c r="D49" s="35" t="s">
        <v>132</v>
      </c>
      <c r="E49" s="35" t="s">
        <v>129</v>
      </c>
      <c r="F49" s="35" t="s">
        <v>117</v>
      </c>
      <c r="G49" s="35" t="s">
        <v>192</v>
      </c>
      <c r="H49" s="35" t="s">
        <v>122</v>
      </c>
      <c r="I49" s="35"/>
      <c r="J49" s="35"/>
      <c r="K49" s="35"/>
      <c r="L49" s="35"/>
      <c r="M49" s="55">
        <v>6500</v>
      </c>
      <c r="N49" s="55"/>
      <c r="O49" s="55">
        <f>P49</f>
        <v>6598</v>
      </c>
      <c r="P49" s="55">
        <v>6598</v>
      </c>
      <c r="Q49" s="55">
        <v>0</v>
      </c>
      <c r="R49" s="55">
        <f>S49</f>
        <v>6862</v>
      </c>
      <c r="S49" s="55">
        <v>6862</v>
      </c>
      <c r="T49" s="55">
        <v>0</v>
      </c>
      <c r="U49" s="55">
        <f>V49</f>
        <v>7023</v>
      </c>
      <c r="V49" s="55">
        <v>7023</v>
      </c>
      <c r="W49" s="55">
        <v>0</v>
      </c>
    </row>
    <row r="50" spans="1:23" ht="12.75">
      <c r="A50" s="57"/>
      <c r="B50" s="452"/>
      <c r="C50" s="40"/>
      <c r="D50" s="57"/>
      <c r="E50" s="35"/>
      <c r="F50" s="35"/>
      <c r="G50" s="35"/>
      <c r="H50" s="35"/>
      <c r="I50" s="35"/>
      <c r="J50" s="35"/>
      <c r="K50" s="35"/>
      <c r="L50" s="35"/>
      <c r="M50" s="55"/>
      <c r="N50" s="55"/>
      <c r="O50" s="55">
        <f>SUM(P50:Q50)</f>
        <v>0</v>
      </c>
      <c r="P50" s="55"/>
      <c r="Q50" s="55">
        <v>0</v>
      </c>
      <c r="R50" s="55">
        <f>SUM(S50:T50)</f>
        <v>0</v>
      </c>
      <c r="S50" s="55"/>
      <c r="T50" s="55">
        <v>0</v>
      </c>
      <c r="U50" s="55">
        <f>SUM(V50:W50)</f>
        <v>0</v>
      </c>
      <c r="V50" s="55"/>
      <c r="W50" s="55">
        <v>0</v>
      </c>
    </row>
    <row r="51" spans="1:23" ht="31.5" customHeight="1">
      <c r="A51" s="372" t="s">
        <v>163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14"/>
      <c r="M51" s="48">
        <f>M52</f>
        <v>2333140</v>
      </c>
      <c r="N51" s="48">
        <f aca="true" t="shared" si="12" ref="N51:W51">N52</f>
        <v>0</v>
      </c>
      <c r="O51" s="48">
        <f t="shared" si="12"/>
        <v>2859720</v>
      </c>
      <c r="P51" s="48">
        <f t="shared" si="12"/>
        <v>2348427</v>
      </c>
      <c r="Q51" s="48">
        <f t="shared" si="12"/>
        <v>511293</v>
      </c>
      <c r="R51" s="48">
        <f t="shared" si="12"/>
        <v>2961485</v>
      </c>
      <c r="S51" s="48">
        <f t="shared" si="12"/>
        <v>2961485</v>
      </c>
      <c r="T51" s="48">
        <f t="shared" si="12"/>
        <v>0</v>
      </c>
      <c r="U51" s="48">
        <f t="shared" si="12"/>
        <v>3029457</v>
      </c>
      <c r="V51" s="48">
        <f t="shared" si="12"/>
        <v>3029457</v>
      </c>
      <c r="W51" s="48">
        <f t="shared" si="12"/>
        <v>0</v>
      </c>
    </row>
    <row r="52" spans="1:23" ht="45.75" customHeight="1">
      <c r="A52" s="13" t="s">
        <v>63</v>
      </c>
      <c r="B52" s="36" t="s">
        <v>67</v>
      </c>
      <c r="C52" s="37"/>
      <c r="D52" s="37"/>
      <c r="E52" s="37"/>
      <c r="F52" s="37"/>
      <c r="G52" s="37"/>
      <c r="H52" s="37"/>
      <c r="I52" s="37"/>
      <c r="J52" s="37"/>
      <c r="K52" s="37"/>
      <c r="L52" s="14"/>
      <c r="M52" s="45">
        <f>M53+M54+M55+M56</f>
        <v>2333140</v>
      </c>
      <c r="N52" s="45">
        <f aca="true" t="shared" si="13" ref="N52:W52">N53+N54+N55+N56</f>
        <v>0</v>
      </c>
      <c r="O52" s="45">
        <f t="shared" si="13"/>
        <v>2859720</v>
      </c>
      <c r="P52" s="45">
        <f t="shared" si="13"/>
        <v>2348427</v>
      </c>
      <c r="Q52" s="45">
        <f t="shared" si="13"/>
        <v>511293</v>
      </c>
      <c r="R52" s="45">
        <f t="shared" si="13"/>
        <v>2961485</v>
      </c>
      <c r="S52" s="45">
        <f t="shared" si="13"/>
        <v>2961485</v>
      </c>
      <c r="T52" s="45">
        <f t="shared" si="13"/>
        <v>0</v>
      </c>
      <c r="U52" s="45">
        <f t="shared" si="13"/>
        <v>3029457</v>
      </c>
      <c r="V52" s="45">
        <f t="shared" si="13"/>
        <v>3029457</v>
      </c>
      <c r="W52" s="45">
        <f t="shared" si="13"/>
        <v>0</v>
      </c>
    </row>
    <row r="53" spans="1:23" ht="47.25" customHeight="1">
      <c r="A53" s="61" t="s">
        <v>64</v>
      </c>
      <c r="B53" s="36" t="s">
        <v>134</v>
      </c>
      <c r="C53" s="37"/>
      <c r="D53" s="37"/>
      <c r="E53" s="37" t="s">
        <v>126</v>
      </c>
      <c r="F53" s="37" t="s">
        <v>135</v>
      </c>
      <c r="G53" s="37" t="s">
        <v>307</v>
      </c>
      <c r="H53" s="37" t="s">
        <v>121</v>
      </c>
      <c r="I53" s="37"/>
      <c r="J53" s="37"/>
      <c r="K53" s="37" t="s">
        <v>216</v>
      </c>
      <c r="L53" s="14"/>
      <c r="M53" s="45">
        <v>10000</v>
      </c>
      <c r="N53" s="45"/>
      <c r="O53" s="45">
        <f>P53</f>
        <v>11800</v>
      </c>
      <c r="P53" s="45">
        <v>11800</v>
      </c>
      <c r="Q53" s="45">
        <v>0</v>
      </c>
      <c r="R53" s="45">
        <f>S53</f>
        <v>11800</v>
      </c>
      <c r="S53" s="45">
        <v>11800</v>
      </c>
      <c r="T53" s="45">
        <v>0</v>
      </c>
      <c r="U53" s="45">
        <f>V53</f>
        <v>11800</v>
      </c>
      <c r="V53" s="45">
        <v>11800</v>
      </c>
      <c r="W53" s="45">
        <v>0</v>
      </c>
    </row>
    <row r="54" spans="1:23" ht="47.25" customHeight="1">
      <c r="A54" s="414" t="s">
        <v>136</v>
      </c>
      <c r="B54" s="416" t="s">
        <v>292</v>
      </c>
      <c r="C54" s="37"/>
      <c r="D54" s="37"/>
      <c r="E54" s="37" t="s">
        <v>118</v>
      </c>
      <c r="F54" s="37" t="s">
        <v>135</v>
      </c>
      <c r="G54" s="37" t="s">
        <v>201</v>
      </c>
      <c r="H54" s="37" t="s">
        <v>121</v>
      </c>
      <c r="I54" s="37" t="s">
        <v>551</v>
      </c>
      <c r="J54" s="37" t="s">
        <v>294</v>
      </c>
      <c r="K54" s="37" t="s">
        <v>216</v>
      </c>
      <c r="L54" s="14"/>
      <c r="M54" s="45">
        <v>400000</v>
      </c>
      <c r="N54" s="45"/>
      <c r="O54" s="45">
        <f>P54</f>
        <v>400000</v>
      </c>
      <c r="P54" s="45">
        <v>400000</v>
      </c>
      <c r="Q54" s="45"/>
      <c r="R54" s="45">
        <f>S54</f>
        <v>400000</v>
      </c>
      <c r="S54" s="45">
        <v>400000</v>
      </c>
      <c r="T54" s="45"/>
      <c r="U54" s="45">
        <f>V54</f>
        <v>400000</v>
      </c>
      <c r="V54" s="45">
        <v>400000</v>
      </c>
      <c r="W54" s="45"/>
    </row>
    <row r="55" spans="1:23" ht="183" customHeight="1">
      <c r="A55" s="415"/>
      <c r="B55" s="417"/>
      <c r="C55" s="37"/>
      <c r="D55" s="37"/>
      <c r="E55" s="37" t="s">
        <v>118</v>
      </c>
      <c r="F55" s="37" t="s">
        <v>135</v>
      </c>
      <c r="G55" s="37" t="s">
        <v>228</v>
      </c>
      <c r="H55" s="37" t="s">
        <v>121</v>
      </c>
      <c r="I55" s="37" t="s">
        <v>552</v>
      </c>
      <c r="J55" s="37" t="s">
        <v>294</v>
      </c>
      <c r="K55" s="37" t="s">
        <v>216</v>
      </c>
      <c r="L55" s="14"/>
      <c r="M55" s="45">
        <v>989000</v>
      </c>
      <c r="N55" s="45"/>
      <c r="O55" s="45">
        <f>P55</f>
        <v>989000</v>
      </c>
      <c r="P55" s="45">
        <v>989000</v>
      </c>
      <c r="Q55" s="45"/>
      <c r="R55" s="45">
        <f>S55</f>
        <v>989000</v>
      </c>
      <c r="S55" s="45">
        <v>989000</v>
      </c>
      <c r="T55" s="45">
        <v>0</v>
      </c>
      <c r="U55" s="45">
        <f>V55</f>
        <v>989000</v>
      </c>
      <c r="V55" s="45">
        <v>989000</v>
      </c>
      <c r="W55" s="45">
        <v>0</v>
      </c>
    </row>
    <row r="56" spans="1:23" ht="18" customHeight="1">
      <c r="A56" s="410" t="s">
        <v>137</v>
      </c>
      <c r="B56" s="385" t="s">
        <v>296</v>
      </c>
      <c r="C56" s="37"/>
      <c r="D56" s="37"/>
      <c r="E56" s="37"/>
      <c r="F56" s="37"/>
      <c r="G56" s="37"/>
      <c r="H56" s="37"/>
      <c r="I56" s="37"/>
      <c r="J56" s="37"/>
      <c r="K56" s="37"/>
      <c r="L56" s="14"/>
      <c r="M56" s="48">
        <f>M58+M68</f>
        <v>934140</v>
      </c>
      <c r="N56" s="48">
        <f aca="true" t="shared" si="14" ref="N56:W56">N58+N68</f>
        <v>0</v>
      </c>
      <c r="O56" s="48">
        <f t="shared" si="14"/>
        <v>1458920</v>
      </c>
      <c r="P56" s="48">
        <f t="shared" si="14"/>
        <v>947627</v>
      </c>
      <c r="Q56" s="48">
        <f t="shared" si="14"/>
        <v>511293</v>
      </c>
      <c r="R56" s="48">
        <f t="shared" si="14"/>
        <v>1560685</v>
      </c>
      <c r="S56" s="48">
        <f t="shared" si="14"/>
        <v>1560685</v>
      </c>
      <c r="T56" s="48">
        <f t="shared" si="14"/>
        <v>0</v>
      </c>
      <c r="U56" s="48">
        <f t="shared" si="14"/>
        <v>1628657</v>
      </c>
      <c r="V56" s="48">
        <f t="shared" si="14"/>
        <v>1628657</v>
      </c>
      <c r="W56" s="48">
        <f t="shared" si="14"/>
        <v>0</v>
      </c>
    </row>
    <row r="57" spans="1:23" ht="18.75" customHeight="1">
      <c r="A57" s="453"/>
      <c r="B57" s="453"/>
      <c r="C57" s="37"/>
      <c r="D57" s="37"/>
      <c r="E57" s="36"/>
      <c r="F57" s="36"/>
      <c r="G57" s="36"/>
      <c r="H57" s="36"/>
      <c r="I57" s="36"/>
      <c r="J57" s="37"/>
      <c r="K57" s="37"/>
      <c r="L57" s="14"/>
      <c r="M57" s="63"/>
      <c r="N57" s="63"/>
      <c r="O57" s="63">
        <f>SUM(P57:Q57)</f>
        <v>0</v>
      </c>
      <c r="P57" s="63">
        <v>0</v>
      </c>
      <c r="Q57" s="63">
        <v>0</v>
      </c>
      <c r="R57" s="45">
        <f>SUM(S57:T57)</f>
        <v>0</v>
      </c>
      <c r="S57" s="45">
        <v>0</v>
      </c>
      <c r="T57" s="63">
        <v>0</v>
      </c>
      <c r="U57" s="45">
        <f>SUM(V57:W57)</f>
        <v>0</v>
      </c>
      <c r="V57" s="45">
        <v>0</v>
      </c>
      <c r="W57" s="63">
        <v>0</v>
      </c>
    </row>
    <row r="58" spans="1:23" ht="17.25" customHeight="1">
      <c r="A58" s="453"/>
      <c r="B58" s="453"/>
      <c r="C58" s="37"/>
      <c r="D58" s="37"/>
      <c r="E58" s="37" t="s">
        <v>139</v>
      </c>
      <c r="F58" s="37" t="s">
        <v>126</v>
      </c>
      <c r="G58" s="37" t="s">
        <v>193</v>
      </c>
      <c r="H58" s="37"/>
      <c r="I58" s="37"/>
      <c r="J58" s="37"/>
      <c r="K58" s="37"/>
      <c r="L58" s="14"/>
      <c r="M58" s="45">
        <f>M59+M60+M61+M63+M66+M67</f>
        <v>934140</v>
      </c>
      <c r="N58" s="45">
        <f aca="true" t="shared" si="15" ref="N58:W58">N59+N60+N61+N63+N66+N67</f>
        <v>0</v>
      </c>
      <c r="O58" s="45">
        <f t="shared" si="15"/>
        <v>1448920</v>
      </c>
      <c r="P58" s="45">
        <f t="shared" si="15"/>
        <v>947627</v>
      </c>
      <c r="Q58" s="45">
        <f t="shared" si="15"/>
        <v>501293</v>
      </c>
      <c r="R58" s="45">
        <f t="shared" si="15"/>
        <v>1550685</v>
      </c>
      <c r="S58" s="45">
        <f t="shared" si="15"/>
        <v>1550685</v>
      </c>
      <c r="T58" s="45">
        <f t="shared" si="15"/>
        <v>0</v>
      </c>
      <c r="U58" s="45">
        <f t="shared" si="15"/>
        <v>1618657</v>
      </c>
      <c r="V58" s="45">
        <f t="shared" si="15"/>
        <v>1618657</v>
      </c>
      <c r="W58" s="45">
        <f t="shared" si="15"/>
        <v>0</v>
      </c>
    </row>
    <row r="59" spans="1:23" ht="24.75" customHeight="1">
      <c r="A59" s="453"/>
      <c r="B59" s="453"/>
      <c r="C59" s="37"/>
      <c r="D59" s="37"/>
      <c r="E59" s="37" t="s">
        <v>139</v>
      </c>
      <c r="F59" s="37" t="s">
        <v>126</v>
      </c>
      <c r="G59" s="37" t="s">
        <v>203</v>
      </c>
      <c r="H59" s="37" t="s">
        <v>121</v>
      </c>
      <c r="I59" s="64" t="s">
        <v>553</v>
      </c>
      <c r="J59" s="37" t="s">
        <v>294</v>
      </c>
      <c r="K59" s="37" t="s">
        <v>216</v>
      </c>
      <c r="L59" s="14"/>
      <c r="M59" s="348">
        <v>5000</v>
      </c>
      <c r="N59" s="348"/>
      <c r="O59" s="348">
        <f>P59+Q59</f>
        <v>30000</v>
      </c>
      <c r="P59" s="348">
        <v>5000</v>
      </c>
      <c r="Q59" s="348">
        <v>25000</v>
      </c>
      <c r="R59" s="348">
        <f>S59+T59</f>
        <v>30000</v>
      </c>
      <c r="S59" s="348">
        <v>30000</v>
      </c>
      <c r="T59" s="348">
        <f>SUM(T60:T61)</f>
        <v>0</v>
      </c>
      <c r="U59" s="348">
        <f>V59+W59</f>
        <v>30000</v>
      </c>
      <c r="V59" s="348">
        <v>30000</v>
      </c>
      <c r="W59" s="348">
        <f>SUM(W60:W61)</f>
        <v>0</v>
      </c>
    </row>
    <row r="60" spans="1:23" ht="18" customHeight="1">
      <c r="A60" s="453"/>
      <c r="B60" s="453"/>
      <c r="C60" s="37"/>
      <c r="D60" s="37"/>
      <c r="E60" s="379" t="s">
        <v>150</v>
      </c>
      <c r="F60" s="445"/>
      <c r="G60" s="451"/>
      <c r="H60" s="37"/>
      <c r="I60" s="37" t="s">
        <v>297</v>
      </c>
      <c r="J60" s="37" t="s">
        <v>294</v>
      </c>
      <c r="K60" s="37" t="s">
        <v>216</v>
      </c>
      <c r="L60" s="14"/>
      <c r="M60" s="215">
        <v>608000</v>
      </c>
      <c r="N60" s="215"/>
      <c r="O60" s="215">
        <f>P60</f>
        <v>617120</v>
      </c>
      <c r="P60" s="215">
        <v>617120</v>
      </c>
      <c r="Q60" s="215">
        <v>0</v>
      </c>
      <c r="R60" s="348">
        <f>S60</f>
        <v>641805</v>
      </c>
      <c r="S60" s="348">
        <v>641805</v>
      </c>
      <c r="T60" s="215">
        <v>0</v>
      </c>
      <c r="U60" s="348">
        <f>V60</f>
        <v>667477</v>
      </c>
      <c r="V60" s="348">
        <v>667477</v>
      </c>
      <c r="W60" s="63">
        <v>0</v>
      </c>
    </row>
    <row r="61" spans="1:23" ht="15.75" customHeight="1">
      <c r="A61" s="453"/>
      <c r="B61" s="453"/>
      <c r="C61" s="37"/>
      <c r="D61" s="37"/>
      <c r="E61" s="379" t="s">
        <v>151</v>
      </c>
      <c r="F61" s="445"/>
      <c r="G61" s="451"/>
      <c r="H61" s="37"/>
      <c r="I61" s="37" t="s">
        <v>297</v>
      </c>
      <c r="J61" s="37" t="s">
        <v>294</v>
      </c>
      <c r="K61" s="37" t="s">
        <v>216</v>
      </c>
      <c r="L61" s="14"/>
      <c r="M61" s="215">
        <v>10000</v>
      </c>
      <c r="N61" s="215"/>
      <c r="O61" s="215">
        <f>P61+Q61</f>
        <v>99800</v>
      </c>
      <c r="P61" s="215">
        <v>10000</v>
      </c>
      <c r="Q61" s="215">
        <v>89800</v>
      </c>
      <c r="R61" s="348">
        <f>S61</f>
        <v>99800</v>
      </c>
      <c r="S61" s="348">
        <v>99800</v>
      </c>
      <c r="T61" s="215">
        <v>0</v>
      </c>
      <c r="U61" s="348">
        <f>V61</f>
        <v>99800</v>
      </c>
      <c r="V61" s="348">
        <v>99800</v>
      </c>
      <c r="W61" s="215">
        <v>0</v>
      </c>
    </row>
    <row r="62" spans="1:23" ht="18" customHeight="1">
      <c r="A62" s="453"/>
      <c r="B62" s="453"/>
      <c r="C62" s="37"/>
      <c r="D62" s="37"/>
      <c r="E62" s="37" t="s">
        <v>139</v>
      </c>
      <c r="F62" s="37" t="s">
        <v>126</v>
      </c>
      <c r="G62" s="37"/>
      <c r="H62" s="37" t="s">
        <v>121</v>
      </c>
      <c r="I62" s="37"/>
      <c r="J62" s="37"/>
      <c r="K62" s="37"/>
      <c r="L62" s="14"/>
      <c r="M62" s="63"/>
      <c r="N62" s="63"/>
      <c r="O62" s="63">
        <f>SUM(P62:Q62)</f>
        <v>0</v>
      </c>
      <c r="P62" s="63"/>
      <c r="Q62" s="63">
        <v>0</v>
      </c>
      <c r="R62" s="45">
        <f>SUM(S62:T62)</f>
        <v>0</v>
      </c>
      <c r="S62" s="45"/>
      <c r="T62" s="63">
        <v>0</v>
      </c>
      <c r="U62" s="45">
        <f>SUM(V62:W62)</f>
        <v>0</v>
      </c>
      <c r="V62" s="45"/>
      <c r="W62" s="63">
        <v>0</v>
      </c>
    </row>
    <row r="63" spans="1:23" ht="18" customHeight="1">
      <c r="A63" s="453"/>
      <c r="B63" s="453"/>
      <c r="C63" s="37"/>
      <c r="D63" s="37"/>
      <c r="E63" s="37" t="s">
        <v>139</v>
      </c>
      <c r="F63" s="37" t="s">
        <v>126</v>
      </c>
      <c r="G63" s="37" t="s">
        <v>193</v>
      </c>
      <c r="H63" s="37" t="s">
        <v>121</v>
      </c>
      <c r="I63" s="37"/>
      <c r="J63" s="37"/>
      <c r="K63" s="37"/>
      <c r="L63" s="14"/>
      <c r="M63" s="349">
        <f>M64+M65</f>
        <v>20000</v>
      </c>
      <c r="N63" s="349">
        <f aca="true" t="shared" si="16" ref="N63:W63">N64+N65</f>
        <v>0</v>
      </c>
      <c r="O63" s="349">
        <f t="shared" si="16"/>
        <v>145000</v>
      </c>
      <c r="P63" s="349">
        <f t="shared" si="16"/>
        <v>20000</v>
      </c>
      <c r="Q63" s="349">
        <f t="shared" si="16"/>
        <v>125000</v>
      </c>
      <c r="R63" s="349">
        <f t="shared" si="16"/>
        <v>145000</v>
      </c>
      <c r="S63" s="349">
        <f t="shared" si="16"/>
        <v>145000</v>
      </c>
      <c r="T63" s="349">
        <f t="shared" si="16"/>
        <v>0</v>
      </c>
      <c r="U63" s="349">
        <f t="shared" si="16"/>
        <v>145000</v>
      </c>
      <c r="V63" s="349">
        <f t="shared" si="16"/>
        <v>145000</v>
      </c>
      <c r="W63" s="349">
        <f t="shared" si="16"/>
        <v>0</v>
      </c>
    </row>
    <row r="64" spans="1:23" ht="12.75" customHeight="1">
      <c r="A64" s="453"/>
      <c r="B64" s="453"/>
      <c r="C64" s="37"/>
      <c r="D64" s="37"/>
      <c r="E64" s="64" t="s">
        <v>139</v>
      </c>
      <c r="F64" s="37" t="s">
        <v>126</v>
      </c>
      <c r="G64" s="37" t="s">
        <v>353</v>
      </c>
      <c r="H64" s="37"/>
      <c r="I64" s="365" t="s">
        <v>553</v>
      </c>
      <c r="J64" s="365" t="s">
        <v>294</v>
      </c>
      <c r="K64" s="365" t="s">
        <v>216</v>
      </c>
      <c r="L64" s="14"/>
      <c r="M64" s="215">
        <v>10000</v>
      </c>
      <c r="N64" s="215"/>
      <c r="O64" s="215">
        <f>P64+Q64</f>
        <v>50000</v>
      </c>
      <c r="P64" s="215">
        <v>10000</v>
      </c>
      <c r="Q64" s="215">
        <v>40000</v>
      </c>
      <c r="R64" s="215">
        <f>S64</f>
        <v>50000</v>
      </c>
      <c r="S64" s="215">
        <v>50000</v>
      </c>
      <c r="T64" s="215"/>
      <c r="U64" s="215">
        <f>V64</f>
        <v>50000</v>
      </c>
      <c r="V64" s="215">
        <v>50000</v>
      </c>
      <c r="W64" s="215"/>
    </row>
    <row r="65" spans="1:23" ht="13.5" customHeight="1">
      <c r="A65" s="453"/>
      <c r="B65" s="453"/>
      <c r="C65" s="37"/>
      <c r="D65" s="37"/>
      <c r="E65" s="64" t="s">
        <v>139</v>
      </c>
      <c r="F65" s="37" t="s">
        <v>126</v>
      </c>
      <c r="G65" s="37" t="s">
        <v>263</v>
      </c>
      <c r="H65" s="37"/>
      <c r="I65" s="418"/>
      <c r="J65" s="418"/>
      <c r="K65" s="418"/>
      <c r="L65" s="14"/>
      <c r="M65" s="215">
        <v>10000</v>
      </c>
      <c r="N65" s="215"/>
      <c r="O65" s="215">
        <f>P65+Q65</f>
        <v>95000</v>
      </c>
      <c r="P65" s="215">
        <v>10000</v>
      </c>
      <c r="Q65" s="215">
        <v>85000</v>
      </c>
      <c r="R65" s="348">
        <f>S65</f>
        <v>95000</v>
      </c>
      <c r="S65" s="348">
        <v>95000</v>
      </c>
      <c r="T65" s="215">
        <v>0</v>
      </c>
      <c r="U65" s="348">
        <f>V65</f>
        <v>95000</v>
      </c>
      <c r="V65" s="348">
        <v>95000</v>
      </c>
      <c r="W65" s="215">
        <v>0</v>
      </c>
    </row>
    <row r="66" spans="1:23" ht="15" customHeight="1">
      <c r="A66" s="452"/>
      <c r="B66" s="452"/>
      <c r="C66" s="37"/>
      <c r="D66" s="37"/>
      <c r="E66" s="379" t="s">
        <v>141</v>
      </c>
      <c r="F66" s="445"/>
      <c r="G66" s="451"/>
      <c r="H66" s="37"/>
      <c r="I66" s="366"/>
      <c r="J66" s="366"/>
      <c r="K66" s="366"/>
      <c r="L66" s="14"/>
      <c r="M66" s="215">
        <v>291140</v>
      </c>
      <c r="N66" s="215"/>
      <c r="O66" s="215">
        <f>P66+Q66</f>
        <v>467000</v>
      </c>
      <c r="P66" s="215">
        <v>295507</v>
      </c>
      <c r="Q66" s="215">
        <v>171493</v>
      </c>
      <c r="R66" s="348">
        <f>S66</f>
        <v>544080</v>
      </c>
      <c r="S66" s="348">
        <v>544080</v>
      </c>
      <c r="T66" s="215">
        <v>0</v>
      </c>
      <c r="U66" s="348">
        <f>V66+W66</f>
        <v>586380</v>
      </c>
      <c r="V66" s="348">
        <v>586380</v>
      </c>
      <c r="W66" s="215">
        <v>0</v>
      </c>
    </row>
    <row r="67" spans="1:23" ht="46.5" customHeight="1">
      <c r="A67" s="61" t="s">
        <v>138</v>
      </c>
      <c r="B67" s="36" t="s">
        <v>142</v>
      </c>
      <c r="C67" s="37"/>
      <c r="D67" s="37"/>
      <c r="E67" s="37" t="s">
        <v>139</v>
      </c>
      <c r="F67" s="37" t="s">
        <v>126</v>
      </c>
      <c r="G67" s="37" t="s">
        <v>204</v>
      </c>
      <c r="H67" s="37" t="s">
        <v>121</v>
      </c>
      <c r="I67" s="64" t="s">
        <v>553</v>
      </c>
      <c r="J67" s="64" t="s">
        <v>294</v>
      </c>
      <c r="K67" s="64" t="s">
        <v>216</v>
      </c>
      <c r="L67" s="14"/>
      <c r="M67" s="215">
        <v>0</v>
      </c>
      <c r="N67" s="215"/>
      <c r="O67" s="215">
        <v>90000</v>
      </c>
      <c r="P67" s="215">
        <v>0</v>
      </c>
      <c r="Q67" s="215">
        <v>90000</v>
      </c>
      <c r="R67" s="215">
        <f>S67+T67</f>
        <v>90000</v>
      </c>
      <c r="S67" s="348">
        <v>90000</v>
      </c>
      <c r="T67" s="215">
        <v>0</v>
      </c>
      <c r="U67" s="215">
        <f>V67+W67</f>
        <v>90000</v>
      </c>
      <c r="V67" s="348">
        <v>90000</v>
      </c>
      <c r="W67" s="215">
        <v>0</v>
      </c>
    </row>
    <row r="68" spans="1:23" ht="22.5" customHeight="1">
      <c r="A68" s="61" t="s">
        <v>145</v>
      </c>
      <c r="B68" s="36" t="s">
        <v>554</v>
      </c>
      <c r="C68" s="37"/>
      <c r="D68" s="37"/>
      <c r="E68" s="37" t="s">
        <v>139</v>
      </c>
      <c r="F68" s="37" t="s">
        <v>144</v>
      </c>
      <c r="G68" s="37"/>
      <c r="H68" s="37" t="s">
        <v>555</v>
      </c>
      <c r="I68" s="64" t="s">
        <v>553</v>
      </c>
      <c r="J68" s="64" t="s">
        <v>294</v>
      </c>
      <c r="K68" s="64" t="s">
        <v>216</v>
      </c>
      <c r="L68" s="14"/>
      <c r="M68" s="63">
        <v>0</v>
      </c>
      <c r="N68" s="63"/>
      <c r="O68" s="63">
        <f>P68+Q68</f>
        <v>10000</v>
      </c>
      <c r="P68" s="63">
        <v>0</v>
      </c>
      <c r="Q68" s="63">
        <v>10000</v>
      </c>
      <c r="R68" s="63">
        <f>S68</f>
        <v>10000</v>
      </c>
      <c r="S68" s="63">
        <v>10000</v>
      </c>
      <c r="T68" s="63">
        <f>SUM(T69:T70)</f>
        <v>0</v>
      </c>
      <c r="U68" s="63">
        <f>V68</f>
        <v>10000</v>
      </c>
      <c r="V68" s="63">
        <v>10000</v>
      </c>
      <c r="W68" s="63">
        <f>SUM(W69:W70)</f>
        <v>0</v>
      </c>
    </row>
    <row r="69" spans="1:23" ht="15.75" customHeight="1" hidden="1">
      <c r="A69" s="61"/>
      <c r="B69" s="36" t="s">
        <v>147</v>
      </c>
      <c r="C69" s="37"/>
      <c r="D69" s="37"/>
      <c r="E69" s="37" t="s">
        <v>139</v>
      </c>
      <c r="F69" s="37" t="s">
        <v>126</v>
      </c>
      <c r="G69" s="37" t="s">
        <v>155</v>
      </c>
      <c r="H69" s="37" t="s">
        <v>121</v>
      </c>
      <c r="I69" s="66"/>
      <c r="J69" s="66"/>
      <c r="K69" s="66"/>
      <c r="L69" s="14"/>
      <c r="M69" s="63"/>
      <c r="N69" s="63"/>
      <c r="O69" s="63">
        <f>SUM(P69:Q69)</f>
        <v>0</v>
      </c>
      <c r="P69" s="63"/>
      <c r="Q69" s="63">
        <v>0</v>
      </c>
      <c r="R69" s="45">
        <f>SUM(S69:T69)</f>
        <v>0</v>
      </c>
      <c r="S69" s="45"/>
      <c r="T69" s="63">
        <v>0</v>
      </c>
      <c r="U69" s="45">
        <f>SUM(V69:W69)</f>
        <v>0</v>
      </c>
      <c r="V69" s="45"/>
      <c r="W69" s="63">
        <v>0</v>
      </c>
    </row>
    <row r="70" spans="1:23" ht="15.75" customHeight="1" hidden="1">
      <c r="A70" s="61"/>
      <c r="B70" s="36"/>
      <c r="C70" s="37"/>
      <c r="D70" s="37"/>
      <c r="E70" s="37" t="s">
        <v>139</v>
      </c>
      <c r="F70" s="37" t="s">
        <v>144</v>
      </c>
      <c r="G70" s="37" t="s">
        <v>155</v>
      </c>
      <c r="H70" s="37" t="s">
        <v>121</v>
      </c>
      <c r="I70" s="37"/>
      <c r="J70" s="37"/>
      <c r="K70" s="37"/>
      <c r="L70" s="14"/>
      <c r="M70" s="63"/>
      <c r="N70" s="63"/>
      <c r="O70" s="63">
        <f>SUM(P70:Q70)</f>
        <v>0</v>
      </c>
      <c r="P70" s="63"/>
      <c r="Q70" s="63">
        <v>0</v>
      </c>
      <c r="R70" s="45">
        <f>SUM(S70:T70)</f>
        <v>0</v>
      </c>
      <c r="S70" s="45"/>
      <c r="T70" s="63">
        <v>0</v>
      </c>
      <c r="U70" s="45">
        <f>SUM(V70:W70)</f>
        <v>0</v>
      </c>
      <c r="V70" s="45"/>
      <c r="W70" s="63">
        <v>0</v>
      </c>
    </row>
    <row r="71" spans="1:23" ht="25.5" customHeight="1">
      <c r="A71" s="61" t="s">
        <v>148</v>
      </c>
      <c r="B71" s="36" t="s">
        <v>149</v>
      </c>
      <c r="C71" s="37"/>
      <c r="D71" s="37"/>
      <c r="E71" s="37"/>
      <c r="F71" s="37"/>
      <c r="G71" s="37"/>
      <c r="H71" s="37"/>
      <c r="I71" s="64"/>
      <c r="J71" s="64"/>
      <c r="K71" s="64"/>
      <c r="L71" s="14"/>
      <c r="M71" s="63"/>
      <c r="N71" s="63"/>
      <c r="O71" s="63"/>
      <c r="P71" s="63"/>
      <c r="Q71" s="63"/>
      <c r="R71" s="45"/>
      <c r="S71" s="45"/>
      <c r="T71" s="63"/>
      <c r="U71" s="45"/>
      <c r="V71" s="45"/>
      <c r="W71" s="63">
        <v>0</v>
      </c>
    </row>
    <row r="72" spans="1:23" ht="35.25" customHeight="1">
      <c r="A72" s="61" t="s">
        <v>111</v>
      </c>
      <c r="B72" s="36" t="s">
        <v>556</v>
      </c>
      <c r="C72" s="37"/>
      <c r="D72" s="37"/>
      <c r="E72" s="37"/>
      <c r="F72" s="104"/>
      <c r="G72" s="104"/>
      <c r="H72" s="37"/>
      <c r="I72" s="64"/>
      <c r="J72" s="64"/>
      <c r="K72" s="64"/>
      <c r="L72" s="14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>
        <f>SUM(W73:W74)</f>
        <v>0</v>
      </c>
    </row>
    <row r="73" spans="1:23" ht="12.75">
      <c r="A73" s="57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52">
        <v>0</v>
      </c>
      <c r="N73" s="52"/>
      <c r="O73" s="52">
        <f>SUM(P73:Q73)</f>
        <v>0</v>
      </c>
      <c r="P73" s="52">
        <f>SUM(M73)</f>
        <v>0</v>
      </c>
      <c r="Q73" s="52">
        <v>0</v>
      </c>
      <c r="R73" s="52">
        <f>SUM(S73:T73)</f>
        <v>0</v>
      </c>
      <c r="S73" s="52">
        <v>0</v>
      </c>
      <c r="T73" s="52">
        <v>0</v>
      </c>
      <c r="U73" s="52">
        <f>SUM(V73:W73)</f>
        <v>0</v>
      </c>
      <c r="V73" s="52">
        <v>0</v>
      </c>
      <c r="W73" s="52">
        <v>0</v>
      </c>
    </row>
    <row r="74" spans="1:23" ht="24.75" customHeight="1" hidden="1">
      <c r="A74" s="57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68"/>
      <c r="M74" s="69"/>
      <c r="N74" s="69"/>
      <c r="O74" s="52">
        <f>SUM(P74:Q74)</f>
        <v>0</v>
      </c>
      <c r="P74" s="69"/>
      <c r="Q74" s="69">
        <v>0</v>
      </c>
      <c r="R74" s="52">
        <f>SUM(S74:T74)</f>
        <v>0</v>
      </c>
      <c r="S74" s="69"/>
      <c r="T74" s="69">
        <v>0</v>
      </c>
      <c r="U74" s="52">
        <f>SUM(V74:W74)</f>
        <v>0</v>
      </c>
      <c r="V74" s="69"/>
      <c r="W74" s="69">
        <v>0</v>
      </c>
    </row>
    <row r="75" spans="1:23" ht="25.5" customHeight="1">
      <c r="A75" s="350" t="s">
        <v>298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2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14" t="s">
        <v>22</v>
      </c>
      <c r="B76" s="14" t="s">
        <v>69</v>
      </c>
      <c r="C76" s="35"/>
      <c r="D76" s="35"/>
      <c r="E76" s="35"/>
      <c r="F76" s="35"/>
      <c r="G76" s="35"/>
      <c r="H76" s="35"/>
      <c r="I76" s="35"/>
      <c r="J76" s="35"/>
      <c r="K76" s="35"/>
      <c r="L76" s="70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ht="67.5">
      <c r="A77" s="57" t="s">
        <v>70</v>
      </c>
      <c r="B77" s="61" t="s">
        <v>71</v>
      </c>
      <c r="C77" s="57"/>
      <c r="D77" s="57"/>
      <c r="E77" s="57"/>
      <c r="F77" s="57"/>
      <c r="G77" s="57"/>
      <c r="H77" s="57"/>
      <c r="I77" s="57"/>
      <c r="J77" s="57"/>
      <c r="K77" s="57"/>
      <c r="L77" s="3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57" t="s">
        <v>72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5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22.5">
      <c r="A80" s="57" t="s">
        <v>73</v>
      </c>
      <c r="B80" s="36" t="s">
        <v>76</v>
      </c>
      <c r="C80" s="22" t="s">
        <v>90</v>
      </c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57" t="s">
        <v>74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5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22.5">
      <c r="A83" s="57" t="s">
        <v>75</v>
      </c>
      <c r="B83" s="36" t="s">
        <v>164</v>
      </c>
      <c r="C83" s="22" t="s">
        <v>90</v>
      </c>
      <c r="D83" s="35"/>
      <c r="E83" s="35"/>
      <c r="F83" s="35"/>
      <c r="G83" s="35"/>
      <c r="H83" s="35"/>
      <c r="I83" s="35"/>
      <c r="J83" s="35"/>
      <c r="K83" s="35"/>
      <c r="L83" s="3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57" t="s">
        <v>77</v>
      </c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57" t="s">
        <v>23</v>
      </c>
      <c r="B85" s="14" t="s">
        <v>109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67.5">
      <c r="A86" s="57" t="s">
        <v>78</v>
      </c>
      <c r="B86" s="61" t="s">
        <v>83</v>
      </c>
      <c r="C86" s="57"/>
      <c r="D86" s="57"/>
      <c r="E86" s="57"/>
      <c r="F86" s="57"/>
      <c r="G86" s="57"/>
      <c r="H86" s="57"/>
      <c r="I86" s="57"/>
      <c r="J86" s="57"/>
      <c r="K86" s="35"/>
      <c r="L86" s="35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57" t="s">
        <v>72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5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22.5">
      <c r="A89" s="57" t="s">
        <v>79</v>
      </c>
      <c r="B89" s="36" t="s">
        <v>84</v>
      </c>
      <c r="C89" s="22" t="s">
        <v>90</v>
      </c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57" t="s">
        <v>80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5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22.5">
      <c r="A92" s="57" t="s">
        <v>81</v>
      </c>
      <c r="B92" s="36" t="s">
        <v>165</v>
      </c>
      <c r="C92" s="22" t="s">
        <v>90</v>
      </c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57" t="s">
        <v>82</v>
      </c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57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57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23" ht="16.5" customHeight="1" hidden="1">
      <c r="A96" s="14" t="s">
        <v>85</v>
      </c>
      <c r="B96" s="372" t="s">
        <v>86</v>
      </c>
      <c r="C96" s="375"/>
      <c r="D96" s="375"/>
      <c r="E96" s="375"/>
      <c r="F96" s="375"/>
      <c r="G96" s="375"/>
      <c r="H96" s="375"/>
      <c r="I96" s="375"/>
      <c r="J96" s="375"/>
      <c r="K96" s="375"/>
      <c r="L96" s="2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hidden="1">
      <c r="A97" s="57" t="s">
        <v>87</v>
      </c>
      <c r="B97" s="36"/>
      <c r="C97" s="22" t="s">
        <v>90</v>
      </c>
      <c r="D97" s="35"/>
      <c r="E97" s="35"/>
      <c r="F97" s="35"/>
      <c r="G97" s="35"/>
      <c r="H97" s="35"/>
      <c r="I97" s="35"/>
      <c r="J97" s="35"/>
      <c r="K97" s="35"/>
      <c r="L97" s="35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ht="12.75" hidden="1">
      <c r="A98" s="57" t="s">
        <v>88</v>
      </c>
      <c r="B98" s="36"/>
      <c r="C98" s="22" t="s">
        <v>90</v>
      </c>
      <c r="D98" s="35"/>
      <c r="E98" s="35"/>
      <c r="F98" s="35"/>
      <c r="G98" s="35"/>
      <c r="H98" s="35"/>
      <c r="I98" s="35"/>
      <c r="J98" s="35"/>
      <c r="K98" s="35"/>
      <c r="L98" s="35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ht="12.75" hidden="1">
      <c r="A99" s="57"/>
      <c r="B99" s="35"/>
      <c r="C99" s="72"/>
      <c r="D99" s="35"/>
      <c r="E99" s="35"/>
      <c r="F99" s="35"/>
      <c r="G99" s="35"/>
      <c r="H99" s="35"/>
      <c r="I99" s="35"/>
      <c r="J99" s="35"/>
      <c r="K99" s="35"/>
      <c r="L99" s="35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ht="23.25" customHeight="1">
      <c r="A100" s="350" t="s">
        <v>299</v>
      </c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2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57" t="s">
        <v>24</v>
      </c>
      <c r="B101" s="35"/>
      <c r="C101" s="72" t="s">
        <v>90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57" t="s">
        <v>25</v>
      </c>
      <c r="B102" s="35"/>
      <c r="C102" s="72" t="s">
        <v>90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ht="21" customHeight="1">
      <c r="A103" s="350" t="s">
        <v>166</v>
      </c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2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</row>
    <row r="104" spans="1:23" ht="22.5">
      <c r="A104" s="63" t="s">
        <v>152</v>
      </c>
      <c r="B104" s="40" t="s">
        <v>169</v>
      </c>
      <c r="C104" s="74"/>
      <c r="D104" s="52"/>
      <c r="E104" s="52"/>
      <c r="F104" s="52"/>
      <c r="G104" s="52"/>
      <c r="H104" s="52"/>
      <c r="I104" s="52"/>
      <c r="J104" s="52"/>
      <c r="K104" s="52"/>
      <c r="L104" s="75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3" ht="12.75">
      <c r="A105" s="63" t="s">
        <v>167</v>
      </c>
      <c r="B105" s="76"/>
      <c r="C105" s="77"/>
      <c r="D105" s="78"/>
      <c r="E105" s="78"/>
      <c r="F105" s="78"/>
      <c r="G105" s="78"/>
      <c r="H105" s="78"/>
      <c r="I105" s="78"/>
      <c r="J105" s="78"/>
      <c r="K105" s="78"/>
      <c r="L105" s="75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</row>
    <row r="106" spans="1:23" ht="12.75">
      <c r="A106" s="63" t="s">
        <v>168</v>
      </c>
      <c r="B106" s="76"/>
      <c r="C106" s="77"/>
      <c r="D106" s="78"/>
      <c r="E106" s="78"/>
      <c r="F106" s="78"/>
      <c r="G106" s="78"/>
      <c r="H106" s="78"/>
      <c r="I106" s="78"/>
      <c r="J106" s="78"/>
      <c r="K106" s="78"/>
      <c r="L106" s="75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3" ht="45" customHeight="1">
      <c r="A107" s="63" t="s">
        <v>170</v>
      </c>
      <c r="B107" s="40" t="s">
        <v>173</v>
      </c>
      <c r="C107" s="77"/>
      <c r="D107" s="78"/>
      <c r="E107" s="78"/>
      <c r="F107" s="78"/>
      <c r="G107" s="78"/>
      <c r="H107" s="78"/>
      <c r="I107" s="78"/>
      <c r="J107" s="78"/>
      <c r="K107" s="78"/>
      <c r="L107" s="75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3" ht="12.75">
      <c r="A108" s="63" t="s">
        <v>171</v>
      </c>
      <c r="B108" s="76"/>
      <c r="C108" s="77"/>
      <c r="D108" s="78"/>
      <c r="E108" s="78"/>
      <c r="F108" s="78"/>
      <c r="G108" s="78"/>
      <c r="H108" s="78"/>
      <c r="I108" s="78"/>
      <c r="J108" s="78"/>
      <c r="K108" s="78"/>
      <c r="L108" s="75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</row>
    <row r="109" spans="1:23" ht="12.75">
      <c r="A109" s="63" t="s">
        <v>172</v>
      </c>
      <c r="B109" s="76"/>
      <c r="C109" s="77"/>
      <c r="D109" s="78"/>
      <c r="E109" s="78"/>
      <c r="F109" s="78"/>
      <c r="G109" s="78"/>
      <c r="H109" s="78"/>
      <c r="I109" s="78"/>
      <c r="J109" s="78"/>
      <c r="K109" s="78"/>
      <c r="L109" s="75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3" ht="12.75">
      <c r="A110" s="43" t="s">
        <v>44</v>
      </c>
      <c r="B110" s="446" t="s">
        <v>45</v>
      </c>
      <c r="C110" s="447"/>
      <c r="D110" s="447"/>
      <c r="E110" s="447"/>
      <c r="F110" s="447"/>
      <c r="G110" s="447"/>
      <c r="H110" s="448"/>
      <c r="I110" s="449"/>
      <c r="J110" s="449"/>
      <c r="K110" s="449"/>
      <c r="L110" s="450"/>
      <c r="M110" s="46">
        <f>SUM(M114)</f>
        <v>24000</v>
      </c>
      <c r="N110" s="47"/>
      <c r="O110" s="46">
        <f aca="true" t="shared" si="17" ref="O110:W110">SUM(O114)</f>
        <v>25080</v>
      </c>
      <c r="P110" s="46">
        <f t="shared" si="17"/>
        <v>25080</v>
      </c>
      <c r="Q110" s="46">
        <f t="shared" si="17"/>
        <v>0</v>
      </c>
      <c r="R110" s="46">
        <f t="shared" si="17"/>
        <v>28950</v>
      </c>
      <c r="S110" s="46">
        <f t="shared" si="17"/>
        <v>28950</v>
      </c>
      <c r="T110" s="46">
        <f t="shared" si="17"/>
        <v>0</v>
      </c>
      <c r="U110" s="46">
        <f t="shared" si="17"/>
        <v>30003</v>
      </c>
      <c r="V110" s="46">
        <f t="shared" si="17"/>
        <v>30003</v>
      </c>
      <c r="W110" s="46">
        <f t="shared" si="17"/>
        <v>0</v>
      </c>
    </row>
    <row r="111" spans="1:23" ht="31.5">
      <c r="A111" s="57" t="s">
        <v>26</v>
      </c>
      <c r="B111" s="21" t="s">
        <v>89</v>
      </c>
      <c r="C111" s="23" t="s">
        <v>90</v>
      </c>
      <c r="D111" s="14"/>
      <c r="E111" s="35"/>
      <c r="F111" s="35"/>
      <c r="G111" s="35"/>
      <c r="H111" s="35"/>
      <c r="I111" s="35"/>
      <c r="J111" s="35"/>
      <c r="K111" s="35"/>
      <c r="L111" s="35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ht="12.75">
      <c r="A112" s="53" t="s">
        <v>17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3" ht="12.75">
      <c r="A113" s="57" t="s">
        <v>18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3" ht="42">
      <c r="A114" s="57" t="s">
        <v>27</v>
      </c>
      <c r="B114" s="21" t="s">
        <v>91</v>
      </c>
      <c r="C114" s="22" t="s">
        <v>90</v>
      </c>
      <c r="D114" s="22"/>
      <c r="E114" s="35"/>
      <c r="F114" s="35"/>
      <c r="G114" s="35"/>
      <c r="H114" s="35"/>
      <c r="I114" s="35"/>
      <c r="J114" s="35"/>
      <c r="K114" s="35"/>
      <c r="L114" s="35"/>
      <c r="M114" s="73">
        <f>SUM(M115:M119)</f>
        <v>24000</v>
      </c>
      <c r="N114" s="73"/>
      <c r="O114" s="73">
        <f>SUM(O115:O119)</f>
        <v>25080</v>
      </c>
      <c r="P114" s="73">
        <f>SUM(P115:P119)</f>
        <v>25080</v>
      </c>
      <c r="Q114" s="73">
        <f>SUM(Q115:Q116)</f>
        <v>0</v>
      </c>
      <c r="R114" s="73">
        <f>SUM(R115:R119)</f>
        <v>28950</v>
      </c>
      <c r="S114" s="73">
        <f>SUM(S115:S119)</f>
        <v>28950</v>
      </c>
      <c r="T114" s="73">
        <f>SUM(T115:T116)</f>
        <v>0</v>
      </c>
      <c r="U114" s="73">
        <f>SUM(U115:U119)</f>
        <v>30003</v>
      </c>
      <c r="V114" s="73">
        <f>SUM(V115:V119)</f>
        <v>30003</v>
      </c>
      <c r="W114" s="73">
        <f>SUM(W115:W116)</f>
        <v>0</v>
      </c>
    </row>
    <row r="115" spans="1:23" ht="12.75">
      <c r="A115" s="57" t="s">
        <v>19</v>
      </c>
      <c r="B115" s="57" t="s">
        <v>300</v>
      </c>
      <c r="C115" s="35"/>
      <c r="D115" s="35"/>
      <c r="E115" s="35" t="s">
        <v>127</v>
      </c>
      <c r="F115" s="35" t="s">
        <v>260</v>
      </c>
      <c r="G115" s="35" t="s">
        <v>194</v>
      </c>
      <c r="H115" s="35" t="s">
        <v>121</v>
      </c>
      <c r="I115" s="35"/>
      <c r="J115" s="35"/>
      <c r="K115" s="35"/>
      <c r="L115" s="35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3" ht="12.75">
      <c r="A116" s="57" t="s">
        <v>92</v>
      </c>
      <c r="B116" s="57" t="s">
        <v>301</v>
      </c>
      <c r="C116" s="35"/>
      <c r="D116" s="35"/>
      <c r="E116" s="35" t="s">
        <v>127</v>
      </c>
      <c r="F116" s="35" t="s">
        <v>260</v>
      </c>
      <c r="G116" s="35" t="s">
        <v>258</v>
      </c>
      <c r="H116" s="35" t="s">
        <v>121</v>
      </c>
      <c r="I116" s="35"/>
      <c r="J116" s="35"/>
      <c r="K116" s="35"/>
      <c r="L116" s="35"/>
      <c r="M116" s="73">
        <v>24000</v>
      </c>
      <c r="N116" s="73"/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3">
        <v>0</v>
      </c>
    </row>
    <row r="117" spans="1:23" ht="31.5">
      <c r="A117" s="14" t="s">
        <v>12</v>
      </c>
      <c r="B117" s="21" t="s">
        <v>93</v>
      </c>
      <c r="C117" s="22" t="s">
        <v>90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57" t="s">
        <v>65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57" t="s">
        <v>94</v>
      </c>
      <c r="B119" s="35" t="s">
        <v>557</v>
      </c>
      <c r="C119" s="35"/>
      <c r="D119" s="35"/>
      <c r="E119" s="35" t="s">
        <v>118</v>
      </c>
      <c r="F119" s="35" t="s">
        <v>117</v>
      </c>
      <c r="G119" s="35" t="s">
        <v>258</v>
      </c>
      <c r="H119" s="35" t="s">
        <v>555</v>
      </c>
      <c r="I119" s="35"/>
      <c r="J119" s="35"/>
      <c r="K119" s="35"/>
      <c r="L119" s="35"/>
      <c r="M119" s="74">
        <v>0</v>
      </c>
      <c r="N119" s="74"/>
      <c r="O119" s="74">
        <f>P119</f>
        <v>25080</v>
      </c>
      <c r="P119" s="74">
        <v>25080</v>
      </c>
      <c r="Q119" s="74"/>
      <c r="R119" s="74">
        <f>S119</f>
        <v>28950</v>
      </c>
      <c r="S119" s="74">
        <v>28950</v>
      </c>
      <c r="T119" s="74"/>
      <c r="U119" s="74">
        <f>V119</f>
        <v>30003</v>
      </c>
      <c r="V119" s="74">
        <v>30003</v>
      </c>
      <c r="W119" s="52"/>
    </row>
    <row r="120" spans="1:23" ht="12.75">
      <c r="A120" s="14" t="s">
        <v>13</v>
      </c>
      <c r="B120" s="14" t="s">
        <v>95</v>
      </c>
      <c r="C120" s="22" t="s">
        <v>90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57" t="s">
        <v>98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57" t="s">
        <v>96</v>
      </c>
      <c r="B122" s="14" t="s">
        <v>97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57" t="s">
        <v>99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14" t="s">
        <v>100</v>
      </c>
      <c r="B124" s="14" t="s">
        <v>101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57" t="s">
        <v>102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24" customHeight="1">
      <c r="A126" s="23" t="s">
        <v>46</v>
      </c>
      <c r="B126" s="372" t="s">
        <v>153</v>
      </c>
      <c r="C126" s="375"/>
      <c r="D126" s="375"/>
      <c r="E126" s="375"/>
      <c r="F126" s="375"/>
      <c r="G126" s="375"/>
      <c r="H126" s="375"/>
      <c r="I126" s="375"/>
      <c r="J126" s="375"/>
      <c r="K126" s="375"/>
      <c r="L126" s="2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>
      <c r="A127" s="14" t="s">
        <v>26</v>
      </c>
      <c r="B127" s="21"/>
      <c r="C127" s="22" t="s">
        <v>90</v>
      </c>
      <c r="D127" s="21"/>
      <c r="E127" s="35"/>
      <c r="F127" s="35"/>
      <c r="G127" s="35"/>
      <c r="H127" s="35"/>
      <c r="I127" s="35"/>
      <c r="J127" s="35"/>
      <c r="K127" s="35"/>
      <c r="L127" s="35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ht="12.75" hidden="1">
      <c r="A128" s="57" t="s">
        <v>17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52"/>
      <c r="N128" s="52"/>
      <c r="O128" s="52"/>
      <c r="P128" s="52"/>
      <c r="Q128" s="79"/>
      <c r="R128" s="79"/>
      <c r="S128" s="52"/>
      <c r="T128" s="52"/>
      <c r="U128" s="52"/>
      <c r="V128" s="52"/>
      <c r="W128" s="52"/>
    </row>
    <row r="129" spans="1:23" ht="12.75" hidden="1">
      <c r="A129" s="53" t="s">
        <v>18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14" t="s">
        <v>27</v>
      </c>
      <c r="B130" s="21"/>
      <c r="C130" s="22" t="s">
        <v>90</v>
      </c>
      <c r="D130" s="21"/>
      <c r="E130" s="35"/>
      <c r="F130" s="35"/>
      <c r="G130" s="35"/>
      <c r="H130" s="35"/>
      <c r="I130" s="35"/>
      <c r="J130" s="35"/>
      <c r="K130" s="35"/>
      <c r="L130" s="35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12.75" hidden="1">
      <c r="A131" s="57" t="s">
        <v>19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12.75" hidden="1">
      <c r="A132" s="57" t="s">
        <v>20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27" customHeight="1">
      <c r="A133" s="23" t="s">
        <v>33</v>
      </c>
      <c r="B133" s="350" t="s">
        <v>174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2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>
      <c r="A134" s="57" t="s">
        <v>30</v>
      </c>
      <c r="B134" s="35"/>
      <c r="C134" s="22"/>
      <c r="D134" s="35"/>
      <c r="E134" s="35"/>
      <c r="F134" s="35"/>
      <c r="G134" s="35"/>
      <c r="H134" s="35"/>
      <c r="I134" s="35"/>
      <c r="J134" s="35"/>
      <c r="K134" s="35"/>
      <c r="L134" s="35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57" t="s">
        <v>27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23" t="s">
        <v>47</v>
      </c>
      <c r="B136" s="372" t="s">
        <v>48</v>
      </c>
      <c r="C136" s="373"/>
      <c r="D136" s="373"/>
      <c r="E136" s="374"/>
      <c r="F136" s="374"/>
      <c r="G136" s="374"/>
      <c r="H136" s="374"/>
      <c r="I136" s="375"/>
      <c r="J136" s="376"/>
      <c r="K136" s="35"/>
      <c r="L136" s="35"/>
      <c r="M136" s="24"/>
      <c r="N136" s="52"/>
      <c r="O136" s="51"/>
      <c r="P136" s="52"/>
      <c r="Q136" s="52"/>
      <c r="R136" s="51"/>
      <c r="S136" s="52"/>
      <c r="T136" s="52"/>
      <c r="U136" s="52"/>
      <c r="V136" s="51"/>
      <c r="W136" s="52"/>
    </row>
    <row r="137" spans="1:23" ht="12.75">
      <c r="A137" s="57" t="s">
        <v>26</v>
      </c>
      <c r="B137" s="14" t="s">
        <v>34</v>
      </c>
      <c r="C137" s="22" t="s">
        <v>90</v>
      </c>
      <c r="D137" s="14"/>
      <c r="E137" s="35"/>
      <c r="F137" s="35"/>
      <c r="G137" s="35"/>
      <c r="H137" s="35"/>
      <c r="I137" s="35"/>
      <c r="J137" s="35"/>
      <c r="K137" s="35"/>
      <c r="L137" s="35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31.5">
      <c r="A138" s="53" t="s">
        <v>17</v>
      </c>
      <c r="B138" s="21" t="s">
        <v>51</v>
      </c>
      <c r="C138" s="22" t="s">
        <v>90</v>
      </c>
      <c r="D138" s="21"/>
      <c r="E138" s="35"/>
      <c r="F138" s="35"/>
      <c r="G138" s="35"/>
      <c r="H138" s="35"/>
      <c r="I138" s="35"/>
      <c r="J138" s="35"/>
      <c r="K138" s="35"/>
      <c r="L138" s="35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ht="12.75">
      <c r="A139" s="57">
        <v>2</v>
      </c>
      <c r="B139" s="14" t="s">
        <v>31</v>
      </c>
      <c r="C139" s="22" t="s">
        <v>90</v>
      </c>
      <c r="D139" s="14"/>
      <c r="E139" s="35"/>
      <c r="F139" s="35"/>
      <c r="G139" s="35"/>
      <c r="H139" s="35"/>
      <c r="I139" s="35"/>
      <c r="J139" s="35"/>
      <c r="K139" s="35"/>
      <c r="L139" s="35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ht="12.75">
      <c r="A140" s="57" t="s">
        <v>19</v>
      </c>
      <c r="B140" s="25"/>
      <c r="C140" s="22" t="s">
        <v>90</v>
      </c>
      <c r="D140" s="25"/>
      <c r="E140" s="35"/>
      <c r="F140" s="35"/>
      <c r="G140" s="35"/>
      <c r="H140" s="35"/>
      <c r="I140" s="35"/>
      <c r="J140" s="35"/>
      <c r="K140" s="35"/>
      <c r="L140" s="35"/>
      <c r="M140" s="52"/>
      <c r="N140" s="52"/>
      <c r="O140" s="52"/>
      <c r="P140" s="52"/>
      <c r="Q140" s="52"/>
      <c r="R140" s="51"/>
      <c r="S140" s="52"/>
      <c r="T140" s="52"/>
      <c r="U140" s="52"/>
      <c r="V140" s="52"/>
      <c r="W140" s="52"/>
    </row>
    <row r="141" spans="1:23" ht="21">
      <c r="A141" s="57">
        <v>3</v>
      </c>
      <c r="B141" s="21" t="s">
        <v>175</v>
      </c>
      <c r="C141" s="22" t="s">
        <v>90</v>
      </c>
      <c r="D141" s="14"/>
      <c r="E141" s="35"/>
      <c r="F141" s="35"/>
      <c r="G141" s="35"/>
      <c r="H141" s="35"/>
      <c r="I141" s="35"/>
      <c r="J141" s="35"/>
      <c r="K141" s="35"/>
      <c r="L141" s="35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57" t="s">
        <v>21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1:23" ht="12.75">
      <c r="A143" s="57" t="s">
        <v>111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ht="16.5" customHeight="1">
      <c r="A144" s="6" t="s">
        <v>32</v>
      </c>
      <c r="B144" s="350" t="s">
        <v>50</v>
      </c>
      <c r="C144" s="362"/>
      <c r="D144" s="362"/>
      <c r="E144" s="362"/>
      <c r="F144" s="362"/>
      <c r="G144" s="363"/>
      <c r="H144" s="5"/>
      <c r="I144" s="5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</row>
    <row r="145" spans="1:23" ht="12.75">
      <c r="A145" s="52"/>
      <c r="B145" s="26"/>
      <c r="C145" s="26"/>
      <c r="D145" s="26"/>
      <c r="E145" s="26"/>
      <c r="F145" s="26"/>
      <c r="G145" s="26"/>
      <c r="H145" s="26"/>
      <c r="I145" s="26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:23" ht="30" customHeight="1">
      <c r="A146" s="6" t="s">
        <v>49</v>
      </c>
      <c r="B146" s="350" t="s">
        <v>281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1:23" ht="12.75" customHeight="1">
      <c r="A148" s="17" t="s">
        <v>103</v>
      </c>
      <c r="B148" s="17" t="s">
        <v>61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1:23" ht="12.75">
      <c r="A149" s="32"/>
      <c r="B149" s="32" t="s">
        <v>176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>
        <f>SUM(M19+M110+M126+M133+M136+M144+M146+M148)</f>
        <v>8667120</v>
      </c>
      <c r="N149" s="33">
        <f aca="true" t="shared" si="18" ref="N149:W149">SUM(N19+N110+N126+N133+N136+N144+N146+N148)</f>
        <v>0</v>
      </c>
      <c r="O149" s="33">
        <f t="shared" si="18"/>
        <v>9917255</v>
      </c>
      <c r="P149" s="33">
        <f t="shared" si="18"/>
        <v>8597906</v>
      </c>
      <c r="Q149" s="33">
        <f t="shared" si="18"/>
        <v>1319349</v>
      </c>
      <c r="R149" s="33">
        <f t="shared" si="18"/>
        <v>10029076</v>
      </c>
      <c r="S149" s="33">
        <f t="shared" si="18"/>
        <v>10029076</v>
      </c>
      <c r="T149" s="33">
        <f t="shared" si="18"/>
        <v>0</v>
      </c>
      <c r="U149" s="33">
        <f t="shared" si="18"/>
        <v>10373485</v>
      </c>
      <c r="V149" s="33">
        <f t="shared" si="18"/>
        <v>10373485</v>
      </c>
      <c r="W149" s="33">
        <f t="shared" si="18"/>
        <v>0</v>
      </c>
    </row>
    <row r="150" spans="1:23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41">
        <f>SUM(M110+M19)</f>
        <v>8667120</v>
      </c>
      <c r="N150" s="41"/>
      <c r="O150" s="41">
        <f aca="true" t="shared" si="19" ref="O150:W150">SUM(O110+O19)</f>
        <v>9917255</v>
      </c>
      <c r="P150" s="41">
        <f t="shared" si="19"/>
        <v>8597906</v>
      </c>
      <c r="Q150" s="41">
        <f t="shared" si="19"/>
        <v>1319349</v>
      </c>
      <c r="R150" s="41">
        <f t="shared" si="19"/>
        <v>10029076</v>
      </c>
      <c r="S150" s="41">
        <f t="shared" si="19"/>
        <v>10029076</v>
      </c>
      <c r="T150" s="41">
        <f t="shared" si="19"/>
        <v>0</v>
      </c>
      <c r="U150" s="41">
        <f t="shared" si="19"/>
        <v>10373485</v>
      </c>
      <c r="V150" s="41">
        <f t="shared" si="19"/>
        <v>10373485</v>
      </c>
      <c r="W150" s="41">
        <f t="shared" si="19"/>
        <v>0</v>
      </c>
    </row>
    <row r="151" spans="1:23" ht="16.5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3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</row>
    <row r="152" spans="1:23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</row>
    <row r="153" spans="1:23" ht="12.75">
      <c r="A153" s="27" t="s">
        <v>113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82"/>
      <c r="Q153" s="82"/>
      <c r="R153" s="82"/>
      <c r="S153" s="82"/>
      <c r="T153" s="82"/>
      <c r="U153" s="82"/>
      <c r="V153" s="82"/>
      <c r="W153" s="82"/>
    </row>
    <row r="154" spans="1:23" ht="12.75">
      <c r="A154" s="27" t="s">
        <v>114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82"/>
      <c r="Q154" s="82"/>
      <c r="R154" s="82"/>
      <c r="S154" s="82"/>
      <c r="T154" s="82"/>
      <c r="U154" s="82"/>
      <c r="V154" s="82"/>
      <c r="W154" s="82"/>
    </row>
    <row r="155" spans="1:23" ht="15.75" customHeight="1">
      <c r="A155" s="27" t="s">
        <v>115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82"/>
      <c r="Q155" s="82"/>
      <c r="R155" s="82"/>
      <c r="S155" s="82"/>
      <c r="T155" s="82"/>
      <c r="U155" s="82"/>
      <c r="V155" s="82"/>
      <c r="W155" s="82"/>
    </row>
    <row r="156" spans="1:23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1:23" ht="12.75" customHeight="1">
      <c r="A157" s="405" t="s">
        <v>28</v>
      </c>
      <c r="B157" s="357" t="s">
        <v>1</v>
      </c>
      <c r="C157" s="357" t="s">
        <v>54</v>
      </c>
      <c r="D157" s="357" t="s">
        <v>55</v>
      </c>
      <c r="E157" s="377" t="s">
        <v>2</v>
      </c>
      <c r="F157" s="378"/>
      <c r="G157" s="378"/>
      <c r="H157" s="84"/>
      <c r="I157" s="385" t="s">
        <v>37</v>
      </c>
      <c r="J157" s="357" t="s">
        <v>38</v>
      </c>
      <c r="K157" s="357" t="s">
        <v>3</v>
      </c>
      <c r="L157" s="85"/>
      <c r="M157" s="86"/>
      <c r="N157" s="86"/>
      <c r="O157" s="86"/>
      <c r="P157" s="86"/>
      <c r="Q157" s="389"/>
      <c r="R157" s="389"/>
      <c r="S157" s="86"/>
      <c r="T157" s="86"/>
      <c r="U157" s="87"/>
      <c r="V157" s="86"/>
      <c r="W157" s="84"/>
    </row>
    <row r="158" spans="1:23" ht="12.75" customHeight="1">
      <c r="A158" s="406"/>
      <c r="B158" s="388"/>
      <c r="C158" s="388"/>
      <c r="D158" s="388"/>
      <c r="E158" s="396" t="s">
        <v>4</v>
      </c>
      <c r="F158" s="397"/>
      <c r="G158" s="397"/>
      <c r="H158" s="398"/>
      <c r="I158" s="386"/>
      <c r="J158" s="388"/>
      <c r="K158" s="388"/>
      <c r="L158" s="399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4"/>
    </row>
    <row r="159" spans="1:23" ht="12.75" customHeight="1">
      <c r="A159" s="406"/>
      <c r="B159" s="388"/>
      <c r="C159" s="388"/>
      <c r="D159" s="388"/>
      <c r="E159" s="393" t="s">
        <v>5</v>
      </c>
      <c r="F159" s="393" t="s">
        <v>6</v>
      </c>
      <c r="G159" s="390" t="s">
        <v>36</v>
      </c>
      <c r="H159" s="393" t="s">
        <v>7</v>
      </c>
      <c r="I159" s="386"/>
      <c r="J159" s="388"/>
      <c r="K159" s="388"/>
      <c r="L159" s="354" t="s">
        <v>53</v>
      </c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6"/>
    </row>
    <row r="160" spans="1:23" ht="12.75" customHeight="1">
      <c r="A160" s="406"/>
      <c r="B160" s="388"/>
      <c r="C160" s="388"/>
      <c r="D160" s="388"/>
      <c r="E160" s="394"/>
      <c r="F160" s="394"/>
      <c r="G160" s="391"/>
      <c r="H160" s="394"/>
      <c r="I160" s="386"/>
      <c r="J160" s="388"/>
      <c r="K160" s="388"/>
      <c r="L160" s="357" t="s">
        <v>39</v>
      </c>
      <c r="M160" s="357" t="s">
        <v>40</v>
      </c>
      <c r="N160" s="357" t="s">
        <v>41</v>
      </c>
      <c r="O160" s="359" t="s">
        <v>42</v>
      </c>
      <c r="P160" s="360"/>
      <c r="Q160" s="361"/>
      <c r="R160" s="359" t="s">
        <v>8</v>
      </c>
      <c r="S160" s="360"/>
      <c r="T160" s="361"/>
      <c r="U160" s="367" t="s">
        <v>9</v>
      </c>
      <c r="V160" s="368"/>
      <c r="W160" s="369"/>
    </row>
    <row r="161" spans="1:23" ht="36" customHeight="1">
      <c r="A161" s="407"/>
      <c r="B161" s="358"/>
      <c r="C161" s="358"/>
      <c r="D161" s="358"/>
      <c r="E161" s="395"/>
      <c r="F161" s="395"/>
      <c r="G161" s="392"/>
      <c r="H161" s="395"/>
      <c r="I161" s="387"/>
      <c r="J161" s="358"/>
      <c r="K161" s="358"/>
      <c r="L161" s="358"/>
      <c r="M161" s="358"/>
      <c r="N161" s="358"/>
      <c r="O161" s="51" t="s">
        <v>10</v>
      </c>
      <c r="P161" s="51" t="s">
        <v>11</v>
      </c>
      <c r="Q161" s="51" t="s">
        <v>29</v>
      </c>
      <c r="R161" s="51" t="s">
        <v>10</v>
      </c>
      <c r="S161" s="51" t="s">
        <v>11</v>
      </c>
      <c r="T161" s="51" t="s">
        <v>29</v>
      </c>
      <c r="U161" s="51" t="s">
        <v>10</v>
      </c>
      <c r="V161" s="51" t="s">
        <v>11</v>
      </c>
      <c r="W161" s="51" t="s">
        <v>29</v>
      </c>
    </row>
    <row r="162" spans="1:23" ht="12.75">
      <c r="A162" s="51">
        <v>1</v>
      </c>
      <c r="B162" s="51">
        <v>2</v>
      </c>
      <c r="C162" s="51"/>
      <c r="D162" s="51"/>
      <c r="E162" s="51" t="s">
        <v>12</v>
      </c>
      <c r="F162" s="51" t="s">
        <v>13</v>
      </c>
      <c r="G162" s="51">
        <v>5</v>
      </c>
      <c r="H162" s="51">
        <v>6</v>
      </c>
      <c r="I162" s="51">
        <v>7</v>
      </c>
      <c r="J162" s="51">
        <v>8</v>
      </c>
      <c r="K162" s="51">
        <v>9</v>
      </c>
      <c r="L162" s="51">
        <v>10</v>
      </c>
      <c r="M162" s="51">
        <v>11</v>
      </c>
      <c r="N162" s="51">
        <v>12</v>
      </c>
      <c r="O162" s="359" t="s">
        <v>14</v>
      </c>
      <c r="P162" s="360"/>
      <c r="Q162" s="361"/>
      <c r="R162" s="359" t="s">
        <v>15</v>
      </c>
      <c r="S162" s="360"/>
      <c r="T162" s="361"/>
      <c r="U162" s="359" t="s">
        <v>16</v>
      </c>
      <c r="V162" s="360"/>
      <c r="W162" s="361"/>
    </row>
    <row r="163" spans="1:23" ht="24" customHeight="1">
      <c r="A163" s="51" t="s">
        <v>43</v>
      </c>
      <c r="B163" s="350" t="s">
        <v>157</v>
      </c>
      <c r="C163" s="362"/>
      <c r="D163" s="362"/>
      <c r="E163" s="362"/>
      <c r="F163" s="362"/>
      <c r="G163" s="362"/>
      <c r="H163" s="363"/>
      <c r="I163" s="52"/>
      <c r="J163" s="52"/>
      <c r="K163" s="52"/>
      <c r="L163" s="52"/>
      <c r="M163" s="29">
        <f aca="true" t="shared" si="20" ref="M163:W163">SUM(M165+M173+M180+M186+M211)</f>
        <v>190500</v>
      </c>
      <c r="N163" s="29">
        <f t="shared" si="20"/>
        <v>0</v>
      </c>
      <c r="O163" s="29">
        <f t="shared" si="20"/>
        <v>190500</v>
      </c>
      <c r="P163" s="29">
        <f t="shared" si="20"/>
        <v>190500</v>
      </c>
      <c r="Q163" s="29">
        <f t="shared" si="20"/>
        <v>0</v>
      </c>
      <c r="R163" s="29">
        <f t="shared" si="20"/>
        <v>190500</v>
      </c>
      <c r="S163" s="29">
        <f t="shared" si="20"/>
        <v>190500</v>
      </c>
      <c r="T163" s="29">
        <f t="shared" si="20"/>
        <v>0</v>
      </c>
      <c r="U163" s="29">
        <f t="shared" si="20"/>
        <v>190500</v>
      </c>
      <c r="V163" s="29">
        <f t="shared" si="20"/>
        <v>190500</v>
      </c>
      <c r="W163" s="29">
        <f t="shared" si="20"/>
        <v>0</v>
      </c>
    </row>
    <row r="164" spans="1:23" ht="12.75">
      <c r="A164" s="52"/>
      <c r="B164" s="367"/>
      <c r="C164" s="368"/>
      <c r="D164" s="368"/>
      <c r="E164" s="368"/>
      <c r="F164" s="368"/>
      <c r="G164" s="369"/>
      <c r="H164" s="52"/>
      <c r="I164" s="370"/>
      <c r="J164" s="371"/>
      <c r="K164" s="52"/>
      <c r="L164" s="52"/>
      <c r="M164" s="52"/>
      <c r="N164" s="52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1:23" ht="12.75" customHeight="1">
      <c r="A165" s="350" t="s">
        <v>177</v>
      </c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52"/>
      <c r="M165" s="52"/>
      <c r="N165" s="52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1:23" ht="22.5">
      <c r="A166" s="51" t="s">
        <v>17</v>
      </c>
      <c r="B166" s="40" t="s">
        <v>159</v>
      </c>
      <c r="C166" s="89" t="s">
        <v>90</v>
      </c>
      <c r="D166" s="40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1:23" ht="12.75">
      <c r="A167" s="51" t="s">
        <v>58</v>
      </c>
      <c r="B167" s="40"/>
      <c r="C167" s="89"/>
      <c r="D167" s="40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1:23" ht="33.75">
      <c r="A168" s="51" t="s">
        <v>18</v>
      </c>
      <c r="B168" s="40" t="s">
        <v>112</v>
      </c>
      <c r="C168" s="89" t="s">
        <v>90</v>
      </c>
      <c r="D168" s="40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1:23" ht="12.75">
      <c r="A169" s="51" t="s">
        <v>59</v>
      </c>
      <c r="B169" s="40"/>
      <c r="C169" s="89"/>
      <c r="D169" s="40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2.75">
      <c r="A170" s="51" t="s">
        <v>60</v>
      </c>
      <c r="B170" s="40" t="s">
        <v>61</v>
      </c>
      <c r="C170" s="89" t="s">
        <v>90</v>
      </c>
      <c r="D170" s="40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1:23" ht="12.75">
      <c r="A171" s="51" t="s">
        <v>62</v>
      </c>
      <c r="B171" s="40"/>
      <c r="C171" s="40"/>
      <c r="D171" s="40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1:23" ht="12.75">
      <c r="A172" s="51"/>
      <c r="B172" s="40"/>
      <c r="C172" s="40"/>
      <c r="D172" s="40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1:23" ht="11.25" customHeight="1">
      <c r="A173" s="350" t="s">
        <v>160</v>
      </c>
      <c r="B173" s="362"/>
      <c r="C173" s="362"/>
      <c r="D173" s="362"/>
      <c r="E173" s="362"/>
      <c r="F173" s="362"/>
      <c r="G173" s="362"/>
      <c r="H173" s="362"/>
      <c r="I173" s="362"/>
      <c r="J173" s="362"/>
      <c r="K173" s="363"/>
      <c r="L173" s="52"/>
      <c r="M173" s="29">
        <f>M174+M176</f>
        <v>190500</v>
      </c>
      <c r="N173" s="29">
        <f>SUM(N174+N176+N178)</f>
        <v>0</v>
      </c>
      <c r="O173" s="29">
        <f>O174+O176</f>
        <v>190500</v>
      </c>
      <c r="P173" s="29">
        <f aca="true" t="shared" si="21" ref="P173:W173">P174+P176</f>
        <v>190500</v>
      </c>
      <c r="Q173" s="29">
        <f t="shared" si="21"/>
        <v>0</v>
      </c>
      <c r="R173" s="29">
        <f t="shared" si="21"/>
        <v>190500</v>
      </c>
      <c r="S173" s="29">
        <f t="shared" si="21"/>
        <v>190500</v>
      </c>
      <c r="T173" s="29">
        <f t="shared" si="21"/>
        <v>0</v>
      </c>
      <c r="U173" s="29">
        <f t="shared" si="21"/>
        <v>190500</v>
      </c>
      <c r="V173" s="29">
        <f t="shared" si="21"/>
        <v>190500</v>
      </c>
      <c r="W173" s="29">
        <f t="shared" si="21"/>
        <v>0</v>
      </c>
    </row>
    <row r="174" spans="1:23" ht="22.5">
      <c r="A174" s="63" t="s">
        <v>19</v>
      </c>
      <c r="B174" s="40" t="s">
        <v>178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>
        <f>SUM(M175)</f>
        <v>173320</v>
      </c>
      <c r="N174" s="52"/>
      <c r="O174" s="52">
        <f aca="true" t="shared" si="22" ref="O174:W174">SUM(O175)</f>
        <v>173320</v>
      </c>
      <c r="P174" s="52">
        <f t="shared" si="22"/>
        <v>173320</v>
      </c>
      <c r="Q174" s="52">
        <f t="shared" si="22"/>
        <v>0</v>
      </c>
      <c r="R174" s="52">
        <f t="shared" si="22"/>
        <v>173320</v>
      </c>
      <c r="S174" s="52">
        <f t="shared" si="22"/>
        <v>173320</v>
      </c>
      <c r="T174" s="52">
        <f t="shared" si="22"/>
        <v>0</v>
      </c>
      <c r="U174" s="52">
        <f t="shared" si="22"/>
        <v>173320</v>
      </c>
      <c r="V174" s="52">
        <f t="shared" si="22"/>
        <v>173320</v>
      </c>
      <c r="W174" s="52">
        <f t="shared" si="22"/>
        <v>0</v>
      </c>
    </row>
    <row r="175" spans="1:23" ht="45">
      <c r="A175" s="63" t="s">
        <v>56</v>
      </c>
      <c r="B175" s="40" t="s">
        <v>143</v>
      </c>
      <c r="C175" s="52"/>
      <c r="D175" s="52"/>
      <c r="E175" s="35" t="s">
        <v>144</v>
      </c>
      <c r="F175" s="35" t="s">
        <v>126</v>
      </c>
      <c r="G175" s="35" t="s">
        <v>195</v>
      </c>
      <c r="H175" s="35" t="s">
        <v>119</v>
      </c>
      <c r="I175" s="52"/>
      <c r="J175" s="52"/>
      <c r="K175" s="52"/>
      <c r="L175" s="52"/>
      <c r="M175" s="52">
        <v>173320</v>
      </c>
      <c r="N175" s="52"/>
      <c r="O175" s="52">
        <f>P175</f>
        <v>173320</v>
      </c>
      <c r="P175" s="52">
        <v>173320</v>
      </c>
      <c r="Q175" s="52">
        <v>0</v>
      </c>
      <c r="R175" s="52">
        <f>S175</f>
        <v>173320</v>
      </c>
      <c r="S175" s="52">
        <v>173320</v>
      </c>
      <c r="T175" s="52">
        <v>0</v>
      </c>
      <c r="U175" s="52">
        <f>V175</f>
        <v>173320</v>
      </c>
      <c r="V175" s="52">
        <v>173320</v>
      </c>
      <c r="W175" s="52">
        <v>0</v>
      </c>
    </row>
    <row r="176" spans="1:23" ht="36.75" customHeight="1">
      <c r="A176" s="63" t="s">
        <v>20</v>
      </c>
      <c r="B176" s="40" t="s">
        <v>110</v>
      </c>
      <c r="C176" s="52"/>
      <c r="D176" s="52"/>
      <c r="E176" s="35" t="s">
        <v>144</v>
      </c>
      <c r="F176" s="35" t="s">
        <v>126</v>
      </c>
      <c r="G176" s="35" t="s">
        <v>195</v>
      </c>
      <c r="H176" s="35" t="s">
        <v>196</v>
      </c>
      <c r="I176" s="52"/>
      <c r="J176" s="52"/>
      <c r="K176" s="52"/>
      <c r="L176" s="52"/>
      <c r="M176" s="52">
        <v>17180</v>
      </c>
      <c r="N176" s="52"/>
      <c r="O176" s="52">
        <f>P176</f>
        <v>17180</v>
      </c>
      <c r="P176" s="52">
        <v>17180</v>
      </c>
      <c r="Q176" s="52">
        <v>0</v>
      </c>
      <c r="R176" s="52">
        <f>S176</f>
        <v>17180</v>
      </c>
      <c r="S176" s="52">
        <v>17180</v>
      </c>
      <c r="T176" s="52">
        <v>0</v>
      </c>
      <c r="U176" s="52">
        <f>V176</f>
        <v>17180</v>
      </c>
      <c r="V176" s="52">
        <v>17180</v>
      </c>
      <c r="W176" s="52">
        <f>W177</f>
        <v>0</v>
      </c>
    </row>
    <row r="177" spans="1:23" ht="45">
      <c r="A177" s="63" t="s">
        <v>105</v>
      </c>
      <c r="B177" s="40" t="s">
        <v>143</v>
      </c>
      <c r="C177" s="52"/>
      <c r="D177" s="52"/>
      <c r="E177" s="35" t="s">
        <v>144</v>
      </c>
      <c r="F177" s="35" t="s">
        <v>126</v>
      </c>
      <c r="G177" s="35" t="s">
        <v>195</v>
      </c>
      <c r="H177" s="35" t="s">
        <v>121</v>
      </c>
      <c r="I177" s="52"/>
      <c r="J177" s="52"/>
      <c r="K177" s="52"/>
      <c r="L177" s="52"/>
      <c r="M177" s="52">
        <v>17180</v>
      </c>
      <c r="N177" s="52"/>
      <c r="O177" s="52">
        <f>P177</f>
        <v>17180</v>
      </c>
      <c r="P177" s="52">
        <v>17180</v>
      </c>
      <c r="Q177" s="52">
        <v>0</v>
      </c>
      <c r="R177" s="52">
        <f>S177</f>
        <v>17180</v>
      </c>
      <c r="S177" s="52">
        <v>17180</v>
      </c>
      <c r="T177" s="52">
        <v>0</v>
      </c>
      <c r="U177" s="52">
        <f>V177</f>
        <v>17180</v>
      </c>
      <c r="V177" s="52">
        <v>17180</v>
      </c>
      <c r="W177" s="55">
        <v>0</v>
      </c>
    </row>
    <row r="178" spans="1:23" ht="12.75" customHeight="1">
      <c r="A178" s="63" t="s">
        <v>57</v>
      </c>
      <c r="B178" s="63" t="s">
        <v>61</v>
      </c>
      <c r="C178" s="52"/>
      <c r="D178" s="52"/>
      <c r="E178" s="35"/>
      <c r="F178" s="35"/>
      <c r="G178" s="35"/>
      <c r="H178" s="35"/>
      <c r="I178" s="52"/>
      <c r="J178" s="52"/>
      <c r="K178" s="52"/>
      <c r="L178" s="52"/>
      <c r="M178" s="52"/>
      <c r="N178" s="52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1:23" ht="12.75">
      <c r="A179" s="63" t="s">
        <v>107</v>
      </c>
      <c r="B179" s="40"/>
      <c r="C179" s="52"/>
      <c r="D179" s="52"/>
      <c r="E179" s="35"/>
      <c r="F179" s="35"/>
      <c r="G179" s="35"/>
      <c r="H179" s="35"/>
      <c r="I179" s="52"/>
      <c r="J179" s="52"/>
      <c r="K179" s="52"/>
      <c r="L179" s="52"/>
      <c r="M179" s="52"/>
      <c r="N179" s="52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1:23" ht="22.5" customHeight="1">
      <c r="A180" s="381" t="s">
        <v>179</v>
      </c>
      <c r="B180" s="445"/>
      <c r="C180" s="445"/>
      <c r="D180" s="445"/>
      <c r="E180" s="445"/>
      <c r="F180" s="445"/>
      <c r="G180" s="445"/>
      <c r="H180" s="445"/>
      <c r="I180" s="445"/>
      <c r="J180" s="445"/>
      <c r="K180" s="445"/>
      <c r="L180" s="5"/>
      <c r="M180" s="5"/>
      <c r="N180" s="5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 ht="45">
      <c r="A181" s="20" t="s">
        <v>63</v>
      </c>
      <c r="B181" s="40" t="s">
        <v>67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90" t="s">
        <v>64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9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22.5">
      <c r="A184" s="63" t="s">
        <v>65</v>
      </c>
      <c r="B184" s="40" t="s">
        <v>68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63" t="s">
        <v>66</v>
      </c>
      <c r="B185" s="40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ht="32.25" customHeight="1">
      <c r="A186" s="350" t="s">
        <v>302</v>
      </c>
      <c r="B186" s="445"/>
      <c r="C186" s="445"/>
      <c r="D186" s="445"/>
      <c r="E186" s="445"/>
      <c r="F186" s="445"/>
      <c r="G186" s="445"/>
      <c r="H186" s="445"/>
      <c r="I186" s="445"/>
      <c r="J186" s="445"/>
      <c r="K186" s="44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>
      <c r="A187" s="6" t="s">
        <v>22</v>
      </c>
      <c r="B187" s="6" t="s">
        <v>69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67.5">
      <c r="A188" s="63" t="s">
        <v>70</v>
      </c>
      <c r="B188" s="90" t="s">
        <v>71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63" t="s">
        <v>72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6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ht="22.5">
      <c r="A191" s="63" t="s">
        <v>73</v>
      </c>
      <c r="B191" s="40" t="s">
        <v>76</v>
      </c>
      <c r="C191" s="15" t="s">
        <v>90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63" t="s">
        <v>74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6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22.5">
      <c r="A194" s="63" t="s">
        <v>75</v>
      </c>
      <c r="B194" s="40" t="s">
        <v>164</v>
      </c>
      <c r="C194" s="15" t="s">
        <v>90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63" t="s">
        <v>77</v>
      </c>
      <c r="B195" s="40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63" t="s">
        <v>23</v>
      </c>
      <c r="B196" s="6" t="s">
        <v>109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67.5">
      <c r="A197" s="63" t="s">
        <v>78</v>
      </c>
      <c r="B197" s="90" t="s">
        <v>83</v>
      </c>
      <c r="C197" s="63"/>
      <c r="D197" s="63"/>
      <c r="E197" s="63"/>
      <c r="F197" s="63"/>
      <c r="G197" s="63"/>
      <c r="H197" s="63"/>
      <c r="I197" s="63"/>
      <c r="J197" s="63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63" t="s">
        <v>72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2.75" customHeight="1">
      <c r="A199" s="6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22.5">
      <c r="A200" s="63" t="s">
        <v>79</v>
      </c>
      <c r="B200" s="40" t="s">
        <v>180</v>
      </c>
      <c r="C200" s="15" t="s">
        <v>90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63" t="s">
        <v>80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6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ht="27.75" customHeight="1">
      <c r="A203" s="63" t="s">
        <v>81</v>
      </c>
      <c r="B203" s="40" t="s">
        <v>165</v>
      </c>
      <c r="C203" s="15" t="s">
        <v>90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2.75">
      <c r="A204" s="63" t="s">
        <v>82</v>
      </c>
      <c r="B204" s="40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ht="12.75" hidden="1">
      <c r="A205" s="63"/>
      <c r="B205" s="40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15.75" customHeight="1" hidden="1">
      <c r="A206" s="63"/>
      <c r="B206" s="40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12.75" customHeight="1" hidden="1">
      <c r="A207" s="6" t="s">
        <v>85</v>
      </c>
      <c r="B207" s="350" t="s">
        <v>86</v>
      </c>
      <c r="C207" s="362"/>
      <c r="D207" s="362"/>
      <c r="E207" s="364"/>
      <c r="F207" s="364"/>
      <c r="G207" s="364"/>
      <c r="H207" s="364"/>
      <c r="I207" s="38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12.75" hidden="1">
      <c r="A208" s="63" t="s">
        <v>87</v>
      </c>
      <c r="B208" s="40"/>
      <c r="C208" s="15" t="s">
        <v>90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12.75" hidden="1">
      <c r="A209" s="63" t="s">
        <v>88</v>
      </c>
      <c r="B209" s="40"/>
      <c r="C209" s="15" t="s">
        <v>90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ht="12.75" hidden="1">
      <c r="A210" s="63"/>
      <c r="B210" s="52"/>
      <c r="C210" s="7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27.75" customHeight="1">
      <c r="A211" s="350" t="s">
        <v>303</v>
      </c>
      <c r="B211" s="445"/>
      <c r="C211" s="445"/>
      <c r="D211" s="445"/>
      <c r="E211" s="445"/>
      <c r="F211" s="445"/>
      <c r="G211" s="445"/>
      <c r="H211" s="445"/>
      <c r="I211" s="445"/>
      <c r="J211" s="445"/>
      <c r="K211" s="19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>
      <c r="A212" s="63" t="s">
        <v>24</v>
      </c>
      <c r="B212" s="52"/>
      <c r="C212" s="74" t="s">
        <v>90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12.75">
      <c r="A213" s="63" t="s">
        <v>25</v>
      </c>
      <c r="B213" s="52"/>
      <c r="C213" s="74" t="s">
        <v>90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22.5" customHeight="1">
      <c r="A214" s="350" t="s">
        <v>181</v>
      </c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63" t="s">
        <v>152</v>
      </c>
      <c r="B215" s="52"/>
      <c r="C215" s="74"/>
      <c r="D215" s="52"/>
      <c r="E215" s="52"/>
      <c r="F215" s="52"/>
      <c r="G215" s="52"/>
      <c r="H215" s="52"/>
      <c r="I215" s="52"/>
      <c r="J215" s="52"/>
      <c r="K215" s="52"/>
      <c r="L215" s="88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12.75">
      <c r="A216" s="63" t="s">
        <v>167</v>
      </c>
      <c r="B216" s="76"/>
      <c r="C216" s="77"/>
      <c r="D216" s="78"/>
      <c r="E216" s="78"/>
      <c r="F216" s="78"/>
      <c r="G216" s="78"/>
      <c r="H216" s="78"/>
      <c r="I216" s="78"/>
      <c r="J216" s="78"/>
      <c r="K216" s="78"/>
      <c r="L216" s="88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12.75">
      <c r="A217" s="63" t="s">
        <v>168</v>
      </c>
      <c r="B217" s="76"/>
      <c r="C217" s="77"/>
      <c r="D217" s="78"/>
      <c r="E217" s="78"/>
      <c r="F217" s="78"/>
      <c r="G217" s="78"/>
      <c r="H217" s="78"/>
      <c r="I217" s="78"/>
      <c r="J217" s="78"/>
      <c r="K217" s="78"/>
      <c r="L217" s="88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ht="15.75" customHeight="1">
      <c r="A218" s="16" t="s">
        <v>44</v>
      </c>
      <c r="B218" s="350" t="s">
        <v>45</v>
      </c>
      <c r="C218" s="362"/>
      <c r="D218" s="362"/>
      <c r="E218" s="362"/>
      <c r="F218" s="362"/>
      <c r="G218" s="362"/>
      <c r="H218" s="362"/>
      <c r="I218" s="362"/>
      <c r="J218" s="362"/>
      <c r="K218" s="362"/>
      <c r="L218" s="363"/>
      <c r="M218" s="51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31.5">
      <c r="A219" s="63" t="s">
        <v>26</v>
      </c>
      <c r="B219" s="5" t="s">
        <v>89</v>
      </c>
      <c r="C219" s="16" t="s">
        <v>90</v>
      </c>
      <c r="D219" s="6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51" t="s">
        <v>17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18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42">
      <c r="A222" s="63" t="s">
        <v>27</v>
      </c>
      <c r="B222" s="5" t="s">
        <v>91</v>
      </c>
      <c r="C222" s="15" t="s">
        <v>90</v>
      </c>
      <c r="D222" s="15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63" t="s">
        <v>19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12.75">
      <c r="A224" s="63" t="s">
        <v>92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ht="31.5">
      <c r="A225" s="6" t="s">
        <v>12</v>
      </c>
      <c r="B225" s="5" t="s">
        <v>93</v>
      </c>
      <c r="C225" s="15" t="s">
        <v>90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ht="15.75" customHeight="1">
      <c r="A226" s="63" t="s">
        <v>65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ht="12.75">
      <c r="A227" s="63" t="s">
        <v>94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ht="12.75">
      <c r="A228" s="6" t="s">
        <v>13</v>
      </c>
      <c r="B228" s="6" t="s">
        <v>95</v>
      </c>
      <c r="C228" s="15" t="s">
        <v>90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12.75">
      <c r="A229" s="63" t="s">
        <v>98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63" t="s">
        <v>96</v>
      </c>
      <c r="B230" s="6" t="s">
        <v>97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12.75">
      <c r="A231" s="63" t="s">
        <v>99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ht="12.75">
      <c r="A232" s="6" t="s">
        <v>100</v>
      </c>
      <c r="B232" s="6" t="s">
        <v>101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ht="15.75" customHeight="1">
      <c r="A233" s="63" t="s">
        <v>102</v>
      </c>
      <c r="B233" s="52"/>
      <c r="C233" s="52"/>
      <c r="D233" s="52"/>
      <c r="E233" s="52"/>
      <c r="F233" s="52"/>
      <c r="G233" s="52"/>
      <c r="H233" s="52"/>
      <c r="I233" s="52"/>
      <c r="J233" s="19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25.5" customHeight="1">
      <c r="A234" s="16" t="s">
        <v>46</v>
      </c>
      <c r="B234" s="372" t="s">
        <v>153</v>
      </c>
      <c r="C234" s="375"/>
      <c r="D234" s="375"/>
      <c r="E234" s="375"/>
      <c r="F234" s="375"/>
      <c r="G234" s="375"/>
      <c r="H234" s="375"/>
      <c r="I234" s="375"/>
      <c r="J234" s="375"/>
      <c r="K234" s="375"/>
      <c r="L234" s="19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>
      <c r="A235" s="6" t="s">
        <v>26</v>
      </c>
      <c r="B235" s="5"/>
      <c r="C235" s="15" t="s">
        <v>90</v>
      </c>
      <c r="D235" s="5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15.75" customHeight="1" hidden="1">
      <c r="A236" s="63" t="s">
        <v>17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79"/>
      <c r="R236" s="79"/>
      <c r="S236" s="52"/>
      <c r="T236" s="52"/>
      <c r="U236" s="52"/>
      <c r="V236" s="52"/>
      <c r="W236" s="52"/>
    </row>
    <row r="237" spans="1:23" ht="12.75" hidden="1">
      <c r="A237" s="51" t="s">
        <v>18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6" t="s">
        <v>27</v>
      </c>
      <c r="B238" s="5"/>
      <c r="C238" s="15" t="s">
        <v>90</v>
      </c>
      <c r="D238" s="5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2.75" hidden="1">
      <c r="A239" s="63" t="s">
        <v>19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ht="12.75" hidden="1">
      <c r="A240" s="63" t="s">
        <v>20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24.75" customHeight="1">
      <c r="A241" s="16" t="s">
        <v>33</v>
      </c>
      <c r="B241" s="350" t="s">
        <v>174</v>
      </c>
      <c r="C241" s="445"/>
      <c r="D241" s="445"/>
      <c r="E241" s="445"/>
      <c r="F241" s="445"/>
      <c r="G241" s="445"/>
      <c r="H241" s="445"/>
      <c r="I241" s="445"/>
      <c r="J241" s="445"/>
      <c r="K241" s="445"/>
      <c r="L241" s="44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>
      <c r="A242" s="63" t="s">
        <v>30</v>
      </c>
      <c r="B242" s="52"/>
      <c r="C242" s="1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ht="12.75">
      <c r="A243" s="63" t="s">
        <v>27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15.75" customHeight="1">
      <c r="A244" s="16" t="s">
        <v>47</v>
      </c>
      <c r="B244" s="350" t="s">
        <v>48</v>
      </c>
      <c r="C244" s="362"/>
      <c r="D244" s="362"/>
      <c r="E244" s="362"/>
      <c r="F244" s="362"/>
      <c r="G244" s="362"/>
      <c r="H244" s="362"/>
      <c r="I244" s="362"/>
      <c r="J244" s="363"/>
      <c r="K244" s="52"/>
      <c r="L244" s="52"/>
      <c r="M244" s="24"/>
      <c r="N244" s="52"/>
      <c r="O244" s="51"/>
      <c r="P244" s="52"/>
      <c r="Q244" s="52"/>
      <c r="R244" s="51"/>
      <c r="S244" s="52"/>
      <c r="T244" s="52"/>
      <c r="U244" s="52"/>
      <c r="V244" s="51"/>
      <c r="W244" s="52"/>
    </row>
    <row r="245" spans="1:23" ht="12.75">
      <c r="A245" s="63" t="s">
        <v>26</v>
      </c>
      <c r="B245" s="6" t="s">
        <v>34</v>
      </c>
      <c r="C245" s="15" t="s">
        <v>90</v>
      </c>
      <c r="D245" s="6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ht="24" customHeight="1">
      <c r="A246" s="51" t="s">
        <v>17</v>
      </c>
      <c r="B246" s="5" t="s">
        <v>51</v>
      </c>
      <c r="C246" s="15" t="s">
        <v>90</v>
      </c>
      <c r="D246" s="5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ht="12.75">
      <c r="A247" s="63">
        <v>2</v>
      </c>
      <c r="B247" s="6" t="s">
        <v>31</v>
      </c>
      <c r="C247" s="15" t="s">
        <v>90</v>
      </c>
      <c r="D247" s="6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ht="12.75">
      <c r="A248" s="63" t="s">
        <v>19</v>
      </c>
      <c r="B248" s="29"/>
      <c r="C248" s="15" t="s">
        <v>90</v>
      </c>
      <c r="D248" s="29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1"/>
      <c r="S248" s="52"/>
      <c r="T248" s="52"/>
      <c r="U248" s="52"/>
      <c r="V248" s="52"/>
      <c r="W248" s="52"/>
    </row>
    <row r="249" spans="1:23" ht="21">
      <c r="A249" s="63">
        <v>3</v>
      </c>
      <c r="B249" s="5" t="s">
        <v>175</v>
      </c>
      <c r="C249" s="15" t="s">
        <v>90</v>
      </c>
      <c r="D249" s="6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ht="12.75">
      <c r="A250" s="63" t="s">
        <v>21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ht="12.75">
      <c r="A251" s="63" t="s">
        <v>111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ht="12.75">
      <c r="A252" s="6" t="s">
        <v>32</v>
      </c>
      <c r="B252" s="350" t="s">
        <v>50</v>
      </c>
      <c r="C252" s="364"/>
      <c r="D252" s="364"/>
      <c r="E252" s="364"/>
      <c r="F252" s="364"/>
      <c r="G252" s="364"/>
      <c r="H252" s="364"/>
      <c r="I252" s="364"/>
      <c r="J252" s="364"/>
      <c r="K252" s="364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</row>
    <row r="253" spans="1:23" ht="12.75">
      <c r="A253" s="52"/>
      <c r="B253" s="26"/>
      <c r="C253" s="26"/>
      <c r="D253" s="26"/>
      <c r="E253" s="26"/>
      <c r="F253" s="26"/>
      <c r="G253" s="26"/>
      <c r="H253" s="26"/>
      <c r="I253" s="26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ht="29.25" customHeight="1">
      <c r="A254" s="6" t="s">
        <v>49</v>
      </c>
      <c r="B254" s="350" t="s">
        <v>281</v>
      </c>
      <c r="C254" s="445"/>
      <c r="D254" s="445"/>
      <c r="E254" s="445"/>
      <c r="F254" s="445"/>
      <c r="G254" s="445"/>
      <c r="H254" s="445"/>
      <c r="I254" s="445"/>
      <c r="J254" s="445"/>
      <c r="K254" s="44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</row>
    <row r="256" spans="1:23" ht="12.75">
      <c r="A256" s="17" t="s">
        <v>103</v>
      </c>
      <c r="B256" s="17" t="s">
        <v>61</v>
      </c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</row>
    <row r="257" spans="1:23" ht="12.75">
      <c r="A257" s="32"/>
      <c r="B257" s="32" t="s">
        <v>176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>
        <f aca="true" t="shared" si="23" ref="M257:W257">SUM(M163+M218+M234+M241+M244+M252+M254+M256)</f>
        <v>190500</v>
      </c>
      <c r="N257" s="32">
        <f t="shared" si="23"/>
        <v>0</v>
      </c>
      <c r="O257" s="32">
        <f t="shared" si="23"/>
        <v>190500</v>
      </c>
      <c r="P257" s="32">
        <f t="shared" si="23"/>
        <v>190500</v>
      </c>
      <c r="Q257" s="32">
        <f t="shared" si="23"/>
        <v>0</v>
      </c>
      <c r="R257" s="32">
        <f t="shared" si="23"/>
        <v>190500</v>
      </c>
      <c r="S257" s="32">
        <f t="shared" si="23"/>
        <v>190500</v>
      </c>
      <c r="T257" s="32">
        <f t="shared" si="23"/>
        <v>0</v>
      </c>
      <c r="U257" s="32">
        <f t="shared" si="23"/>
        <v>190500</v>
      </c>
      <c r="V257" s="32">
        <f t="shared" si="23"/>
        <v>190500</v>
      </c>
      <c r="W257" s="32">
        <f t="shared" si="23"/>
        <v>0</v>
      </c>
    </row>
    <row r="258" spans="1:23" ht="12.75">
      <c r="A258" s="32"/>
      <c r="B258" s="32" t="s">
        <v>182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3">
        <f>SUM(M257+M149)</f>
        <v>8857620</v>
      </c>
      <c r="N258" s="33">
        <f aca="true" t="shared" si="24" ref="N258:W258">SUM(N257+N149)</f>
        <v>0</v>
      </c>
      <c r="O258" s="33">
        <f t="shared" si="24"/>
        <v>10107755</v>
      </c>
      <c r="P258" s="33">
        <f t="shared" si="24"/>
        <v>8788406</v>
      </c>
      <c r="Q258" s="33">
        <f t="shared" si="24"/>
        <v>1319349</v>
      </c>
      <c r="R258" s="33">
        <f t="shared" si="24"/>
        <v>10219576</v>
      </c>
      <c r="S258" s="33">
        <f t="shared" si="24"/>
        <v>10219576</v>
      </c>
      <c r="T258" s="33">
        <f t="shared" si="24"/>
        <v>0</v>
      </c>
      <c r="U258" s="33">
        <f t="shared" si="24"/>
        <v>10563985</v>
      </c>
      <c r="V258" s="33">
        <f t="shared" si="24"/>
        <v>10563985</v>
      </c>
      <c r="W258" s="33">
        <f t="shared" si="24"/>
        <v>0</v>
      </c>
    </row>
    <row r="259" spans="1:23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ht="12.75">
      <c r="A262" s="28"/>
      <c r="B262" s="28" t="s">
        <v>183</v>
      </c>
      <c r="C262" s="28"/>
      <c r="D262" s="28" t="s">
        <v>558</v>
      </c>
      <c r="E262" s="28"/>
      <c r="F262" s="28"/>
      <c r="G262" s="28"/>
      <c r="H262" s="28"/>
      <c r="I262" s="28"/>
      <c r="J262" s="28"/>
      <c r="K262" s="28"/>
      <c r="L262" s="28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2:3" ht="12.75">
      <c r="B268" s="95" t="s">
        <v>559</v>
      </c>
      <c r="C268" s="95" t="s">
        <v>306</v>
      </c>
    </row>
  </sheetData>
  <sheetProtection/>
  <mergeCells count="110"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L15:W15"/>
    <mergeCell ref="L16:L17"/>
    <mergeCell ref="M16:M17"/>
    <mergeCell ref="N16:N17"/>
    <mergeCell ref="O16:Q16"/>
    <mergeCell ref="R16:T16"/>
    <mergeCell ref="U16:W16"/>
    <mergeCell ref="O18:Q18"/>
    <mergeCell ref="R18:T18"/>
    <mergeCell ref="U18:W18"/>
    <mergeCell ref="B19:H19"/>
    <mergeCell ref="B20:G20"/>
    <mergeCell ref="I20:J20"/>
    <mergeCell ref="A21:K21"/>
    <mergeCell ref="I22:I24"/>
    <mergeCell ref="A23:A26"/>
    <mergeCell ref="B23:B26"/>
    <mergeCell ref="I25:I26"/>
    <mergeCell ref="A33:K33"/>
    <mergeCell ref="B56:B66"/>
    <mergeCell ref="E60:G60"/>
    <mergeCell ref="E61:G61"/>
    <mergeCell ref="I64:I66"/>
    <mergeCell ref="A35:A37"/>
    <mergeCell ref="B35:B37"/>
    <mergeCell ref="I36:I37"/>
    <mergeCell ref="A38:A42"/>
    <mergeCell ref="B38:B42"/>
    <mergeCell ref="B45:B46"/>
    <mergeCell ref="J64:J66"/>
    <mergeCell ref="K64:K66"/>
    <mergeCell ref="E66:G66"/>
    <mergeCell ref="A75:K75"/>
    <mergeCell ref="B96:K96"/>
    <mergeCell ref="B49:B50"/>
    <mergeCell ref="A51:K51"/>
    <mergeCell ref="A54:A55"/>
    <mergeCell ref="B54:B55"/>
    <mergeCell ref="A56:A66"/>
    <mergeCell ref="A100:K100"/>
    <mergeCell ref="A103:L103"/>
    <mergeCell ref="B110:L110"/>
    <mergeCell ref="B126:K126"/>
    <mergeCell ref="B133:K133"/>
    <mergeCell ref="B136:J136"/>
    <mergeCell ref="B144:G144"/>
    <mergeCell ref="B146:K146"/>
    <mergeCell ref="A157:A161"/>
    <mergeCell ref="B157:B161"/>
    <mergeCell ref="C157:C161"/>
    <mergeCell ref="D157:D161"/>
    <mergeCell ref="E157:G157"/>
    <mergeCell ref="I157:I161"/>
    <mergeCell ref="J157:J161"/>
    <mergeCell ref="K157:K161"/>
    <mergeCell ref="Q157:R157"/>
    <mergeCell ref="E158:H158"/>
    <mergeCell ref="L158:P158"/>
    <mergeCell ref="Q158:R158"/>
    <mergeCell ref="S158:W158"/>
    <mergeCell ref="E159:E161"/>
    <mergeCell ref="F159:F161"/>
    <mergeCell ref="G159:G161"/>
    <mergeCell ref="H159:H161"/>
    <mergeCell ref="L159:W159"/>
    <mergeCell ref="L160:L161"/>
    <mergeCell ref="M160:M161"/>
    <mergeCell ref="N160:N161"/>
    <mergeCell ref="O160:Q160"/>
    <mergeCell ref="R160:T160"/>
    <mergeCell ref="U160:W160"/>
    <mergeCell ref="O162:Q162"/>
    <mergeCell ref="R162:T162"/>
    <mergeCell ref="U162:W162"/>
    <mergeCell ref="B163:H163"/>
    <mergeCell ref="B164:G164"/>
    <mergeCell ref="I164:J164"/>
    <mergeCell ref="A165:K165"/>
    <mergeCell ref="A173:K173"/>
    <mergeCell ref="A180:K180"/>
    <mergeCell ref="A186:K186"/>
    <mergeCell ref="B207:I207"/>
    <mergeCell ref="A211:J211"/>
    <mergeCell ref="B254:K254"/>
    <mergeCell ref="A214:L214"/>
    <mergeCell ref="B218:L218"/>
    <mergeCell ref="B234:K234"/>
    <mergeCell ref="B241:L241"/>
    <mergeCell ref="B244:J244"/>
    <mergeCell ref="B252:K2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6"/>
  <sheetViews>
    <sheetView zoomScalePageLayoutView="0" workbookViewId="0" topLeftCell="A12">
      <selection activeCell="G32" sqref="G32"/>
    </sheetView>
  </sheetViews>
  <sheetFormatPr defaultColWidth="9.140625" defaultRowHeight="12.75"/>
  <cols>
    <col min="1" max="1" width="5.421875" style="95" customWidth="1"/>
    <col min="2" max="2" width="24.8515625" style="95" customWidth="1"/>
    <col min="3" max="3" width="12.57421875" style="95" customWidth="1"/>
    <col min="4" max="4" width="9.57421875" style="95" customWidth="1"/>
    <col min="5" max="5" width="6.140625" style="95" customWidth="1"/>
    <col min="6" max="6" width="6.8515625" style="95" customWidth="1"/>
    <col min="7" max="7" width="9.8515625" style="95" customWidth="1"/>
    <col min="8" max="8" width="5.57421875" style="95" customWidth="1"/>
    <col min="9" max="9" width="13.57421875" style="95" customWidth="1"/>
    <col min="10" max="10" width="11.57421875" style="95" customWidth="1"/>
    <col min="11" max="11" width="9.00390625" style="95" customWidth="1"/>
    <col min="12" max="12" width="2.57421875" style="95" customWidth="1"/>
    <col min="13" max="13" width="8.8515625" style="95" customWidth="1"/>
    <col min="14" max="14" width="2.421875" style="95" customWidth="1"/>
    <col min="15" max="15" width="9.140625" style="95" customWidth="1"/>
    <col min="16" max="16" width="9.00390625" style="95" customWidth="1"/>
    <col min="17" max="17" width="8.8515625" style="95" customWidth="1"/>
    <col min="18" max="19" width="9.57421875" style="95" customWidth="1"/>
    <col min="20" max="20" width="9.421875" style="95" customWidth="1"/>
    <col min="21" max="22" width="9.140625" style="95" customWidth="1"/>
    <col min="23" max="23" width="8.00390625" style="95" customWidth="1"/>
    <col min="24" max="24" width="0.9921875" style="95" customWidth="1"/>
    <col min="25" max="16384" width="9.140625" style="95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38"/>
      <c r="C3" s="39"/>
      <c r="Q3" s="1" t="s">
        <v>0</v>
      </c>
    </row>
    <row r="4" spans="1:17" ht="12.75">
      <c r="A4" s="1"/>
      <c r="Q4" s="1" t="s">
        <v>52</v>
      </c>
    </row>
    <row r="6" spans="1:23" ht="12.75">
      <c r="A6" s="439" t="s">
        <v>309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</row>
    <row r="7" spans="1:2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12.75">
      <c r="A8" s="439" t="s">
        <v>116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</row>
    <row r="9" spans="1:2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ht="12.75">
      <c r="A10" s="439" t="s">
        <v>205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64"/>
      <c r="T10" s="464"/>
      <c r="U10" s="464"/>
      <c r="V10" s="464"/>
      <c r="W10" s="464"/>
    </row>
    <row r="11" spans="2:23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7"/>
      <c r="I13" s="385" t="s">
        <v>37</v>
      </c>
      <c r="J13" s="357" t="s">
        <v>38</v>
      </c>
      <c r="K13" s="357" t="s">
        <v>3</v>
      </c>
      <c r="L13" s="98"/>
      <c r="M13" s="99"/>
      <c r="N13" s="99"/>
      <c r="O13" s="99"/>
      <c r="P13" s="99"/>
      <c r="Q13" s="462"/>
      <c r="R13" s="462"/>
      <c r="S13" s="99"/>
      <c r="T13" s="99"/>
      <c r="U13" s="2"/>
      <c r="V13" s="99"/>
      <c r="W13" s="97"/>
    </row>
    <row r="14" spans="1:23" ht="12.75">
      <c r="A14" s="441"/>
      <c r="B14" s="388"/>
      <c r="C14" s="466"/>
      <c r="D14" s="466"/>
      <c r="E14" s="396" t="s">
        <v>4</v>
      </c>
      <c r="F14" s="397"/>
      <c r="G14" s="397"/>
      <c r="H14" s="398"/>
      <c r="I14" s="386"/>
      <c r="J14" s="388"/>
      <c r="K14" s="388"/>
      <c r="L14" s="463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5"/>
    </row>
    <row r="15" spans="1:23" ht="13.5" customHeight="1">
      <c r="A15" s="441"/>
      <c r="B15" s="388"/>
      <c r="C15" s="466"/>
      <c r="D15" s="466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388"/>
      <c r="C16" s="466"/>
      <c r="D16" s="466"/>
      <c r="E16" s="394"/>
      <c r="F16" s="394"/>
      <c r="G16" s="391"/>
      <c r="H16" s="394"/>
      <c r="I16" s="386"/>
      <c r="J16" s="388"/>
      <c r="K16" s="388"/>
      <c r="L16" s="437" t="s">
        <v>39</v>
      </c>
      <c r="M16" s="437" t="s">
        <v>156</v>
      </c>
      <c r="N16" s="437" t="s">
        <v>41</v>
      </c>
      <c r="O16" s="430" t="s">
        <v>286</v>
      </c>
      <c r="P16" s="431"/>
      <c r="Q16" s="432"/>
      <c r="R16" s="430" t="s">
        <v>287</v>
      </c>
      <c r="S16" s="431"/>
      <c r="T16" s="432"/>
      <c r="U16" s="430" t="s">
        <v>288</v>
      </c>
      <c r="V16" s="431"/>
      <c r="W16" s="432"/>
    </row>
    <row r="17" spans="1:23" ht="74.25" customHeight="1">
      <c r="A17" s="442"/>
      <c r="B17" s="358"/>
      <c r="C17" s="467"/>
      <c r="D17" s="467"/>
      <c r="E17" s="395"/>
      <c r="F17" s="395"/>
      <c r="G17" s="392"/>
      <c r="H17" s="395"/>
      <c r="I17" s="387"/>
      <c r="J17" s="358"/>
      <c r="K17" s="358"/>
      <c r="L17" s="438"/>
      <c r="M17" s="438"/>
      <c r="N17" s="438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23.25" customHeight="1">
      <c r="A19" s="4" t="s">
        <v>43</v>
      </c>
      <c r="B19" s="350" t="s">
        <v>157</v>
      </c>
      <c r="C19" s="362"/>
      <c r="D19" s="362"/>
      <c r="E19" s="362"/>
      <c r="F19" s="362"/>
      <c r="G19" s="362"/>
      <c r="H19" s="451"/>
      <c r="I19" s="100"/>
      <c r="J19" s="100"/>
      <c r="K19" s="100"/>
      <c r="L19" s="100"/>
      <c r="M19" s="44">
        <f>SUM(M21+M33+M51+M73+M98)</f>
        <v>12163530</v>
      </c>
      <c r="N19" s="44"/>
      <c r="O19" s="44">
        <f aca="true" t="shared" si="0" ref="O19:W19">SUM(O21+O33+O51+O73+O98)</f>
        <v>12842577</v>
      </c>
      <c r="P19" s="44">
        <f t="shared" si="0"/>
        <v>12031190</v>
      </c>
      <c r="Q19" s="44">
        <f t="shared" si="0"/>
        <v>811387</v>
      </c>
      <c r="R19" s="44">
        <f t="shared" si="0"/>
        <v>13396606</v>
      </c>
      <c r="S19" s="44">
        <f t="shared" si="0"/>
        <v>13396606</v>
      </c>
      <c r="T19" s="44">
        <f t="shared" si="0"/>
        <v>0</v>
      </c>
      <c r="U19" s="44">
        <f t="shared" si="0"/>
        <v>13531314</v>
      </c>
      <c r="V19" s="44">
        <f t="shared" si="0"/>
        <v>13531314</v>
      </c>
      <c r="W19" s="44">
        <f t="shared" si="0"/>
        <v>0</v>
      </c>
    </row>
    <row r="20" spans="1:23" ht="16.5">
      <c r="A20" s="100"/>
      <c r="B20" s="422"/>
      <c r="C20" s="423"/>
      <c r="D20" s="423"/>
      <c r="E20" s="423"/>
      <c r="F20" s="423"/>
      <c r="G20" s="424"/>
      <c r="H20" s="100"/>
      <c r="I20" s="460"/>
      <c r="J20" s="461"/>
      <c r="K20" s="100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12.75">
      <c r="A21" s="350" t="s">
        <v>158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52"/>
      <c r="M21" s="30">
        <f>SUM(M22+M27+M29)</f>
        <v>2604960</v>
      </c>
      <c r="N21" s="30"/>
      <c r="O21" s="30">
        <f aca="true" t="shared" si="1" ref="O21:W21">SUM(O22+O27+O29)</f>
        <v>2527067</v>
      </c>
      <c r="P21" s="30">
        <f t="shared" si="1"/>
        <v>2527067</v>
      </c>
      <c r="Q21" s="30">
        <f t="shared" si="1"/>
        <v>0</v>
      </c>
      <c r="R21" s="30">
        <f t="shared" si="1"/>
        <v>2624586</v>
      </c>
      <c r="S21" s="30">
        <f t="shared" si="1"/>
        <v>2624586</v>
      </c>
      <c r="T21" s="30">
        <f t="shared" si="1"/>
        <v>0</v>
      </c>
      <c r="U21" s="30">
        <f t="shared" si="1"/>
        <v>2628203</v>
      </c>
      <c r="V21" s="30">
        <f t="shared" si="1"/>
        <v>2628203</v>
      </c>
      <c r="W21" s="30">
        <f t="shared" si="1"/>
        <v>0</v>
      </c>
    </row>
    <row r="22" spans="1:23" ht="22.5">
      <c r="A22" s="53" t="s">
        <v>17</v>
      </c>
      <c r="B22" s="36" t="s">
        <v>159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65" t="s">
        <v>310</v>
      </c>
      <c r="J22" s="35" t="s">
        <v>311</v>
      </c>
      <c r="K22" s="35" t="s">
        <v>154</v>
      </c>
      <c r="L22" s="35"/>
      <c r="M22" s="55">
        <f>SUM(M23+M26)</f>
        <v>2433600</v>
      </c>
      <c r="N22" s="55"/>
      <c r="O22" s="55">
        <f>SUM(O23)</f>
        <v>2348394</v>
      </c>
      <c r="P22" s="55">
        <f aca="true" t="shared" si="2" ref="P22:V22">SUM(P23)</f>
        <v>2348394</v>
      </c>
      <c r="Q22" s="55">
        <f t="shared" si="2"/>
        <v>0</v>
      </c>
      <c r="R22" s="55">
        <f t="shared" si="2"/>
        <v>2442329</v>
      </c>
      <c r="S22" s="55">
        <f t="shared" si="2"/>
        <v>2442329</v>
      </c>
      <c r="T22" s="55">
        <f t="shared" si="2"/>
        <v>0</v>
      </c>
      <c r="U22" s="55">
        <f t="shared" si="2"/>
        <v>2442329</v>
      </c>
      <c r="V22" s="55">
        <f t="shared" si="2"/>
        <v>2442329</v>
      </c>
      <c r="W22" s="55">
        <f>SUM(W24:W25)</f>
        <v>0</v>
      </c>
    </row>
    <row r="23" spans="1:23" ht="12.75">
      <c r="A23" s="425" t="s">
        <v>123</v>
      </c>
      <c r="B23" s="410" t="s">
        <v>120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119</v>
      </c>
      <c r="I23" s="366"/>
      <c r="J23" s="35"/>
      <c r="K23" s="35"/>
      <c r="L23" s="35"/>
      <c r="M23" s="55">
        <f>SUM(M24+M25)</f>
        <v>2433600</v>
      </c>
      <c r="N23" s="55"/>
      <c r="O23" s="55">
        <f>SUM(O24+O25)</f>
        <v>2348394</v>
      </c>
      <c r="P23" s="55">
        <f aca="true" t="shared" si="3" ref="P23:V23">SUM(P24+P25)</f>
        <v>2348394</v>
      </c>
      <c r="Q23" s="55">
        <f t="shared" si="3"/>
        <v>0</v>
      </c>
      <c r="R23" s="55">
        <f t="shared" si="3"/>
        <v>2442329</v>
      </c>
      <c r="S23" s="55">
        <f t="shared" si="3"/>
        <v>2442329</v>
      </c>
      <c r="T23" s="55">
        <f t="shared" si="3"/>
        <v>0</v>
      </c>
      <c r="U23" s="55">
        <f t="shared" si="3"/>
        <v>2442329</v>
      </c>
      <c r="V23" s="55">
        <f t="shared" si="3"/>
        <v>2442329</v>
      </c>
      <c r="W23" s="55">
        <f>SUM(W24:W25)</f>
        <v>0</v>
      </c>
    </row>
    <row r="24" spans="1:23" ht="12.75" customHeight="1">
      <c r="A24" s="458"/>
      <c r="B24" s="453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35"/>
      <c r="J24" s="35"/>
      <c r="K24" s="35"/>
      <c r="L24" s="35"/>
      <c r="M24" s="55">
        <v>1769400</v>
      </c>
      <c r="N24" s="55"/>
      <c r="O24" s="55">
        <v>1707488</v>
      </c>
      <c r="P24" s="55">
        <v>1707488</v>
      </c>
      <c r="Q24" s="55"/>
      <c r="R24" s="55">
        <v>1775787</v>
      </c>
      <c r="S24" s="55">
        <v>1775787</v>
      </c>
      <c r="T24" s="55"/>
      <c r="U24" s="55">
        <v>1775787</v>
      </c>
      <c r="V24" s="55">
        <v>1775787</v>
      </c>
      <c r="W24" s="55"/>
    </row>
    <row r="25" spans="1:23" ht="21" customHeight="1">
      <c r="A25" s="458"/>
      <c r="B25" s="453"/>
      <c r="C25" s="54"/>
      <c r="D25" s="36"/>
      <c r="E25" s="35" t="s">
        <v>117</v>
      </c>
      <c r="F25" s="35" t="s">
        <v>118</v>
      </c>
      <c r="G25" s="35" t="s">
        <v>190</v>
      </c>
      <c r="H25" s="35" t="s">
        <v>119</v>
      </c>
      <c r="I25" s="365" t="s">
        <v>310</v>
      </c>
      <c r="J25" s="35" t="s">
        <v>311</v>
      </c>
      <c r="K25" s="35" t="s">
        <v>154</v>
      </c>
      <c r="L25" s="35"/>
      <c r="M25" s="55">
        <v>664200</v>
      </c>
      <c r="N25" s="55"/>
      <c r="O25" s="55">
        <v>640906</v>
      </c>
      <c r="P25" s="55">
        <v>640906</v>
      </c>
      <c r="Q25" s="55"/>
      <c r="R25" s="55">
        <v>666542</v>
      </c>
      <c r="S25" s="55">
        <v>666542</v>
      </c>
      <c r="T25" s="55"/>
      <c r="U25" s="55">
        <v>666542</v>
      </c>
      <c r="V25" s="55">
        <v>666542</v>
      </c>
      <c r="W25" s="55"/>
    </row>
    <row r="26" spans="1:23" ht="14.25" customHeight="1">
      <c r="A26" s="459"/>
      <c r="B26" s="452"/>
      <c r="C26" s="54"/>
      <c r="D26" s="36"/>
      <c r="E26" s="35"/>
      <c r="F26" s="35"/>
      <c r="G26" s="35"/>
      <c r="H26" s="35"/>
      <c r="I26" s="366"/>
      <c r="J26" s="35"/>
      <c r="K26" s="35"/>
      <c r="L26" s="3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33.75">
      <c r="A27" s="53" t="s">
        <v>18</v>
      </c>
      <c r="B27" s="36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5"/>
      <c r="J27" s="35"/>
      <c r="K27" s="35"/>
      <c r="L27" s="35"/>
      <c r="M27" s="55">
        <f>SUM(M28:M28)</f>
        <v>146260</v>
      </c>
      <c r="N27" s="55"/>
      <c r="O27" s="55">
        <f>SUM(O28:O28)</f>
        <v>153453</v>
      </c>
      <c r="P27" s="55">
        <f aca="true" t="shared" si="4" ref="P27:W27">SUM(P28:P28)</f>
        <v>153453</v>
      </c>
      <c r="Q27" s="55">
        <f t="shared" si="4"/>
        <v>0</v>
      </c>
      <c r="R27" s="55">
        <f t="shared" si="4"/>
        <v>156807</v>
      </c>
      <c r="S27" s="55">
        <f t="shared" si="4"/>
        <v>156807</v>
      </c>
      <c r="T27" s="55">
        <f t="shared" si="4"/>
        <v>0</v>
      </c>
      <c r="U27" s="55">
        <f t="shared" si="4"/>
        <v>160294</v>
      </c>
      <c r="V27" s="55">
        <v>160294</v>
      </c>
      <c r="W27" s="55">
        <f t="shared" si="4"/>
        <v>0</v>
      </c>
    </row>
    <row r="28" spans="1:23" ht="38.25" customHeight="1">
      <c r="A28" s="53" t="s">
        <v>59</v>
      </c>
      <c r="B28" s="56" t="s">
        <v>120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35"/>
      <c r="J28" s="35"/>
      <c r="K28" s="35"/>
      <c r="L28" s="35"/>
      <c r="M28" s="55">
        <v>146260</v>
      </c>
      <c r="N28" s="55"/>
      <c r="O28" s="55">
        <v>153453</v>
      </c>
      <c r="P28" s="55">
        <v>153453</v>
      </c>
      <c r="Q28" s="55"/>
      <c r="R28" s="55">
        <v>156807</v>
      </c>
      <c r="S28" s="55">
        <v>156807</v>
      </c>
      <c r="T28" s="55"/>
      <c r="U28" s="55">
        <v>160294</v>
      </c>
      <c r="V28" s="55">
        <v>160294</v>
      </c>
      <c r="W28" s="55">
        <v>0</v>
      </c>
    </row>
    <row r="29" spans="1:23" ht="12.75">
      <c r="A29" s="53" t="s">
        <v>60</v>
      </c>
      <c r="B29" s="36" t="s">
        <v>61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35"/>
      <c r="M29" s="55">
        <f>SUM(M30+M31)</f>
        <v>25100</v>
      </c>
      <c r="N29" s="55"/>
      <c r="O29" s="55">
        <f aca="true" t="shared" si="5" ref="O29:W29">SUM(O30+O31)</f>
        <v>25220</v>
      </c>
      <c r="P29" s="55">
        <f t="shared" si="5"/>
        <v>25220</v>
      </c>
      <c r="Q29" s="55">
        <f t="shared" si="5"/>
        <v>0</v>
      </c>
      <c r="R29" s="55">
        <f t="shared" si="5"/>
        <v>25450</v>
      </c>
      <c r="S29" s="55">
        <f t="shared" si="5"/>
        <v>25450</v>
      </c>
      <c r="T29" s="55">
        <f t="shared" si="5"/>
        <v>0</v>
      </c>
      <c r="U29" s="55">
        <f t="shared" si="5"/>
        <v>25580</v>
      </c>
      <c r="V29" s="55">
        <f t="shared" si="5"/>
        <v>25580</v>
      </c>
      <c r="W29" s="55">
        <f t="shared" si="5"/>
        <v>0</v>
      </c>
    </row>
    <row r="30" spans="1:23" ht="36.75" customHeight="1">
      <c r="A30" s="53" t="s">
        <v>62</v>
      </c>
      <c r="B30" s="56" t="s">
        <v>120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35"/>
      <c r="J30" s="35"/>
      <c r="K30" s="35"/>
      <c r="L30" s="35"/>
      <c r="M30" s="55">
        <v>3100</v>
      </c>
      <c r="N30" s="55"/>
      <c r="O30" s="55">
        <v>3220</v>
      </c>
      <c r="P30" s="55">
        <v>3220</v>
      </c>
      <c r="Q30" s="55"/>
      <c r="R30" s="55">
        <v>3450</v>
      </c>
      <c r="S30" s="55">
        <v>3450</v>
      </c>
      <c r="T30" s="55"/>
      <c r="U30" s="55">
        <v>3580</v>
      </c>
      <c r="V30" s="55">
        <v>3580</v>
      </c>
      <c r="W30" s="55">
        <v>0</v>
      </c>
    </row>
    <row r="31" spans="1:23" ht="36.75" customHeight="1">
      <c r="A31" s="53" t="s">
        <v>185</v>
      </c>
      <c r="B31" s="56" t="s">
        <v>187</v>
      </c>
      <c r="C31" s="36"/>
      <c r="D31" s="36"/>
      <c r="E31" s="35" t="s">
        <v>117</v>
      </c>
      <c r="F31" s="35" t="s">
        <v>14</v>
      </c>
      <c r="G31" s="35" t="s">
        <v>194</v>
      </c>
      <c r="H31" s="35" t="s">
        <v>196</v>
      </c>
      <c r="I31" s="35"/>
      <c r="J31" s="35"/>
      <c r="K31" s="35"/>
      <c r="L31" s="35"/>
      <c r="M31" s="55">
        <v>22000</v>
      </c>
      <c r="N31" s="55"/>
      <c r="O31" s="55">
        <v>22000</v>
      </c>
      <c r="P31" s="55">
        <v>22000</v>
      </c>
      <c r="Q31" s="55"/>
      <c r="R31" s="55">
        <v>22000</v>
      </c>
      <c r="S31" s="55">
        <v>22000</v>
      </c>
      <c r="T31" s="55"/>
      <c r="U31" s="55">
        <v>22000</v>
      </c>
      <c r="V31" s="55">
        <v>22000</v>
      </c>
      <c r="W31" s="55"/>
    </row>
    <row r="32" spans="1:23" ht="36.75" customHeight="1">
      <c r="A32" s="53" t="s">
        <v>186</v>
      </c>
      <c r="B32" s="36" t="s">
        <v>112</v>
      </c>
      <c r="C32" s="36"/>
      <c r="D32" s="36"/>
      <c r="E32" s="35" t="s">
        <v>117</v>
      </c>
      <c r="F32" s="35" t="s">
        <v>14</v>
      </c>
      <c r="G32" s="35" t="s">
        <v>312</v>
      </c>
      <c r="H32" s="35" t="s">
        <v>121</v>
      </c>
      <c r="I32" s="35"/>
      <c r="J32" s="35"/>
      <c r="K32" s="35"/>
      <c r="L32" s="3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4" ht="21" customHeight="1">
      <c r="A33" s="372" t="s">
        <v>160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"/>
      <c r="M33" s="31">
        <f>SUM(M34+M43+M47)</f>
        <v>7113220</v>
      </c>
      <c r="N33" s="31">
        <f>SUM(N34+N43+N47)</f>
        <v>0</v>
      </c>
      <c r="O33" s="31">
        <f aca="true" t="shared" si="6" ref="O33:X33">SUM(O34+O43+O47)</f>
        <v>7781040</v>
      </c>
      <c r="P33" s="31">
        <f t="shared" si="6"/>
        <v>7049653</v>
      </c>
      <c r="Q33" s="31">
        <f t="shared" si="6"/>
        <v>731387</v>
      </c>
      <c r="R33" s="31">
        <f t="shared" si="6"/>
        <v>8292865</v>
      </c>
      <c r="S33" s="31">
        <f t="shared" si="6"/>
        <v>8292865</v>
      </c>
      <c r="T33" s="31">
        <f t="shared" si="6"/>
        <v>0</v>
      </c>
      <c r="U33" s="31">
        <f t="shared" si="6"/>
        <v>8398284</v>
      </c>
      <c r="V33" s="31">
        <f t="shared" si="6"/>
        <v>8398284</v>
      </c>
      <c r="W33" s="31">
        <f t="shared" si="6"/>
        <v>0</v>
      </c>
      <c r="X33" s="31">
        <f t="shared" si="6"/>
        <v>0</v>
      </c>
    </row>
    <row r="34" spans="1:23" ht="22.5">
      <c r="A34" s="57" t="s">
        <v>19</v>
      </c>
      <c r="B34" s="36" t="s">
        <v>161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55">
        <f>SUM(M35+M38)</f>
        <v>6277010</v>
      </c>
      <c r="N34" s="55"/>
      <c r="O34" s="55">
        <f aca="true" t="shared" si="7" ref="O34:V34">SUM(O35+O38)</f>
        <v>6920407</v>
      </c>
      <c r="P34" s="55">
        <f t="shared" si="7"/>
        <v>6189020</v>
      </c>
      <c r="Q34" s="55">
        <f t="shared" si="7"/>
        <v>731387</v>
      </c>
      <c r="R34" s="55">
        <f t="shared" si="7"/>
        <v>7404033</v>
      </c>
      <c r="S34" s="55">
        <f t="shared" si="7"/>
        <v>7404033</v>
      </c>
      <c r="T34" s="55">
        <f t="shared" si="7"/>
        <v>0</v>
      </c>
      <c r="U34" s="55">
        <f t="shared" si="7"/>
        <v>7480121</v>
      </c>
      <c r="V34" s="55">
        <f t="shared" si="7"/>
        <v>7480121</v>
      </c>
      <c r="W34" s="55">
        <f>SUM(W35+W38)</f>
        <v>0</v>
      </c>
    </row>
    <row r="35" spans="1:23" ht="12.75">
      <c r="A35" s="408" t="s">
        <v>128</v>
      </c>
      <c r="B35" s="410" t="s">
        <v>124</v>
      </c>
      <c r="C35" s="35"/>
      <c r="D35" s="35"/>
      <c r="E35" s="35" t="s">
        <v>126</v>
      </c>
      <c r="F35" s="35" t="s">
        <v>127</v>
      </c>
      <c r="G35" s="35"/>
      <c r="H35" s="35"/>
      <c r="I35" s="35"/>
      <c r="J35" s="35"/>
      <c r="K35" s="35"/>
      <c r="L35" s="35"/>
      <c r="M35" s="55">
        <f>SUM(M36:M37)</f>
        <v>1542350</v>
      </c>
      <c r="N35" s="55"/>
      <c r="O35" s="55">
        <f aca="true" t="shared" si="8" ref="O35:W35">SUM(O36:O37)</f>
        <v>1809459</v>
      </c>
      <c r="P35" s="55">
        <f t="shared" si="8"/>
        <v>1809459</v>
      </c>
      <c r="Q35" s="55">
        <f t="shared" si="8"/>
        <v>0</v>
      </c>
      <c r="R35" s="55">
        <f t="shared" si="8"/>
        <v>2088648</v>
      </c>
      <c r="S35" s="55">
        <f t="shared" si="8"/>
        <v>2088648</v>
      </c>
      <c r="T35" s="55">
        <f t="shared" si="8"/>
        <v>0</v>
      </c>
      <c r="U35" s="55">
        <f t="shared" si="8"/>
        <v>2164736</v>
      </c>
      <c r="V35" s="55">
        <f t="shared" si="8"/>
        <v>2164736</v>
      </c>
      <c r="W35" s="55">
        <f t="shared" si="8"/>
        <v>0</v>
      </c>
    </row>
    <row r="36" spans="1:23" ht="15" customHeight="1">
      <c r="A36" s="454"/>
      <c r="B36" s="453"/>
      <c r="C36" s="35"/>
      <c r="D36" s="35"/>
      <c r="E36" s="35" t="s">
        <v>126</v>
      </c>
      <c r="F36" s="35" t="s">
        <v>127</v>
      </c>
      <c r="G36" s="35" t="s">
        <v>191</v>
      </c>
      <c r="H36" s="35" t="s">
        <v>119</v>
      </c>
      <c r="I36" s="365" t="s">
        <v>313</v>
      </c>
      <c r="J36" s="35" t="s">
        <v>311</v>
      </c>
      <c r="K36" s="35" t="s">
        <v>154</v>
      </c>
      <c r="L36" s="35"/>
      <c r="M36" s="55">
        <v>1542350</v>
      </c>
      <c r="N36" s="55"/>
      <c r="O36" s="55">
        <f>SUM(P36:Q36)</f>
        <v>1809459</v>
      </c>
      <c r="P36" s="55">
        <v>1809459</v>
      </c>
      <c r="Q36" s="55"/>
      <c r="R36" s="55">
        <f>SUM(S36:T36)</f>
        <v>2088648</v>
      </c>
      <c r="S36" s="55">
        <v>2088648</v>
      </c>
      <c r="T36" s="55"/>
      <c r="U36" s="55">
        <f>SUM(V36:W36)</f>
        <v>2164736</v>
      </c>
      <c r="V36" s="55">
        <v>2164736</v>
      </c>
      <c r="W36" s="55"/>
    </row>
    <row r="37" spans="1:23" ht="19.5" customHeight="1">
      <c r="A37" s="455"/>
      <c r="B37" s="452"/>
      <c r="C37" s="35"/>
      <c r="D37" s="35"/>
      <c r="E37" s="35"/>
      <c r="F37" s="35"/>
      <c r="G37" s="35"/>
      <c r="H37" s="35"/>
      <c r="I37" s="366"/>
      <c r="J37" s="35"/>
      <c r="K37" s="35"/>
      <c r="L37" s="3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ht="57.75" customHeight="1">
      <c r="A38" s="408" t="s">
        <v>108</v>
      </c>
      <c r="B38" s="410" t="s">
        <v>125</v>
      </c>
      <c r="C38" s="36"/>
      <c r="D38" s="59"/>
      <c r="E38" s="35" t="s">
        <v>129</v>
      </c>
      <c r="F38" s="35" t="s">
        <v>117</v>
      </c>
      <c r="G38" s="35"/>
      <c r="H38" s="35"/>
      <c r="I38" s="37" t="s">
        <v>184</v>
      </c>
      <c r="J38" s="35" t="s">
        <v>311</v>
      </c>
      <c r="K38" s="35" t="s">
        <v>154</v>
      </c>
      <c r="L38" s="35"/>
      <c r="M38" s="55">
        <f>SUM(M39:M42)</f>
        <v>4734660</v>
      </c>
      <c r="N38" s="55"/>
      <c r="O38" s="55">
        <f aca="true" t="shared" si="9" ref="O38:W38">SUM(O39:O42)</f>
        <v>5110948</v>
      </c>
      <c r="P38" s="55">
        <f t="shared" si="9"/>
        <v>4379561</v>
      </c>
      <c r="Q38" s="55">
        <f t="shared" si="9"/>
        <v>731387</v>
      </c>
      <c r="R38" s="55">
        <f t="shared" si="9"/>
        <v>5315385</v>
      </c>
      <c r="S38" s="55">
        <f t="shared" si="9"/>
        <v>5315385</v>
      </c>
      <c r="T38" s="55">
        <f t="shared" si="9"/>
        <v>0</v>
      </c>
      <c r="U38" s="55">
        <f t="shared" si="9"/>
        <v>5315385</v>
      </c>
      <c r="V38" s="55">
        <f t="shared" si="9"/>
        <v>5315385</v>
      </c>
      <c r="W38" s="55">
        <f t="shared" si="9"/>
        <v>0</v>
      </c>
    </row>
    <row r="39" spans="1:23" ht="57" customHeight="1">
      <c r="A39" s="454"/>
      <c r="B39" s="453"/>
      <c r="C39" s="36" t="s">
        <v>133</v>
      </c>
      <c r="D39" s="57" t="s">
        <v>132</v>
      </c>
      <c r="E39" s="35" t="s">
        <v>129</v>
      </c>
      <c r="F39" s="35" t="s">
        <v>117</v>
      </c>
      <c r="G39" s="35" t="s">
        <v>192</v>
      </c>
      <c r="H39" s="35" t="s">
        <v>130</v>
      </c>
      <c r="I39" s="35"/>
      <c r="J39" s="35"/>
      <c r="K39" s="35"/>
      <c r="L39" s="35"/>
      <c r="M39" s="55">
        <v>4734660</v>
      </c>
      <c r="N39" s="55"/>
      <c r="O39" s="55">
        <v>5110948</v>
      </c>
      <c r="P39" s="55">
        <v>4379561</v>
      </c>
      <c r="Q39" s="55">
        <v>731387</v>
      </c>
      <c r="R39" s="55">
        <v>5315385</v>
      </c>
      <c r="S39" s="55">
        <v>5315385</v>
      </c>
      <c r="T39" s="55"/>
      <c r="U39" s="55">
        <v>5315385</v>
      </c>
      <c r="V39" s="55">
        <v>5315385</v>
      </c>
      <c r="W39" s="55"/>
    </row>
    <row r="40" spans="1:23" ht="12.75">
      <c r="A40" s="454"/>
      <c r="B40" s="453"/>
      <c r="C40" s="40"/>
      <c r="D40" s="57"/>
      <c r="E40" s="35"/>
      <c r="F40" s="35"/>
      <c r="G40" s="35"/>
      <c r="H40" s="35"/>
      <c r="I40" s="35"/>
      <c r="J40" s="35"/>
      <c r="K40" s="35"/>
      <c r="L40" s="35"/>
      <c r="M40" s="55"/>
      <c r="N40" s="55"/>
      <c r="O40" s="55">
        <f>SUM(P40:Q40)</f>
        <v>0</v>
      </c>
      <c r="P40" s="55"/>
      <c r="Q40" s="55">
        <v>0</v>
      </c>
      <c r="R40" s="55">
        <f>SUM(S40:T40)</f>
        <v>0</v>
      </c>
      <c r="S40" s="55"/>
      <c r="T40" s="55">
        <v>0</v>
      </c>
      <c r="U40" s="55">
        <f>SUM(V40:W40)</f>
        <v>0</v>
      </c>
      <c r="V40" s="55"/>
      <c r="W40" s="55">
        <v>0</v>
      </c>
    </row>
    <row r="41" spans="1:23" ht="15" customHeight="1">
      <c r="A41" s="454"/>
      <c r="B41" s="453"/>
      <c r="C41" s="36"/>
      <c r="D41" s="57"/>
      <c r="E41" s="35"/>
      <c r="F41" s="35"/>
      <c r="G41" s="35"/>
      <c r="H41" s="35"/>
      <c r="I41" s="35"/>
      <c r="J41" s="35"/>
      <c r="K41" s="35"/>
      <c r="L41" s="3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0.5" customHeight="1">
      <c r="A42" s="454"/>
      <c r="B42" s="453"/>
      <c r="C42" s="40"/>
      <c r="D42" s="57"/>
      <c r="E42" s="35"/>
      <c r="F42" s="35"/>
      <c r="G42" s="35"/>
      <c r="H42" s="35"/>
      <c r="I42" s="35"/>
      <c r="J42" s="35"/>
      <c r="K42" s="35"/>
      <c r="L42" s="35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21" customHeight="1">
      <c r="A43" s="57" t="s">
        <v>20</v>
      </c>
      <c r="B43" s="36" t="s">
        <v>162</v>
      </c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55">
        <f>SUM(M44:M46)</f>
        <v>823310</v>
      </c>
      <c r="N43" s="55"/>
      <c r="O43" s="55">
        <f aca="true" t="shared" si="10" ref="O43:V43">SUM(O44:O46)</f>
        <v>847213</v>
      </c>
      <c r="P43" s="55">
        <f t="shared" si="10"/>
        <v>847213</v>
      </c>
      <c r="Q43" s="55">
        <f t="shared" si="10"/>
        <v>0</v>
      </c>
      <c r="R43" s="55">
        <f t="shared" si="10"/>
        <v>874892</v>
      </c>
      <c r="S43" s="55">
        <f t="shared" si="10"/>
        <v>874892</v>
      </c>
      <c r="T43" s="55">
        <f t="shared" si="10"/>
        <v>0</v>
      </c>
      <c r="U43" s="55">
        <f t="shared" si="10"/>
        <v>903673</v>
      </c>
      <c r="V43" s="55">
        <f t="shared" si="10"/>
        <v>903673</v>
      </c>
      <c r="W43" s="55">
        <f>SUM(W44:W46)</f>
        <v>0</v>
      </c>
    </row>
    <row r="44" spans="1:23" ht="47.25" customHeight="1">
      <c r="A44" s="57" t="s">
        <v>105</v>
      </c>
      <c r="B44" s="36" t="s">
        <v>124</v>
      </c>
      <c r="C44" s="37"/>
      <c r="D44" s="60"/>
      <c r="E44" s="35" t="s">
        <v>126</v>
      </c>
      <c r="F44" s="35" t="s">
        <v>127</v>
      </c>
      <c r="G44" s="35" t="s">
        <v>191</v>
      </c>
      <c r="H44" s="35" t="s">
        <v>121</v>
      </c>
      <c r="I44" s="35"/>
      <c r="J44" s="35"/>
      <c r="K44" s="35"/>
      <c r="L44" s="35"/>
      <c r="M44" s="55">
        <v>110848</v>
      </c>
      <c r="N44" s="55"/>
      <c r="O44" s="194">
        <v>120141</v>
      </c>
      <c r="P44" s="194">
        <v>120141</v>
      </c>
      <c r="Q44" s="194"/>
      <c r="R44" s="194">
        <v>122764</v>
      </c>
      <c r="S44" s="194">
        <v>122764</v>
      </c>
      <c r="T44" s="194"/>
      <c r="U44" s="194">
        <v>125491</v>
      </c>
      <c r="V44" s="194">
        <v>125491</v>
      </c>
      <c r="W44" s="194">
        <v>0</v>
      </c>
    </row>
    <row r="45" spans="1:23" ht="59.25" customHeight="1">
      <c r="A45" s="57" t="s">
        <v>106</v>
      </c>
      <c r="B45" s="410" t="s">
        <v>125</v>
      </c>
      <c r="C45" s="36" t="s">
        <v>133</v>
      </c>
      <c r="D45" s="60" t="s">
        <v>132</v>
      </c>
      <c r="E45" s="35" t="s">
        <v>129</v>
      </c>
      <c r="F45" s="35" t="s">
        <v>117</v>
      </c>
      <c r="G45" s="35" t="s">
        <v>192</v>
      </c>
      <c r="H45" s="35" t="s">
        <v>121</v>
      </c>
      <c r="I45" s="35"/>
      <c r="J45" s="35"/>
      <c r="K45" s="35"/>
      <c r="L45" s="35"/>
      <c r="M45" s="55">
        <v>712462</v>
      </c>
      <c r="N45" s="55"/>
      <c r="O45" s="194">
        <v>727072</v>
      </c>
      <c r="P45" s="194">
        <v>727072</v>
      </c>
      <c r="Q45" s="194"/>
      <c r="R45" s="194">
        <v>752128</v>
      </c>
      <c r="S45" s="194">
        <v>752128</v>
      </c>
      <c r="T45" s="194"/>
      <c r="U45" s="194">
        <v>778182</v>
      </c>
      <c r="V45" s="194">
        <v>778182</v>
      </c>
      <c r="W45" s="194">
        <v>0</v>
      </c>
    </row>
    <row r="46" spans="1:23" ht="18.75" customHeight="1">
      <c r="A46" s="57"/>
      <c r="B46" s="452"/>
      <c r="C46" s="40"/>
      <c r="D46" s="57"/>
      <c r="E46" s="35"/>
      <c r="F46" s="35"/>
      <c r="G46" s="35"/>
      <c r="H46" s="35"/>
      <c r="I46" s="35"/>
      <c r="J46" s="35"/>
      <c r="K46" s="35"/>
      <c r="L46" s="35"/>
      <c r="M46" s="55"/>
      <c r="N46" s="55"/>
      <c r="O46" s="55">
        <f>SUM(P46:Q46)</f>
        <v>0</v>
      </c>
      <c r="P46" s="55"/>
      <c r="Q46" s="55">
        <v>0</v>
      </c>
      <c r="R46" s="55">
        <f>SUM(S46:T46)</f>
        <v>0</v>
      </c>
      <c r="S46" s="55"/>
      <c r="T46" s="55">
        <v>0</v>
      </c>
      <c r="U46" s="55">
        <f>SUM(V46:W46)</f>
        <v>0</v>
      </c>
      <c r="V46" s="55"/>
      <c r="W46" s="55">
        <v>0</v>
      </c>
    </row>
    <row r="47" spans="1:23" ht="12.75">
      <c r="A47" s="57" t="s">
        <v>57</v>
      </c>
      <c r="B47" s="36" t="s">
        <v>61</v>
      </c>
      <c r="C47" s="57"/>
      <c r="D47" s="35"/>
      <c r="E47" s="35"/>
      <c r="F47" s="35"/>
      <c r="G47" s="35"/>
      <c r="H47" s="35"/>
      <c r="I47" s="35"/>
      <c r="J47" s="35"/>
      <c r="K47" s="35"/>
      <c r="L47" s="35"/>
      <c r="M47" s="55">
        <f>SUM(M48:M50)</f>
        <v>12900</v>
      </c>
      <c r="N47" s="55"/>
      <c r="O47" s="55">
        <f>SUM(O48+O49)</f>
        <v>13420</v>
      </c>
      <c r="P47" s="55">
        <f aca="true" t="shared" si="11" ref="P47:V47">SUM(P48+P49)</f>
        <v>13420</v>
      </c>
      <c r="Q47" s="55">
        <f t="shared" si="11"/>
        <v>0</v>
      </c>
      <c r="R47" s="55">
        <f t="shared" si="11"/>
        <v>13940</v>
      </c>
      <c r="S47" s="55">
        <f t="shared" si="11"/>
        <v>13940</v>
      </c>
      <c r="T47" s="55">
        <f t="shared" si="11"/>
        <v>0</v>
      </c>
      <c r="U47" s="55">
        <f t="shared" si="11"/>
        <v>14490</v>
      </c>
      <c r="V47" s="55">
        <f t="shared" si="11"/>
        <v>14490</v>
      </c>
      <c r="W47" s="55">
        <f>SUM(W48:W50)</f>
        <v>0</v>
      </c>
    </row>
    <row r="48" spans="1:23" ht="45">
      <c r="A48" s="57" t="s">
        <v>107</v>
      </c>
      <c r="B48" s="36" t="s">
        <v>124</v>
      </c>
      <c r="C48" s="57"/>
      <c r="D48" s="35"/>
      <c r="E48" s="35" t="s">
        <v>126</v>
      </c>
      <c r="F48" s="35" t="s">
        <v>127</v>
      </c>
      <c r="G48" s="35" t="s">
        <v>191</v>
      </c>
      <c r="H48" s="35" t="s">
        <v>122</v>
      </c>
      <c r="I48" s="35"/>
      <c r="J48" s="35"/>
      <c r="K48" s="35"/>
      <c r="L48" s="35"/>
      <c r="M48" s="55">
        <v>3000</v>
      </c>
      <c r="N48" s="55"/>
      <c r="O48" s="55">
        <v>3120</v>
      </c>
      <c r="P48" s="55">
        <v>3120</v>
      </c>
      <c r="Q48" s="55"/>
      <c r="R48" s="55">
        <v>3240</v>
      </c>
      <c r="S48" s="55">
        <v>3240</v>
      </c>
      <c r="T48" s="55"/>
      <c r="U48" s="55">
        <v>3370</v>
      </c>
      <c r="V48" s="55">
        <v>3370</v>
      </c>
      <c r="W48" s="55">
        <v>0</v>
      </c>
    </row>
    <row r="49" spans="1:23" ht="67.5">
      <c r="A49" s="57" t="s">
        <v>131</v>
      </c>
      <c r="B49" s="410" t="s">
        <v>125</v>
      </c>
      <c r="C49" s="36" t="s">
        <v>133</v>
      </c>
      <c r="D49" s="35" t="s">
        <v>132</v>
      </c>
      <c r="E49" s="35" t="s">
        <v>129</v>
      </c>
      <c r="F49" s="35" t="s">
        <v>117</v>
      </c>
      <c r="G49" s="35" t="s">
        <v>192</v>
      </c>
      <c r="H49" s="35" t="s">
        <v>122</v>
      </c>
      <c r="I49" s="35"/>
      <c r="J49" s="35"/>
      <c r="K49" s="35"/>
      <c r="L49" s="35"/>
      <c r="M49" s="55">
        <v>9900</v>
      </c>
      <c r="N49" s="55"/>
      <c r="O49" s="55">
        <v>10300</v>
      </c>
      <c r="P49" s="55">
        <v>10300</v>
      </c>
      <c r="Q49" s="55"/>
      <c r="R49" s="55">
        <v>10700</v>
      </c>
      <c r="S49" s="55">
        <v>10700</v>
      </c>
      <c r="T49" s="55"/>
      <c r="U49" s="55">
        <v>11120</v>
      </c>
      <c r="V49" s="55">
        <v>11120</v>
      </c>
      <c r="W49" s="55">
        <v>0</v>
      </c>
    </row>
    <row r="50" spans="1:23" ht="12.75">
      <c r="A50" s="57"/>
      <c r="B50" s="452"/>
      <c r="C50" s="40"/>
      <c r="D50" s="57"/>
      <c r="E50" s="35"/>
      <c r="F50" s="35"/>
      <c r="G50" s="35"/>
      <c r="H50" s="35"/>
      <c r="I50" s="35"/>
      <c r="J50" s="35"/>
      <c r="K50" s="35"/>
      <c r="L50" s="35"/>
      <c r="M50" s="55"/>
      <c r="N50" s="55"/>
      <c r="O50" s="55">
        <f>SUM(P50:Q50)</f>
        <v>0</v>
      </c>
      <c r="P50" s="55"/>
      <c r="Q50" s="55">
        <v>0</v>
      </c>
      <c r="R50" s="55">
        <f>SUM(S50:T50)</f>
        <v>0</v>
      </c>
      <c r="S50" s="55"/>
      <c r="T50" s="55">
        <v>0</v>
      </c>
      <c r="U50" s="55">
        <f>SUM(V50:W50)</f>
        <v>0</v>
      </c>
      <c r="V50" s="55"/>
      <c r="W50" s="55">
        <v>0</v>
      </c>
    </row>
    <row r="51" spans="1:23" ht="31.5" customHeight="1">
      <c r="A51" s="372" t="s">
        <v>163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14"/>
      <c r="M51" s="48">
        <f>SUM(M52+M70)</f>
        <v>2445350</v>
      </c>
      <c r="N51" s="48">
        <f aca="true" t="shared" si="12" ref="N51:W51">SUM(N52+N70)</f>
        <v>0</v>
      </c>
      <c r="O51" s="48">
        <f>SUM(O52+O70)</f>
        <v>2534470</v>
      </c>
      <c r="P51" s="48">
        <f t="shared" si="12"/>
        <v>2454470</v>
      </c>
      <c r="Q51" s="48">
        <f t="shared" si="12"/>
        <v>80000</v>
      </c>
      <c r="R51" s="48">
        <f t="shared" si="12"/>
        <v>2479155</v>
      </c>
      <c r="S51" s="48">
        <f t="shared" si="12"/>
        <v>2479155</v>
      </c>
      <c r="T51" s="48">
        <f t="shared" si="12"/>
        <v>0</v>
      </c>
      <c r="U51" s="48">
        <f t="shared" si="12"/>
        <v>2504827</v>
      </c>
      <c r="V51" s="48">
        <f t="shared" si="12"/>
        <v>2504827</v>
      </c>
      <c r="W51" s="48">
        <f t="shared" si="12"/>
        <v>0</v>
      </c>
    </row>
    <row r="52" spans="1:23" ht="45.75" customHeight="1">
      <c r="A52" s="13" t="s">
        <v>63</v>
      </c>
      <c r="B52" s="36" t="s">
        <v>67</v>
      </c>
      <c r="C52" s="37"/>
      <c r="D52" s="37"/>
      <c r="E52" s="37"/>
      <c r="F52" s="37"/>
      <c r="G52" s="37"/>
      <c r="H52" s="37"/>
      <c r="I52" s="37"/>
      <c r="J52" s="37"/>
      <c r="K52" s="37"/>
      <c r="L52" s="14"/>
      <c r="M52" s="45">
        <f>SUM(M53+M54+M55+M65+M66+M69)</f>
        <v>2445350</v>
      </c>
      <c r="N52" s="45">
        <f>SUM(N53+N54+N55+N65+N66+N69)</f>
        <v>0</v>
      </c>
      <c r="O52" s="45">
        <f>SUM(O54+O55)</f>
        <v>2534470</v>
      </c>
      <c r="P52" s="45">
        <f aca="true" t="shared" si="13" ref="P52:V52">SUM(P54+P55)</f>
        <v>2454470</v>
      </c>
      <c r="Q52" s="45">
        <f t="shared" si="13"/>
        <v>80000</v>
      </c>
      <c r="R52" s="45">
        <f t="shared" si="13"/>
        <v>2479155</v>
      </c>
      <c r="S52" s="45">
        <f t="shared" si="13"/>
        <v>2479155</v>
      </c>
      <c r="T52" s="45">
        <f t="shared" si="13"/>
        <v>0</v>
      </c>
      <c r="U52" s="45">
        <f t="shared" si="13"/>
        <v>2504827</v>
      </c>
      <c r="V52" s="45">
        <f t="shared" si="13"/>
        <v>2504827</v>
      </c>
      <c r="W52" s="45">
        <f>SUM(W53+W54+W55+W65+W66+W69)</f>
        <v>0</v>
      </c>
    </row>
    <row r="53" spans="1:23" ht="47.25" customHeight="1">
      <c r="A53" s="61" t="s">
        <v>64</v>
      </c>
      <c r="B53" s="36" t="s">
        <v>134</v>
      </c>
      <c r="C53" s="37"/>
      <c r="D53" s="37"/>
      <c r="E53" s="37" t="s">
        <v>126</v>
      </c>
      <c r="F53" s="37" t="s">
        <v>135</v>
      </c>
      <c r="G53" s="37"/>
      <c r="H53" s="37" t="s">
        <v>121</v>
      </c>
      <c r="I53" s="37"/>
      <c r="J53" s="37"/>
      <c r="K53" s="37"/>
      <c r="L53" s="14"/>
      <c r="M53" s="45">
        <v>0</v>
      </c>
      <c r="N53" s="45"/>
      <c r="O53" s="45">
        <f>SUM(P53:Q53)</f>
        <v>0</v>
      </c>
      <c r="P53" s="45">
        <v>0</v>
      </c>
      <c r="Q53" s="45">
        <v>0</v>
      </c>
      <c r="R53" s="45">
        <f>SUM(S53:T53)</f>
        <v>0</v>
      </c>
      <c r="S53" s="45">
        <v>0</v>
      </c>
      <c r="T53" s="45">
        <v>0</v>
      </c>
      <c r="U53" s="45">
        <f>SUM(V53:W53)</f>
        <v>0</v>
      </c>
      <c r="V53" s="45">
        <v>0</v>
      </c>
      <c r="W53" s="45">
        <v>0</v>
      </c>
    </row>
    <row r="54" spans="1:23" ht="195" customHeight="1">
      <c r="A54" s="61" t="s">
        <v>136</v>
      </c>
      <c r="B54" s="193" t="s">
        <v>292</v>
      </c>
      <c r="C54" s="37"/>
      <c r="D54" s="37"/>
      <c r="E54" s="37" t="s">
        <v>118</v>
      </c>
      <c r="F54" s="37" t="s">
        <v>135</v>
      </c>
      <c r="G54" s="37" t="s">
        <v>314</v>
      </c>
      <c r="H54" s="37" t="s">
        <v>121</v>
      </c>
      <c r="I54" s="37" t="s">
        <v>315</v>
      </c>
      <c r="J54" s="37" t="s">
        <v>311</v>
      </c>
      <c r="K54" s="35" t="s">
        <v>154</v>
      </c>
      <c r="L54" s="14"/>
      <c r="M54" s="45">
        <v>1579100</v>
      </c>
      <c r="N54" s="45"/>
      <c r="O54" s="45">
        <v>1579100</v>
      </c>
      <c r="P54" s="45">
        <v>1579100</v>
      </c>
      <c r="Q54" s="45"/>
      <c r="R54" s="45">
        <v>1579100</v>
      </c>
      <c r="S54" s="45">
        <v>1579100</v>
      </c>
      <c r="T54" s="45"/>
      <c r="U54" s="45">
        <v>1579100</v>
      </c>
      <c r="V54" s="45">
        <v>1579100</v>
      </c>
      <c r="W54" s="45">
        <v>0</v>
      </c>
    </row>
    <row r="55" spans="1:23" ht="18" customHeight="1">
      <c r="A55" s="410" t="s">
        <v>137</v>
      </c>
      <c r="B55" s="385" t="s">
        <v>296</v>
      </c>
      <c r="C55" s="37"/>
      <c r="D55" s="37"/>
      <c r="E55" s="37"/>
      <c r="F55" s="37"/>
      <c r="G55" s="37"/>
      <c r="H55" s="37"/>
      <c r="I55" s="37"/>
      <c r="J55" s="37"/>
      <c r="K55" s="37"/>
      <c r="L55" s="14"/>
      <c r="M55" s="45">
        <f>SUM(M56:M57)</f>
        <v>866250</v>
      </c>
      <c r="N55" s="45"/>
      <c r="O55" s="45">
        <f aca="true" t="shared" si="14" ref="O55:W55">SUM(O56:O57)</f>
        <v>955370</v>
      </c>
      <c r="P55" s="45">
        <f t="shared" si="14"/>
        <v>875370</v>
      </c>
      <c r="Q55" s="45">
        <f t="shared" si="14"/>
        <v>80000</v>
      </c>
      <c r="R55" s="45">
        <f t="shared" si="14"/>
        <v>900055</v>
      </c>
      <c r="S55" s="45">
        <f>SUM(S56:S57)</f>
        <v>900055</v>
      </c>
      <c r="T55" s="45">
        <f t="shared" si="14"/>
        <v>0</v>
      </c>
      <c r="U55" s="45">
        <f t="shared" si="14"/>
        <v>925727</v>
      </c>
      <c r="V55" s="45">
        <f t="shared" si="14"/>
        <v>925727</v>
      </c>
      <c r="W55" s="45">
        <f t="shared" si="14"/>
        <v>0</v>
      </c>
    </row>
    <row r="56" spans="1:23" ht="18.75" customHeight="1">
      <c r="A56" s="453"/>
      <c r="B56" s="453"/>
      <c r="C56" s="37"/>
      <c r="D56" s="37"/>
      <c r="E56" s="36"/>
      <c r="F56" s="36"/>
      <c r="G56" s="36"/>
      <c r="H56" s="36"/>
      <c r="I56" s="36"/>
      <c r="J56" s="37"/>
      <c r="K56" s="37"/>
      <c r="L56" s="14"/>
      <c r="M56" s="63"/>
      <c r="N56" s="63"/>
      <c r="O56" s="63">
        <f>SUM(P56:Q56)</f>
        <v>0</v>
      </c>
      <c r="P56" s="63">
        <v>0</v>
      </c>
      <c r="Q56" s="63">
        <v>0</v>
      </c>
      <c r="R56" s="45">
        <f>SUM(S56:T56)</f>
        <v>0</v>
      </c>
      <c r="S56" s="45">
        <v>0</v>
      </c>
      <c r="T56" s="63">
        <v>0</v>
      </c>
      <c r="U56" s="45">
        <f>SUM(V56:W56)</f>
        <v>0</v>
      </c>
      <c r="V56" s="45">
        <v>0</v>
      </c>
      <c r="W56" s="63">
        <v>0</v>
      </c>
    </row>
    <row r="57" spans="1:23" ht="17.25" customHeight="1">
      <c r="A57" s="453"/>
      <c r="B57" s="453"/>
      <c r="C57" s="37"/>
      <c r="D57" s="37"/>
      <c r="E57" s="37"/>
      <c r="F57" s="37"/>
      <c r="G57" s="37"/>
      <c r="H57" s="37"/>
      <c r="I57" s="37"/>
      <c r="J57" s="37"/>
      <c r="K57" s="37"/>
      <c r="L57" s="14"/>
      <c r="M57" s="45">
        <f>SUM(M58+M61+M62)</f>
        <v>866250</v>
      </c>
      <c r="N57" s="45"/>
      <c r="O57" s="45">
        <f aca="true" t="shared" si="15" ref="O57:V57">SUM(O58+O61+O62)</f>
        <v>955370</v>
      </c>
      <c r="P57" s="45">
        <f t="shared" si="15"/>
        <v>875370</v>
      </c>
      <c r="Q57" s="45">
        <f t="shared" si="15"/>
        <v>80000</v>
      </c>
      <c r="R57" s="45">
        <f t="shared" si="15"/>
        <v>900055</v>
      </c>
      <c r="S57" s="45">
        <f t="shared" si="15"/>
        <v>900055</v>
      </c>
      <c r="T57" s="45">
        <f t="shared" si="15"/>
        <v>0</v>
      </c>
      <c r="U57" s="45">
        <f t="shared" si="15"/>
        <v>925727</v>
      </c>
      <c r="V57" s="45">
        <f t="shared" si="15"/>
        <v>925727</v>
      </c>
      <c r="W57" s="45">
        <f>SUM(W58+W61+W62)</f>
        <v>0</v>
      </c>
    </row>
    <row r="58" spans="1:23" ht="133.5" customHeight="1">
      <c r="A58" s="453"/>
      <c r="B58" s="453"/>
      <c r="C58" s="37"/>
      <c r="D58" s="37"/>
      <c r="E58" s="37" t="s">
        <v>139</v>
      </c>
      <c r="F58" s="37" t="s">
        <v>126</v>
      </c>
      <c r="G58" s="37" t="s">
        <v>193</v>
      </c>
      <c r="H58" s="37" t="s">
        <v>121</v>
      </c>
      <c r="I58" s="37" t="s">
        <v>316</v>
      </c>
      <c r="J58" s="37" t="s">
        <v>311</v>
      </c>
      <c r="K58" s="37"/>
      <c r="L58" s="14"/>
      <c r="M58" s="45">
        <f>SUM(M59:M60)</f>
        <v>678600</v>
      </c>
      <c r="N58" s="45"/>
      <c r="O58" s="45">
        <f aca="true" t="shared" si="16" ref="O58:W58">SUM(O59:O60)</f>
        <v>687720</v>
      </c>
      <c r="P58" s="45">
        <f t="shared" si="16"/>
        <v>687720</v>
      </c>
      <c r="Q58" s="45">
        <f t="shared" si="16"/>
        <v>0</v>
      </c>
      <c r="R58" s="45">
        <f t="shared" si="16"/>
        <v>712405</v>
      </c>
      <c r="S58" s="45">
        <f t="shared" si="16"/>
        <v>712405</v>
      </c>
      <c r="T58" s="45">
        <f t="shared" si="16"/>
        <v>0</v>
      </c>
      <c r="U58" s="45">
        <f t="shared" si="16"/>
        <v>738077</v>
      </c>
      <c r="V58" s="45">
        <f t="shared" si="16"/>
        <v>738077</v>
      </c>
      <c r="W58" s="45">
        <f t="shared" si="16"/>
        <v>0</v>
      </c>
    </row>
    <row r="59" spans="1:23" ht="21" customHeight="1">
      <c r="A59" s="453"/>
      <c r="B59" s="453"/>
      <c r="C59" s="37"/>
      <c r="D59" s="37"/>
      <c r="E59" s="379" t="s">
        <v>150</v>
      </c>
      <c r="F59" s="445"/>
      <c r="G59" s="451"/>
      <c r="H59" s="37"/>
      <c r="I59" s="37" t="s">
        <v>317</v>
      </c>
      <c r="J59" s="37" t="s">
        <v>311</v>
      </c>
      <c r="K59" s="35" t="s">
        <v>154</v>
      </c>
      <c r="L59" s="14"/>
      <c r="M59" s="63">
        <v>608000</v>
      </c>
      <c r="N59" s="63"/>
      <c r="O59" s="63">
        <v>617120</v>
      </c>
      <c r="P59" s="63">
        <v>617120</v>
      </c>
      <c r="Q59" s="63"/>
      <c r="R59" s="45">
        <v>641805</v>
      </c>
      <c r="S59" s="45">
        <v>641805</v>
      </c>
      <c r="T59" s="63"/>
      <c r="U59" s="45">
        <v>667477</v>
      </c>
      <c r="V59" s="45">
        <v>667477</v>
      </c>
      <c r="W59" s="63">
        <v>0</v>
      </c>
    </row>
    <row r="60" spans="1:23" ht="20.25" customHeight="1">
      <c r="A60" s="453"/>
      <c r="B60" s="453"/>
      <c r="C60" s="37"/>
      <c r="D60" s="37"/>
      <c r="E60" s="379" t="s">
        <v>151</v>
      </c>
      <c r="F60" s="445"/>
      <c r="G60" s="451"/>
      <c r="H60" s="37"/>
      <c r="I60" s="37" t="s">
        <v>317</v>
      </c>
      <c r="J60" s="37" t="s">
        <v>311</v>
      </c>
      <c r="K60" s="35" t="s">
        <v>154</v>
      </c>
      <c r="L60" s="14"/>
      <c r="M60" s="63">
        <v>70600</v>
      </c>
      <c r="N60" s="63"/>
      <c r="O60" s="63">
        <v>70600</v>
      </c>
      <c r="P60" s="63">
        <v>70600</v>
      </c>
      <c r="Q60" s="63"/>
      <c r="R60" s="45">
        <v>70600</v>
      </c>
      <c r="S60" s="45">
        <v>70600</v>
      </c>
      <c r="T60" s="63"/>
      <c r="U60" s="45">
        <v>70600</v>
      </c>
      <c r="V60" s="45">
        <v>70600</v>
      </c>
      <c r="W60" s="63">
        <v>0</v>
      </c>
    </row>
    <row r="61" spans="1:23" ht="18" customHeight="1">
      <c r="A61" s="453"/>
      <c r="B61" s="453"/>
      <c r="C61" s="37"/>
      <c r="D61" s="37"/>
      <c r="E61" s="37" t="s">
        <v>139</v>
      </c>
      <c r="F61" s="37" t="s">
        <v>126</v>
      </c>
      <c r="G61" s="37"/>
      <c r="H61" s="37" t="s">
        <v>121</v>
      </c>
      <c r="I61" s="37"/>
      <c r="J61" s="37"/>
      <c r="K61" s="37"/>
      <c r="L61" s="14"/>
      <c r="M61" s="63"/>
      <c r="N61" s="63"/>
      <c r="O61" s="63">
        <f>SUM(P61:Q61)</f>
        <v>0</v>
      </c>
      <c r="P61" s="63"/>
      <c r="Q61" s="63">
        <v>0</v>
      </c>
      <c r="R61" s="45">
        <f>SUM(S61:T61)</f>
        <v>0</v>
      </c>
      <c r="S61" s="45"/>
      <c r="T61" s="63">
        <v>0</v>
      </c>
      <c r="U61" s="45">
        <f>SUM(V61:W61)</f>
        <v>0</v>
      </c>
      <c r="V61" s="45"/>
      <c r="W61" s="63">
        <v>0</v>
      </c>
    </row>
    <row r="62" spans="1:23" ht="18" customHeight="1">
      <c r="A62" s="453"/>
      <c r="B62" s="453"/>
      <c r="C62" s="37"/>
      <c r="D62" s="37"/>
      <c r="E62" s="37" t="s">
        <v>139</v>
      </c>
      <c r="F62" s="37" t="s">
        <v>126</v>
      </c>
      <c r="G62" s="37" t="s">
        <v>193</v>
      </c>
      <c r="H62" s="37" t="s">
        <v>121</v>
      </c>
      <c r="I62" s="37"/>
      <c r="J62" s="37"/>
      <c r="K62" s="37"/>
      <c r="L62" s="14"/>
      <c r="M62" s="63">
        <f>SUM(M63:M64)</f>
        <v>187650</v>
      </c>
      <c r="N62" s="63"/>
      <c r="O62" s="63">
        <f>SUM(O63:O65)</f>
        <v>267650</v>
      </c>
      <c r="P62" s="63">
        <f aca="true" t="shared" si="17" ref="P62:V62">SUM(P63:P65)</f>
        <v>187650</v>
      </c>
      <c r="Q62" s="63">
        <f t="shared" si="17"/>
        <v>80000</v>
      </c>
      <c r="R62" s="63">
        <f t="shared" si="17"/>
        <v>187650</v>
      </c>
      <c r="S62" s="63">
        <f t="shared" si="17"/>
        <v>187650</v>
      </c>
      <c r="T62" s="63">
        <f t="shared" si="17"/>
        <v>0</v>
      </c>
      <c r="U62" s="63">
        <f t="shared" si="17"/>
        <v>187650</v>
      </c>
      <c r="V62" s="63">
        <f t="shared" si="17"/>
        <v>187650</v>
      </c>
      <c r="W62" s="63">
        <f>SUM(W63:W64)</f>
        <v>0</v>
      </c>
    </row>
    <row r="63" spans="1:23" ht="21.75" customHeight="1">
      <c r="A63" s="453"/>
      <c r="B63" s="453"/>
      <c r="C63" s="37"/>
      <c r="D63" s="37"/>
      <c r="E63" s="379" t="s">
        <v>318</v>
      </c>
      <c r="F63" s="445"/>
      <c r="G63" s="451"/>
      <c r="H63" s="37"/>
      <c r="I63" s="37" t="s">
        <v>319</v>
      </c>
      <c r="J63" s="37" t="s">
        <v>311</v>
      </c>
      <c r="K63" s="35" t="s">
        <v>154</v>
      </c>
      <c r="L63" s="14"/>
      <c r="M63" s="63"/>
      <c r="N63" s="63"/>
      <c r="O63" s="63">
        <f>SUM(P63:Q63)</f>
        <v>80000</v>
      </c>
      <c r="P63" s="63"/>
      <c r="Q63" s="63">
        <v>80000</v>
      </c>
      <c r="R63" s="45">
        <f>SUM(S63:T63)</f>
        <v>0</v>
      </c>
      <c r="S63" s="45"/>
      <c r="T63" s="63">
        <v>0</v>
      </c>
      <c r="U63" s="45">
        <f>SUM(V63:W63)</f>
        <v>0</v>
      </c>
      <c r="V63" s="45"/>
      <c r="W63" s="63">
        <v>0</v>
      </c>
    </row>
    <row r="64" spans="1:23" ht="21" customHeight="1">
      <c r="A64" s="452"/>
      <c r="B64" s="452"/>
      <c r="C64" s="37"/>
      <c r="D64" s="37"/>
      <c r="E64" s="379" t="s">
        <v>141</v>
      </c>
      <c r="F64" s="445"/>
      <c r="G64" s="451"/>
      <c r="H64" s="37"/>
      <c r="I64" s="37" t="s">
        <v>320</v>
      </c>
      <c r="J64" s="37" t="s">
        <v>311</v>
      </c>
      <c r="K64" s="35" t="s">
        <v>154</v>
      </c>
      <c r="L64" s="14"/>
      <c r="M64" s="63">
        <v>187650</v>
      </c>
      <c r="N64" s="63"/>
      <c r="O64" s="63">
        <v>187650</v>
      </c>
      <c r="P64" s="63">
        <v>187650</v>
      </c>
      <c r="Q64" s="63"/>
      <c r="R64" s="45">
        <v>187650</v>
      </c>
      <c r="S64" s="45">
        <v>187650</v>
      </c>
      <c r="T64" s="63"/>
      <c r="U64" s="45">
        <v>187650</v>
      </c>
      <c r="V64" s="45">
        <v>187650</v>
      </c>
      <c r="W64" s="63">
        <v>0</v>
      </c>
    </row>
    <row r="65" spans="1:23" ht="22.5" customHeight="1">
      <c r="A65" s="61" t="s">
        <v>138</v>
      </c>
      <c r="B65" s="36" t="s">
        <v>142</v>
      </c>
      <c r="C65" s="37"/>
      <c r="D65" s="37"/>
      <c r="E65" s="37" t="s">
        <v>139</v>
      </c>
      <c r="F65" s="37" t="s">
        <v>126</v>
      </c>
      <c r="G65" s="37"/>
      <c r="H65" s="37" t="s">
        <v>121</v>
      </c>
      <c r="I65" s="37" t="s">
        <v>321</v>
      </c>
      <c r="J65" s="37" t="s">
        <v>311</v>
      </c>
      <c r="K65" s="35" t="s">
        <v>154</v>
      </c>
      <c r="L65" s="14"/>
      <c r="M65" s="63"/>
      <c r="N65" s="63"/>
      <c r="O65" s="63">
        <f>SUM(P65:Q65)</f>
        <v>0</v>
      </c>
      <c r="P65" s="63"/>
      <c r="Q65" s="63"/>
      <c r="R65" s="45">
        <f>SUM(S65:T65)</f>
        <v>0</v>
      </c>
      <c r="S65" s="45"/>
      <c r="T65" s="63">
        <v>0</v>
      </c>
      <c r="U65" s="45">
        <f>SUM(V65:W65)</f>
        <v>0</v>
      </c>
      <c r="V65" s="45"/>
      <c r="W65" s="63">
        <v>0</v>
      </c>
    </row>
    <row r="66" spans="1:23" ht="96" customHeight="1">
      <c r="A66" s="61" t="s">
        <v>145</v>
      </c>
      <c r="B66" s="36" t="s">
        <v>146</v>
      </c>
      <c r="C66" s="37"/>
      <c r="D66" s="37"/>
      <c r="E66" s="37"/>
      <c r="F66" s="37"/>
      <c r="G66" s="37"/>
      <c r="H66" s="37"/>
      <c r="I66" s="37"/>
      <c r="J66" s="37"/>
      <c r="K66" s="37"/>
      <c r="L66" s="14"/>
      <c r="M66" s="63">
        <f>SUM(M67:M68)</f>
        <v>0</v>
      </c>
      <c r="N66" s="63"/>
      <c r="O66" s="63">
        <f aca="true" t="shared" si="18" ref="O66:W66">SUM(O67:O68)</f>
        <v>0</v>
      </c>
      <c r="P66" s="63">
        <f t="shared" si="18"/>
        <v>0</v>
      </c>
      <c r="Q66" s="63">
        <f t="shared" si="18"/>
        <v>0</v>
      </c>
      <c r="R66" s="63">
        <f t="shared" si="18"/>
        <v>0</v>
      </c>
      <c r="S66" s="63">
        <f t="shared" si="18"/>
        <v>0</v>
      </c>
      <c r="T66" s="63">
        <f t="shared" si="18"/>
        <v>0</v>
      </c>
      <c r="U66" s="63">
        <f t="shared" si="18"/>
        <v>0</v>
      </c>
      <c r="V66" s="63">
        <f t="shared" si="18"/>
        <v>0</v>
      </c>
      <c r="W66" s="63">
        <f t="shared" si="18"/>
        <v>0</v>
      </c>
    </row>
    <row r="67" spans="1:23" ht="15.75" customHeight="1" hidden="1">
      <c r="A67" s="61"/>
      <c r="B67" s="36" t="s">
        <v>147</v>
      </c>
      <c r="C67" s="37"/>
      <c r="D67" s="37"/>
      <c r="E67" s="37" t="s">
        <v>139</v>
      </c>
      <c r="F67" s="37" t="s">
        <v>126</v>
      </c>
      <c r="G67" s="37" t="s">
        <v>155</v>
      </c>
      <c r="H67" s="37" t="s">
        <v>121</v>
      </c>
      <c r="I67" s="37"/>
      <c r="J67" s="37"/>
      <c r="K67" s="37"/>
      <c r="L67" s="14"/>
      <c r="M67" s="63"/>
      <c r="N67" s="63"/>
      <c r="O67" s="63">
        <f>SUM(P67:Q67)</f>
        <v>0</v>
      </c>
      <c r="P67" s="63"/>
      <c r="Q67" s="63">
        <v>0</v>
      </c>
      <c r="R67" s="45">
        <f>SUM(S67:T67)</f>
        <v>0</v>
      </c>
      <c r="S67" s="45"/>
      <c r="T67" s="63">
        <v>0</v>
      </c>
      <c r="U67" s="45">
        <f>SUM(V67:W67)</f>
        <v>0</v>
      </c>
      <c r="V67" s="45"/>
      <c r="W67" s="63">
        <v>0</v>
      </c>
    </row>
    <row r="68" spans="1:23" ht="15.75" customHeight="1" hidden="1">
      <c r="A68" s="61"/>
      <c r="B68" s="36"/>
      <c r="C68" s="37"/>
      <c r="D68" s="37"/>
      <c r="E68" s="37" t="s">
        <v>139</v>
      </c>
      <c r="F68" s="37" t="s">
        <v>144</v>
      </c>
      <c r="G68" s="37" t="s">
        <v>155</v>
      </c>
      <c r="H68" s="37" t="s">
        <v>121</v>
      </c>
      <c r="I68" s="37"/>
      <c r="J68" s="37"/>
      <c r="K68" s="37"/>
      <c r="L68" s="14"/>
      <c r="M68" s="63"/>
      <c r="N68" s="63"/>
      <c r="O68" s="63">
        <f>SUM(P68:Q68)</f>
        <v>0</v>
      </c>
      <c r="P68" s="63"/>
      <c r="Q68" s="63">
        <v>0</v>
      </c>
      <c r="R68" s="45">
        <f>SUM(S68:T68)</f>
        <v>0</v>
      </c>
      <c r="S68" s="45"/>
      <c r="T68" s="63">
        <v>0</v>
      </c>
      <c r="U68" s="45">
        <f>SUM(V68:W68)</f>
        <v>0</v>
      </c>
      <c r="V68" s="45"/>
      <c r="W68" s="63">
        <v>0</v>
      </c>
    </row>
    <row r="69" spans="1:23" ht="27" customHeight="1">
      <c r="A69" s="61" t="s">
        <v>148</v>
      </c>
      <c r="B69" s="36" t="s">
        <v>149</v>
      </c>
      <c r="C69" s="37"/>
      <c r="D69" s="37"/>
      <c r="E69" s="37" t="s">
        <v>139</v>
      </c>
      <c r="F69" s="37" t="s">
        <v>126</v>
      </c>
      <c r="G69" s="37"/>
      <c r="H69" s="37" t="s">
        <v>121</v>
      </c>
      <c r="I69" s="37" t="s">
        <v>322</v>
      </c>
      <c r="J69" s="37" t="s">
        <v>311</v>
      </c>
      <c r="K69" s="35" t="s">
        <v>154</v>
      </c>
      <c r="L69" s="14"/>
      <c r="M69" s="63"/>
      <c r="N69" s="63"/>
      <c r="O69" s="63">
        <f>SUM(P69:Q69)</f>
        <v>0</v>
      </c>
      <c r="P69" s="63"/>
      <c r="Q69" s="63">
        <v>0</v>
      </c>
      <c r="R69" s="45">
        <f>SUM(S69:T69)</f>
        <v>0</v>
      </c>
      <c r="S69" s="45"/>
      <c r="T69" s="63">
        <v>0</v>
      </c>
      <c r="U69" s="45">
        <f>SUM(V69:W69)</f>
        <v>0</v>
      </c>
      <c r="V69" s="45"/>
      <c r="W69" s="63">
        <v>0</v>
      </c>
    </row>
    <row r="70" spans="1:23" ht="23.25" customHeight="1">
      <c r="A70" s="61" t="s">
        <v>111</v>
      </c>
      <c r="B70" s="36" t="s">
        <v>68</v>
      </c>
      <c r="C70" s="37"/>
      <c r="D70" s="37"/>
      <c r="E70" s="37"/>
      <c r="F70" s="104"/>
      <c r="G70" s="104"/>
      <c r="H70" s="37"/>
      <c r="I70" s="37"/>
      <c r="J70" s="37"/>
      <c r="K70" s="37"/>
      <c r="L70" s="14"/>
      <c r="M70" s="63">
        <f>SUM(M71:M72)</f>
        <v>0</v>
      </c>
      <c r="N70" s="63"/>
      <c r="O70" s="63">
        <f aca="true" t="shared" si="19" ref="O70:W70">SUM(O71:O72)</f>
        <v>0</v>
      </c>
      <c r="P70" s="63">
        <f t="shared" si="19"/>
        <v>0</v>
      </c>
      <c r="Q70" s="63">
        <f t="shared" si="19"/>
        <v>0</v>
      </c>
      <c r="R70" s="63">
        <f t="shared" si="19"/>
        <v>0</v>
      </c>
      <c r="S70" s="63">
        <f t="shared" si="19"/>
        <v>0</v>
      </c>
      <c r="T70" s="63">
        <f t="shared" si="19"/>
        <v>0</v>
      </c>
      <c r="U70" s="63">
        <f t="shared" si="19"/>
        <v>0</v>
      </c>
      <c r="V70" s="63">
        <f t="shared" si="19"/>
        <v>0</v>
      </c>
      <c r="W70" s="63">
        <f t="shared" si="19"/>
        <v>0</v>
      </c>
    </row>
    <row r="71" spans="1:23" ht="12.75">
      <c r="A71" s="57"/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52">
        <v>0</v>
      </c>
      <c r="N71" s="52"/>
      <c r="O71" s="52">
        <f>SUM(P71:Q71)</f>
        <v>0</v>
      </c>
      <c r="P71" s="52">
        <f>SUM(M71)</f>
        <v>0</v>
      </c>
      <c r="Q71" s="52">
        <v>0</v>
      </c>
      <c r="R71" s="52">
        <f>SUM(S71:T71)</f>
        <v>0</v>
      </c>
      <c r="S71" s="52">
        <v>0</v>
      </c>
      <c r="T71" s="52">
        <v>0</v>
      </c>
      <c r="U71" s="52">
        <f>SUM(V71:W71)</f>
        <v>0</v>
      </c>
      <c r="V71" s="52">
        <v>0</v>
      </c>
      <c r="W71" s="52">
        <v>0</v>
      </c>
    </row>
    <row r="72" spans="1:23" ht="24.75" customHeight="1" hidden="1">
      <c r="A72" s="57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68"/>
      <c r="M72" s="69"/>
      <c r="N72" s="69"/>
      <c r="O72" s="52">
        <f>SUM(P72:Q72)</f>
        <v>0</v>
      </c>
      <c r="P72" s="69"/>
      <c r="Q72" s="69">
        <v>0</v>
      </c>
      <c r="R72" s="52">
        <f>SUM(S72:T72)</f>
        <v>0</v>
      </c>
      <c r="S72" s="69"/>
      <c r="T72" s="69">
        <v>0</v>
      </c>
      <c r="U72" s="52">
        <f>SUM(V72:W72)</f>
        <v>0</v>
      </c>
      <c r="V72" s="69"/>
      <c r="W72" s="69">
        <v>0</v>
      </c>
    </row>
    <row r="73" spans="1:23" ht="25.5" customHeight="1">
      <c r="A73" s="350" t="s">
        <v>298</v>
      </c>
      <c r="B73" s="413"/>
      <c r="C73" s="413"/>
      <c r="D73" s="413"/>
      <c r="E73" s="413"/>
      <c r="F73" s="413"/>
      <c r="G73" s="413"/>
      <c r="H73" s="413"/>
      <c r="I73" s="413"/>
      <c r="J73" s="413"/>
      <c r="K73" s="413"/>
      <c r="L73" s="2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2.75">
      <c r="A74" s="14" t="s">
        <v>22</v>
      </c>
      <c r="B74" s="14" t="s">
        <v>69</v>
      </c>
      <c r="C74" s="35"/>
      <c r="D74" s="35"/>
      <c r="E74" s="35"/>
      <c r="F74" s="35"/>
      <c r="G74" s="35"/>
      <c r="H74" s="35"/>
      <c r="I74" s="35"/>
      <c r="J74" s="35"/>
      <c r="K74" s="35"/>
      <c r="L74" s="70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3" ht="67.5">
      <c r="A75" s="57" t="s">
        <v>70</v>
      </c>
      <c r="B75" s="61" t="s">
        <v>71</v>
      </c>
      <c r="C75" s="57"/>
      <c r="D75" s="57"/>
      <c r="E75" s="57"/>
      <c r="F75" s="57"/>
      <c r="G75" s="57"/>
      <c r="H75" s="57"/>
      <c r="I75" s="57"/>
      <c r="J75" s="57"/>
      <c r="K75" s="57"/>
      <c r="L75" s="35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57" t="s">
        <v>72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5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22.5">
      <c r="A78" s="57" t="s">
        <v>73</v>
      </c>
      <c r="B78" s="36" t="s">
        <v>76</v>
      </c>
      <c r="C78" s="22" t="s">
        <v>90</v>
      </c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57" t="s">
        <v>74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5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22.5">
      <c r="A81" s="57" t="s">
        <v>75</v>
      </c>
      <c r="B81" s="36" t="s">
        <v>164</v>
      </c>
      <c r="C81" s="22" t="s">
        <v>90</v>
      </c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57" t="s">
        <v>77</v>
      </c>
      <c r="B82" s="3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57" t="s">
        <v>23</v>
      </c>
      <c r="B83" s="14" t="s">
        <v>109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67.5">
      <c r="A84" s="57" t="s">
        <v>78</v>
      </c>
      <c r="B84" s="61" t="s">
        <v>83</v>
      </c>
      <c r="C84" s="57"/>
      <c r="D84" s="57"/>
      <c r="E84" s="57"/>
      <c r="F84" s="57"/>
      <c r="G84" s="57"/>
      <c r="H84" s="57"/>
      <c r="I84" s="57"/>
      <c r="J84" s="57"/>
      <c r="K84" s="35"/>
      <c r="L84" s="3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57" t="s">
        <v>72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5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22.5">
      <c r="A87" s="57" t="s">
        <v>79</v>
      </c>
      <c r="B87" s="36" t="s">
        <v>84</v>
      </c>
      <c r="C87" s="22" t="s">
        <v>90</v>
      </c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57" t="s">
        <v>80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5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22.5">
      <c r="A90" s="57" t="s">
        <v>81</v>
      </c>
      <c r="B90" s="36" t="s">
        <v>165</v>
      </c>
      <c r="C90" s="22" t="s">
        <v>90</v>
      </c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57" t="s">
        <v>82</v>
      </c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57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57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ht="16.5" customHeight="1" hidden="1">
      <c r="A94" s="14" t="s">
        <v>85</v>
      </c>
      <c r="B94" s="372" t="s">
        <v>86</v>
      </c>
      <c r="C94" s="375"/>
      <c r="D94" s="375"/>
      <c r="E94" s="375"/>
      <c r="F94" s="375"/>
      <c r="G94" s="375"/>
      <c r="H94" s="375"/>
      <c r="I94" s="375"/>
      <c r="J94" s="375"/>
      <c r="K94" s="375"/>
      <c r="L94" s="2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 hidden="1">
      <c r="A95" s="57" t="s">
        <v>87</v>
      </c>
      <c r="B95" s="36"/>
      <c r="C95" s="22" t="s">
        <v>90</v>
      </c>
      <c r="D95" s="35"/>
      <c r="E95" s="35"/>
      <c r="F95" s="35"/>
      <c r="G95" s="35"/>
      <c r="H95" s="35"/>
      <c r="I95" s="35"/>
      <c r="J95" s="35"/>
      <c r="K95" s="35"/>
      <c r="L95" s="35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23" ht="12.75" hidden="1">
      <c r="A96" s="57" t="s">
        <v>88</v>
      </c>
      <c r="B96" s="36"/>
      <c r="C96" s="22" t="s">
        <v>90</v>
      </c>
      <c r="D96" s="35"/>
      <c r="E96" s="35"/>
      <c r="F96" s="35"/>
      <c r="G96" s="35"/>
      <c r="H96" s="35"/>
      <c r="I96" s="35"/>
      <c r="J96" s="35"/>
      <c r="K96" s="35"/>
      <c r="L96" s="35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1:23" ht="12.75" hidden="1">
      <c r="A97" s="57"/>
      <c r="B97" s="35"/>
      <c r="C97" s="72"/>
      <c r="D97" s="35"/>
      <c r="E97" s="35"/>
      <c r="F97" s="35"/>
      <c r="G97" s="35"/>
      <c r="H97" s="35"/>
      <c r="I97" s="35"/>
      <c r="J97" s="35"/>
      <c r="K97" s="35"/>
      <c r="L97" s="35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ht="23.25" customHeight="1">
      <c r="A98" s="350" t="s">
        <v>299</v>
      </c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2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>
      <c r="A99" s="57" t="s">
        <v>24</v>
      </c>
      <c r="B99" s="35"/>
      <c r="C99" s="72" t="s">
        <v>90</v>
      </c>
      <c r="D99" s="35"/>
      <c r="E99" s="35"/>
      <c r="F99" s="35"/>
      <c r="G99" s="35"/>
      <c r="H99" s="35"/>
      <c r="I99" s="35"/>
      <c r="J99" s="35"/>
      <c r="K99" s="35"/>
      <c r="L99" s="35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57" t="s">
        <v>25</v>
      </c>
      <c r="B100" s="35"/>
      <c r="C100" s="72" t="s">
        <v>90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ht="21" customHeight="1">
      <c r="A101" s="350" t="s">
        <v>166</v>
      </c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  <c r="L101" s="352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</row>
    <row r="102" spans="1:23" ht="22.5">
      <c r="A102" s="63" t="s">
        <v>152</v>
      </c>
      <c r="B102" s="40" t="s">
        <v>169</v>
      </c>
      <c r="C102" s="74"/>
      <c r="D102" s="52"/>
      <c r="E102" s="52"/>
      <c r="F102" s="52"/>
      <c r="G102" s="52"/>
      <c r="H102" s="52"/>
      <c r="I102" s="52"/>
      <c r="J102" s="52"/>
      <c r="K102" s="52"/>
      <c r="L102" s="75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</row>
    <row r="103" spans="1:23" ht="12.75">
      <c r="A103" s="63" t="s">
        <v>167</v>
      </c>
      <c r="B103" s="76"/>
      <c r="C103" s="77"/>
      <c r="D103" s="78"/>
      <c r="E103" s="78"/>
      <c r="F103" s="78"/>
      <c r="G103" s="78"/>
      <c r="H103" s="78"/>
      <c r="I103" s="78"/>
      <c r="J103" s="78"/>
      <c r="K103" s="78"/>
      <c r="L103" s="75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</row>
    <row r="104" spans="1:23" ht="12.75">
      <c r="A104" s="63" t="s">
        <v>168</v>
      </c>
      <c r="B104" s="76"/>
      <c r="C104" s="77"/>
      <c r="D104" s="78"/>
      <c r="E104" s="78"/>
      <c r="F104" s="78"/>
      <c r="G104" s="78"/>
      <c r="H104" s="78"/>
      <c r="I104" s="78"/>
      <c r="J104" s="78"/>
      <c r="K104" s="78"/>
      <c r="L104" s="75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3" ht="45" customHeight="1">
      <c r="A105" s="63" t="s">
        <v>170</v>
      </c>
      <c r="B105" s="40" t="s">
        <v>173</v>
      </c>
      <c r="C105" s="77"/>
      <c r="D105" s="78"/>
      <c r="E105" s="78"/>
      <c r="F105" s="78"/>
      <c r="G105" s="78"/>
      <c r="H105" s="78"/>
      <c r="I105" s="78"/>
      <c r="J105" s="78"/>
      <c r="K105" s="78"/>
      <c r="L105" s="75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</row>
    <row r="106" spans="1:23" ht="12.75">
      <c r="A106" s="63" t="s">
        <v>171</v>
      </c>
      <c r="B106" s="76"/>
      <c r="C106" s="77"/>
      <c r="D106" s="78"/>
      <c r="E106" s="78"/>
      <c r="F106" s="78"/>
      <c r="G106" s="78"/>
      <c r="H106" s="78"/>
      <c r="I106" s="78"/>
      <c r="J106" s="78"/>
      <c r="K106" s="78"/>
      <c r="L106" s="75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3" ht="12.75">
      <c r="A107" s="63" t="s">
        <v>172</v>
      </c>
      <c r="B107" s="76"/>
      <c r="C107" s="77"/>
      <c r="D107" s="78"/>
      <c r="E107" s="78"/>
      <c r="F107" s="78"/>
      <c r="G107" s="78"/>
      <c r="H107" s="78"/>
      <c r="I107" s="78"/>
      <c r="J107" s="78"/>
      <c r="K107" s="78"/>
      <c r="L107" s="75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3" ht="12.75">
      <c r="A108" s="43" t="s">
        <v>44</v>
      </c>
      <c r="B108" s="446" t="s">
        <v>45</v>
      </c>
      <c r="C108" s="447"/>
      <c r="D108" s="447"/>
      <c r="E108" s="447"/>
      <c r="F108" s="447"/>
      <c r="G108" s="447"/>
      <c r="H108" s="448"/>
      <c r="I108" s="449"/>
      <c r="J108" s="449"/>
      <c r="K108" s="449"/>
      <c r="L108" s="450"/>
      <c r="M108" s="46">
        <f>SUM(M112)</f>
        <v>0</v>
      </c>
      <c r="N108" s="47"/>
      <c r="O108" s="46">
        <f aca="true" t="shared" si="20" ref="O108:W108">SUM(O112)</f>
        <v>0</v>
      </c>
      <c r="P108" s="46">
        <f t="shared" si="20"/>
        <v>0</v>
      </c>
      <c r="Q108" s="46">
        <f t="shared" si="20"/>
        <v>0</v>
      </c>
      <c r="R108" s="46">
        <f t="shared" si="20"/>
        <v>0</v>
      </c>
      <c r="S108" s="46">
        <f t="shared" si="20"/>
        <v>0</v>
      </c>
      <c r="T108" s="46">
        <f t="shared" si="20"/>
        <v>0</v>
      </c>
      <c r="U108" s="46">
        <f t="shared" si="20"/>
        <v>0</v>
      </c>
      <c r="V108" s="46">
        <f t="shared" si="20"/>
        <v>0</v>
      </c>
      <c r="W108" s="46">
        <f t="shared" si="20"/>
        <v>0</v>
      </c>
    </row>
    <row r="109" spans="1:23" ht="31.5">
      <c r="A109" s="57" t="s">
        <v>26</v>
      </c>
      <c r="B109" s="21" t="s">
        <v>89</v>
      </c>
      <c r="C109" s="23" t="s">
        <v>90</v>
      </c>
      <c r="D109" s="14"/>
      <c r="E109" s="35"/>
      <c r="F109" s="35"/>
      <c r="G109" s="35"/>
      <c r="H109" s="35"/>
      <c r="I109" s="35"/>
      <c r="J109" s="35"/>
      <c r="K109" s="35"/>
      <c r="L109" s="35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3" ht="12.75">
      <c r="A110" s="53" t="s">
        <v>17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3" ht="12.75">
      <c r="A111" s="57" t="s">
        <v>18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ht="42">
      <c r="A112" s="57" t="s">
        <v>27</v>
      </c>
      <c r="B112" s="21" t="s">
        <v>91</v>
      </c>
      <c r="C112" s="22" t="s">
        <v>90</v>
      </c>
      <c r="D112" s="22"/>
      <c r="E112" s="35"/>
      <c r="F112" s="35"/>
      <c r="G112" s="35"/>
      <c r="H112" s="35"/>
      <c r="I112" s="35"/>
      <c r="J112" s="35"/>
      <c r="K112" s="35"/>
      <c r="L112" s="35"/>
      <c r="M112" s="73">
        <f>SUM(M113:M114)</f>
        <v>0</v>
      </c>
      <c r="N112" s="73"/>
      <c r="O112" s="73">
        <f aca="true" t="shared" si="21" ref="O112:W112">SUM(O113:O114)</f>
        <v>0</v>
      </c>
      <c r="P112" s="73">
        <f t="shared" si="21"/>
        <v>0</v>
      </c>
      <c r="Q112" s="73">
        <f t="shared" si="21"/>
        <v>0</v>
      </c>
      <c r="R112" s="73">
        <f t="shared" si="21"/>
        <v>0</v>
      </c>
      <c r="S112" s="73">
        <f t="shared" si="21"/>
        <v>0</v>
      </c>
      <c r="T112" s="73">
        <f t="shared" si="21"/>
        <v>0</v>
      </c>
      <c r="U112" s="73">
        <f t="shared" si="21"/>
        <v>0</v>
      </c>
      <c r="V112" s="73">
        <f t="shared" si="21"/>
        <v>0</v>
      </c>
      <c r="W112" s="73">
        <f t="shared" si="21"/>
        <v>0</v>
      </c>
    </row>
    <row r="113" spans="1:23" ht="12.75">
      <c r="A113" s="57" t="s">
        <v>19</v>
      </c>
      <c r="B113" s="57" t="s">
        <v>300</v>
      </c>
      <c r="C113" s="35"/>
      <c r="D113" s="35"/>
      <c r="E113" s="35" t="s">
        <v>127</v>
      </c>
      <c r="F113" s="35" t="s">
        <v>260</v>
      </c>
      <c r="G113" s="35" t="s">
        <v>194</v>
      </c>
      <c r="H113" s="35" t="s">
        <v>121</v>
      </c>
      <c r="I113" s="35"/>
      <c r="J113" s="35"/>
      <c r="K113" s="35"/>
      <c r="L113" s="35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3" ht="12.75">
      <c r="A114" s="57" t="s">
        <v>92</v>
      </c>
      <c r="B114" s="57" t="s">
        <v>301</v>
      </c>
      <c r="C114" s="35"/>
      <c r="D114" s="35"/>
      <c r="E114" s="35" t="s">
        <v>127</v>
      </c>
      <c r="F114" s="35" t="s">
        <v>260</v>
      </c>
      <c r="G114" s="35" t="s">
        <v>194</v>
      </c>
      <c r="H114" s="35" t="s">
        <v>121</v>
      </c>
      <c r="I114" s="35"/>
      <c r="J114" s="35"/>
      <c r="K114" s="35"/>
      <c r="L114" s="35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</row>
    <row r="115" spans="1:23" ht="31.5">
      <c r="A115" s="14" t="s">
        <v>12</v>
      </c>
      <c r="B115" s="21" t="s">
        <v>93</v>
      </c>
      <c r="C115" s="22" t="s">
        <v>90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57" t="s">
        <v>65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57" t="s">
        <v>94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14" t="s">
        <v>13</v>
      </c>
      <c r="B118" s="14" t="s">
        <v>95</v>
      </c>
      <c r="C118" s="22" t="s">
        <v>90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57" t="s">
        <v>98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57" t="s">
        <v>96</v>
      </c>
      <c r="B120" s="14" t="s">
        <v>97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57" t="s">
        <v>99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14" t="s">
        <v>100</v>
      </c>
      <c r="B122" s="14" t="s">
        <v>101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57" t="s">
        <v>102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24" customHeight="1">
      <c r="A124" s="23" t="s">
        <v>46</v>
      </c>
      <c r="B124" s="372" t="s">
        <v>153</v>
      </c>
      <c r="C124" s="375"/>
      <c r="D124" s="375"/>
      <c r="E124" s="375"/>
      <c r="F124" s="375"/>
      <c r="G124" s="375"/>
      <c r="H124" s="375"/>
      <c r="I124" s="375"/>
      <c r="J124" s="375"/>
      <c r="K124" s="375"/>
      <c r="L124" s="2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2.75">
      <c r="A125" s="14" t="s">
        <v>26</v>
      </c>
      <c r="B125" s="21"/>
      <c r="C125" s="22" t="s">
        <v>90</v>
      </c>
      <c r="D125" s="21"/>
      <c r="E125" s="35"/>
      <c r="F125" s="35"/>
      <c r="G125" s="35"/>
      <c r="H125" s="35"/>
      <c r="I125" s="35"/>
      <c r="J125" s="35"/>
      <c r="K125" s="35"/>
      <c r="L125" s="35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12.75" hidden="1">
      <c r="A126" s="57" t="s">
        <v>17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52"/>
      <c r="N126" s="52"/>
      <c r="O126" s="52"/>
      <c r="P126" s="52"/>
      <c r="Q126" s="79"/>
      <c r="R126" s="79"/>
      <c r="S126" s="52"/>
      <c r="T126" s="52"/>
      <c r="U126" s="52"/>
      <c r="V126" s="52"/>
      <c r="W126" s="52"/>
    </row>
    <row r="127" spans="1:23" ht="12.75" hidden="1">
      <c r="A127" s="53" t="s">
        <v>18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ht="12.75">
      <c r="A128" s="14" t="s">
        <v>27</v>
      </c>
      <c r="B128" s="21"/>
      <c r="C128" s="22" t="s">
        <v>90</v>
      </c>
      <c r="D128" s="21"/>
      <c r="E128" s="35"/>
      <c r="F128" s="35"/>
      <c r="G128" s="35"/>
      <c r="H128" s="35"/>
      <c r="I128" s="35"/>
      <c r="J128" s="35"/>
      <c r="K128" s="35"/>
      <c r="L128" s="35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ht="12.75" hidden="1">
      <c r="A129" s="57" t="s">
        <v>19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2.75" hidden="1">
      <c r="A130" s="57" t="s">
        <v>20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27" customHeight="1">
      <c r="A131" s="23" t="s">
        <v>33</v>
      </c>
      <c r="B131" s="350" t="s">
        <v>174</v>
      </c>
      <c r="C131" s="445"/>
      <c r="D131" s="445"/>
      <c r="E131" s="445"/>
      <c r="F131" s="445"/>
      <c r="G131" s="445"/>
      <c r="H131" s="445"/>
      <c r="I131" s="445"/>
      <c r="J131" s="445"/>
      <c r="K131" s="445"/>
      <c r="L131" s="2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>
      <c r="A132" s="57" t="s">
        <v>30</v>
      </c>
      <c r="B132" s="35"/>
      <c r="C132" s="22"/>
      <c r="D132" s="35"/>
      <c r="E132" s="35"/>
      <c r="F132" s="35"/>
      <c r="G132" s="35"/>
      <c r="H132" s="35"/>
      <c r="I132" s="35"/>
      <c r="J132" s="35"/>
      <c r="K132" s="35"/>
      <c r="L132" s="35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12.75">
      <c r="A133" s="57" t="s">
        <v>27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23" t="s">
        <v>47</v>
      </c>
      <c r="B134" s="372" t="s">
        <v>48</v>
      </c>
      <c r="C134" s="373"/>
      <c r="D134" s="373"/>
      <c r="E134" s="374"/>
      <c r="F134" s="374"/>
      <c r="G134" s="374"/>
      <c r="H134" s="374"/>
      <c r="I134" s="375"/>
      <c r="J134" s="376"/>
      <c r="K134" s="35"/>
      <c r="L134" s="35"/>
      <c r="M134" s="24"/>
      <c r="N134" s="52"/>
      <c r="O134" s="51"/>
      <c r="P134" s="52"/>
      <c r="Q134" s="52"/>
      <c r="R134" s="51"/>
      <c r="S134" s="52"/>
      <c r="T134" s="52"/>
      <c r="U134" s="52"/>
      <c r="V134" s="51"/>
      <c r="W134" s="52"/>
    </row>
    <row r="135" spans="1:23" ht="12.75">
      <c r="A135" s="57" t="s">
        <v>26</v>
      </c>
      <c r="B135" s="14" t="s">
        <v>34</v>
      </c>
      <c r="C135" s="22" t="s">
        <v>90</v>
      </c>
      <c r="D135" s="14"/>
      <c r="E135" s="35"/>
      <c r="F135" s="35"/>
      <c r="G135" s="35"/>
      <c r="H135" s="35"/>
      <c r="I135" s="35"/>
      <c r="J135" s="35"/>
      <c r="K135" s="35"/>
      <c r="L135" s="35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31.5">
      <c r="A136" s="53" t="s">
        <v>17</v>
      </c>
      <c r="B136" s="21" t="s">
        <v>51</v>
      </c>
      <c r="C136" s="22" t="s">
        <v>90</v>
      </c>
      <c r="D136" s="21"/>
      <c r="E136" s="35"/>
      <c r="F136" s="35"/>
      <c r="G136" s="35"/>
      <c r="H136" s="35"/>
      <c r="I136" s="35"/>
      <c r="J136" s="35"/>
      <c r="K136" s="35"/>
      <c r="L136" s="35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ht="12.75">
      <c r="A137" s="57">
        <v>2</v>
      </c>
      <c r="B137" s="14" t="s">
        <v>31</v>
      </c>
      <c r="C137" s="22" t="s">
        <v>90</v>
      </c>
      <c r="D137" s="14"/>
      <c r="E137" s="35"/>
      <c r="F137" s="35"/>
      <c r="G137" s="35"/>
      <c r="H137" s="35"/>
      <c r="I137" s="35"/>
      <c r="J137" s="35"/>
      <c r="K137" s="35"/>
      <c r="L137" s="35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12.75">
      <c r="A138" s="57" t="s">
        <v>19</v>
      </c>
      <c r="B138" s="25"/>
      <c r="C138" s="22" t="s">
        <v>90</v>
      </c>
      <c r="D138" s="25"/>
      <c r="E138" s="35"/>
      <c r="F138" s="35"/>
      <c r="G138" s="35"/>
      <c r="H138" s="35"/>
      <c r="I138" s="35"/>
      <c r="J138" s="35"/>
      <c r="K138" s="35"/>
      <c r="L138" s="35"/>
      <c r="M138" s="52"/>
      <c r="N138" s="52"/>
      <c r="O138" s="52"/>
      <c r="P138" s="52"/>
      <c r="Q138" s="52"/>
      <c r="R138" s="51"/>
      <c r="S138" s="52"/>
      <c r="T138" s="52"/>
      <c r="U138" s="52"/>
      <c r="V138" s="52"/>
      <c r="W138" s="52"/>
    </row>
    <row r="139" spans="1:23" ht="21">
      <c r="A139" s="57">
        <v>3</v>
      </c>
      <c r="B139" s="21" t="s">
        <v>175</v>
      </c>
      <c r="C139" s="22" t="s">
        <v>90</v>
      </c>
      <c r="D139" s="14"/>
      <c r="E139" s="35"/>
      <c r="F139" s="35"/>
      <c r="G139" s="35"/>
      <c r="H139" s="35"/>
      <c r="I139" s="35"/>
      <c r="J139" s="35"/>
      <c r="K139" s="35"/>
      <c r="L139" s="35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ht="12.75">
      <c r="A140" s="57" t="s">
        <v>21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</row>
    <row r="141" spans="1:23" ht="12.75">
      <c r="A141" s="57" t="s">
        <v>111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ht="16.5" customHeight="1">
      <c r="A142" s="6" t="s">
        <v>32</v>
      </c>
      <c r="B142" s="350" t="s">
        <v>50</v>
      </c>
      <c r="C142" s="362"/>
      <c r="D142" s="362"/>
      <c r="E142" s="362"/>
      <c r="F142" s="362"/>
      <c r="G142" s="363"/>
      <c r="H142" s="5"/>
      <c r="I142" s="5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</row>
    <row r="143" spans="1:23" ht="12.75">
      <c r="A143" s="52"/>
      <c r="B143" s="26"/>
      <c r="C143" s="26"/>
      <c r="D143" s="26"/>
      <c r="E143" s="26"/>
      <c r="F143" s="26"/>
      <c r="G143" s="26"/>
      <c r="H143" s="26"/>
      <c r="I143" s="26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ht="30" customHeight="1">
      <c r="A144" s="6" t="s">
        <v>49</v>
      </c>
      <c r="B144" s="350" t="s">
        <v>281</v>
      </c>
      <c r="C144" s="445"/>
      <c r="D144" s="445"/>
      <c r="E144" s="445"/>
      <c r="F144" s="445"/>
      <c r="G144" s="445"/>
      <c r="H144" s="445"/>
      <c r="I144" s="445"/>
      <c r="J144" s="445"/>
      <c r="K144" s="44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2.7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</row>
    <row r="146" spans="1:23" ht="12.75" customHeight="1">
      <c r="A146" s="17" t="s">
        <v>103</v>
      </c>
      <c r="B146" s="17" t="s">
        <v>61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1:24" ht="12.75">
      <c r="A147" s="32"/>
      <c r="B147" s="32" t="s">
        <v>176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3">
        <f>SUM(M19+M108+M124+M131+M134+M142+M144+M146)</f>
        <v>12163530</v>
      </c>
      <c r="N147" s="33">
        <f aca="true" t="shared" si="22" ref="N147:X147">SUM(N19+N108+N124+N131+N134+N142+N144+N146)</f>
        <v>0</v>
      </c>
      <c r="O147" s="33">
        <f t="shared" si="22"/>
        <v>12842577</v>
      </c>
      <c r="P147" s="33">
        <f t="shared" si="22"/>
        <v>12031190</v>
      </c>
      <c r="Q147" s="33">
        <f t="shared" si="22"/>
        <v>811387</v>
      </c>
      <c r="R147" s="33">
        <f t="shared" si="22"/>
        <v>13396606</v>
      </c>
      <c r="S147" s="33">
        <f t="shared" si="22"/>
        <v>13396606</v>
      </c>
      <c r="T147" s="33">
        <f t="shared" si="22"/>
        <v>0</v>
      </c>
      <c r="U147" s="33">
        <f t="shared" si="22"/>
        <v>13531314</v>
      </c>
      <c r="V147" s="33">
        <f t="shared" si="22"/>
        <v>13531314</v>
      </c>
      <c r="W147" s="33">
        <f t="shared" si="22"/>
        <v>0</v>
      </c>
      <c r="X147" s="33">
        <f t="shared" si="22"/>
        <v>0</v>
      </c>
    </row>
    <row r="148" spans="1:23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6.5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</row>
    <row r="150" spans="1:23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</row>
    <row r="151" spans="1:23" ht="12.75">
      <c r="A151" s="27" t="s">
        <v>113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82"/>
      <c r="Q151" s="82"/>
      <c r="R151" s="82"/>
      <c r="S151" s="82"/>
      <c r="T151" s="82"/>
      <c r="U151" s="82"/>
      <c r="V151" s="82"/>
      <c r="W151" s="82"/>
    </row>
    <row r="152" spans="1:23" ht="12.75">
      <c r="A152" s="27" t="s">
        <v>114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82"/>
      <c r="Q152" s="82"/>
      <c r="R152" s="82"/>
      <c r="S152" s="82"/>
      <c r="T152" s="82"/>
      <c r="U152" s="82"/>
      <c r="V152" s="82"/>
      <c r="W152" s="82"/>
    </row>
    <row r="153" spans="1:23" ht="15.75" customHeight="1">
      <c r="A153" s="27" t="s">
        <v>115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82"/>
      <c r="Q153" s="82"/>
      <c r="R153" s="82"/>
      <c r="S153" s="82"/>
      <c r="T153" s="82"/>
      <c r="U153" s="82"/>
      <c r="V153" s="82"/>
      <c r="W153" s="82"/>
    </row>
    <row r="154" spans="1:23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</row>
    <row r="155" spans="1:23" ht="12.75" customHeight="1">
      <c r="A155" s="405" t="s">
        <v>28</v>
      </c>
      <c r="B155" s="357" t="s">
        <v>1</v>
      </c>
      <c r="C155" s="357" t="s">
        <v>54</v>
      </c>
      <c r="D155" s="357" t="s">
        <v>55</v>
      </c>
      <c r="E155" s="377" t="s">
        <v>2</v>
      </c>
      <c r="F155" s="378"/>
      <c r="G155" s="378"/>
      <c r="H155" s="84"/>
      <c r="I155" s="385" t="s">
        <v>37</v>
      </c>
      <c r="J155" s="357" t="s">
        <v>38</v>
      </c>
      <c r="K155" s="357" t="s">
        <v>3</v>
      </c>
      <c r="L155" s="85"/>
      <c r="M155" s="86"/>
      <c r="N155" s="86"/>
      <c r="O155" s="86"/>
      <c r="P155" s="86"/>
      <c r="Q155" s="389"/>
      <c r="R155" s="389"/>
      <c r="S155" s="86"/>
      <c r="T155" s="86"/>
      <c r="U155" s="87"/>
      <c r="V155" s="86"/>
      <c r="W155" s="84"/>
    </row>
    <row r="156" spans="1:23" ht="12.75" customHeight="1">
      <c r="A156" s="406"/>
      <c r="B156" s="388"/>
      <c r="C156" s="388"/>
      <c r="D156" s="388"/>
      <c r="E156" s="396" t="s">
        <v>4</v>
      </c>
      <c r="F156" s="397"/>
      <c r="G156" s="397"/>
      <c r="H156" s="398"/>
      <c r="I156" s="386"/>
      <c r="J156" s="388"/>
      <c r="K156" s="388"/>
      <c r="L156" s="399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4"/>
    </row>
    <row r="157" spans="1:23" ht="12.75" customHeight="1">
      <c r="A157" s="406"/>
      <c r="B157" s="388"/>
      <c r="C157" s="388"/>
      <c r="D157" s="388"/>
      <c r="E157" s="393" t="s">
        <v>5</v>
      </c>
      <c r="F157" s="393" t="s">
        <v>6</v>
      </c>
      <c r="G157" s="390" t="s">
        <v>36</v>
      </c>
      <c r="H157" s="393" t="s">
        <v>7</v>
      </c>
      <c r="I157" s="386"/>
      <c r="J157" s="388"/>
      <c r="K157" s="388"/>
      <c r="L157" s="354" t="s">
        <v>53</v>
      </c>
      <c r="M157" s="355"/>
      <c r="N157" s="355"/>
      <c r="O157" s="355"/>
      <c r="P157" s="355"/>
      <c r="Q157" s="355"/>
      <c r="R157" s="355"/>
      <c r="S157" s="355"/>
      <c r="T157" s="355"/>
      <c r="U157" s="355"/>
      <c r="V157" s="355"/>
      <c r="W157" s="356"/>
    </row>
    <row r="158" spans="1:23" ht="12.75" customHeight="1">
      <c r="A158" s="406"/>
      <c r="B158" s="388"/>
      <c r="C158" s="388"/>
      <c r="D158" s="388"/>
      <c r="E158" s="394"/>
      <c r="F158" s="394"/>
      <c r="G158" s="391"/>
      <c r="H158" s="394"/>
      <c r="I158" s="386"/>
      <c r="J158" s="388"/>
      <c r="K158" s="388"/>
      <c r="L158" s="357" t="s">
        <v>39</v>
      </c>
      <c r="M158" s="357" t="s">
        <v>40</v>
      </c>
      <c r="N158" s="357" t="s">
        <v>41</v>
      </c>
      <c r="O158" s="359" t="s">
        <v>42</v>
      </c>
      <c r="P158" s="360"/>
      <c r="Q158" s="361"/>
      <c r="R158" s="359" t="s">
        <v>8</v>
      </c>
      <c r="S158" s="360"/>
      <c r="T158" s="361"/>
      <c r="U158" s="367" t="s">
        <v>9</v>
      </c>
      <c r="V158" s="368"/>
      <c r="W158" s="369"/>
    </row>
    <row r="159" spans="1:23" ht="36" customHeight="1">
      <c r="A159" s="407"/>
      <c r="B159" s="358"/>
      <c r="C159" s="358"/>
      <c r="D159" s="358"/>
      <c r="E159" s="395"/>
      <c r="F159" s="395"/>
      <c r="G159" s="392"/>
      <c r="H159" s="395"/>
      <c r="I159" s="387"/>
      <c r="J159" s="358"/>
      <c r="K159" s="358"/>
      <c r="L159" s="358"/>
      <c r="M159" s="358"/>
      <c r="N159" s="358"/>
      <c r="O159" s="51" t="s">
        <v>10</v>
      </c>
      <c r="P159" s="51" t="s">
        <v>11</v>
      </c>
      <c r="Q159" s="51" t="s">
        <v>29</v>
      </c>
      <c r="R159" s="51" t="s">
        <v>10</v>
      </c>
      <c r="S159" s="51" t="s">
        <v>11</v>
      </c>
      <c r="T159" s="51" t="s">
        <v>29</v>
      </c>
      <c r="U159" s="51" t="s">
        <v>10</v>
      </c>
      <c r="V159" s="51" t="s">
        <v>11</v>
      </c>
      <c r="W159" s="51" t="s">
        <v>29</v>
      </c>
    </row>
    <row r="160" spans="1:23" ht="12.75">
      <c r="A160" s="51">
        <v>1</v>
      </c>
      <c r="B160" s="51">
        <v>2</v>
      </c>
      <c r="C160" s="51"/>
      <c r="D160" s="51"/>
      <c r="E160" s="51" t="s">
        <v>12</v>
      </c>
      <c r="F160" s="51" t="s">
        <v>13</v>
      </c>
      <c r="G160" s="51">
        <v>5</v>
      </c>
      <c r="H160" s="51">
        <v>6</v>
      </c>
      <c r="I160" s="51">
        <v>7</v>
      </c>
      <c r="J160" s="51">
        <v>8</v>
      </c>
      <c r="K160" s="51">
        <v>9</v>
      </c>
      <c r="L160" s="51">
        <v>10</v>
      </c>
      <c r="M160" s="51">
        <v>11</v>
      </c>
      <c r="N160" s="51">
        <v>12</v>
      </c>
      <c r="O160" s="359" t="s">
        <v>14</v>
      </c>
      <c r="P160" s="360"/>
      <c r="Q160" s="361"/>
      <c r="R160" s="359" t="s">
        <v>15</v>
      </c>
      <c r="S160" s="360"/>
      <c r="T160" s="361"/>
      <c r="U160" s="359" t="s">
        <v>16</v>
      </c>
      <c r="V160" s="360"/>
      <c r="W160" s="361"/>
    </row>
    <row r="161" spans="1:23" ht="24" customHeight="1">
      <c r="A161" s="51" t="s">
        <v>43</v>
      </c>
      <c r="B161" s="350" t="s">
        <v>157</v>
      </c>
      <c r="C161" s="362"/>
      <c r="D161" s="362"/>
      <c r="E161" s="362"/>
      <c r="F161" s="362"/>
      <c r="G161" s="362"/>
      <c r="H161" s="363"/>
      <c r="I161" s="52"/>
      <c r="J161" s="52"/>
      <c r="K161" s="52"/>
      <c r="L161" s="52"/>
      <c r="M161" s="29">
        <f aca="true" t="shared" si="23" ref="M161:W161">SUM(M163+M171+M178+M184+M209)</f>
        <v>192300</v>
      </c>
      <c r="N161" s="29">
        <f t="shared" si="23"/>
        <v>0</v>
      </c>
      <c r="O161" s="29">
        <f t="shared" si="23"/>
        <v>192300</v>
      </c>
      <c r="P161" s="29">
        <f t="shared" si="23"/>
        <v>192300</v>
      </c>
      <c r="Q161" s="29">
        <f t="shared" si="23"/>
        <v>0</v>
      </c>
      <c r="R161" s="29">
        <f t="shared" si="23"/>
        <v>192300</v>
      </c>
      <c r="S161" s="29">
        <f t="shared" si="23"/>
        <v>192300</v>
      </c>
      <c r="T161" s="29">
        <f t="shared" si="23"/>
        <v>0</v>
      </c>
      <c r="U161" s="29">
        <f t="shared" si="23"/>
        <v>192300</v>
      </c>
      <c r="V161" s="29">
        <f t="shared" si="23"/>
        <v>192300</v>
      </c>
      <c r="W161" s="29">
        <f t="shared" si="23"/>
        <v>0</v>
      </c>
    </row>
    <row r="162" spans="1:23" ht="12.75">
      <c r="A162" s="52"/>
      <c r="B162" s="367"/>
      <c r="C162" s="368"/>
      <c r="D162" s="368"/>
      <c r="E162" s="368"/>
      <c r="F162" s="368"/>
      <c r="G162" s="369"/>
      <c r="H162" s="52"/>
      <c r="I162" s="370"/>
      <c r="J162" s="371"/>
      <c r="K162" s="52"/>
      <c r="L162" s="52"/>
      <c r="M162" s="52"/>
      <c r="N162" s="52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1:23" ht="12.75" customHeight="1">
      <c r="A163" s="350" t="s">
        <v>177</v>
      </c>
      <c r="B163" s="362"/>
      <c r="C163" s="362"/>
      <c r="D163" s="362"/>
      <c r="E163" s="362"/>
      <c r="F163" s="362"/>
      <c r="G163" s="362"/>
      <c r="H163" s="362"/>
      <c r="I163" s="362"/>
      <c r="J163" s="362"/>
      <c r="K163" s="362"/>
      <c r="L163" s="52"/>
      <c r="M163" s="52"/>
      <c r="N163" s="52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:23" ht="22.5">
      <c r="A164" s="51" t="s">
        <v>17</v>
      </c>
      <c r="B164" s="40" t="s">
        <v>159</v>
      </c>
      <c r="C164" s="89" t="s">
        <v>90</v>
      </c>
      <c r="D164" s="40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1:23" ht="12.75">
      <c r="A165" s="51" t="s">
        <v>58</v>
      </c>
      <c r="B165" s="40"/>
      <c r="C165" s="89"/>
      <c r="D165" s="40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1:23" ht="33.75">
      <c r="A166" s="51" t="s">
        <v>18</v>
      </c>
      <c r="B166" s="40" t="s">
        <v>112</v>
      </c>
      <c r="C166" s="89" t="s">
        <v>90</v>
      </c>
      <c r="D166" s="40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1:23" ht="12.75">
      <c r="A167" s="51" t="s">
        <v>59</v>
      </c>
      <c r="B167" s="40"/>
      <c r="C167" s="89"/>
      <c r="D167" s="40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1:23" ht="12.75">
      <c r="A168" s="51" t="s">
        <v>60</v>
      </c>
      <c r="B168" s="40" t="s">
        <v>61</v>
      </c>
      <c r="C168" s="89" t="s">
        <v>90</v>
      </c>
      <c r="D168" s="40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1:23" ht="12.75">
      <c r="A169" s="51" t="s">
        <v>62</v>
      </c>
      <c r="B169" s="40"/>
      <c r="C169" s="40"/>
      <c r="D169" s="40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2.75">
      <c r="A170" s="51"/>
      <c r="B170" s="40"/>
      <c r="C170" s="40"/>
      <c r="D170" s="40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1:23" ht="11.25" customHeight="1">
      <c r="A171" s="350" t="s">
        <v>160</v>
      </c>
      <c r="B171" s="362"/>
      <c r="C171" s="362"/>
      <c r="D171" s="362"/>
      <c r="E171" s="362"/>
      <c r="F171" s="362"/>
      <c r="G171" s="362"/>
      <c r="H171" s="362"/>
      <c r="I171" s="362"/>
      <c r="J171" s="362"/>
      <c r="K171" s="363"/>
      <c r="L171" s="52"/>
      <c r="M171" s="29">
        <f>SUM(M172+M174+M176)</f>
        <v>192300</v>
      </c>
      <c r="N171" s="29">
        <f aca="true" t="shared" si="24" ref="N171:W171">SUM(N172+N174+N176)</f>
        <v>0</v>
      </c>
      <c r="O171" s="30">
        <f t="shared" si="24"/>
        <v>192300</v>
      </c>
      <c r="P171" s="30">
        <f t="shared" si="24"/>
        <v>192300</v>
      </c>
      <c r="Q171" s="30">
        <f t="shared" si="24"/>
        <v>0</v>
      </c>
      <c r="R171" s="30">
        <f t="shared" si="24"/>
        <v>192300</v>
      </c>
      <c r="S171" s="30">
        <f t="shared" si="24"/>
        <v>192300</v>
      </c>
      <c r="T171" s="30">
        <f t="shared" si="24"/>
        <v>0</v>
      </c>
      <c r="U171" s="30">
        <f t="shared" si="24"/>
        <v>192300</v>
      </c>
      <c r="V171" s="30">
        <f t="shared" si="24"/>
        <v>192300</v>
      </c>
      <c r="W171" s="30">
        <f t="shared" si="24"/>
        <v>0</v>
      </c>
    </row>
    <row r="172" spans="1:23" ht="22.5">
      <c r="A172" s="63" t="s">
        <v>19</v>
      </c>
      <c r="B172" s="40" t="s">
        <v>178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>
        <f>SUM(M173)</f>
        <v>174900</v>
      </c>
      <c r="N172" s="52"/>
      <c r="O172" s="52">
        <f aca="true" t="shared" si="25" ref="O172:W172">SUM(O173)</f>
        <v>174900</v>
      </c>
      <c r="P172" s="52">
        <f t="shared" si="25"/>
        <v>174900</v>
      </c>
      <c r="Q172" s="52">
        <f t="shared" si="25"/>
        <v>0</v>
      </c>
      <c r="R172" s="52">
        <f t="shared" si="25"/>
        <v>174900</v>
      </c>
      <c r="S172" s="52">
        <f t="shared" si="25"/>
        <v>174900</v>
      </c>
      <c r="T172" s="52">
        <f t="shared" si="25"/>
        <v>0</v>
      </c>
      <c r="U172" s="52">
        <f t="shared" si="25"/>
        <v>174900</v>
      </c>
      <c r="V172" s="52">
        <f t="shared" si="25"/>
        <v>174900</v>
      </c>
      <c r="W172" s="52">
        <f t="shared" si="25"/>
        <v>0</v>
      </c>
    </row>
    <row r="173" spans="1:23" ht="45">
      <c r="A173" s="63" t="s">
        <v>56</v>
      </c>
      <c r="B173" s="40" t="s">
        <v>143</v>
      </c>
      <c r="C173" s="52"/>
      <c r="D173" s="52"/>
      <c r="E173" s="35" t="s">
        <v>144</v>
      </c>
      <c r="F173" s="35" t="s">
        <v>126</v>
      </c>
      <c r="G173" s="35" t="s">
        <v>195</v>
      </c>
      <c r="H173" s="35" t="s">
        <v>119</v>
      </c>
      <c r="I173" s="52"/>
      <c r="J173" s="52"/>
      <c r="K173" s="52"/>
      <c r="L173" s="52"/>
      <c r="M173" s="52">
        <v>174900</v>
      </c>
      <c r="N173" s="52"/>
      <c r="O173" s="52">
        <v>174900</v>
      </c>
      <c r="P173" s="52">
        <v>174900</v>
      </c>
      <c r="Q173" s="52">
        <v>0</v>
      </c>
      <c r="R173" s="52">
        <v>174900</v>
      </c>
      <c r="S173" s="52">
        <v>174900</v>
      </c>
      <c r="T173" s="52">
        <v>0</v>
      </c>
      <c r="U173" s="52">
        <v>174900</v>
      </c>
      <c r="V173" s="52">
        <v>174900</v>
      </c>
      <c r="W173" s="52">
        <v>0</v>
      </c>
    </row>
    <row r="174" spans="1:23" ht="36.75" customHeight="1">
      <c r="A174" s="63" t="s">
        <v>20</v>
      </c>
      <c r="B174" s="40" t="s">
        <v>110</v>
      </c>
      <c r="C174" s="52"/>
      <c r="D174" s="52"/>
      <c r="E174" s="35" t="s">
        <v>144</v>
      </c>
      <c r="F174" s="35" t="s">
        <v>126</v>
      </c>
      <c r="G174" s="35" t="s">
        <v>195</v>
      </c>
      <c r="H174" s="35" t="s">
        <v>196</v>
      </c>
      <c r="I174" s="52"/>
      <c r="J174" s="52"/>
      <c r="K174" s="52"/>
      <c r="L174" s="52"/>
      <c r="M174" s="52">
        <v>17400</v>
      </c>
      <c r="N174" s="52"/>
      <c r="O174" s="55">
        <v>17400</v>
      </c>
      <c r="P174" s="55">
        <v>17400</v>
      </c>
      <c r="Q174" s="55">
        <f>SUM(Q175)</f>
        <v>0</v>
      </c>
      <c r="R174" s="55">
        <v>17400</v>
      </c>
      <c r="S174" s="55">
        <v>17400</v>
      </c>
      <c r="T174" s="55">
        <f>SUM(T175)</f>
        <v>0</v>
      </c>
      <c r="U174" s="55">
        <v>17400</v>
      </c>
      <c r="V174" s="55">
        <v>17400</v>
      </c>
      <c r="W174" s="55">
        <f>SUM(W175)</f>
        <v>0</v>
      </c>
    </row>
    <row r="175" spans="1:23" ht="45">
      <c r="A175" s="63" t="s">
        <v>105</v>
      </c>
      <c r="B175" s="40" t="s">
        <v>143</v>
      </c>
      <c r="C175" s="52"/>
      <c r="D175" s="52"/>
      <c r="E175" s="35" t="s">
        <v>144</v>
      </c>
      <c r="F175" s="35" t="s">
        <v>126</v>
      </c>
      <c r="G175" s="35" t="s">
        <v>195</v>
      </c>
      <c r="H175" s="35" t="s">
        <v>121</v>
      </c>
      <c r="I175" s="52"/>
      <c r="J175" s="52"/>
      <c r="K175" s="52"/>
      <c r="L175" s="52"/>
      <c r="M175" s="52">
        <v>17400</v>
      </c>
      <c r="N175" s="52"/>
      <c r="O175" s="55">
        <v>17400</v>
      </c>
      <c r="P175" s="55">
        <v>17400</v>
      </c>
      <c r="Q175" s="55">
        <v>0</v>
      </c>
      <c r="R175" s="55">
        <v>17400</v>
      </c>
      <c r="S175" s="55">
        <v>17400</v>
      </c>
      <c r="T175" s="55">
        <v>0</v>
      </c>
      <c r="U175" s="55">
        <v>17400</v>
      </c>
      <c r="V175" s="55">
        <v>17400</v>
      </c>
      <c r="W175" s="55">
        <v>0</v>
      </c>
    </row>
    <row r="176" spans="1:23" ht="12.75" customHeight="1">
      <c r="A176" s="63" t="s">
        <v>57</v>
      </c>
      <c r="B176" s="63" t="s">
        <v>61</v>
      </c>
      <c r="C176" s="52"/>
      <c r="D176" s="52"/>
      <c r="E176" s="35"/>
      <c r="F176" s="35"/>
      <c r="G176" s="35"/>
      <c r="H176" s="35"/>
      <c r="I176" s="52"/>
      <c r="J176" s="52"/>
      <c r="K176" s="52"/>
      <c r="L176" s="52"/>
      <c r="M176" s="52"/>
      <c r="N176" s="52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1:23" ht="12.75">
      <c r="A177" s="63" t="s">
        <v>107</v>
      </c>
      <c r="B177" s="40"/>
      <c r="C177" s="52"/>
      <c r="D177" s="52"/>
      <c r="E177" s="35"/>
      <c r="F177" s="35"/>
      <c r="G177" s="35"/>
      <c r="H177" s="35"/>
      <c r="I177" s="52"/>
      <c r="J177" s="52"/>
      <c r="K177" s="52"/>
      <c r="L177" s="52"/>
      <c r="M177" s="52"/>
      <c r="N177" s="52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1:23" ht="22.5" customHeight="1">
      <c r="A178" s="381" t="s">
        <v>179</v>
      </c>
      <c r="B178" s="445"/>
      <c r="C178" s="445"/>
      <c r="D178" s="445"/>
      <c r="E178" s="445"/>
      <c r="F178" s="445"/>
      <c r="G178" s="445"/>
      <c r="H178" s="445"/>
      <c r="I178" s="445"/>
      <c r="J178" s="445"/>
      <c r="K178" s="445"/>
      <c r="L178" s="5"/>
      <c r="M178" s="5"/>
      <c r="N178" s="5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1:23" ht="45">
      <c r="A179" s="20" t="s">
        <v>63</v>
      </c>
      <c r="B179" s="40" t="s">
        <v>67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>
      <c r="A180" s="90" t="s">
        <v>64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>
      <c r="A181" s="9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22.5">
      <c r="A182" s="63" t="s">
        <v>65</v>
      </c>
      <c r="B182" s="40" t="s">
        <v>68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63" t="s">
        <v>66</v>
      </c>
      <c r="B183" s="40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:23" ht="32.25" customHeight="1">
      <c r="A184" s="350" t="s">
        <v>302</v>
      </c>
      <c r="B184" s="445"/>
      <c r="C184" s="445"/>
      <c r="D184" s="445"/>
      <c r="E184" s="445"/>
      <c r="F184" s="445"/>
      <c r="G184" s="445"/>
      <c r="H184" s="445"/>
      <c r="I184" s="445"/>
      <c r="J184" s="445"/>
      <c r="K184" s="44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.75">
      <c r="A185" s="6" t="s">
        <v>22</v>
      </c>
      <c r="B185" s="6" t="s">
        <v>69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ht="67.5">
      <c r="A186" s="63" t="s">
        <v>70</v>
      </c>
      <c r="B186" s="90" t="s">
        <v>71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:23" ht="12.75">
      <c r="A187" s="63" t="s">
        <v>72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2.75">
      <c r="A188" s="63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ht="22.5">
      <c r="A189" s="63" t="s">
        <v>73</v>
      </c>
      <c r="B189" s="40" t="s">
        <v>76</v>
      </c>
      <c r="C189" s="15" t="s">
        <v>90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63" t="s">
        <v>74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ht="12.75">
      <c r="A191" s="63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ht="22.5">
      <c r="A192" s="63" t="s">
        <v>75</v>
      </c>
      <c r="B192" s="40" t="s">
        <v>164</v>
      </c>
      <c r="C192" s="15" t="s">
        <v>90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63" t="s">
        <v>77</v>
      </c>
      <c r="B193" s="40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12.75">
      <c r="A194" s="63" t="s">
        <v>23</v>
      </c>
      <c r="B194" s="6" t="s">
        <v>109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67.5">
      <c r="A195" s="63" t="s">
        <v>78</v>
      </c>
      <c r="B195" s="90" t="s">
        <v>83</v>
      </c>
      <c r="C195" s="63"/>
      <c r="D195" s="63"/>
      <c r="E195" s="63"/>
      <c r="F195" s="63"/>
      <c r="G195" s="63"/>
      <c r="H195" s="63"/>
      <c r="I195" s="63"/>
      <c r="J195" s="63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63" t="s">
        <v>72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12.75" customHeight="1">
      <c r="A197" s="63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22.5">
      <c r="A198" s="63" t="s">
        <v>79</v>
      </c>
      <c r="B198" s="40" t="s">
        <v>180</v>
      </c>
      <c r="C198" s="15" t="s">
        <v>90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2.75">
      <c r="A199" s="63" t="s">
        <v>80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12.75">
      <c r="A200" s="63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27.75" customHeight="1">
      <c r="A201" s="63" t="s">
        <v>81</v>
      </c>
      <c r="B201" s="40" t="s">
        <v>165</v>
      </c>
      <c r="C201" s="15" t="s">
        <v>90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63" t="s">
        <v>82</v>
      </c>
      <c r="B202" s="40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ht="12.75" hidden="1">
      <c r="A203" s="63"/>
      <c r="B203" s="40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5.75" customHeight="1" hidden="1">
      <c r="A204" s="63"/>
      <c r="B204" s="40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ht="12.75" customHeight="1" hidden="1">
      <c r="A205" s="6" t="s">
        <v>85</v>
      </c>
      <c r="B205" s="350" t="s">
        <v>86</v>
      </c>
      <c r="C205" s="362"/>
      <c r="D205" s="362"/>
      <c r="E205" s="364"/>
      <c r="F205" s="364"/>
      <c r="G205" s="364"/>
      <c r="H205" s="364"/>
      <c r="I205" s="38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12.75" hidden="1">
      <c r="A206" s="63" t="s">
        <v>87</v>
      </c>
      <c r="B206" s="40"/>
      <c r="C206" s="15" t="s">
        <v>90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12.75" hidden="1">
      <c r="A207" s="63" t="s">
        <v>88</v>
      </c>
      <c r="B207" s="40"/>
      <c r="C207" s="15" t="s">
        <v>90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12.75" hidden="1">
      <c r="A208" s="63"/>
      <c r="B208" s="52"/>
      <c r="C208" s="74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27.75" customHeight="1">
      <c r="A209" s="350" t="s">
        <v>303</v>
      </c>
      <c r="B209" s="445"/>
      <c r="C209" s="445"/>
      <c r="D209" s="445"/>
      <c r="E209" s="445"/>
      <c r="F209" s="445"/>
      <c r="G209" s="445"/>
      <c r="H209" s="445"/>
      <c r="I209" s="445"/>
      <c r="J209" s="445"/>
      <c r="K209" s="19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2.75">
      <c r="A210" s="63" t="s">
        <v>24</v>
      </c>
      <c r="B210" s="52"/>
      <c r="C210" s="74" t="s">
        <v>90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12.75">
      <c r="A211" s="63" t="s">
        <v>25</v>
      </c>
      <c r="B211" s="52"/>
      <c r="C211" s="74" t="s">
        <v>90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ht="22.5" customHeight="1">
      <c r="A212" s="350" t="s">
        <v>181</v>
      </c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3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12.75">
      <c r="A213" s="63" t="s">
        <v>152</v>
      </c>
      <c r="B213" s="52"/>
      <c r="C213" s="74"/>
      <c r="D213" s="52"/>
      <c r="E213" s="52"/>
      <c r="F213" s="52"/>
      <c r="G213" s="52"/>
      <c r="H213" s="52"/>
      <c r="I213" s="52"/>
      <c r="J213" s="52"/>
      <c r="K213" s="52"/>
      <c r="L213" s="88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12.75">
      <c r="A214" s="63" t="s">
        <v>167</v>
      </c>
      <c r="B214" s="76"/>
      <c r="C214" s="77"/>
      <c r="D214" s="78"/>
      <c r="E214" s="78"/>
      <c r="F214" s="78"/>
      <c r="G214" s="78"/>
      <c r="H214" s="78"/>
      <c r="I214" s="78"/>
      <c r="J214" s="78"/>
      <c r="K214" s="78"/>
      <c r="L214" s="88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63" t="s">
        <v>168</v>
      </c>
      <c r="B215" s="76"/>
      <c r="C215" s="77"/>
      <c r="D215" s="78"/>
      <c r="E215" s="78"/>
      <c r="F215" s="78"/>
      <c r="G215" s="78"/>
      <c r="H215" s="78"/>
      <c r="I215" s="78"/>
      <c r="J215" s="78"/>
      <c r="K215" s="78"/>
      <c r="L215" s="88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15.75" customHeight="1">
      <c r="A216" s="16" t="s">
        <v>44</v>
      </c>
      <c r="B216" s="350" t="s">
        <v>45</v>
      </c>
      <c r="C216" s="362"/>
      <c r="D216" s="362"/>
      <c r="E216" s="362"/>
      <c r="F216" s="362"/>
      <c r="G216" s="362"/>
      <c r="H216" s="362"/>
      <c r="I216" s="362"/>
      <c r="J216" s="362"/>
      <c r="K216" s="362"/>
      <c r="L216" s="363"/>
      <c r="M216" s="51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31.5">
      <c r="A217" s="63" t="s">
        <v>26</v>
      </c>
      <c r="B217" s="5" t="s">
        <v>89</v>
      </c>
      <c r="C217" s="16" t="s">
        <v>90</v>
      </c>
      <c r="D217" s="6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ht="12.75">
      <c r="A218" s="51" t="s">
        <v>17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12.75">
      <c r="A219" s="63" t="s">
        <v>18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42">
      <c r="A220" s="63" t="s">
        <v>27</v>
      </c>
      <c r="B220" s="5" t="s">
        <v>91</v>
      </c>
      <c r="C220" s="15" t="s">
        <v>90</v>
      </c>
      <c r="D220" s="15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19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12.75">
      <c r="A222" s="63" t="s">
        <v>92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31.5">
      <c r="A223" s="6" t="s">
        <v>12</v>
      </c>
      <c r="B223" s="5" t="s">
        <v>93</v>
      </c>
      <c r="C223" s="15" t="s">
        <v>90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15.75" customHeight="1">
      <c r="A224" s="63" t="s">
        <v>65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ht="12.75">
      <c r="A225" s="63" t="s">
        <v>94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ht="12.75">
      <c r="A226" s="6" t="s">
        <v>13</v>
      </c>
      <c r="B226" s="6" t="s">
        <v>95</v>
      </c>
      <c r="C226" s="15" t="s">
        <v>90</v>
      </c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ht="12.75">
      <c r="A227" s="63" t="s">
        <v>98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ht="12.75">
      <c r="A228" s="63" t="s">
        <v>96</v>
      </c>
      <c r="B228" s="6" t="s">
        <v>97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12.75">
      <c r="A229" s="63" t="s">
        <v>99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6" t="s">
        <v>100</v>
      </c>
      <c r="B230" s="6" t="s">
        <v>101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15.75" customHeight="1">
      <c r="A231" s="63" t="s">
        <v>102</v>
      </c>
      <c r="B231" s="52"/>
      <c r="C231" s="52"/>
      <c r="D231" s="52"/>
      <c r="E231" s="52"/>
      <c r="F231" s="52"/>
      <c r="G231" s="52"/>
      <c r="H231" s="52"/>
      <c r="I231" s="52"/>
      <c r="J231" s="19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ht="25.5" customHeight="1">
      <c r="A232" s="16" t="s">
        <v>46</v>
      </c>
      <c r="B232" s="372" t="s">
        <v>153</v>
      </c>
      <c r="C232" s="375"/>
      <c r="D232" s="375"/>
      <c r="E232" s="375"/>
      <c r="F232" s="375"/>
      <c r="G232" s="375"/>
      <c r="H232" s="375"/>
      <c r="I232" s="375"/>
      <c r="J232" s="375"/>
      <c r="K232" s="375"/>
      <c r="L232" s="19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>
      <c r="A233" s="6" t="s">
        <v>26</v>
      </c>
      <c r="B233" s="5"/>
      <c r="C233" s="15" t="s">
        <v>90</v>
      </c>
      <c r="D233" s="5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15.75" customHeight="1" hidden="1">
      <c r="A234" s="63" t="s">
        <v>17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79"/>
      <c r="R234" s="79"/>
      <c r="S234" s="52"/>
      <c r="T234" s="52"/>
      <c r="U234" s="52"/>
      <c r="V234" s="52"/>
      <c r="W234" s="52"/>
    </row>
    <row r="235" spans="1:23" ht="12.75" hidden="1">
      <c r="A235" s="51" t="s">
        <v>18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12.75">
      <c r="A236" s="6" t="s">
        <v>27</v>
      </c>
      <c r="B236" s="5"/>
      <c r="C236" s="15" t="s">
        <v>90</v>
      </c>
      <c r="D236" s="5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ht="12.75" hidden="1">
      <c r="A237" s="63" t="s">
        <v>19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 hidden="1">
      <c r="A238" s="63" t="s">
        <v>20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24.75" customHeight="1">
      <c r="A239" s="16" t="s">
        <v>33</v>
      </c>
      <c r="B239" s="350" t="s">
        <v>174</v>
      </c>
      <c r="C239" s="445"/>
      <c r="D239" s="445"/>
      <c r="E239" s="445"/>
      <c r="F239" s="445"/>
      <c r="G239" s="445"/>
      <c r="H239" s="445"/>
      <c r="I239" s="445"/>
      <c r="J239" s="445"/>
      <c r="K239" s="445"/>
      <c r="L239" s="44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2.75">
      <c r="A240" s="63" t="s">
        <v>30</v>
      </c>
      <c r="B240" s="52"/>
      <c r="C240" s="1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12.75">
      <c r="A241" s="63" t="s">
        <v>27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ht="15.75" customHeight="1">
      <c r="A242" s="16" t="s">
        <v>47</v>
      </c>
      <c r="B242" s="350" t="s">
        <v>48</v>
      </c>
      <c r="C242" s="362"/>
      <c r="D242" s="362"/>
      <c r="E242" s="362"/>
      <c r="F242" s="362"/>
      <c r="G242" s="362"/>
      <c r="H242" s="362"/>
      <c r="I242" s="362"/>
      <c r="J242" s="363"/>
      <c r="K242" s="52"/>
      <c r="L242" s="52"/>
      <c r="M242" s="24"/>
      <c r="N242" s="52"/>
      <c r="O242" s="51"/>
      <c r="P242" s="52"/>
      <c r="Q242" s="52"/>
      <c r="R242" s="51"/>
      <c r="S242" s="52"/>
      <c r="T242" s="52"/>
      <c r="U242" s="52"/>
      <c r="V242" s="51"/>
      <c r="W242" s="52"/>
    </row>
    <row r="243" spans="1:23" ht="12.75">
      <c r="A243" s="63" t="s">
        <v>26</v>
      </c>
      <c r="B243" s="6" t="s">
        <v>34</v>
      </c>
      <c r="C243" s="15" t="s">
        <v>90</v>
      </c>
      <c r="D243" s="6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24" customHeight="1">
      <c r="A244" s="51" t="s">
        <v>17</v>
      </c>
      <c r="B244" s="5" t="s">
        <v>51</v>
      </c>
      <c r="C244" s="15" t="s">
        <v>90</v>
      </c>
      <c r="D244" s="5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ht="12.75">
      <c r="A245" s="63">
        <v>2</v>
      </c>
      <c r="B245" s="6" t="s">
        <v>31</v>
      </c>
      <c r="C245" s="15" t="s">
        <v>90</v>
      </c>
      <c r="D245" s="6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ht="12.75">
      <c r="A246" s="63" t="s">
        <v>19</v>
      </c>
      <c r="B246" s="29"/>
      <c r="C246" s="15" t="s">
        <v>90</v>
      </c>
      <c r="D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1"/>
      <c r="S246" s="52"/>
      <c r="T246" s="52"/>
      <c r="U246" s="52"/>
      <c r="V246" s="52"/>
      <c r="W246" s="52"/>
    </row>
    <row r="247" spans="1:23" ht="21">
      <c r="A247" s="63">
        <v>3</v>
      </c>
      <c r="B247" s="5" t="s">
        <v>175</v>
      </c>
      <c r="C247" s="15" t="s">
        <v>90</v>
      </c>
      <c r="D247" s="6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ht="12.75">
      <c r="A248" s="63" t="s">
        <v>21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:23" ht="12.75">
      <c r="A249" s="63" t="s">
        <v>111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ht="12.75">
      <c r="A250" s="6" t="s">
        <v>32</v>
      </c>
      <c r="B250" s="350" t="s">
        <v>50</v>
      </c>
      <c r="C250" s="364"/>
      <c r="D250" s="364"/>
      <c r="E250" s="364"/>
      <c r="F250" s="364"/>
      <c r="G250" s="364"/>
      <c r="H250" s="364"/>
      <c r="I250" s="364"/>
      <c r="J250" s="364"/>
      <c r="K250" s="364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</row>
    <row r="251" spans="1:23" ht="12.75">
      <c r="A251" s="52"/>
      <c r="B251" s="26"/>
      <c r="C251" s="26"/>
      <c r="D251" s="26"/>
      <c r="E251" s="26"/>
      <c r="F251" s="26"/>
      <c r="G251" s="26"/>
      <c r="H251" s="26"/>
      <c r="I251" s="26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ht="29.25" customHeight="1">
      <c r="A252" s="6" t="s">
        <v>49</v>
      </c>
      <c r="B252" s="350" t="s">
        <v>281</v>
      </c>
      <c r="C252" s="445"/>
      <c r="D252" s="445"/>
      <c r="E252" s="445"/>
      <c r="F252" s="445"/>
      <c r="G252" s="445"/>
      <c r="H252" s="445"/>
      <c r="I252" s="445"/>
      <c r="J252" s="445"/>
      <c r="K252" s="44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2.7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</row>
    <row r="254" spans="1:23" ht="12.75">
      <c r="A254" s="17" t="s">
        <v>103</v>
      </c>
      <c r="B254" s="17" t="s">
        <v>61</v>
      </c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</row>
    <row r="255" spans="1:23" ht="12.75">
      <c r="A255" s="32"/>
      <c r="B255" s="32" t="s">
        <v>176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>
        <f aca="true" t="shared" si="26" ref="M255:W255">SUM(M161+M216+M232+M239+M242+M250+M252+M254)</f>
        <v>192300</v>
      </c>
      <c r="N255" s="32">
        <f t="shared" si="26"/>
        <v>0</v>
      </c>
      <c r="O255" s="32">
        <f t="shared" si="26"/>
        <v>192300</v>
      </c>
      <c r="P255" s="32">
        <f t="shared" si="26"/>
        <v>192300</v>
      </c>
      <c r="Q255" s="32">
        <f t="shared" si="26"/>
        <v>0</v>
      </c>
      <c r="R255" s="32">
        <f t="shared" si="26"/>
        <v>192300</v>
      </c>
      <c r="S255" s="32">
        <f t="shared" si="26"/>
        <v>192300</v>
      </c>
      <c r="T255" s="32">
        <f t="shared" si="26"/>
        <v>0</v>
      </c>
      <c r="U255" s="32">
        <f t="shared" si="26"/>
        <v>192300</v>
      </c>
      <c r="V255" s="32">
        <f t="shared" si="26"/>
        <v>192300</v>
      </c>
      <c r="W255" s="32">
        <f t="shared" si="26"/>
        <v>0</v>
      </c>
    </row>
    <row r="256" spans="1:24" ht="12.75">
      <c r="A256" s="32"/>
      <c r="B256" s="32" t="s">
        <v>182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3">
        <f>SUM(M255+M147)</f>
        <v>12355830</v>
      </c>
      <c r="N256" s="33">
        <f aca="true" t="shared" si="27" ref="N256:X256">SUM(N255+N147)</f>
        <v>0</v>
      </c>
      <c r="O256" s="33">
        <f t="shared" si="27"/>
        <v>13034877</v>
      </c>
      <c r="P256" s="33">
        <f t="shared" si="27"/>
        <v>12223490</v>
      </c>
      <c r="Q256" s="33">
        <f t="shared" si="27"/>
        <v>811387</v>
      </c>
      <c r="R256" s="33">
        <f t="shared" si="27"/>
        <v>13588906</v>
      </c>
      <c r="S256" s="33">
        <f t="shared" si="27"/>
        <v>13588906</v>
      </c>
      <c r="T256" s="33">
        <f t="shared" si="27"/>
        <v>0</v>
      </c>
      <c r="U256" s="33">
        <f t="shared" si="27"/>
        <v>13723614</v>
      </c>
      <c r="V256" s="33">
        <f t="shared" si="27"/>
        <v>13723614</v>
      </c>
      <c r="W256" s="33">
        <f t="shared" si="27"/>
        <v>0</v>
      </c>
      <c r="X256" s="33">
        <f t="shared" si="27"/>
        <v>0</v>
      </c>
    </row>
    <row r="257" spans="1:23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</row>
    <row r="258" spans="1:23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</row>
    <row r="259" spans="1:23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ht="12.75">
      <c r="A260" s="28"/>
      <c r="B260" s="28" t="s">
        <v>183</v>
      </c>
      <c r="C260" s="28"/>
      <c r="D260" s="28" t="s">
        <v>323</v>
      </c>
      <c r="E260" s="28"/>
      <c r="F260" s="28"/>
      <c r="G260" s="28"/>
      <c r="H260" s="28"/>
      <c r="I260" s="28"/>
      <c r="J260" s="28"/>
      <c r="K260" s="28"/>
      <c r="L260" s="28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ht="12.75">
      <c r="B266" s="95" t="s">
        <v>324</v>
      </c>
    </row>
  </sheetData>
  <sheetProtection/>
  <mergeCells count="106">
    <mergeCell ref="A184:K184"/>
    <mergeCell ref="B205:I205"/>
    <mergeCell ref="A209:J209"/>
    <mergeCell ref="B252:K252"/>
    <mergeCell ref="A212:L212"/>
    <mergeCell ref="B216:L216"/>
    <mergeCell ref="B232:K232"/>
    <mergeCell ref="B239:L239"/>
    <mergeCell ref="B242:J242"/>
    <mergeCell ref="B250:K250"/>
    <mergeCell ref="J155:J159"/>
    <mergeCell ref="K155:K159"/>
    <mergeCell ref="Q155:R155"/>
    <mergeCell ref="A163:K163"/>
    <mergeCell ref="A171:K171"/>
    <mergeCell ref="A178:K178"/>
    <mergeCell ref="O160:Q160"/>
    <mergeCell ref="R160:T160"/>
    <mergeCell ref="U160:W160"/>
    <mergeCell ref="B161:H161"/>
    <mergeCell ref="B162:G162"/>
    <mergeCell ref="I162:J162"/>
    <mergeCell ref="L157:W157"/>
    <mergeCell ref="L158:L159"/>
    <mergeCell ref="M158:M159"/>
    <mergeCell ref="N158:N159"/>
    <mergeCell ref="O158:Q158"/>
    <mergeCell ref="U158:W158"/>
    <mergeCell ref="L156:P156"/>
    <mergeCell ref="Q156:R156"/>
    <mergeCell ref="R158:T158"/>
    <mergeCell ref="B131:K131"/>
    <mergeCell ref="B134:J134"/>
    <mergeCell ref="B142:G142"/>
    <mergeCell ref="B144:K144"/>
    <mergeCell ref="S156:W156"/>
    <mergeCell ref="E157:E159"/>
    <mergeCell ref="F157:F159"/>
    <mergeCell ref="A155:A159"/>
    <mergeCell ref="B155:B159"/>
    <mergeCell ref="C155:C159"/>
    <mergeCell ref="D155:D159"/>
    <mergeCell ref="E155:G155"/>
    <mergeCell ref="I155:I159"/>
    <mergeCell ref="E156:H156"/>
    <mergeCell ref="G157:G159"/>
    <mergeCell ref="H157:H159"/>
    <mergeCell ref="A73:K73"/>
    <mergeCell ref="B94:K94"/>
    <mergeCell ref="A98:K98"/>
    <mergeCell ref="A101:L101"/>
    <mergeCell ref="B108:L108"/>
    <mergeCell ref="B124:K124"/>
    <mergeCell ref="B49:B50"/>
    <mergeCell ref="A51:K51"/>
    <mergeCell ref="A55:A64"/>
    <mergeCell ref="B55:B64"/>
    <mergeCell ref="E59:G59"/>
    <mergeCell ref="E60:G60"/>
    <mergeCell ref="E63:G63"/>
    <mergeCell ref="E64:G64"/>
    <mergeCell ref="A35:A37"/>
    <mergeCell ref="B35:B37"/>
    <mergeCell ref="I36:I37"/>
    <mergeCell ref="A38:A42"/>
    <mergeCell ref="B38:B42"/>
    <mergeCell ref="B45:B46"/>
    <mergeCell ref="A21:K21"/>
    <mergeCell ref="I22:I23"/>
    <mergeCell ref="A23:A26"/>
    <mergeCell ref="B23:B26"/>
    <mergeCell ref="I25:I26"/>
    <mergeCell ref="A33:K33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2"/>
  <sheetViews>
    <sheetView zoomScalePageLayoutView="0" workbookViewId="0" topLeftCell="A43">
      <selection activeCell="B71" sqref="B71"/>
    </sheetView>
  </sheetViews>
  <sheetFormatPr defaultColWidth="9.140625" defaultRowHeight="12.75"/>
  <cols>
    <col min="1" max="1" width="5.421875" style="92" customWidth="1"/>
    <col min="2" max="2" width="34.8515625" style="91" customWidth="1"/>
    <col min="3" max="3" width="18.00390625" style="92" customWidth="1"/>
    <col min="4" max="4" width="9.57421875" style="92" customWidth="1"/>
    <col min="5" max="5" width="6.140625" style="92" customWidth="1"/>
    <col min="6" max="6" width="6.8515625" style="92" customWidth="1"/>
    <col min="7" max="7" width="9.8515625" style="92" customWidth="1"/>
    <col min="8" max="8" width="5.57421875" style="92" customWidth="1"/>
    <col min="9" max="9" width="8.140625" style="92" customWidth="1"/>
    <col min="10" max="10" width="7.00390625" style="92" customWidth="1"/>
    <col min="11" max="11" width="6.421875" style="92" customWidth="1"/>
    <col min="12" max="12" width="2.57421875" style="92" customWidth="1"/>
    <col min="13" max="13" width="8.8515625" style="92" customWidth="1"/>
    <col min="14" max="14" width="9.140625" style="92" customWidth="1"/>
    <col min="15" max="15" width="9.00390625" style="92" customWidth="1"/>
    <col min="16" max="16" width="9.7109375" style="92" customWidth="1"/>
    <col min="17" max="17" width="9.57421875" style="92" customWidth="1"/>
    <col min="18" max="18" width="9.7109375" style="92" customWidth="1"/>
    <col min="19" max="21" width="9.140625" style="92" customWidth="1"/>
    <col min="22" max="22" width="7.00390625" style="92" customWidth="1"/>
    <col min="23" max="23" width="0.9921875" style="92" customWidth="1"/>
    <col min="24" max="16384" width="9.140625" style="92" customWidth="1"/>
  </cols>
  <sheetData>
    <row r="1" spans="1:16" s="109" customFormat="1" ht="12.75">
      <c r="A1" s="107"/>
      <c r="B1" s="108"/>
      <c r="P1" s="107" t="s">
        <v>104</v>
      </c>
    </row>
    <row r="2" spans="1:16" s="109" customFormat="1" ht="12.75">
      <c r="A2" s="107"/>
      <c r="B2" s="108"/>
      <c r="P2" s="107" t="s">
        <v>35</v>
      </c>
    </row>
    <row r="3" spans="1:16" s="109" customFormat="1" ht="12.75">
      <c r="A3" s="107"/>
      <c r="B3" s="108"/>
      <c r="P3" s="107" t="s">
        <v>0</v>
      </c>
    </row>
    <row r="4" spans="1:16" s="109" customFormat="1" ht="12.75">
      <c r="A4" s="107"/>
      <c r="B4" s="108"/>
      <c r="P4" s="107" t="s">
        <v>52</v>
      </c>
    </row>
    <row r="5" s="109" customFormat="1" ht="12.75">
      <c r="B5" s="108"/>
    </row>
    <row r="6" spans="1:22" s="109" customFormat="1" ht="12.75">
      <c r="A6" s="468" t="s">
        <v>235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</row>
    <row r="7" spans="1:22" s="109" customFormat="1" ht="12.75">
      <c r="A7" s="110"/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2"/>
      <c r="O7" s="112"/>
      <c r="P7" s="112"/>
      <c r="Q7" s="112"/>
      <c r="R7" s="112"/>
      <c r="S7" s="112"/>
      <c r="T7" s="112"/>
      <c r="U7" s="112"/>
      <c r="V7" s="112"/>
    </row>
    <row r="8" spans="1:22" s="109" customFormat="1" ht="12.75">
      <c r="A8" s="468" t="s">
        <v>116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</row>
    <row r="9" spans="1:22" s="109" customFormat="1" ht="12.75">
      <c r="A9" s="110"/>
      <c r="B9" s="111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2"/>
      <c r="O9" s="112"/>
      <c r="P9" s="112"/>
      <c r="Q9" s="112"/>
      <c r="R9" s="112"/>
      <c r="S9" s="112"/>
      <c r="T9" s="112"/>
      <c r="U9" s="112"/>
      <c r="V9" s="112"/>
    </row>
    <row r="10" spans="1:22" s="109" customFormat="1" ht="12.75">
      <c r="A10" s="468" t="s">
        <v>205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9"/>
      <c r="S10" s="469"/>
      <c r="T10" s="469"/>
      <c r="U10" s="469"/>
      <c r="V10" s="469"/>
    </row>
    <row r="11" spans="2:22" s="109" customFormat="1" ht="12.75">
      <c r="B11" s="1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="109" customFormat="1" ht="12.75">
      <c r="B12" s="108"/>
    </row>
    <row r="13" spans="1:22" s="109" customFormat="1" ht="12.75">
      <c r="A13" s="470" t="s">
        <v>28</v>
      </c>
      <c r="B13" s="473" t="s">
        <v>1</v>
      </c>
      <c r="C13" s="473" t="s">
        <v>54</v>
      </c>
      <c r="D13" s="473" t="s">
        <v>55</v>
      </c>
      <c r="E13" s="478" t="s">
        <v>2</v>
      </c>
      <c r="F13" s="479"/>
      <c r="G13" s="479"/>
      <c r="H13" s="114"/>
      <c r="I13" s="480" t="s">
        <v>37</v>
      </c>
      <c r="J13" s="483" t="s">
        <v>38</v>
      </c>
      <c r="K13" s="483" t="s">
        <v>3</v>
      </c>
      <c r="L13" s="115"/>
      <c r="M13" s="116"/>
      <c r="N13" s="116"/>
      <c r="O13" s="116"/>
      <c r="P13" s="486"/>
      <c r="Q13" s="486"/>
      <c r="R13" s="116"/>
      <c r="S13" s="116"/>
      <c r="T13" s="117"/>
      <c r="U13" s="116"/>
      <c r="V13" s="114"/>
    </row>
    <row r="14" spans="1:22" s="109" customFormat="1" ht="12.75">
      <c r="A14" s="471"/>
      <c r="B14" s="474"/>
      <c r="C14" s="476"/>
      <c r="D14" s="476"/>
      <c r="E14" s="487" t="s">
        <v>4</v>
      </c>
      <c r="F14" s="488"/>
      <c r="G14" s="488"/>
      <c r="H14" s="489"/>
      <c r="I14" s="481"/>
      <c r="J14" s="484"/>
      <c r="K14" s="484"/>
      <c r="L14" s="490"/>
      <c r="M14" s="491"/>
      <c r="N14" s="491"/>
      <c r="O14" s="491"/>
      <c r="P14" s="491"/>
      <c r="Q14" s="491"/>
      <c r="R14" s="491"/>
      <c r="S14" s="491"/>
      <c r="T14" s="491"/>
      <c r="U14" s="491"/>
      <c r="V14" s="492"/>
    </row>
    <row r="15" spans="1:22" s="109" customFormat="1" ht="13.5" customHeight="1">
      <c r="A15" s="471"/>
      <c r="B15" s="474"/>
      <c r="C15" s="476"/>
      <c r="D15" s="476"/>
      <c r="E15" s="493" t="s">
        <v>5</v>
      </c>
      <c r="F15" s="493" t="s">
        <v>6</v>
      </c>
      <c r="G15" s="496" t="s">
        <v>36</v>
      </c>
      <c r="H15" s="493" t="s">
        <v>7</v>
      </c>
      <c r="I15" s="481"/>
      <c r="J15" s="484"/>
      <c r="K15" s="484"/>
      <c r="L15" s="499" t="s">
        <v>53</v>
      </c>
      <c r="M15" s="500"/>
      <c r="N15" s="500"/>
      <c r="O15" s="500"/>
      <c r="P15" s="500"/>
      <c r="Q15" s="500"/>
      <c r="R15" s="500"/>
      <c r="S15" s="500"/>
      <c r="T15" s="500"/>
      <c r="U15" s="500"/>
      <c r="V15" s="501"/>
    </row>
    <row r="16" spans="1:22" s="109" customFormat="1" ht="13.5" customHeight="1">
      <c r="A16" s="471"/>
      <c r="B16" s="474"/>
      <c r="C16" s="476"/>
      <c r="D16" s="476"/>
      <c r="E16" s="494"/>
      <c r="F16" s="494"/>
      <c r="G16" s="497"/>
      <c r="H16" s="494"/>
      <c r="I16" s="481"/>
      <c r="J16" s="484"/>
      <c r="K16" s="484"/>
      <c r="L16" s="483" t="s">
        <v>39</v>
      </c>
      <c r="M16" s="483" t="s">
        <v>236</v>
      </c>
      <c r="N16" s="502" t="s">
        <v>237</v>
      </c>
      <c r="O16" s="503"/>
      <c r="P16" s="504"/>
      <c r="Q16" s="502" t="s">
        <v>238</v>
      </c>
      <c r="R16" s="503"/>
      <c r="S16" s="504"/>
      <c r="T16" s="502" t="s">
        <v>239</v>
      </c>
      <c r="U16" s="503"/>
      <c r="V16" s="504"/>
    </row>
    <row r="17" spans="1:22" s="109" customFormat="1" ht="18" customHeight="1">
      <c r="A17" s="472"/>
      <c r="B17" s="475"/>
      <c r="C17" s="477"/>
      <c r="D17" s="477"/>
      <c r="E17" s="495"/>
      <c r="F17" s="495"/>
      <c r="G17" s="498"/>
      <c r="H17" s="495"/>
      <c r="I17" s="482"/>
      <c r="J17" s="485"/>
      <c r="K17" s="485"/>
      <c r="L17" s="485"/>
      <c r="M17" s="485"/>
      <c r="N17" s="118" t="s">
        <v>10</v>
      </c>
      <c r="O17" s="118" t="s">
        <v>11</v>
      </c>
      <c r="P17" s="118" t="s">
        <v>29</v>
      </c>
      <c r="Q17" s="118" t="s">
        <v>10</v>
      </c>
      <c r="R17" s="118" t="s">
        <v>11</v>
      </c>
      <c r="S17" s="118" t="s">
        <v>29</v>
      </c>
      <c r="T17" s="118" t="s">
        <v>10</v>
      </c>
      <c r="U17" s="118" t="s">
        <v>11</v>
      </c>
      <c r="V17" s="118" t="s">
        <v>29</v>
      </c>
    </row>
    <row r="18" spans="1:22" s="109" customFormat="1" ht="12.75">
      <c r="A18" s="119">
        <v>1</v>
      </c>
      <c r="B18" s="119">
        <v>2</v>
      </c>
      <c r="C18" s="119">
        <v>3</v>
      </c>
      <c r="D18" s="119">
        <v>4</v>
      </c>
      <c r="E18" s="119">
        <v>5</v>
      </c>
      <c r="F18" s="119">
        <v>6</v>
      </c>
      <c r="G18" s="119">
        <v>7</v>
      </c>
      <c r="H18" s="119">
        <v>8</v>
      </c>
      <c r="I18" s="119">
        <v>9</v>
      </c>
      <c r="J18" s="119">
        <v>10</v>
      </c>
      <c r="K18" s="119">
        <v>11</v>
      </c>
      <c r="L18" s="119">
        <v>12</v>
      </c>
      <c r="M18" s="119">
        <v>13</v>
      </c>
      <c r="N18" s="505">
        <v>15</v>
      </c>
      <c r="O18" s="506"/>
      <c r="P18" s="507"/>
      <c r="Q18" s="505">
        <v>16</v>
      </c>
      <c r="R18" s="506"/>
      <c r="S18" s="507"/>
      <c r="T18" s="505">
        <v>17</v>
      </c>
      <c r="U18" s="506"/>
      <c r="V18" s="507"/>
    </row>
    <row r="19" spans="1:22" s="109" customFormat="1" ht="15.75">
      <c r="A19" s="120" t="s">
        <v>43</v>
      </c>
      <c r="B19" s="508" t="s">
        <v>240</v>
      </c>
      <c r="C19" s="509"/>
      <c r="D19" s="509"/>
      <c r="E19" s="509"/>
      <c r="F19" s="509"/>
      <c r="G19" s="509"/>
      <c r="H19" s="510"/>
      <c r="I19" s="121"/>
      <c r="J19" s="121"/>
      <c r="K19" s="121"/>
      <c r="L19" s="121"/>
      <c r="M19" s="122">
        <f>M21+M31+M49</f>
        <v>8164940</v>
      </c>
      <c r="N19" s="122">
        <f aca="true" t="shared" si="0" ref="N19:V19">N21+N31+N49</f>
        <v>8998618.80776</v>
      </c>
      <c r="O19" s="122">
        <f t="shared" si="0"/>
        <v>8237972.0156</v>
      </c>
      <c r="P19" s="122">
        <f t="shared" si="0"/>
        <v>760646.7921600002</v>
      </c>
      <c r="Q19" s="122">
        <f t="shared" si="0"/>
        <v>9655865.853606401</v>
      </c>
      <c r="R19" s="122">
        <f t="shared" si="0"/>
        <v>9680620.6236064</v>
      </c>
      <c r="S19" s="122">
        <f t="shared" si="0"/>
        <v>0</v>
      </c>
      <c r="T19" s="122">
        <f t="shared" si="0"/>
        <v>10007114.124390658</v>
      </c>
      <c r="U19" s="122">
        <f t="shared" si="0"/>
        <v>10007114.124390658</v>
      </c>
      <c r="V19" s="122">
        <f t="shared" si="0"/>
        <v>0</v>
      </c>
    </row>
    <row r="20" spans="1:22" s="109" customFormat="1" ht="10.5" customHeight="1">
      <c r="A20" s="121"/>
      <c r="B20" s="511"/>
      <c r="C20" s="512"/>
      <c r="D20" s="512"/>
      <c r="E20" s="512"/>
      <c r="F20" s="512"/>
      <c r="G20" s="513"/>
      <c r="H20" s="121"/>
      <c r="I20" s="514"/>
      <c r="J20" s="515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s="109" customFormat="1" ht="12.75">
      <c r="A21" s="508" t="s">
        <v>241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123"/>
      <c r="M21" s="124">
        <f>M24+M25+M28+M30</f>
        <v>1780710</v>
      </c>
      <c r="N21" s="124">
        <f aca="true" t="shared" si="1" ref="N21:V21">N24+N25+N28+N30</f>
        <v>1941857.1282000002</v>
      </c>
      <c r="O21" s="124">
        <f t="shared" si="1"/>
        <v>1747829.255</v>
      </c>
      <c r="P21" s="124">
        <f t="shared" si="1"/>
        <v>194027.87320000015</v>
      </c>
      <c r="Q21" s="124">
        <f t="shared" si="1"/>
        <v>2017599.413328</v>
      </c>
      <c r="R21" s="124">
        <f t="shared" si="1"/>
        <v>2017599.413328</v>
      </c>
      <c r="S21" s="124">
        <f t="shared" si="1"/>
        <v>0</v>
      </c>
      <c r="T21" s="124">
        <f t="shared" si="1"/>
        <v>2096651.38986112</v>
      </c>
      <c r="U21" s="124">
        <f t="shared" si="1"/>
        <v>2096651.38986112</v>
      </c>
      <c r="V21" s="124">
        <f t="shared" si="1"/>
        <v>0</v>
      </c>
    </row>
    <row r="22" spans="1:22" s="109" customFormat="1" ht="22.5">
      <c r="A22" s="125" t="s">
        <v>17</v>
      </c>
      <c r="B22" s="126" t="s">
        <v>242</v>
      </c>
      <c r="C22" s="127" t="s">
        <v>90</v>
      </c>
      <c r="D22" s="126"/>
      <c r="E22" s="128" t="s">
        <v>117</v>
      </c>
      <c r="F22" s="128" t="s">
        <v>118</v>
      </c>
      <c r="G22" s="128"/>
      <c r="H22" s="128"/>
      <c r="I22" s="128"/>
      <c r="J22" s="128"/>
      <c r="K22" s="128"/>
      <c r="L22" s="128"/>
      <c r="M22" s="129">
        <f>SUM(M23+M26)</f>
        <v>1561000</v>
      </c>
      <c r="N22" s="129">
        <f aca="true" t="shared" si="2" ref="N22:V22">SUM(N23+N26)</f>
        <v>1708971.4782000002</v>
      </c>
      <c r="O22" s="129">
        <f t="shared" si="2"/>
        <v>1521943.605</v>
      </c>
      <c r="P22" s="129">
        <f t="shared" si="2"/>
        <v>187027.87320000015</v>
      </c>
      <c r="Q22" s="129">
        <f t="shared" si="2"/>
        <v>1777330.337328</v>
      </c>
      <c r="R22" s="129">
        <f t="shared" si="2"/>
        <v>1777330.337328</v>
      </c>
      <c r="S22" s="129">
        <f t="shared" si="2"/>
        <v>0</v>
      </c>
      <c r="T22" s="129">
        <f t="shared" si="2"/>
        <v>1848423.5508211202</v>
      </c>
      <c r="U22" s="129">
        <f t="shared" si="2"/>
        <v>1848423.5508211202</v>
      </c>
      <c r="V22" s="129">
        <f t="shared" si="2"/>
        <v>0</v>
      </c>
    </row>
    <row r="23" spans="1:22" s="109" customFormat="1" ht="12.75">
      <c r="A23" s="517" t="s">
        <v>123</v>
      </c>
      <c r="B23" s="520" t="s">
        <v>120</v>
      </c>
      <c r="C23" s="127"/>
      <c r="D23" s="126"/>
      <c r="E23" s="128" t="s">
        <v>117</v>
      </c>
      <c r="F23" s="128" t="s">
        <v>118</v>
      </c>
      <c r="G23" s="130" t="s">
        <v>243</v>
      </c>
      <c r="H23" s="128" t="s">
        <v>119</v>
      </c>
      <c r="I23" s="128"/>
      <c r="J23" s="128"/>
      <c r="K23" s="128"/>
      <c r="L23" s="128"/>
      <c r="M23" s="129">
        <f>SUM(M24:M25)</f>
        <v>1561000</v>
      </c>
      <c r="N23" s="129">
        <f aca="true" t="shared" si="3" ref="N23:V23">SUM(N24:N25)</f>
        <v>1708971.4782000002</v>
      </c>
      <c r="O23" s="129">
        <f t="shared" si="3"/>
        <v>1521943.605</v>
      </c>
      <c r="P23" s="129">
        <f t="shared" si="3"/>
        <v>187027.87320000015</v>
      </c>
      <c r="Q23" s="129">
        <f t="shared" si="3"/>
        <v>1777330.337328</v>
      </c>
      <c r="R23" s="129">
        <f t="shared" si="3"/>
        <v>1777330.337328</v>
      </c>
      <c r="S23" s="129">
        <f t="shared" si="3"/>
        <v>0</v>
      </c>
      <c r="T23" s="129">
        <f t="shared" si="3"/>
        <v>1848423.5508211202</v>
      </c>
      <c r="U23" s="129">
        <f t="shared" si="3"/>
        <v>1848423.5508211202</v>
      </c>
      <c r="V23" s="129">
        <f t="shared" si="3"/>
        <v>0</v>
      </c>
    </row>
    <row r="24" spans="1:22" s="109" customFormat="1" ht="12.75" customHeight="1">
      <c r="A24" s="518"/>
      <c r="B24" s="521"/>
      <c r="C24" s="127"/>
      <c r="D24" s="126"/>
      <c r="E24" s="128" t="s">
        <v>117</v>
      </c>
      <c r="F24" s="128" t="s">
        <v>118</v>
      </c>
      <c r="G24" s="130" t="s">
        <v>188</v>
      </c>
      <c r="H24" s="128" t="s">
        <v>119</v>
      </c>
      <c r="I24" s="128"/>
      <c r="J24" s="128"/>
      <c r="K24" s="128"/>
      <c r="L24" s="128"/>
      <c r="M24" s="129">
        <f>'[1]Бюджетная заявка'!H347</f>
        <v>953300</v>
      </c>
      <c r="N24" s="129">
        <f>'[1]Бюджетная заявка'!I347</f>
        <v>1070858.0232000002</v>
      </c>
      <c r="O24" s="129">
        <f>'[1]Бюджетная заявка'!J347</f>
        <v>929491.29</v>
      </c>
      <c r="P24" s="129">
        <f>'[1]Бюджетная заявка'!K347</f>
        <v>141366.73320000013</v>
      </c>
      <c r="Q24" s="129">
        <f>'[1]Бюджетная заявка'!L347</f>
        <v>1113692.344128</v>
      </c>
      <c r="R24" s="129">
        <f>'[1]Бюджетная заявка'!M347</f>
        <v>1113692.344128</v>
      </c>
      <c r="S24" s="129">
        <f>'[1]Бюджетная заявка'!N347</f>
        <v>0</v>
      </c>
      <c r="T24" s="129">
        <f>'[1]Бюджетная заявка'!O347</f>
        <v>1158240.0378931202</v>
      </c>
      <c r="U24" s="129">
        <f>'[1]Бюджетная заявка'!P347</f>
        <v>1158240.0378931202</v>
      </c>
      <c r="V24" s="129">
        <f>'[1]Бюджетная заявка'!Q347</f>
        <v>0</v>
      </c>
    </row>
    <row r="25" spans="1:22" s="109" customFormat="1" ht="12.75" customHeight="1">
      <c r="A25" s="518"/>
      <c r="B25" s="521"/>
      <c r="C25" s="127"/>
      <c r="D25" s="126"/>
      <c r="E25" s="128" t="s">
        <v>117</v>
      </c>
      <c r="F25" s="128" t="s">
        <v>118</v>
      </c>
      <c r="G25" s="130" t="s">
        <v>244</v>
      </c>
      <c r="H25" s="128" t="s">
        <v>119</v>
      </c>
      <c r="I25" s="128"/>
      <c r="J25" s="128"/>
      <c r="K25" s="128"/>
      <c r="L25" s="128"/>
      <c r="M25" s="129">
        <f>'[1]Бюджетная заявка'!H382</f>
        <v>607700</v>
      </c>
      <c r="N25" s="129">
        <f>'[1]Бюджетная заявка'!I382</f>
        <v>638113.4550000001</v>
      </c>
      <c r="O25" s="129">
        <f>'[1]Бюджетная заявка'!J382</f>
        <v>592452.315</v>
      </c>
      <c r="P25" s="129">
        <f>'[1]Бюджетная заявка'!K382</f>
        <v>45661.14</v>
      </c>
      <c r="Q25" s="129">
        <f>'[1]Бюджетная заявка'!L382</f>
        <v>663637.9931999999</v>
      </c>
      <c r="R25" s="129">
        <f>'[1]Бюджетная заявка'!M382</f>
        <v>663637.9931999999</v>
      </c>
      <c r="S25" s="129">
        <f>'[1]Бюджетная заявка'!N382</f>
        <v>0</v>
      </c>
      <c r="T25" s="129">
        <f>'[1]Бюджетная заявка'!O382</f>
        <v>690183.512928</v>
      </c>
      <c r="U25" s="129">
        <f>'[1]Бюджетная заявка'!P382</f>
        <v>690183.512928</v>
      </c>
      <c r="V25" s="129">
        <f>'[1]Бюджетная заявка'!Q382</f>
        <v>0</v>
      </c>
    </row>
    <row r="26" spans="1:22" s="109" customFormat="1" ht="5.25" customHeight="1">
      <c r="A26" s="519"/>
      <c r="B26" s="522"/>
      <c r="C26" s="127"/>
      <c r="D26" s="126"/>
      <c r="E26" s="128"/>
      <c r="F26" s="128"/>
      <c r="G26" s="128"/>
      <c r="H26" s="128"/>
      <c r="I26" s="128"/>
      <c r="J26" s="128"/>
      <c r="K26" s="128"/>
      <c r="L26" s="128"/>
      <c r="M26" s="129"/>
      <c r="N26" s="129"/>
      <c r="O26" s="129"/>
      <c r="P26" s="129"/>
      <c r="Q26" s="129"/>
      <c r="R26" s="129"/>
      <c r="S26" s="129"/>
      <c r="T26" s="129"/>
      <c r="U26" s="129"/>
      <c r="V26" s="129"/>
    </row>
    <row r="27" spans="1:22" s="109" customFormat="1" ht="22.5" customHeight="1">
      <c r="A27" s="125" t="s">
        <v>18</v>
      </c>
      <c r="B27" s="126" t="s">
        <v>112</v>
      </c>
      <c r="C27" s="127" t="s">
        <v>90</v>
      </c>
      <c r="D27" s="126"/>
      <c r="E27" s="128" t="s">
        <v>117</v>
      </c>
      <c r="F27" s="128" t="s">
        <v>118</v>
      </c>
      <c r="G27" s="130" t="s">
        <v>243</v>
      </c>
      <c r="H27" s="128" t="s">
        <v>121</v>
      </c>
      <c r="I27" s="128"/>
      <c r="J27" s="128"/>
      <c r="K27" s="128"/>
      <c r="L27" s="128"/>
      <c r="M27" s="129">
        <f>SUM(M28:M28)</f>
        <v>213710</v>
      </c>
      <c r="N27" s="129">
        <f aca="true" t="shared" si="4" ref="N27:V27">SUM(N28:N28)</f>
        <v>226645.65</v>
      </c>
      <c r="O27" s="129">
        <f t="shared" si="4"/>
        <v>219645.65</v>
      </c>
      <c r="P27" s="129">
        <f t="shared" si="4"/>
        <v>7000</v>
      </c>
      <c r="Q27" s="129">
        <f t="shared" si="4"/>
        <v>233779.476</v>
      </c>
      <c r="R27" s="129">
        <f t="shared" si="4"/>
        <v>233779.476</v>
      </c>
      <c r="S27" s="129">
        <f t="shared" si="4"/>
        <v>0</v>
      </c>
      <c r="T27" s="129">
        <f t="shared" si="4"/>
        <v>241478.65503999998</v>
      </c>
      <c r="U27" s="129">
        <f t="shared" si="4"/>
        <v>241478.65503999998</v>
      </c>
      <c r="V27" s="129">
        <f t="shared" si="4"/>
        <v>0</v>
      </c>
    </row>
    <row r="28" spans="1:22" s="109" customFormat="1" ht="22.5" customHeight="1">
      <c r="A28" s="125" t="s">
        <v>59</v>
      </c>
      <c r="B28" s="131" t="s">
        <v>120</v>
      </c>
      <c r="C28" s="127"/>
      <c r="D28" s="126"/>
      <c r="E28" s="128" t="s">
        <v>117</v>
      </c>
      <c r="F28" s="128" t="s">
        <v>118</v>
      </c>
      <c r="G28" s="130" t="s">
        <v>188</v>
      </c>
      <c r="H28" s="128" t="s">
        <v>121</v>
      </c>
      <c r="I28" s="128"/>
      <c r="J28" s="128"/>
      <c r="K28" s="128"/>
      <c r="L28" s="128"/>
      <c r="M28" s="129">
        <f>'[1]Бюджетная заявка'!H352</f>
        <v>213710</v>
      </c>
      <c r="N28" s="129">
        <f>'[1]Бюджетная заявка'!I352</f>
        <v>226645.65</v>
      </c>
      <c r="O28" s="129">
        <f>'[1]Бюджетная заявка'!J352</f>
        <v>219645.65</v>
      </c>
      <c r="P28" s="129">
        <f>'[1]Бюджетная заявка'!K352</f>
        <v>7000</v>
      </c>
      <c r="Q28" s="129">
        <f>'[1]Бюджетная заявка'!L352</f>
        <v>233779.476</v>
      </c>
      <c r="R28" s="129">
        <f>'[1]Бюджетная заявка'!M352</f>
        <v>233779.476</v>
      </c>
      <c r="S28" s="129">
        <f>'[1]Бюджетная заявка'!N352</f>
        <v>0</v>
      </c>
      <c r="T28" s="129">
        <f>'[1]Бюджетная заявка'!O352</f>
        <v>241478.65503999998</v>
      </c>
      <c r="U28" s="129">
        <f>'[1]Бюджетная заявка'!P352</f>
        <v>241478.65503999998</v>
      </c>
      <c r="V28" s="129">
        <f>'[1]Бюджетная заявка'!Q352</f>
        <v>0</v>
      </c>
    </row>
    <row r="29" spans="1:22" s="109" customFormat="1" ht="12.75">
      <c r="A29" s="125" t="s">
        <v>60</v>
      </c>
      <c r="B29" s="126" t="s">
        <v>61</v>
      </c>
      <c r="C29" s="127" t="s">
        <v>90</v>
      </c>
      <c r="D29" s="126"/>
      <c r="E29" s="128"/>
      <c r="F29" s="128"/>
      <c r="G29" s="128"/>
      <c r="H29" s="128"/>
      <c r="I29" s="128"/>
      <c r="J29" s="128"/>
      <c r="K29" s="128"/>
      <c r="L29" s="128"/>
      <c r="M29" s="129">
        <f>SUM(M30)</f>
        <v>6000</v>
      </c>
      <c r="N29" s="129">
        <f aca="true" t="shared" si="5" ref="N29:V29">SUM(N30)</f>
        <v>6240</v>
      </c>
      <c r="O29" s="129">
        <f t="shared" si="5"/>
        <v>6240</v>
      </c>
      <c r="P29" s="129">
        <f t="shared" si="5"/>
        <v>0</v>
      </c>
      <c r="Q29" s="129">
        <f t="shared" si="5"/>
        <v>6489.6</v>
      </c>
      <c r="R29" s="129">
        <f t="shared" si="5"/>
        <v>6489.6</v>
      </c>
      <c r="S29" s="129">
        <f t="shared" si="5"/>
        <v>0</v>
      </c>
      <c r="T29" s="129">
        <f t="shared" si="5"/>
        <v>6749.184</v>
      </c>
      <c r="U29" s="129">
        <f t="shared" si="5"/>
        <v>6749.184</v>
      </c>
      <c r="V29" s="129">
        <f t="shared" si="5"/>
        <v>0</v>
      </c>
    </row>
    <row r="30" spans="1:22" s="109" customFormat="1" ht="24.75" customHeight="1">
      <c r="A30" s="125" t="s">
        <v>62</v>
      </c>
      <c r="B30" s="131" t="s">
        <v>120</v>
      </c>
      <c r="C30" s="126"/>
      <c r="D30" s="126"/>
      <c r="E30" s="128" t="s">
        <v>117</v>
      </c>
      <c r="F30" s="128" t="s">
        <v>118</v>
      </c>
      <c r="G30" s="130" t="s">
        <v>188</v>
      </c>
      <c r="H30" s="128" t="s">
        <v>122</v>
      </c>
      <c r="I30" s="128"/>
      <c r="J30" s="128"/>
      <c r="K30" s="128"/>
      <c r="L30" s="128"/>
      <c r="M30" s="129">
        <f>'[1]Бюджетная заявка'!H377</f>
        <v>6000</v>
      </c>
      <c r="N30" s="129">
        <f>'[1]Бюджетная заявка'!I377</f>
        <v>6240</v>
      </c>
      <c r="O30" s="129">
        <f>'[1]Бюджетная заявка'!J377</f>
        <v>6240</v>
      </c>
      <c r="P30" s="129">
        <f>'[1]Бюджетная заявка'!K377</f>
        <v>0</v>
      </c>
      <c r="Q30" s="129">
        <f>'[1]Бюджетная заявка'!L377</f>
        <v>6489.6</v>
      </c>
      <c r="R30" s="129">
        <f>'[1]Бюджетная заявка'!M377</f>
        <v>6489.6</v>
      </c>
      <c r="S30" s="129">
        <f>'[1]Бюджетная заявка'!N377</f>
        <v>0</v>
      </c>
      <c r="T30" s="129">
        <f>'[1]Бюджетная заявка'!O377</f>
        <v>6749.184</v>
      </c>
      <c r="U30" s="129">
        <f>'[1]Бюджетная заявка'!P377</f>
        <v>6749.184</v>
      </c>
      <c r="V30" s="129">
        <f>'[1]Бюджетная заявка'!Q377</f>
        <v>0</v>
      </c>
    </row>
    <row r="31" spans="1:22" s="109" customFormat="1" ht="21" customHeight="1">
      <c r="A31" s="523" t="s">
        <v>245</v>
      </c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132"/>
      <c r="M31" s="133">
        <f>M34+M37+M38+M43+M44+M47+M48+M42+M46</f>
        <v>4679440</v>
      </c>
      <c r="N31" s="133">
        <f aca="true" t="shared" si="6" ref="N31:V31">N34+N37+N38+N43+N44+N47+N48+N42+N46</f>
        <v>5257845.12956</v>
      </c>
      <c r="O31" s="133">
        <f t="shared" si="6"/>
        <v>4771226.2106</v>
      </c>
      <c r="P31" s="133">
        <f t="shared" si="6"/>
        <v>486618.91896000004</v>
      </c>
      <c r="Q31" s="133">
        <f t="shared" si="6"/>
        <v>5839349.8902784</v>
      </c>
      <c r="R31" s="133">
        <f t="shared" si="6"/>
        <v>5839391.4902784005</v>
      </c>
      <c r="S31" s="133">
        <f t="shared" si="6"/>
        <v>0</v>
      </c>
      <c r="T31" s="133">
        <f t="shared" si="6"/>
        <v>6061131.265729537</v>
      </c>
      <c r="U31" s="133">
        <f t="shared" si="6"/>
        <v>6061131.265729537</v>
      </c>
      <c r="V31" s="133">
        <f t="shared" si="6"/>
        <v>0</v>
      </c>
    </row>
    <row r="32" spans="1:22" s="109" customFormat="1" ht="15" customHeight="1">
      <c r="A32" s="134" t="s">
        <v>19</v>
      </c>
      <c r="B32" s="126" t="s">
        <v>246</v>
      </c>
      <c r="C32" s="128"/>
      <c r="D32" s="128"/>
      <c r="E32" s="128" t="s">
        <v>126</v>
      </c>
      <c r="F32" s="128" t="s">
        <v>127</v>
      </c>
      <c r="G32" s="130" t="s">
        <v>191</v>
      </c>
      <c r="H32" s="128"/>
      <c r="I32" s="128"/>
      <c r="J32" s="128"/>
      <c r="K32" s="128"/>
      <c r="L32" s="128"/>
      <c r="M32" s="129">
        <f>M34+M42+M46</f>
        <v>1630920</v>
      </c>
      <c r="N32" s="129">
        <f aca="true" t="shared" si="7" ref="N32:V32">N34+N42+N46</f>
        <v>1943785.0966</v>
      </c>
      <c r="O32" s="129">
        <f t="shared" si="7"/>
        <v>1918785.0966</v>
      </c>
      <c r="P32" s="129">
        <f t="shared" si="7"/>
        <v>25000</v>
      </c>
      <c r="Q32" s="129">
        <f t="shared" si="7"/>
        <v>2395179.456</v>
      </c>
      <c r="R32" s="129">
        <f t="shared" si="7"/>
        <v>2395221.056</v>
      </c>
      <c r="S32" s="129">
        <f t="shared" si="7"/>
        <v>0</v>
      </c>
      <c r="T32" s="129">
        <f t="shared" si="7"/>
        <v>2480496.01408</v>
      </c>
      <c r="U32" s="129">
        <f t="shared" si="7"/>
        <v>2480496.01408</v>
      </c>
      <c r="V32" s="129">
        <f t="shared" si="7"/>
        <v>0</v>
      </c>
    </row>
    <row r="33" spans="1:22" s="109" customFormat="1" ht="12" customHeight="1">
      <c r="A33" s="525" t="s">
        <v>128</v>
      </c>
      <c r="B33" s="520" t="s">
        <v>124</v>
      </c>
      <c r="C33" s="128"/>
      <c r="D33" s="128"/>
      <c r="E33" s="128" t="s">
        <v>126</v>
      </c>
      <c r="F33" s="128" t="s">
        <v>127</v>
      </c>
      <c r="G33" s="128"/>
      <c r="H33" s="128"/>
      <c r="I33" s="128"/>
      <c r="J33" s="128"/>
      <c r="K33" s="128"/>
      <c r="L33" s="128"/>
      <c r="M33" s="129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2" s="109" customFormat="1" ht="12.75" customHeight="1">
      <c r="A34" s="526"/>
      <c r="B34" s="521"/>
      <c r="C34" s="128"/>
      <c r="D34" s="128"/>
      <c r="E34" s="128" t="s">
        <v>126</v>
      </c>
      <c r="F34" s="128" t="s">
        <v>127</v>
      </c>
      <c r="G34" s="130" t="s">
        <v>191</v>
      </c>
      <c r="H34" s="128" t="s">
        <v>119</v>
      </c>
      <c r="I34" s="128"/>
      <c r="J34" s="128"/>
      <c r="K34" s="128"/>
      <c r="L34" s="128"/>
      <c r="M34" s="129">
        <f>'[1]Бюджетная заявка'!H245</f>
        <v>1527500</v>
      </c>
      <c r="N34" s="129">
        <f>'[1]Бюджетная заявка'!I245</f>
        <v>1809458.7966</v>
      </c>
      <c r="O34" s="129">
        <f>'[1]Бюджетная заявка'!J245</f>
        <v>1809458.7966</v>
      </c>
      <c r="P34" s="129">
        <f>'[1]Бюджетная заявка'!K245</f>
        <v>0</v>
      </c>
      <c r="Q34" s="129">
        <f>'[1]Бюджетная заявка'!L245</f>
        <v>2257996.104</v>
      </c>
      <c r="R34" s="129">
        <f>'[1]Бюджетная заявка'!M245</f>
        <v>2257996.104</v>
      </c>
      <c r="S34" s="129">
        <f>'[1]Бюджетная заявка'!N245</f>
        <v>0</v>
      </c>
      <c r="T34" s="129">
        <f>'[1]Бюджетная заявка'!O245</f>
        <v>2340256.464</v>
      </c>
      <c r="U34" s="129">
        <f>'[1]Бюджетная заявка'!P245</f>
        <v>2340256.464</v>
      </c>
      <c r="V34" s="129">
        <f>'[1]Бюджетная заявка'!Q245</f>
        <v>0</v>
      </c>
    </row>
    <row r="35" spans="1:22" s="109" customFormat="1" ht="10.5" customHeight="1">
      <c r="A35" s="527"/>
      <c r="B35" s="522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3"/>
      <c r="N35" s="123"/>
      <c r="O35" s="123"/>
      <c r="P35" s="123"/>
      <c r="Q35" s="129"/>
      <c r="R35" s="129"/>
      <c r="S35" s="129"/>
      <c r="T35" s="129"/>
      <c r="U35" s="129"/>
      <c r="V35" s="129"/>
    </row>
    <row r="36" spans="1:22" s="109" customFormat="1" ht="13.5" customHeight="1">
      <c r="A36" s="525" t="s">
        <v>108</v>
      </c>
      <c r="B36" s="520" t="s">
        <v>125</v>
      </c>
      <c r="C36" s="126"/>
      <c r="D36" s="135"/>
      <c r="E36" s="128" t="s">
        <v>129</v>
      </c>
      <c r="F36" s="128" t="s">
        <v>117</v>
      </c>
      <c r="G36" s="130" t="s">
        <v>247</v>
      </c>
      <c r="H36" s="128"/>
      <c r="I36" s="128"/>
      <c r="J36" s="128"/>
      <c r="K36" s="128"/>
      <c r="L36" s="128"/>
      <c r="M36" s="129">
        <f>SUM(M37:M40)+M43+M47</f>
        <v>3046520</v>
      </c>
      <c r="N36" s="129">
        <f aca="true" t="shared" si="8" ref="N36:V36">SUM(N37:N40)+N43+N47</f>
        <v>3311700.03296</v>
      </c>
      <c r="O36" s="129">
        <f t="shared" si="8"/>
        <v>2850081.114</v>
      </c>
      <c r="P36" s="129">
        <f t="shared" si="8"/>
        <v>461618.91896000004</v>
      </c>
      <c r="Q36" s="129">
        <f t="shared" si="8"/>
        <v>3441810.4342784</v>
      </c>
      <c r="R36" s="129">
        <f t="shared" si="8"/>
        <v>3441810.4342784</v>
      </c>
      <c r="S36" s="129">
        <f t="shared" si="8"/>
        <v>0</v>
      </c>
      <c r="T36" s="129">
        <f t="shared" si="8"/>
        <v>3578275.2516495367</v>
      </c>
      <c r="U36" s="129">
        <f t="shared" si="8"/>
        <v>3578275.2516495367</v>
      </c>
      <c r="V36" s="129">
        <f t="shared" si="8"/>
        <v>0</v>
      </c>
    </row>
    <row r="37" spans="1:22" s="109" customFormat="1" ht="45" customHeight="1">
      <c r="A37" s="526"/>
      <c r="B37" s="521"/>
      <c r="C37" s="126" t="s">
        <v>133</v>
      </c>
      <c r="D37" s="134" t="s">
        <v>132</v>
      </c>
      <c r="E37" s="128" t="s">
        <v>129</v>
      </c>
      <c r="F37" s="128" t="s">
        <v>117</v>
      </c>
      <c r="G37" s="130" t="s">
        <v>248</v>
      </c>
      <c r="H37" s="128" t="s">
        <v>130</v>
      </c>
      <c r="I37" s="128"/>
      <c r="J37" s="128"/>
      <c r="K37" s="128"/>
      <c r="L37" s="128"/>
      <c r="M37" s="129">
        <f>'[1]Бюджетная заявка'!H71</f>
        <v>2698320</v>
      </c>
      <c r="N37" s="129">
        <f>'[1]Бюджетная заявка'!I71</f>
        <v>2946562.03296</v>
      </c>
      <c r="O37" s="129">
        <f>'[1]Бюджетная заявка'!J71</f>
        <v>2495943.114</v>
      </c>
      <c r="P37" s="129">
        <f>'[1]Бюджетная заявка'!K71</f>
        <v>450618.91896000004</v>
      </c>
      <c r="Q37" s="129">
        <f>'[1]Бюджетная заявка'!L71</f>
        <v>3064424.5142784</v>
      </c>
      <c r="R37" s="129">
        <f>'[1]Бюджетная заявка'!M71</f>
        <v>3064424.5142784</v>
      </c>
      <c r="S37" s="129">
        <f>'[1]Бюджетная заявка'!N71</f>
        <v>0</v>
      </c>
      <c r="T37" s="129">
        <f>'[1]Бюджетная заявка'!O71</f>
        <v>3187001.4948495366</v>
      </c>
      <c r="U37" s="129">
        <f>'[1]Бюджетная заявка'!P71</f>
        <v>3187001.4948495366</v>
      </c>
      <c r="V37" s="129">
        <f>'[1]Бюджетная заявка'!Q71</f>
        <v>0</v>
      </c>
    </row>
    <row r="38" spans="1:22" s="109" customFormat="1" ht="54.75" customHeight="1" hidden="1">
      <c r="A38" s="526"/>
      <c r="B38" s="521"/>
      <c r="C38" s="136" t="s">
        <v>249</v>
      </c>
      <c r="D38" s="134" t="s">
        <v>92</v>
      </c>
      <c r="E38" s="128" t="s">
        <v>129</v>
      </c>
      <c r="F38" s="128" t="s">
        <v>117</v>
      </c>
      <c r="G38" s="128"/>
      <c r="H38" s="128" t="s">
        <v>130</v>
      </c>
      <c r="I38" s="128"/>
      <c r="J38" s="128"/>
      <c r="K38" s="128"/>
      <c r="L38" s="128"/>
      <c r="M38" s="129">
        <f>'[1]Бюджетная заявка'!H485</f>
        <v>0</v>
      </c>
      <c r="N38" s="123">
        <f>SUM(O38:P38)</f>
        <v>0</v>
      </c>
      <c r="O38" s="129">
        <f>'[1]Бюджетная заявка'!J485</f>
        <v>0</v>
      </c>
      <c r="P38" s="129">
        <f>'[1]Бюджетная заявка'!K485</f>
        <v>0</v>
      </c>
      <c r="Q38" s="129">
        <f>'[1]Бюджетная заявка'!L485</f>
        <v>0</v>
      </c>
      <c r="R38" s="129">
        <f>'[1]Бюджетная заявка'!M485</f>
        <v>0</v>
      </c>
      <c r="S38" s="129">
        <f>'[1]Бюджетная заявка'!N485</f>
        <v>0</v>
      </c>
      <c r="T38" s="129">
        <f>'[1]Бюджетная заявка'!O485</f>
        <v>0</v>
      </c>
      <c r="U38" s="129">
        <f>'[1]Бюджетная заявка'!P485</f>
        <v>0</v>
      </c>
      <c r="V38" s="129">
        <f>'[1]Бюджетная заявка'!Q485</f>
        <v>0</v>
      </c>
    </row>
    <row r="39" spans="1:22" s="109" customFormat="1" ht="45.75" customHeight="1" hidden="1">
      <c r="A39" s="526"/>
      <c r="B39" s="521"/>
      <c r="C39" s="126" t="s">
        <v>133</v>
      </c>
      <c r="D39" s="134" t="s">
        <v>132</v>
      </c>
      <c r="E39" s="128"/>
      <c r="F39" s="128"/>
      <c r="G39" s="128"/>
      <c r="H39" s="128"/>
      <c r="I39" s="128"/>
      <c r="J39" s="128"/>
      <c r="K39" s="128"/>
      <c r="L39" s="128"/>
      <c r="M39" s="123"/>
      <c r="N39" s="123"/>
      <c r="O39" s="123"/>
      <c r="P39" s="123"/>
      <c r="Q39" s="124"/>
      <c r="R39" s="124"/>
      <c r="S39" s="124"/>
      <c r="T39" s="124"/>
      <c r="U39" s="124"/>
      <c r="V39" s="124"/>
    </row>
    <row r="40" spans="1:22" s="109" customFormat="1" ht="54.75" customHeight="1" hidden="1">
      <c r="A40" s="526"/>
      <c r="B40" s="521"/>
      <c r="C40" s="136" t="s">
        <v>249</v>
      </c>
      <c r="D40" s="134" t="s">
        <v>92</v>
      </c>
      <c r="E40" s="128"/>
      <c r="F40" s="128"/>
      <c r="G40" s="128"/>
      <c r="H40" s="128"/>
      <c r="I40" s="128"/>
      <c r="J40" s="128"/>
      <c r="K40" s="128"/>
      <c r="L40" s="128"/>
      <c r="M40" s="123"/>
      <c r="N40" s="123"/>
      <c r="O40" s="123"/>
      <c r="P40" s="123"/>
      <c r="Q40" s="124"/>
      <c r="R40" s="124"/>
      <c r="S40" s="124"/>
      <c r="T40" s="124"/>
      <c r="U40" s="124"/>
      <c r="V40" s="124"/>
    </row>
    <row r="41" spans="1:22" s="109" customFormat="1" ht="23.25" customHeight="1">
      <c r="A41" s="134" t="s">
        <v>20</v>
      </c>
      <c r="B41" s="126" t="s">
        <v>112</v>
      </c>
      <c r="C41" s="132"/>
      <c r="D41" s="128"/>
      <c r="E41" s="128"/>
      <c r="F41" s="128"/>
      <c r="G41" s="128"/>
      <c r="H41" s="128"/>
      <c r="I41" s="128"/>
      <c r="J41" s="128"/>
      <c r="K41" s="128"/>
      <c r="L41" s="128"/>
      <c r="M41" s="129">
        <f>SUM(M42:M44)</f>
        <v>444120</v>
      </c>
      <c r="N41" s="129">
        <f aca="true" t="shared" si="9" ref="N41:V41">SUM(N42:N44)</f>
        <v>491664.3</v>
      </c>
      <c r="O41" s="129">
        <f t="shared" si="9"/>
        <v>455664.3</v>
      </c>
      <c r="P41" s="129">
        <f t="shared" si="9"/>
        <v>36000</v>
      </c>
      <c r="Q41" s="129">
        <f t="shared" si="9"/>
        <v>506498.872</v>
      </c>
      <c r="R41" s="129">
        <f t="shared" si="9"/>
        <v>506498.872</v>
      </c>
      <c r="S41" s="129">
        <f t="shared" si="9"/>
        <v>0</v>
      </c>
      <c r="T41" s="129">
        <f t="shared" si="9"/>
        <v>523076.82688</v>
      </c>
      <c r="U41" s="129">
        <f t="shared" si="9"/>
        <v>523076.82688</v>
      </c>
      <c r="V41" s="129">
        <f t="shared" si="9"/>
        <v>0</v>
      </c>
    </row>
    <row r="42" spans="1:22" s="109" customFormat="1" ht="34.5" customHeight="1">
      <c r="A42" s="134" t="s">
        <v>105</v>
      </c>
      <c r="B42" s="126" t="s">
        <v>124</v>
      </c>
      <c r="C42" s="132"/>
      <c r="D42" s="137"/>
      <c r="E42" s="128" t="s">
        <v>126</v>
      </c>
      <c r="F42" s="128" t="s">
        <v>127</v>
      </c>
      <c r="G42" s="130" t="s">
        <v>191</v>
      </c>
      <c r="H42" s="128" t="s">
        <v>121</v>
      </c>
      <c r="I42" s="128"/>
      <c r="J42" s="128"/>
      <c r="K42" s="128"/>
      <c r="L42" s="128"/>
      <c r="M42" s="129">
        <f>'[1]Бюджетная заявка'!H250</f>
        <v>101420</v>
      </c>
      <c r="N42" s="129">
        <f>'[1]Бюджетная заявка'!I250</f>
        <v>132246.3</v>
      </c>
      <c r="O42" s="129">
        <f>'[1]Бюджетная заявка'!J250</f>
        <v>107246.3</v>
      </c>
      <c r="P42" s="129">
        <f>'[1]Бюджетная заявка'!K250</f>
        <v>25000</v>
      </c>
      <c r="Q42" s="129">
        <f>'[1]Бюджетная заявка'!L250</f>
        <v>135061.752</v>
      </c>
      <c r="R42" s="129">
        <f>'[1]Бюджетная заявка'!M250</f>
        <v>135061.752</v>
      </c>
      <c r="S42" s="129">
        <f>'[1]Бюджетная заявка'!N250</f>
        <v>0</v>
      </c>
      <c r="T42" s="129">
        <f>'[1]Бюджетная заявка'!O250</f>
        <v>137989.82208</v>
      </c>
      <c r="U42" s="129">
        <f>'[1]Бюджетная заявка'!P250</f>
        <v>137989.82208</v>
      </c>
      <c r="V42" s="129">
        <f>'[1]Бюджетная заявка'!Q250</f>
        <v>0</v>
      </c>
    </row>
    <row r="43" spans="1:22" s="109" customFormat="1" ht="43.5" customHeight="1">
      <c r="A43" s="134" t="s">
        <v>106</v>
      </c>
      <c r="B43" s="520" t="s">
        <v>125</v>
      </c>
      <c r="C43" s="126" t="s">
        <v>133</v>
      </c>
      <c r="D43" s="137" t="s">
        <v>132</v>
      </c>
      <c r="E43" s="128" t="s">
        <v>129</v>
      </c>
      <c r="F43" s="128" t="s">
        <v>117</v>
      </c>
      <c r="G43" s="130" t="s">
        <v>248</v>
      </c>
      <c r="H43" s="128" t="s">
        <v>121</v>
      </c>
      <c r="I43" s="128"/>
      <c r="J43" s="128"/>
      <c r="K43" s="128"/>
      <c r="L43" s="128"/>
      <c r="M43" s="129">
        <f>'[1]Бюджетная заявка'!H79</f>
        <v>342700</v>
      </c>
      <c r="N43" s="129">
        <f>'[1]Бюджетная заявка'!I79</f>
        <v>359418</v>
      </c>
      <c r="O43" s="129">
        <f>'[1]Бюджетная заявка'!J79</f>
        <v>348418</v>
      </c>
      <c r="P43" s="129">
        <f>'[1]Бюджетная заявка'!K79</f>
        <v>11000</v>
      </c>
      <c r="Q43" s="129">
        <f>'[1]Бюджетная заявка'!L79</f>
        <v>371437.12</v>
      </c>
      <c r="R43" s="129">
        <f>'[1]Бюджетная заявка'!M79</f>
        <v>371437.12</v>
      </c>
      <c r="S43" s="129">
        <f>'[1]Бюджетная заявка'!N79</f>
        <v>0</v>
      </c>
      <c r="T43" s="129">
        <f>'[1]Бюджетная заявка'!O79</f>
        <v>385087.0048</v>
      </c>
      <c r="U43" s="129">
        <f>'[1]Бюджетная заявка'!P79</f>
        <v>385087.0048</v>
      </c>
      <c r="V43" s="129">
        <f>'[1]Бюджетная заявка'!Q79</f>
        <v>0</v>
      </c>
    </row>
    <row r="44" spans="1:22" s="109" customFormat="1" ht="54" customHeight="1" hidden="1">
      <c r="A44" s="134"/>
      <c r="B44" s="522"/>
      <c r="C44" s="136" t="s">
        <v>249</v>
      </c>
      <c r="D44" s="134" t="s">
        <v>92</v>
      </c>
      <c r="E44" s="128" t="s">
        <v>129</v>
      </c>
      <c r="F44" s="128" t="s">
        <v>117</v>
      </c>
      <c r="G44" s="130"/>
      <c r="H44" s="128" t="s">
        <v>121</v>
      </c>
      <c r="I44" s="128"/>
      <c r="J44" s="128"/>
      <c r="K44" s="128"/>
      <c r="L44" s="128"/>
      <c r="M44" s="129">
        <f>'[1]Бюджетная заявка'!H492</f>
        <v>0</v>
      </c>
      <c r="N44" s="123">
        <f>SUM(O44:P44)</f>
        <v>0</v>
      </c>
      <c r="O44" s="129">
        <f>'[1]Бюджетная заявка'!J492</f>
        <v>0</v>
      </c>
      <c r="P44" s="129">
        <f>'[1]Бюджетная заявка'!K492</f>
        <v>0</v>
      </c>
      <c r="Q44" s="129">
        <f>'[1]Бюджетная заявка'!L492</f>
        <v>0</v>
      </c>
      <c r="R44" s="129">
        <f>'[1]Бюджетная заявка'!M492</f>
        <v>0</v>
      </c>
      <c r="S44" s="129">
        <f>'[1]Бюджетная заявка'!N492</f>
        <v>0</v>
      </c>
      <c r="T44" s="129">
        <f>'[1]Бюджетная заявка'!O492</f>
        <v>0</v>
      </c>
      <c r="U44" s="129">
        <f>'[1]Бюджетная заявка'!P492</f>
        <v>0</v>
      </c>
      <c r="V44" s="129">
        <f>'[1]Бюджетная заявка'!Q492</f>
        <v>0</v>
      </c>
    </row>
    <row r="45" spans="1:22" s="109" customFormat="1" ht="12.75">
      <c r="A45" s="134" t="s">
        <v>57</v>
      </c>
      <c r="B45" s="126" t="s">
        <v>61</v>
      </c>
      <c r="C45" s="134"/>
      <c r="D45" s="128"/>
      <c r="E45" s="128"/>
      <c r="F45" s="128"/>
      <c r="G45" s="128"/>
      <c r="H45" s="128"/>
      <c r="I45" s="128"/>
      <c r="J45" s="128"/>
      <c r="K45" s="128"/>
      <c r="L45" s="128"/>
      <c r="M45" s="129">
        <f>SUM(M46:M48)</f>
        <v>9500</v>
      </c>
      <c r="N45" s="129">
        <f aca="true" t="shared" si="10" ref="N45:V45">SUM(N46:N48)</f>
        <v>10160</v>
      </c>
      <c r="O45" s="129">
        <f t="shared" si="10"/>
        <v>10160</v>
      </c>
      <c r="P45" s="129">
        <f t="shared" si="10"/>
        <v>0</v>
      </c>
      <c r="Q45" s="129">
        <f t="shared" si="10"/>
        <v>10430.400000000001</v>
      </c>
      <c r="R45" s="129">
        <f t="shared" si="10"/>
        <v>10472</v>
      </c>
      <c r="S45" s="129">
        <f t="shared" si="10"/>
        <v>0</v>
      </c>
      <c r="T45" s="129">
        <f t="shared" si="10"/>
        <v>10796.48</v>
      </c>
      <c r="U45" s="129">
        <f t="shared" si="10"/>
        <v>10796.48</v>
      </c>
      <c r="V45" s="129">
        <f t="shared" si="10"/>
        <v>0</v>
      </c>
    </row>
    <row r="46" spans="1:22" s="109" customFormat="1" ht="32.25" customHeight="1">
      <c r="A46" s="134" t="s">
        <v>107</v>
      </c>
      <c r="B46" s="126" t="s">
        <v>124</v>
      </c>
      <c r="C46" s="134"/>
      <c r="D46" s="128"/>
      <c r="E46" s="128" t="s">
        <v>126</v>
      </c>
      <c r="F46" s="128" t="s">
        <v>127</v>
      </c>
      <c r="G46" s="130" t="s">
        <v>191</v>
      </c>
      <c r="H46" s="128" t="s">
        <v>122</v>
      </c>
      <c r="I46" s="128"/>
      <c r="J46" s="128"/>
      <c r="K46" s="128"/>
      <c r="L46" s="128"/>
      <c r="M46" s="129">
        <f>'[1]Бюджетная заявка'!H269</f>
        <v>2000</v>
      </c>
      <c r="N46" s="129">
        <f>'[1]Бюджетная заявка'!I269</f>
        <v>2080</v>
      </c>
      <c r="O46" s="129">
        <f>'[1]Бюджетная заявка'!J269</f>
        <v>2080</v>
      </c>
      <c r="P46" s="129">
        <f>'[1]Бюджетная заявка'!K269</f>
        <v>0</v>
      </c>
      <c r="Q46" s="129">
        <f>'[1]Бюджетная заявка'!L269</f>
        <v>2121.6</v>
      </c>
      <c r="R46" s="129">
        <f>'[1]Бюджетная заявка'!M269</f>
        <v>2163.2</v>
      </c>
      <c r="S46" s="129">
        <f>'[1]Бюджетная заявка'!N269</f>
        <v>0</v>
      </c>
      <c r="T46" s="129">
        <f>'[1]Бюджетная заявка'!O269</f>
        <v>2249.728</v>
      </c>
      <c r="U46" s="129">
        <f>'[1]Бюджетная заявка'!P269</f>
        <v>2249.728</v>
      </c>
      <c r="V46" s="129">
        <f>'[1]Бюджетная заявка'!Q269</f>
        <v>0</v>
      </c>
    </row>
    <row r="47" spans="1:22" s="109" customFormat="1" ht="45" customHeight="1">
      <c r="A47" s="134" t="s">
        <v>131</v>
      </c>
      <c r="B47" s="138" t="s">
        <v>125</v>
      </c>
      <c r="C47" s="126" t="s">
        <v>133</v>
      </c>
      <c r="D47" s="128" t="s">
        <v>132</v>
      </c>
      <c r="E47" s="128" t="s">
        <v>129</v>
      </c>
      <c r="F47" s="128" t="s">
        <v>117</v>
      </c>
      <c r="G47" s="130" t="s">
        <v>248</v>
      </c>
      <c r="H47" s="128" t="s">
        <v>122</v>
      </c>
      <c r="I47" s="128"/>
      <c r="J47" s="128"/>
      <c r="K47" s="128"/>
      <c r="L47" s="128"/>
      <c r="M47" s="129">
        <f>'[1]Бюджетная заявка'!H106</f>
        <v>5500</v>
      </c>
      <c r="N47" s="129">
        <f>'[1]Бюджетная заявка'!I106</f>
        <v>5720</v>
      </c>
      <c r="O47" s="129">
        <f>'[1]Бюджетная заявка'!J106</f>
        <v>5720</v>
      </c>
      <c r="P47" s="129">
        <f>'[1]Бюджетная заявка'!K106</f>
        <v>0</v>
      </c>
      <c r="Q47" s="129">
        <f>'[1]Бюджетная заявка'!L106</f>
        <v>5948.800000000001</v>
      </c>
      <c r="R47" s="129">
        <f>'[1]Бюджетная заявка'!M106</f>
        <v>5948.800000000001</v>
      </c>
      <c r="S47" s="129">
        <f>'[1]Бюджетная заявка'!N106</f>
        <v>0</v>
      </c>
      <c r="T47" s="129">
        <f>'[1]Бюджетная заявка'!O106</f>
        <v>6186.752</v>
      </c>
      <c r="U47" s="129">
        <f>'[1]Бюджетная заявка'!P106</f>
        <v>6186.752</v>
      </c>
      <c r="V47" s="129">
        <f>'[1]Бюджетная заявка'!Q106</f>
        <v>0</v>
      </c>
    </row>
    <row r="48" spans="1:22" s="109" customFormat="1" ht="20.25" customHeight="1">
      <c r="A48" s="134" t="s">
        <v>250</v>
      </c>
      <c r="B48" s="139" t="s">
        <v>251</v>
      </c>
      <c r="C48" s="136"/>
      <c r="D48" s="134"/>
      <c r="E48" s="128" t="s">
        <v>117</v>
      </c>
      <c r="F48" s="128" t="s">
        <v>252</v>
      </c>
      <c r="G48" s="130" t="s">
        <v>253</v>
      </c>
      <c r="H48" s="128" t="s">
        <v>121</v>
      </c>
      <c r="I48" s="128"/>
      <c r="J48" s="128"/>
      <c r="K48" s="128"/>
      <c r="L48" s="128"/>
      <c r="M48" s="129">
        <f>'[1]Бюджетная заявка'!H387</f>
        <v>2000</v>
      </c>
      <c r="N48" s="129">
        <f>'[1]Бюджетная заявка'!I387</f>
        <v>2360</v>
      </c>
      <c r="O48" s="129">
        <f>'[1]Бюджетная заявка'!J387</f>
        <v>2360</v>
      </c>
      <c r="P48" s="129">
        <f>'[1]Бюджетная заявка'!K387</f>
        <v>0</v>
      </c>
      <c r="Q48" s="129">
        <f>'[1]Бюджетная заявка'!L387</f>
        <v>2360</v>
      </c>
      <c r="R48" s="129">
        <f>'[1]Бюджетная заявка'!M387</f>
        <v>2360</v>
      </c>
      <c r="S48" s="129">
        <f>'[1]Бюджетная заявка'!N387</f>
        <v>0</v>
      </c>
      <c r="T48" s="129">
        <f>'[1]Бюджетная заявка'!O387</f>
        <v>2360</v>
      </c>
      <c r="U48" s="129">
        <f>'[1]Бюджетная заявка'!P387</f>
        <v>2360</v>
      </c>
      <c r="V48" s="129">
        <f>'[1]Бюджетная заявка'!Q387</f>
        <v>0</v>
      </c>
    </row>
    <row r="49" spans="1:22" s="109" customFormat="1" ht="32.25" customHeight="1">
      <c r="A49" s="528" t="s">
        <v>254</v>
      </c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140"/>
      <c r="M49" s="141">
        <f>SUM(M52+M54+M55+M57+M58+M59+M60+M71+M72)</f>
        <v>1704790</v>
      </c>
      <c r="N49" s="141">
        <f aca="true" t="shared" si="11" ref="N49:V49">SUM(N52+N54+N55+N57+N58+N59+N60+N71+N72)</f>
        <v>1798916.55</v>
      </c>
      <c r="O49" s="141">
        <f t="shared" si="11"/>
        <v>1718916.55</v>
      </c>
      <c r="P49" s="141">
        <f t="shared" si="11"/>
        <v>80000</v>
      </c>
      <c r="Q49" s="141">
        <f t="shared" si="11"/>
        <v>1798916.55</v>
      </c>
      <c r="R49" s="141">
        <f t="shared" si="11"/>
        <v>1823629.72</v>
      </c>
      <c r="S49" s="141">
        <f t="shared" si="11"/>
        <v>0</v>
      </c>
      <c r="T49" s="141">
        <f t="shared" si="11"/>
        <v>1849331.4688</v>
      </c>
      <c r="U49" s="141">
        <f t="shared" si="11"/>
        <v>1849331.4688</v>
      </c>
      <c r="V49" s="141">
        <f t="shared" si="11"/>
        <v>0</v>
      </c>
    </row>
    <row r="50" spans="1:22" s="109" customFormat="1" ht="33.75">
      <c r="A50" s="142" t="s">
        <v>63</v>
      </c>
      <c r="B50" s="126" t="s">
        <v>67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40"/>
      <c r="M50" s="143">
        <f>M51+M52+M55+M58+M59+M60+M57+M70+M71+M72</f>
        <v>1716790</v>
      </c>
      <c r="N50" s="143">
        <f aca="true" t="shared" si="12" ref="N50:U50">N51+N52+N55+N58+N59+N60+N57+N68</f>
        <v>1760396.55</v>
      </c>
      <c r="O50" s="143">
        <f t="shared" si="12"/>
        <v>1680396.55</v>
      </c>
      <c r="P50" s="143">
        <f t="shared" si="12"/>
        <v>80000</v>
      </c>
      <c r="Q50" s="143">
        <f t="shared" si="12"/>
        <v>1760396.55</v>
      </c>
      <c r="R50" s="143">
        <f t="shared" si="12"/>
        <v>1785109.72</v>
      </c>
      <c r="S50" s="143">
        <f t="shared" si="12"/>
        <v>0</v>
      </c>
      <c r="T50" s="143">
        <f t="shared" si="12"/>
        <v>1810811.4688</v>
      </c>
      <c r="U50" s="143">
        <f t="shared" si="12"/>
        <v>1810811.4688</v>
      </c>
      <c r="V50" s="143">
        <f>V51+V52+V55+V58+V59+V64+V68</f>
        <v>0</v>
      </c>
    </row>
    <row r="51" spans="1:22" s="109" customFormat="1" ht="33.75" hidden="1">
      <c r="A51" s="144" t="s">
        <v>64</v>
      </c>
      <c r="B51" s="126" t="s">
        <v>134</v>
      </c>
      <c r="C51" s="132"/>
      <c r="D51" s="132"/>
      <c r="E51" s="132" t="s">
        <v>126</v>
      </c>
      <c r="F51" s="132" t="s">
        <v>135</v>
      </c>
      <c r="G51" s="132" t="s">
        <v>227</v>
      </c>
      <c r="H51" s="132" t="s">
        <v>121</v>
      </c>
      <c r="I51" s="132"/>
      <c r="J51" s="132"/>
      <c r="K51" s="132"/>
      <c r="L51" s="140"/>
      <c r="M51" s="143">
        <f>'[1]Бюджетная заявка'!H236</f>
        <v>0</v>
      </c>
      <c r="N51" s="145">
        <f>SUM(O51:P51)</f>
        <v>0</v>
      </c>
      <c r="O51" s="143">
        <f>'[1]Бюджетная заявка'!J235</f>
        <v>0</v>
      </c>
      <c r="P51" s="143">
        <f>'[1]Бюджетная заявка'!K235</f>
        <v>0</v>
      </c>
      <c r="Q51" s="143">
        <f>'[1]Бюджетная заявка'!L235</f>
        <v>0</v>
      </c>
      <c r="R51" s="143">
        <f>'[1]Бюджетная заявка'!M235</f>
        <v>0</v>
      </c>
      <c r="S51" s="143">
        <f>'[1]Бюджетная заявка'!N235</f>
        <v>0</v>
      </c>
      <c r="T51" s="143">
        <f>'[1]Бюджетная заявка'!O235</f>
        <v>0</v>
      </c>
      <c r="U51" s="143">
        <f>'[1]Бюджетная заявка'!P235</f>
        <v>0</v>
      </c>
      <c r="V51" s="143">
        <f>'[1]Бюджетная заявка'!Q235</f>
        <v>0</v>
      </c>
    </row>
    <row r="52" spans="1:22" s="109" customFormat="1" ht="30.75" customHeight="1">
      <c r="A52" s="144" t="s">
        <v>136</v>
      </c>
      <c r="B52" s="146" t="s">
        <v>255</v>
      </c>
      <c r="C52" s="132"/>
      <c r="D52" s="132"/>
      <c r="E52" s="132" t="s">
        <v>118</v>
      </c>
      <c r="F52" s="132" t="s">
        <v>135</v>
      </c>
      <c r="G52" s="130" t="s">
        <v>256</v>
      </c>
      <c r="H52" s="132" t="s">
        <v>121</v>
      </c>
      <c r="I52" s="132"/>
      <c r="J52" s="132"/>
      <c r="K52" s="132"/>
      <c r="L52" s="140"/>
      <c r="M52" s="143">
        <f>'[1]Бюджетная заявка'!H55</f>
        <v>958100</v>
      </c>
      <c r="N52" s="143">
        <f>'[1]Бюджетная заявка'!I55</f>
        <v>958100</v>
      </c>
      <c r="O52" s="143">
        <f>'[1]Бюджетная заявка'!J55</f>
        <v>958100</v>
      </c>
      <c r="P52" s="143">
        <f>'[1]Бюджетная заявка'!K55</f>
        <v>0</v>
      </c>
      <c r="Q52" s="143">
        <f>'[1]Бюджетная заявка'!L55</f>
        <v>958100</v>
      </c>
      <c r="R52" s="143">
        <f>'[1]Бюджетная заявка'!M55</f>
        <v>958100</v>
      </c>
      <c r="S52" s="143">
        <f>'[1]Бюджетная заявка'!N55</f>
        <v>0</v>
      </c>
      <c r="T52" s="143">
        <f>'[1]Бюджетная заявка'!O55</f>
        <v>958100</v>
      </c>
      <c r="U52" s="143">
        <f>'[1]Бюджетная заявка'!P55</f>
        <v>958100</v>
      </c>
      <c r="V52" s="143">
        <f>'[1]Бюджетная заявка'!Q55</f>
        <v>0</v>
      </c>
    </row>
    <row r="53" spans="1:22" s="109" customFormat="1" ht="33" customHeight="1">
      <c r="A53" s="520" t="s">
        <v>137</v>
      </c>
      <c r="B53" s="147" t="s">
        <v>257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40"/>
      <c r="M53" s="143">
        <f>SUM(M54:M56)</f>
        <v>734690</v>
      </c>
      <c r="N53" s="143">
        <f aca="true" t="shared" si="13" ref="N53:V53">SUM(N54:N56)</f>
        <v>827376.55</v>
      </c>
      <c r="O53" s="143">
        <f t="shared" si="13"/>
        <v>747376.55</v>
      </c>
      <c r="P53" s="143">
        <f t="shared" si="13"/>
        <v>80000</v>
      </c>
      <c r="Q53" s="143">
        <f t="shared" si="13"/>
        <v>827376.55</v>
      </c>
      <c r="R53" s="143">
        <f t="shared" si="13"/>
        <v>852089.72</v>
      </c>
      <c r="S53" s="143">
        <f t="shared" si="13"/>
        <v>0</v>
      </c>
      <c r="T53" s="143">
        <f t="shared" si="13"/>
        <v>877791.4687999999</v>
      </c>
      <c r="U53" s="143">
        <f t="shared" si="13"/>
        <v>877791.4687999999</v>
      </c>
      <c r="V53" s="143">
        <f t="shared" si="13"/>
        <v>0</v>
      </c>
    </row>
    <row r="54" spans="1:22" s="109" customFormat="1" ht="14.25" customHeight="1">
      <c r="A54" s="530"/>
      <c r="B54" s="147"/>
      <c r="C54" s="132"/>
      <c r="D54" s="132"/>
      <c r="E54" s="132" t="s">
        <v>118</v>
      </c>
      <c r="F54" s="132" t="s">
        <v>117</v>
      </c>
      <c r="G54" s="132" t="s">
        <v>258</v>
      </c>
      <c r="H54" s="132" t="s">
        <v>121</v>
      </c>
      <c r="I54" s="132"/>
      <c r="J54" s="132"/>
      <c r="K54" s="132"/>
      <c r="L54" s="140"/>
      <c r="M54" s="143">
        <f>'[1]Бюджетная заявка'!H52</f>
        <v>0</v>
      </c>
      <c r="N54" s="143">
        <f>'[1]Бюджетная заявка'!I52</f>
        <v>25080</v>
      </c>
      <c r="O54" s="143">
        <f>'[1]Бюджетная заявка'!J52</f>
        <v>25080</v>
      </c>
      <c r="P54" s="143">
        <f>'[1]Бюджетная заявка'!K52</f>
        <v>0</v>
      </c>
      <c r="Q54" s="143">
        <f>'[1]Бюджетная заявка'!L52</f>
        <v>25080</v>
      </c>
      <c r="R54" s="143">
        <f>'[1]Бюджетная заявка'!M52</f>
        <v>25080</v>
      </c>
      <c r="S54" s="143">
        <f>'[1]Бюджетная заявка'!N52</f>
        <v>0</v>
      </c>
      <c r="T54" s="143">
        <f>'[1]Бюджетная заявка'!O52</f>
        <v>25080</v>
      </c>
      <c r="U54" s="143">
        <f>'[1]Бюджетная заявка'!P52</f>
        <v>25080</v>
      </c>
      <c r="V54" s="143">
        <f>'[1]Бюджетная заявка'!Q52</f>
        <v>0</v>
      </c>
    </row>
    <row r="55" spans="1:22" s="109" customFormat="1" ht="13.5" customHeight="1">
      <c r="A55" s="531"/>
      <c r="B55" s="148" t="s">
        <v>259</v>
      </c>
      <c r="C55" s="132"/>
      <c r="D55" s="132"/>
      <c r="E55" s="126" t="s">
        <v>127</v>
      </c>
      <c r="F55" s="126" t="s">
        <v>260</v>
      </c>
      <c r="G55" s="130" t="s">
        <v>261</v>
      </c>
      <c r="H55" s="126" t="s">
        <v>121</v>
      </c>
      <c r="I55" s="126"/>
      <c r="J55" s="132"/>
      <c r="K55" s="132"/>
      <c r="L55" s="140"/>
      <c r="M55" s="143">
        <f>'[1]Бюджетная заявка'!H533</f>
        <v>22920</v>
      </c>
      <c r="N55" s="143">
        <f>'[1]Бюджетная заявка'!I533</f>
        <v>0</v>
      </c>
      <c r="O55" s="143">
        <f>'[1]Бюджетная заявка'!J533</f>
        <v>0</v>
      </c>
      <c r="P55" s="143">
        <f>'[1]Бюджетная заявка'!K533</f>
        <v>0</v>
      </c>
      <c r="Q55" s="143">
        <f>'[1]Бюджетная заявка'!L533</f>
        <v>0</v>
      </c>
      <c r="R55" s="143">
        <f>'[1]Бюджетная заявка'!M533</f>
        <v>0</v>
      </c>
      <c r="S55" s="143">
        <f>'[1]Бюджетная заявка'!N533</f>
        <v>0</v>
      </c>
      <c r="T55" s="143">
        <f>'[1]Бюджетная заявка'!O533</f>
        <v>0</v>
      </c>
      <c r="U55" s="143">
        <f>'[1]Бюджетная заявка'!P533</f>
        <v>0</v>
      </c>
      <c r="V55" s="143">
        <f>'[1]Бюджетная заявка'!Q533</f>
        <v>0</v>
      </c>
    </row>
    <row r="56" spans="1:22" s="109" customFormat="1" ht="12.75" customHeight="1">
      <c r="A56" s="531"/>
      <c r="B56" s="149"/>
      <c r="C56" s="132"/>
      <c r="D56" s="132"/>
      <c r="E56" s="132"/>
      <c r="F56" s="132"/>
      <c r="G56" s="132"/>
      <c r="H56" s="132"/>
      <c r="I56" s="132"/>
      <c r="J56" s="132"/>
      <c r="K56" s="132"/>
      <c r="L56" s="140"/>
      <c r="M56" s="143">
        <f>SUM(M57+M60+M61+M58+M59)</f>
        <v>711770</v>
      </c>
      <c r="N56" s="143">
        <f aca="true" t="shared" si="14" ref="N56:V56">SUM(N57+N60+N61+N58+N59)</f>
        <v>802296.55</v>
      </c>
      <c r="O56" s="143">
        <f t="shared" si="14"/>
        <v>722296.55</v>
      </c>
      <c r="P56" s="143">
        <f t="shared" si="14"/>
        <v>80000</v>
      </c>
      <c r="Q56" s="143">
        <f t="shared" si="14"/>
        <v>802296.55</v>
      </c>
      <c r="R56" s="143">
        <f t="shared" si="14"/>
        <v>827009.72</v>
      </c>
      <c r="S56" s="143">
        <f t="shared" si="14"/>
        <v>0</v>
      </c>
      <c r="T56" s="143">
        <f t="shared" si="14"/>
        <v>852711.4687999999</v>
      </c>
      <c r="U56" s="143">
        <f t="shared" si="14"/>
        <v>852711.4687999999</v>
      </c>
      <c r="V56" s="143">
        <f t="shared" si="14"/>
        <v>0</v>
      </c>
    </row>
    <row r="57" spans="1:22" s="109" customFormat="1" ht="23.25" customHeight="1">
      <c r="A57" s="531"/>
      <c r="B57" s="139" t="s">
        <v>262</v>
      </c>
      <c r="C57" s="132"/>
      <c r="D57" s="132"/>
      <c r="E57" s="132" t="s">
        <v>139</v>
      </c>
      <c r="F57" s="132" t="s">
        <v>126</v>
      </c>
      <c r="G57" s="132" t="s">
        <v>263</v>
      </c>
      <c r="H57" s="132" t="s">
        <v>121</v>
      </c>
      <c r="I57" s="132"/>
      <c r="J57" s="132"/>
      <c r="K57" s="132"/>
      <c r="L57" s="140"/>
      <c r="M57" s="143">
        <f>'[1]Бюджетная заявка'!H31</f>
        <v>0</v>
      </c>
      <c r="N57" s="143">
        <f>'[1]Бюджетная заявка'!I31</f>
        <v>35000</v>
      </c>
      <c r="O57" s="143">
        <f>'[1]Бюджетная заявка'!J31</f>
        <v>0</v>
      </c>
      <c r="P57" s="143">
        <f>'[1]Бюджетная заявка'!K31</f>
        <v>35000</v>
      </c>
      <c r="Q57" s="143">
        <f>'[1]Бюджетная заявка'!L31</f>
        <v>35000</v>
      </c>
      <c r="R57" s="143">
        <f>'[1]Бюджетная заявка'!M31</f>
        <v>35000</v>
      </c>
      <c r="S57" s="143">
        <f>'[1]Бюджетная заявка'!N31</f>
        <v>0</v>
      </c>
      <c r="T57" s="143">
        <f>'[1]Бюджетная заявка'!O31</f>
        <v>35000</v>
      </c>
      <c r="U57" s="143">
        <f>'[1]Бюджетная заявка'!P31</f>
        <v>35000</v>
      </c>
      <c r="V57" s="143">
        <f>'[1]Бюджетная заявка'!Q31</f>
        <v>0</v>
      </c>
    </row>
    <row r="58" spans="1:22" s="109" customFormat="1" ht="11.25" customHeight="1">
      <c r="A58" s="531"/>
      <c r="B58" s="139" t="str">
        <f>'[1]Бюджетная заявка'!A33</f>
        <v>Уличное освещение населённых пунктов </v>
      </c>
      <c r="C58" s="132"/>
      <c r="D58" s="132"/>
      <c r="E58" s="132" t="s">
        <v>139</v>
      </c>
      <c r="F58" s="132" t="s">
        <v>126</v>
      </c>
      <c r="G58" s="132" t="s">
        <v>264</v>
      </c>
      <c r="H58" s="132" t="s">
        <v>121</v>
      </c>
      <c r="I58" s="132"/>
      <c r="J58" s="132"/>
      <c r="K58" s="132"/>
      <c r="L58" s="140"/>
      <c r="M58" s="143">
        <f>'[1]Бюджетная заявка'!H36</f>
        <v>608700</v>
      </c>
      <c r="N58" s="143">
        <f>'[1]Бюджетная заявка'!I36</f>
        <v>617830.5</v>
      </c>
      <c r="O58" s="143">
        <f>'[1]Бюджетная заявка'!J36</f>
        <v>617830.5</v>
      </c>
      <c r="P58" s="143">
        <f>'[1]Бюджетная заявка'!K36</f>
        <v>0</v>
      </c>
      <c r="Q58" s="143">
        <f>'[1]Бюджетная заявка'!L36</f>
        <v>617830.5</v>
      </c>
      <c r="R58" s="143">
        <f>'[1]Бюджетная заявка'!M36</f>
        <v>642543.72</v>
      </c>
      <c r="S58" s="143">
        <f>'[1]Бюджетная заявка'!N36</f>
        <v>0</v>
      </c>
      <c r="T58" s="143">
        <f>'[1]Бюджетная заявка'!O36</f>
        <v>668245.4687999999</v>
      </c>
      <c r="U58" s="143">
        <f>'[1]Бюджетная заявка'!P36</f>
        <v>668245.4687999999</v>
      </c>
      <c r="V58" s="143">
        <f>'[1]Бюджетная заявка'!Q36</f>
        <v>0</v>
      </c>
    </row>
    <row r="59" spans="1:22" s="109" customFormat="1" ht="23.25" customHeight="1">
      <c r="A59" s="531"/>
      <c r="B59" s="139" t="str">
        <f>'[1]Бюджетная заявка'!A37</f>
        <v>Уличное освещение населённых пунктов (ремонт)</v>
      </c>
      <c r="C59" s="132"/>
      <c r="D59" s="132"/>
      <c r="E59" s="132" t="s">
        <v>139</v>
      </c>
      <c r="F59" s="132" t="s">
        <v>126</v>
      </c>
      <c r="G59" s="132" t="s">
        <v>265</v>
      </c>
      <c r="H59" s="132" t="s">
        <v>121</v>
      </c>
      <c r="I59" s="132"/>
      <c r="J59" s="132"/>
      <c r="K59" s="132"/>
      <c r="L59" s="140"/>
      <c r="M59" s="143">
        <f>'[1]Бюджетная заявка'!H39</f>
        <v>10000</v>
      </c>
      <c r="N59" s="143">
        <f>'[1]Бюджетная заявка'!I40</f>
        <v>10000</v>
      </c>
      <c r="O59" s="143">
        <f>'[1]Бюджетная заявка'!J40</f>
        <v>10000</v>
      </c>
      <c r="P59" s="143">
        <f>'[1]Бюджетная заявка'!K40</f>
        <v>0</v>
      </c>
      <c r="Q59" s="143">
        <f>'[1]Бюджетная заявка'!L40</f>
        <v>10000</v>
      </c>
      <c r="R59" s="143">
        <f>'[1]Бюджетная заявка'!M40</f>
        <v>10000</v>
      </c>
      <c r="S59" s="143">
        <f>'[1]Бюджетная заявка'!N40</f>
        <v>0</v>
      </c>
      <c r="T59" s="143">
        <f>'[1]Бюджетная заявка'!O40</f>
        <v>10000</v>
      </c>
      <c r="U59" s="143">
        <f>'[1]Бюджетная заявка'!P40</f>
        <v>10000</v>
      </c>
      <c r="V59" s="143">
        <f>'[1]Бюджетная заявка'!Q40</f>
        <v>0</v>
      </c>
    </row>
    <row r="60" spans="1:22" s="109" customFormat="1" ht="21.75" customHeight="1">
      <c r="A60" s="531"/>
      <c r="B60" s="139" t="str">
        <f>'[1]Бюджетная заявка'!A41</f>
        <v>Содержание транспорта по благоустройству населённых пунктов</v>
      </c>
      <c r="C60" s="132"/>
      <c r="D60" s="132"/>
      <c r="E60" s="132" t="s">
        <v>139</v>
      </c>
      <c r="F60" s="132" t="s">
        <v>126</v>
      </c>
      <c r="G60" s="132" t="s">
        <v>266</v>
      </c>
      <c r="H60" s="132" t="s">
        <v>121</v>
      </c>
      <c r="I60" s="132"/>
      <c r="J60" s="132"/>
      <c r="K60" s="132"/>
      <c r="L60" s="140"/>
      <c r="M60" s="143">
        <f>'[1]Бюджетная заявка'!H44</f>
        <v>93070</v>
      </c>
      <c r="N60" s="143">
        <f>'[1]Бюджетная заявка'!I41</f>
        <v>139466.05</v>
      </c>
      <c r="O60" s="143">
        <f>'[1]Бюджетная заявка'!J41</f>
        <v>94466.05</v>
      </c>
      <c r="P60" s="143">
        <f>'[1]Бюджетная заявка'!K41</f>
        <v>45000</v>
      </c>
      <c r="Q60" s="143">
        <f>'[1]Бюджетная заявка'!L41</f>
        <v>139466.05</v>
      </c>
      <c r="R60" s="143">
        <f>'[1]Бюджетная заявка'!M41</f>
        <v>139466</v>
      </c>
      <c r="S60" s="143">
        <f>'[1]Бюджетная заявка'!N41</f>
        <v>0</v>
      </c>
      <c r="T60" s="143">
        <f>'[1]Бюджетная заявка'!O41</f>
        <v>139466</v>
      </c>
      <c r="U60" s="143">
        <f>'[1]Бюджетная заявка'!P41</f>
        <v>139466</v>
      </c>
      <c r="V60" s="143">
        <f>'[1]Бюджетная заявка'!Q41</f>
        <v>0</v>
      </c>
    </row>
    <row r="61" spans="1:22" s="109" customFormat="1" ht="18" customHeight="1" hidden="1">
      <c r="A61" s="531"/>
      <c r="B61" s="139"/>
      <c r="C61" s="132"/>
      <c r="D61" s="132"/>
      <c r="E61" s="132"/>
      <c r="F61" s="132"/>
      <c r="G61" s="132"/>
      <c r="H61" s="132"/>
      <c r="I61" s="132"/>
      <c r="J61" s="132"/>
      <c r="K61" s="132"/>
      <c r="L61" s="140"/>
      <c r="M61" s="145">
        <f>SUM(M62:M64)</f>
        <v>0</v>
      </c>
      <c r="N61" s="145">
        <f>SUM(N62:N64)</f>
        <v>0</v>
      </c>
      <c r="O61" s="145">
        <f>SUM(O62:O64)</f>
        <v>0</v>
      </c>
      <c r="P61" s="145">
        <f aca="true" t="shared" si="15" ref="P61:V61">SUM(P62:P64)</f>
        <v>0</v>
      </c>
      <c r="Q61" s="145">
        <f t="shared" si="15"/>
        <v>0</v>
      </c>
      <c r="R61" s="145">
        <f t="shared" si="15"/>
        <v>0</v>
      </c>
      <c r="S61" s="145">
        <f t="shared" si="15"/>
        <v>0</v>
      </c>
      <c r="T61" s="145">
        <f t="shared" si="15"/>
        <v>0</v>
      </c>
      <c r="U61" s="145">
        <f t="shared" si="15"/>
        <v>0</v>
      </c>
      <c r="V61" s="145">
        <f t="shared" si="15"/>
        <v>0</v>
      </c>
    </row>
    <row r="62" spans="1:22" s="109" customFormat="1" ht="18" customHeight="1" hidden="1">
      <c r="A62" s="531"/>
      <c r="B62" s="139"/>
      <c r="C62" s="132"/>
      <c r="D62" s="132"/>
      <c r="E62" s="150"/>
      <c r="F62" s="151"/>
      <c r="G62" s="152"/>
      <c r="H62" s="132"/>
      <c r="I62" s="132"/>
      <c r="J62" s="132"/>
      <c r="K62" s="132"/>
      <c r="L62" s="140"/>
      <c r="M62" s="143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s="109" customFormat="1" ht="18" customHeight="1" hidden="1">
      <c r="A63" s="531"/>
      <c r="B63" s="139"/>
      <c r="C63" s="132"/>
      <c r="D63" s="132"/>
      <c r="E63" s="150"/>
      <c r="F63" s="151"/>
      <c r="G63" s="152"/>
      <c r="H63" s="132"/>
      <c r="I63" s="132"/>
      <c r="J63" s="132"/>
      <c r="K63" s="132"/>
      <c r="L63" s="140"/>
      <c r="M63" s="145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s="109" customFormat="1" ht="18" customHeight="1" hidden="1">
      <c r="A64" s="532"/>
      <c r="B64" s="139"/>
      <c r="C64" s="132"/>
      <c r="D64" s="132"/>
      <c r="E64" s="150"/>
      <c r="F64" s="151"/>
      <c r="G64" s="152"/>
      <c r="H64" s="132"/>
      <c r="I64" s="132"/>
      <c r="J64" s="132"/>
      <c r="K64" s="132"/>
      <c r="L64" s="140"/>
      <c r="M64" s="143"/>
      <c r="N64" s="145"/>
      <c r="O64" s="143"/>
      <c r="P64" s="143"/>
      <c r="Q64" s="143"/>
      <c r="R64" s="143"/>
      <c r="S64" s="143"/>
      <c r="T64" s="143"/>
      <c r="U64" s="143"/>
      <c r="V64" s="143"/>
    </row>
    <row r="65" spans="1:22" s="109" customFormat="1" ht="22.5" customHeight="1">
      <c r="A65" s="144" t="s">
        <v>138</v>
      </c>
      <c r="B65" s="126" t="s">
        <v>142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40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s="109" customFormat="1" ht="58.5" customHeight="1">
      <c r="A66" s="144" t="s">
        <v>145</v>
      </c>
      <c r="B66" s="126" t="s">
        <v>146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40"/>
      <c r="M66" s="145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1:22" s="109" customFormat="1" ht="15.75" customHeight="1" hidden="1">
      <c r="A67" s="144"/>
      <c r="B67" s="126" t="s">
        <v>147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40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s="109" customFormat="1" ht="15.75" customHeight="1" hidden="1">
      <c r="A68" s="144"/>
      <c r="B68" s="126"/>
      <c r="C68" s="132"/>
      <c r="D68" s="132"/>
      <c r="E68" s="132"/>
      <c r="F68" s="132"/>
      <c r="G68" s="132"/>
      <c r="H68" s="132"/>
      <c r="I68" s="132"/>
      <c r="J68" s="132"/>
      <c r="K68" s="132"/>
      <c r="L68" s="140"/>
      <c r="M68" s="143"/>
      <c r="N68" s="145"/>
      <c r="O68" s="143"/>
      <c r="P68" s="143"/>
      <c r="Q68" s="143"/>
      <c r="R68" s="143"/>
      <c r="S68" s="143"/>
      <c r="T68" s="143"/>
      <c r="U68" s="143"/>
      <c r="V68" s="143"/>
    </row>
    <row r="69" spans="1:22" s="109" customFormat="1" ht="21.75" customHeight="1">
      <c r="A69" s="144" t="s">
        <v>148</v>
      </c>
      <c r="B69" s="126" t="s">
        <v>149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40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s="109" customFormat="1" ht="23.25" customHeight="1">
      <c r="A70" s="144" t="s">
        <v>111</v>
      </c>
      <c r="B70" s="126" t="s">
        <v>68</v>
      </c>
      <c r="C70" s="132"/>
      <c r="D70" s="132"/>
      <c r="E70" s="132"/>
      <c r="F70" s="153"/>
      <c r="G70" s="153"/>
      <c r="H70" s="132"/>
      <c r="I70" s="132"/>
      <c r="J70" s="132"/>
      <c r="K70" s="132"/>
      <c r="L70" s="140"/>
      <c r="M70" s="145">
        <f>SUM(M71:M72)</f>
        <v>12000</v>
      </c>
      <c r="N70" s="145">
        <f>SUM(N71:N72)</f>
        <v>13440</v>
      </c>
      <c r="O70" s="145">
        <f>SUM(O71:O72)</f>
        <v>13440</v>
      </c>
      <c r="P70" s="145">
        <f aca="true" t="shared" si="16" ref="P70:V70">SUM(P71:P72)</f>
        <v>0</v>
      </c>
      <c r="Q70" s="145">
        <f t="shared" si="16"/>
        <v>13440</v>
      </c>
      <c r="R70" s="145">
        <f t="shared" si="16"/>
        <v>13440</v>
      </c>
      <c r="S70" s="145">
        <f t="shared" si="16"/>
        <v>0</v>
      </c>
      <c r="T70" s="145">
        <f t="shared" si="16"/>
        <v>13440</v>
      </c>
      <c r="U70" s="145">
        <f t="shared" si="16"/>
        <v>13440</v>
      </c>
      <c r="V70" s="145">
        <f t="shared" si="16"/>
        <v>0</v>
      </c>
    </row>
    <row r="71" spans="1:22" s="109" customFormat="1" ht="34.5" customHeight="1">
      <c r="A71" s="134" t="s">
        <v>267</v>
      </c>
      <c r="B71" s="126" t="s">
        <v>268</v>
      </c>
      <c r="C71" s="128"/>
      <c r="D71" s="128"/>
      <c r="E71" s="128" t="s">
        <v>117</v>
      </c>
      <c r="F71" s="128" t="s">
        <v>14</v>
      </c>
      <c r="G71" s="128" t="s">
        <v>194</v>
      </c>
      <c r="H71" s="128" t="s">
        <v>121</v>
      </c>
      <c r="I71" s="128"/>
      <c r="J71" s="128"/>
      <c r="K71" s="128"/>
      <c r="L71" s="128"/>
      <c r="M71" s="129">
        <f>'[1]Бюджетная заявка'!H396</f>
        <v>8000</v>
      </c>
      <c r="N71" s="129">
        <f>'[1]Бюджетная заявка'!I396</f>
        <v>9440</v>
      </c>
      <c r="O71" s="129">
        <f>'[1]Бюджетная заявка'!J396</f>
        <v>9440</v>
      </c>
      <c r="P71" s="129">
        <f>'[1]Бюджетная заявка'!K396</f>
        <v>0</v>
      </c>
      <c r="Q71" s="129">
        <f>'[1]Бюджетная заявка'!L396</f>
        <v>9440</v>
      </c>
      <c r="R71" s="129">
        <f>'[1]Бюджетная заявка'!M396</f>
        <v>9440</v>
      </c>
      <c r="S71" s="129">
        <f>'[1]Бюджетная заявка'!N396</f>
        <v>0</v>
      </c>
      <c r="T71" s="129">
        <f>'[1]Бюджетная заявка'!O396</f>
        <v>9440</v>
      </c>
      <c r="U71" s="129">
        <f>'[1]Бюджетная заявка'!P396</f>
        <v>9440</v>
      </c>
      <c r="V71" s="129">
        <f>'[1]Бюджетная заявка'!Q396</f>
        <v>0</v>
      </c>
    </row>
    <row r="72" spans="1:22" s="109" customFormat="1" ht="56.25" customHeight="1">
      <c r="A72" s="134" t="s">
        <v>269</v>
      </c>
      <c r="B72" s="126" t="s">
        <v>270</v>
      </c>
      <c r="C72" s="128"/>
      <c r="D72" s="128"/>
      <c r="E72" s="128" t="s">
        <v>252</v>
      </c>
      <c r="F72" s="128" t="s">
        <v>144</v>
      </c>
      <c r="G72" s="130" t="s">
        <v>271</v>
      </c>
      <c r="H72" s="128" t="s">
        <v>121</v>
      </c>
      <c r="I72" s="128"/>
      <c r="J72" s="128"/>
      <c r="K72" s="128"/>
      <c r="L72" s="154"/>
      <c r="M72" s="155">
        <f>'[1]Бюджетная заявка'!H232</f>
        <v>4000</v>
      </c>
      <c r="N72" s="123">
        <f>SUM(O72:P72)</f>
        <v>4000</v>
      </c>
      <c r="O72" s="155">
        <f>'[1]Бюджетная заявка'!J232</f>
        <v>4000</v>
      </c>
      <c r="P72" s="155">
        <f>'[1]Бюджетная заявка'!K232</f>
        <v>0</v>
      </c>
      <c r="Q72" s="155">
        <f>'[1]Бюджетная заявка'!L232</f>
        <v>4000</v>
      </c>
      <c r="R72" s="155">
        <f>'[1]Бюджетная заявка'!M232</f>
        <v>4000</v>
      </c>
      <c r="S72" s="155">
        <f>'[1]Бюджетная заявка'!N232</f>
        <v>0</v>
      </c>
      <c r="T72" s="155">
        <f>'[1]Бюджетная заявка'!O232</f>
        <v>4000</v>
      </c>
      <c r="U72" s="155">
        <f>'[1]Бюджетная заявка'!P232</f>
        <v>4000</v>
      </c>
      <c r="V72" s="155">
        <f>'[1]Бюджетная заявка'!Q232</f>
        <v>0</v>
      </c>
    </row>
    <row r="73" spans="1:27" ht="25.5" customHeight="1" hidden="1">
      <c r="A73" s="523" t="s">
        <v>272</v>
      </c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156"/>
      <c r="M73" s="157"/>
      <c r="N73" s="157"/>
      <c r="O73" s="157"/>
      <c r="P73" s="157"/>
      <c r="Q73" s="124"/>
      <c r="R73" s="124"/>
      <c r="S73" s="124"/>
      <c r="T73" s="124"/>
      <c r="U73" s="124"/>
      <c r="V73" s="124"/>
      <c r="W73" s="109"/>
      <c r="X73" s="109"/>
      <c r="Y73" s="109"/>
      <c r="Z73" s="109"/>
      <c r="AA73" s="109"/>
    </row>
    <row r="74" spans="1:27" ht="12.75" hidden="1">
      <c r="A74" s="140" t="s">
        <v>22</v>
      </c>
      <c r="B74" s="140" t="s">
        <v>69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58"/>
      <c r="M74" s="159"/>
      <c r="N74" s="159"/>
      <c r="O74" s="159"/>
      <c r="P74" s="159"/>
      <c r="Q74" s="124"/>
      <c r="R74" s="124"/>
      <c r="S74" s="124"/>
      <c r="T74" s="124"/>
      <c r="U74" s="124"/>
      <c r="V74" s="124"/>
      <c r="W74" s="109"/>
      <c r="X74" s="109"/>
      <c r="Y74" s="109"/>
      <c r="Z74" s="109"/>
      <c r="AA74" s="109"/>
    </row>
    <row r="75" spans="1:27" ht="45" customHeight="1" hidden="1">
      <c r="A75" s="134" t="s">
        <v>70</v>
      </c>
      <c r="B75" s="144" t="s">
        <v>71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28"/>
      <c r="M75" s="123"/>
      <c r="N75" s="123"/>
      <c r="O75" s="123"/>
      <c r="P75" s="123"/>
      <c r="Q75" s="124"/>
      <c r="R75" s="124"/>
      <c r="S75" s="124"/>
      <c r="T75" s="124"/>
      <c r="U75" s="124"/>
      <c r="V75" s="124"/>
      <c r="W75" s="109"/>
      <c r="X75" s="109"/>
      <c r="Y75" s="109"/>
      <c r="Z75" s="109"/>
      <c r="AA75" s="109"/>
    </row>
    <row r="76" spans="1:27" ht="12.75" hidden="1">
      <c r="A76" s="134" t="s">
        <v>72</v>
      </c>
      <c r="B76" s="13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3"/>
      <c r="N76" s="123"/>
      <c r="O76" s="123"/>
      <c r="P76" s="123"/>
      <c r="Q76" s="124"/>
      <c r="R76" s="124"/>
      <c r="S76" s="124"/>
      <c r="T76" s="124"/>
      <c r="U76" s="124"/>
      <c r="V76" s="124"/>
      <c r="W76" s="109"/>
      <c r="X76" s="109"/>
      <c r="Y76" s="109"/>
      <c r="Z76" s="109"/>
      <c r="AA76" s="109"/>
    </row>
    <row r="77" spans="1:27" ht="12.75" hidden="1">
      <c r="A77" s="134"/>
      <c r="B77" s="134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3"/>
      <c r="N77" s="123"/>
      <c r="O77" s="123"/>
      <c r="P77" s="123"/>
      <c r="Q77" s="124"/>
      <c r="R77" s="124"/>
      <c r="S77" s="124"/>
      <c r="T77" s="124"/>
      <c r="U77" s="124"/>
      <c r="V77" s="124"/>
      <c r="W77" s="109"/>
      <c r="X77" s="109"/>
      <c r="Y77" s="109"/>
      <c r="Z77" s="109"/>
      <c r="AA77" s="109"/>
    </row>
    <row r="78" spans="1:27" ht="35.25" customHeight="1" hidden="1">
      <c r="A78" s="134" t="s">
        <v>73</v>
      </c>
      <c r="B78" s="126" t="s">
        <v>273</v>
      </c>
      <c r="C78" s="160" t="s">
        <v>90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3"/>
      <c r="N78" s="123"/>
      <c r="O78" s="123"/>
      <c r="P78" s="123"/>
      <c r="Q78" s="124"/>
      <c r="R78" s="124"/>
      <c r="S78" s="124"/>
      <c r="T78" s="124"/>
      <c r="U78" s="124"/>
      <c r="V78" s="124"/>
      <c r="W78" s="109"/>
      <c r="X78" s="109"/>
      <c r="Y78" s="109"/>
      <c r="Z78" s="109"/>
      <c r="AA78" s="109"/>
    </row>
    <row r="79" spans="1:27" ht="12.75" hidden="1">
      <c r="A79" s="134" t="s">
        <v>74</v>
      </c>
      <c r="B79" s="134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3"/>
      <c r="N79" s="123"/>
      <c r="O79" s="123"/>
      <c r="P79" s="123"/>
      <c r="Q79" s="124"/>
      <c r="R79" s="124"/>
      <c r="S79" s="124"/>
      <c r="T79" s="124"/>
      <c r="U79" s="124"/>
      <c r="V79" s="124"/>
      <c r="W79" s="109"/>
      <c r="X79" s="109"/>
      <c r="Y79" s="109"/>
      <c r="Z79" s="109"/>
      <c r="AA79" s="109"/>
    </row>
    <row r="80" spans="1:27" ht="12.75" hidden="1">
      <c r="A80" s="134"/>
      <c r="B80" s="134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3"/>
      <c r="N80" s="123"/>
      <c r="O80" s="123"/>
      <c r="P80" s="123"/>
      <c r="Q80" s="124"/>
      <c r="R80" s="124"/>
      <c r="S80" s="124"/>
      <c r="T80" s="124"/>
      <c r="U80" s="124"/>
      <c r="V80" s="124"/>
      <c r="W80" s="109"/>
      <c r="X80" s="109"/>
      <c r="Y80" s="109"/>
      <c r="Z80" s="109"/>
      <c r="AA80" s="109"/>
    </row>
    <row r="81" spans="1:27" ht="14.25" customHeight="1" hidden="1">
      <c r="A81" s="134" t="s">
        <v>75</v>
      </c>
      <c r="B81" s="126" t="s">
        <v>76</v>
      </c>
      <c r="C81" s="160" t="s">
        <v>90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3"/>
      <c r="N81" s="123"/>
      <c r="O81" s="123"/>
      <c r="P81" s="123"/>
      <c r="Q81" s="124"/>
      <c r="R81" s="124"/>
      <c r="S81" s="124"/>
      <c r="T81" s="124"/>
      <c r="U81" s="124"/>
      <c r="V81" s="124"/>
      <c r="W81" s="109"/>
      <c r="X81" s="109"/>
      <c r="Y81" s="109"/>
      <c r="Z81" s="109"/>
      <c r="AA81" s="109"/>
    </row>
    <row r="82" spans="1:27" ht="12.75" hidden="1">
      <c r="A82" s="134" t="s">
        <v>77</v>
      </c>
      <c r="B82" s="126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3"/>
      <c r="N82" s="123"/>
      <c r="O82" s="123"/>
      <c r="P82" s="123"/>
      <c r="Q82" s="124"/>
      <c r="R82" s="124"/>
      <c r="S82" s="124"/>
      <c r="T82" s="124"/>
      <c r="U82" s="124"/>
      <c r="V82" s="124"/>
      <c r="W82" s="109"/>
      <c r="X82" s="109"/>
      <c r="Y82" s="109"/>
      <c r="Z82" s="109"/>
      <c r="AA82" s="109"/>
    </row>
    <row r="83" spans="1:27" ht="12.75" hidden="1">
      <c r="A83" s="134" t="s">
        <v>23</v>
      </c>
      <c r="B83" s="140" t="s">
        <v>109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3"/>
      <c r="N83" s="123"/>
      <c r="O83" s="123"/>
      <c r="P83" s="123"/>
      <c r="Q83" s="124"/>
      <c r="R83" s="124"/>
      <c r="S83" s="124"/>
      <c r="T83" s="124"/>
      <c r="U83" s="124"/>
      <c r="V83" s="124"/>
      <c r="W83" s="109"/>
      <c r="X83" s="109"/>
      <c r="Y83" s="109"/>
      <c r="Z83" s="109"/>
      <c r="AA83" s="109"/>
    </row>
    <row r="84" spans="1:27" ht="42.75" customHeight="1" hidden="1">
      <c r="A84" s="134" t="s">
        <v>78</v>
      </c>
      <c r="B84" s="144" t="s">
        <v>83</v>
      </c>
      <c r="C84" s="134"/>
      <c r="D84" s="134"/>
      <c r="E84" s="134"/>
      <c r="F84" s="134"/>
      <c r="G84" s="134"/>
      <c r="H84" s="134"/>
      <c r="I84" s="134"/>
      <c r="J84" s="134"/>
      <c r="K84" s="128"/>
      <c r="L84" s="128"/>
      <c r="M84" s="123"/>
      <c r="N84" s="123"/>
      <c r="O84" s="123"/>
      <c r="P84" s="123"/>
      <c r="Q84" s="124"/>
      <c r="R84" s="124"/>
      <c r="S84" s="124"/>
      <c r="T84" s="124"/>
      <c r="U84" s="124"/>
      <c r="V84" s="124"/>
      <c r="W84" s="109"/>
      <c r="X84" s="109"/>
      <c r="Y84" s="109"/>
      <c r="Z84" s="109"/>
      <c r="AA84" s="109"/>
    </row>
    <row r="85" spans="1:27" ht="12.75" hidden="1">
      <c r="A85" s="134" t="s">
        <v>72</v>
      </c>
      <c r="B85" s="13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3"/>
      <c r="N85" s="123"/>
      <c r="O85" s="123"/>
      <c r="P85" s="123"/>
      <c r="Q85" s="124"/>
      <c r="R85" s="124"/>
      <c r="S85" s="124"/>
      <c r="T85" s="124"/>
      <c r="U85" s="124"/>
      <c r="V85" s="124"/>
      <c r="W85" s="109"/>
      <c r="X85" s="109"/>
      <c r="Y85" s="109"/>
      <c r="Z85" s="109"/>
      <c r="AA85" s="109"/>
    </row>
    <row r="86" spans="1:27" ht="12.75" hidden="1">
      <c r="A86" s="134"/>
      <c r="B86" s="13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3"/>
      <c r="N86" s="123"/>
      <c r="O86" s="123"/>
      <c r="P86" s="123"/>
      <c r="Q86" s="124"/>
      <c r="R86" s="124"/>
      <c r="S86" s="124"/>
      <c r="T86" s="124"/>
      <c r="U86" s="124"/>
      <c r="V86" s="124"/>
      <c r="W86" s="109"/>
      <c r="X86" s="109"/>
      <c r="Y86" s="109"/>
      <c r="Z86" s="109"/>
      <c r="AA86" s="109"/>
    </row>
    <row r="87" spans="1:27" ht="30.75" customHeight="1" hidden="1">
      <c r="A87" s="134" t="s">
        <v>79</v>
      </c>
      <c r="B87" s="126" t="s">
        <v>274</v>
      </c>
      <c r="C87" s="160" t="s">
        <v>90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3"/>
      <c r="N87" s="123"/>
      <c r="O87" s="123"/>
      <c r="P87" s="123"/>
      <c r="Q87" s="124"/>
      <c r="R87" s="124"/>
      <c r="S87" s="124"/>
      <c r="T87" s="124"/>
      <c r="U87" s="124"/>
      <c r="V87" s="124"/>
      <c r="W87" s="109"/>
      <c r="X87" s="109"/>
      <c r="Y87" s="109"/>
      <c r="Z87" s="109"/>
      <c r="AA87" s="109"/>
    </row>
    <row r="88" spans="1:27" ht="12.75" hidden="1">
      <c r="A88" s="134" t="s">
        <v>80</v>
      </c>
      <c r="B88" s="13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3"/>
      <c r="N88" s="123"/>
      <c r="O88" s="123"/>
      <c r="P88" s="123"/>
      <c r="Q88" s="124"/>
      <c r="R88" s="124"/>
      <c r="S88" s="124"/>
      <c r="T88" s="124"/>
      <c r="U88" s="124"/>
      <c r="V88" s="124"/>
      <c r="W88" s="109"/>
      <c r="X88" s="109"/>
      <c r="Y88" s="109"/>
      <c r="Z88" s="109"/>
      <c r="AA88" s="109"/>
    </row>
    <row r="89" spans="1:27" ht="12.75" hidden="1">
      <c r="A89" s="134"/>
      <c r="B89" s="13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3"/>
      <c r="N89" s="123"/>
      <c r="O89" s="123"/>
      <c r="P89" s="123"/>
      <c r="Q89" s="124"/>
      <c r="R89" s="124"/>
      <c r="S89" s="124"/>
      <c r="T89" s="124"/>
      <c r="U89" s="124"/>
      <c r="V89" s="124"/>
      <c r="W89" s="109"/>
      <c r="X89" s="109"/>
      <c r="Y89" s="109"/>
      <c r="Z89" s="109"/>
      <c r="AA89" s="109"/>
    </row>
    <row r="90" spans="1:27" ht="14.25" customHeight="1" hidden="1">
      <c r="A90" s="134" t="s">
        <v>81</v>
      </c>
      <c r="B90" s="126" t="s">
        <v>84</v>
      </c>
      <c r="C90" s="160" t="s">
        <v>90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3"/>
      <c r="N90" s="123"/>
      <c r="O90" s="123"/>
      <c r="P90" s="123"/>
      <c r="Q90" s="124"/>
      <c r="R90" s="124"/>
      <c r="S90" s="124"/>
      <c r="T90" s="124"/>
      <c r="U90" s="124"/>
      <c r="V90" s="124"/>
      <c r="W90" s="109"/>
      <c r="X90" s="109"/>
      <c r="Y90" s="109"/>
      <c r="Z90" s="109"/>
      <c r="AA90" s="109"/>
    </row>
    <row r="91" spans="1:27" ht="12.75" hidden="1">
      <c r="A91" s="134" t="s">
        <v>82</v>
      </c>
      <c r="B91" s="126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3"/>
      <c r="N91" s="123"/>
      <c r="O91" s="123"/>
      <c r="P91" s="123"/>
      <c r="Q91" s="124"/>
      <c r="R91" s="124"/>
      <c r="S91" s="124"/>
      <c r="T91" s="124"/>
      <c r="U91" s="124"/>
      <c r="V91" s="124"/>
      <c r="W91" s="109"/>
      <c r="X91" s="109"/>
      <c r="Y91" s="109"/>
      <c r="Z91" s="109"/>
      <c r="AA91" s="109"/>
    </row>
    <row r="92" spans="1:27" ht="12.75" hidden="1">
      <c r="A92" s="134"/>
      <c r="B92" s="126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3"/>
      <c r="N92" s="123"/>
      <c r="O92" s="123"/>
      <c r="P92" s="123"/>
      <c r="Q92" s="124"/>
      <c r="R92" s="124"/>
      <c r="S92" s="124"/>
      <c r="T92" s="124"/>
      <c r="U92" s="124"/>
      <c r="V92" s="124"/>
      <c r="W92" s="109"/>
      <c r="X92" s="109"/>
      <c r="Y92" s="109"/>
      <c r="Z92" s="109"/>
      <c r="AA92" s="109"/>
    </row>
    <row r="93" spans="1:27" ht="12.75" hidden="1">
      <c r="A93" s="134"/>
      <c r="B93" s="126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3"/>
      <c r="N93" s="123"/>
      <c r="O93" s="123"/>
      <c r="P93" s="123"/>
      <c r="Q93" s="124"/>
      <c r="R93" s="124"/>
      <c r="S93" s="124"/>
      <c r="T93" s="124"/>
      <c r="U93" s="124"/>
      <c r="V93" s="124"/>
      <c r="W93" s="109"/>
      <c r="X93" s="109"/>
      <c r="Y93" s="109"/>
      <c r="Z93" s="109"/>
      <c r="AA93" s="109"/>
    </row>
    <row r="94" spans="1:27" ht="16.5" customHeight="1" hidden="1">
      <c r="A94" s="140" t="s">
        <v>85</v>
      </c>
      <c r="B94" s="523" t="s">
        <v>86</v>
      </c>
      <c r="C94" s="524"/>
      <c r="D94" s="524"/>
      <c r="E94" s="524"/>
      <c r="F94" s="524"/>
      <c r="G94" s="524"/>
      <c r="H94" s="524"/>
      <c r="I94" s="524"/>
      <c r="J94" s="524"/>
      <c r="K94" s="524"/>
      <c r="L94" s="156"/>
      <c r="M94" s="157"/>
      <c r="N94" s="157"/>
      <c r="O94" s="157"/>
      <c r="P94" s="157"/>
      <c r="Q94" s="124"/>
      <c r="R94" s="124"/>
      <c r="S94" s="124"/>
      <c r="T94" s="124"/>
      <c r="U94" s="124"/>
      <c r="V94" s="124"/>
      <c r="W94" s="109"/>
      <c r="X94" s="109"/>
      <c r="Y94" s="109"/>
      <c r="Z94" s="109"/>
      <c r="AA94" s="109"/>
    </row>
    <row r="95" spans="1:27" ht="12.75" hidden="1">
      <c r="A95" s="134" t="s">
        <v>87</v>
      </c>
      <c r="B95" s="126"/>
      <c r="C95" s="160" t="s">
        <v>90</v>
      </c>
      <c r="D95" s="128"/>
      <c r="E95" s="128"/>
      <c r="F95" s="128"/>
      <c r="G95" s="128"/>
      <c r="H95" s="128"/>
      <c r="I95" s="128"/>
      <c r="J95" s="128"/>
      <c r="K95" s="128"/>
      <c r="L95" s="128"/>
      <c r="M95" s="123"/>
      <c r="N95" s="123"/>
      <c r="O95" s="123"/>
      <c r="P95" s="123"/>
      <c r="Q95" s="124"/>
      <c r="R95" s="124"/>
      <c r="S95" s="124"/>
      <c r="T95" s="124"/>
      <c r="U95" s="124"/>
      <c r="V95" s="124"/>
      <c r="W95" s="109"/>
      <c r="X95" s="109"/>
      <c r="Y95" s="109"/>
      <c r="Z95" s="109"/>
      <c r="AA95" s="109"/>
    </row>
    <row r="96" spans="1:27" ht="12.75" hidden="1">
      <c r="A96" s="134" t="s">
        <v>88</v>
      </c>
      <c r="B96" s="126"/>
      <c r="C96" s="160" t="s">
        <v>90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3"/>
      <c r="N96" s="123"/>
      <c r="O96" s="123"/>
      <c r="P96" s="123"/>
      <c r="Q96" s="124"/>
      <c r="R96" s="124"/>
      <c r="S96" s="124"/>
      <c r="T96" s="124"/>
      <c r="U96" s="124"/>
      <c r="V96" s="124"/>
      <c r="W96" s="109"/>
      <c r="X96" s="109"/>
      <c r="Y96" s="109"/>
      <c r="Z96" s="109"/>
      <c r="AA96" s="109"/>
    </row>
    <row r="97" spans="1:27" ht="12.75" hidden="1">
      <c r="A97" s="134"/>
      <c r="B97" s="134"/>
      <c r="C97" s="161"/>
      <c r="D97" s="128"/>
      <c r="E97" s="128"/>
      <c r="F97" s="128"/>
      <c r="G97" s="128"/>
      <c r="H97" s="128"/>
      <c r="I97" s="128"/>
      <c r="J97" s="128"/>
      <c r="K97" s="128"/>
      <c r="L97" s="128"/>
      <c r="M97" s="123"/>
      <c r="N97" s="123"/>
      <c r="O97" s="123"/>
      <c r="P97" s="123"/>
      <c r="Q97" s="124"/>
      <c r="R97" s="124"/>
      <c r="S97" s="124"/>
      <c r="T97" s="124"/>
      <c r="U97" s="124"/>
      <c r="V97" s="124"/>
      <c r="W97" s="109"/>
      <c r="X97" s="109"/>
      <c r="Y97" s="109"/>
      <c r="Z97" s="109"/>
      <c r="AA97" s="109"/>
    </row>
    <row r="98" spans="1:27" ht="18.75" customHeight="1" hidden="1">
      <c r="A98" s="523" t="s">
        <v>275</v>
      </c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156"/>
      <c r="M98" s="157"/>
      <c r="N98" s="157"/>
      <c r="O98" s="157"/>
      <c r="P98" s="157"/>
      <c r="Q98" s="124"/>
      <c r="R98" s="124"/>
      <c r="S98" s="124"/>
      <c r="T98" s="124"/>
      <c r="U98" s="124"/>
      <c r="V98" s="124"/>
      <c r="W98" s="109"/>
      <c r="X98" s="109"/>
      <c r="Y98" s="109"/>
      <c r="Z98" s="109"/>
      <c r="AA98" s="109"/>
    </row>
    <row r="99" spans="1:27" ht="12.75" hidden="1">
      <c r="A99" s="134" t="s">
        <v>24</v>
      </c>
      <c r="B99" s="134"/>
      <c r="C99" s="161" t="s">
        <v>90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3"/>
      <c r="N99" s="123"/>
      <c r="O99" s="123"/>
      <c r="P99" s="123"/>
      <c r="Q99" s="124"/>
      <c r="R99" s="124"/>
      <c r="S99" s="124"/>
      <c r="T99" s="124"/>
      <c r="U99" s="124"/>
      <c r="V99" s="124"/>
      <c r="W99" s="109"/>
      <c r="X99" s="109"/>
      <c r="Y99" s="109"/>
      <c r="Z99" s="109"/>
      <c r="AA99" s="109"/>
    </row>
    <row r="100" spans="1:27" ht="12.75" hidden="1">
      <c r="A100" s="134" t="s">
        <v>25</v>
      </c>
      <c r="B100" s="134"/>
      <c r="C100" s="161" t="s">
        <v>90</v>
      </c>
      <c r="D100" s="128"/>
      <c r="E100" s="128"/>
      <c r="F100" s="128"/>
      <c r="G100" s="128"/>
      <c r="H100" s="128"/>
      <c r="I100" s="128"/>
      <c r="J100" s="128"/>
      <c r="K100" s="128"/>
      <c r="L100" s="128"/>
      <c r="M100" s="123"/>
      <c r="N100" s="123"/>
      <c r="O100" s="123"/>
      <c r="P100" s="123"/>
      <c r="Q100" s="124"/>
      <c r="R100" s="124"/>
      <c r="S100" s="124"/>
      <c r="T100" s="124"/>
      <c r="U100" s="124"/>
      <c r="V100" s="124"/>
      <c r="W100" s="109"/>
      <c r="X100" s="109"/>
      <c r="Y100" s="109"/>
      <c r="Z100" s="109"/>
      <c r="AA100" s="109"/>
    </row>
    <row r="101" spans="1:27" ht="25.5" customHeight="1" hidden="1">
      <c r="A101" s="508" t="s">
        <v>276</v>
      </c>
      <c r="B101" s="534"/>
      <c r="C101" s="534"/>
      <c r="D101" s="534"/>
      <c r="E101" s="534"/>
      <c r="F101" s="534"/>
      <c r="G101" s="534"/>
      <c r="H101" s="534"/>
      <c r="I101" s="534"/>
      <c r="J101" s="534"/>
      <c r="K101" s="535"/>
      <c r="L101" s="162"/>
      <c r="M101" s="123"/>
      <c r="N101" s="123"/>
      <c r="O101" s="123"/>
      <c r="P101" s="123"/>
      <c r="Q101" s="124"/>
      <c r="R101" s="124"/>
      <c r="S101" s="124"/>
      <c r="T101" s="124"/>
      <c r="U101" s="124"/>
      <c r="V101" s="124"/>
      <c r="W101" s="109"/>
      <c r="X101" s="109"/>
      <c r="Y101" s="109"/>
      <c r="Z101" s="109"/>
      <c r="AA101" s="109"/>
    </row>
    <row r="102" spans="1:27" ht="12.75" hidden="1">
      <c r="A102" s="145" t="s">
        <v>152</v>
      </c>
      <c r="B102" s="145"/>
      <c r="C102" s="163"/>
      <c r="D102" s="123"/>
      <c r="E102" s="123"/>
      <c r="F102" s="123"/>
      <c r="G102" s="123"/>
      <c r="H102" s="123"/>
      <c r="I102" s="123"/>
      <c r="J102" s="123"/>
      <c r="K102" s="123"/>
      <c r="L102" s="162"/>
      <c r="M102" s="123"/>
      <c r="N102" s="123"/>
      <c r="O102" s="123"/>
      <c r="P102" s="123"/>
      <c r="Q102" s="124"/>
      <c r="R102" s="124"/>
      <c r="S102" s="124"/>
      <c r="T102" s="124"/>
      <c r="U102" s="124"/>
      <c r="V102" s="124"/>
      <c r="W102" s="109"/>
      <c r="X102" s="109"/>
      <c r="Y102" s="109"/>
      <c r="Z102" s="109"/>
      <c r="AA102" s="109"/>
    </row>
    <row r="103" spans="1:27" ht="12.75" hidden="1">
      <c r="A103" s="164" t="s">
        <v>44</v>
      </c>
      <c r="B103" s="523" t="s">
        <v>45</v>
      </c>
      <c r="C103" s="536"/>
      <c r="D103" s="536"/>
      <c r="E103" s="536"/>
      <c r="F103" s="536"/>
      <c r="G103" s="536"/>
      <c r="H103" s="524"/>
      <c r="I103" s="533"/>
      <c r="J103" s="533"/>
      <c r="K103" s="533"/>
      <c r="L103" s="537"/>
      <c r="M103" s="119"/>
      <c r="N103" s="123"/>
      <c r="O103" s="123"/>
      <c r="P103" s="123"/>
      <c r="Q103" s="124"/>
      <c r="R103" s="124"/>
      <c r="S103" s="124"/>
      <c r="T103" s="124"/>
      <c r="U103" s="124"/>
      <c r="V103" s="124"/>
      <c r="W103" s="109"/>
      <c r="X103" s="109"/>
      <c r="Y103" s="109"/>
      <c r="Z103" s="109"/>
      <c r="AA103" s="109"/>
    </row>
    <row r="104" spans="1:27" ht="23.25" customHeight="1" hidden="1">
      <c r="A104" s="134" t="s">
        <v>26</v>
      </c>
      <c r="B104" s="156" t="s">
        <v>89</v>
      </c>
      <c r="C104" s="164" t="s">
        <v>90</v>
      </c>
      <c r="D104" s="140"/>
      <c r="E104" s="128"/>
      <c r="F104" s="128"/>
      <c r="G104" s="128"/>
      <c r="H104" s="128"/>
      <c r="I104" s="128"/>
      <c r="J104" s="128"/>
      <c r="K104" s="128"/>
      <c r="L104" s="128"/>
      <c r="M104" s="123"/>
      <c r="N104" s="123"/>
      <c r="O104" s="123"/>
      <c r="P104" s="123"/>
      <c r="Q104" s="124"/>
      <c r="R104" s="124"/>
      <c r="S104" s="124"/>
      <c r="T104" s="124"/>
      <c r="U104" s="124"/>
      <c r="V104" s="124"/>
      <c r="W104" s="109"/>
      <c r="X104" s="109"/>
      <c r="Y104" s="109"/>
      <c r="Z104" s="109"/>
      <c r="AA104" s="109"/>
    </row>
    <row r="105" spans="1:27" ht="12.75" hidden="1">
      <c r="A105" s="125" t="s">
        <v>17</v>
      </c>
      <c r="B105" s="13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3"/>
      <c r="N105" s="123"/>
      <c r="O105" s="123"/>
      <c r="P105" s="123"/>
      <c r="Q105" s="124"/>
      <c r="R105" s="124"/>
      <c r="S105" s="124"/>
      <c r="T105" s="124"/>
      <c r="U105" s="124"/>
      <c r="V105" s="124"/>
      <c r="W105" s="109"/>
      <c r="X105" s="109"/>
      <c r="Y105" s="109"/>
      <c r="Z105" s="109"/>
      <c r="AA105" s="109"/>
    </row>
    <row r="106" spans="1:27" ht="12.75" hidden="1">
      <c r="A106" s="134" t="s">
        <v>18</v>
      </c>
      <c r="B106" s="13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3"/>
      <c r="N106" s="123"/>
      <c r="O106" s="123"/>
      <c r="P106" s="123"/>
      <c r="Q106" s="124"/>
      <c r="R106" s="124"/>
      <c r="S106" s="124"/>
      <c r="T106" s="124"/>
      <c r="U106" s="124"/>
      <c r="V106" s="124"/>
      <c r="W106" s="109"/>
      <c r="X106" s="109"/>
      <c r="Y106" s="109"/>
      <c r="Z106" s="109"/>
      <c r="AA106" s="109"/>
    </row>
    <row r="107" spans="1:27" ht="30.75" customHeight="1" hidden="1">
      <c r="A107" s="134" t="s">
        <v>27</v>
      </c>
      <c r="B107" s="156" t="s">
        <v>91</v>
      </c>
      <c r="C107" s="160" t="s">
        <v>90</v>
      </c>
      <c r="D107" s="160"/>
      <c r="E107" s="128"/>
      <c r="F107" s="128"/>
      <c r="G107" s="128"/>
      <c r="H107" s="128"/>
      <c r="I107" s="128"/>
      <c r="J107" s="128"/>
      <c r="K107" s="128"/>
      <c r="L107" s="128"/>
      <c r="M107" s="123"/>
      <c r="N107" s="123"/>
      <c r="O107" s="123"/>
      <c r="P107" s="123"/>
      <c r="Q107" s="124"/>
      <c r="R107" s="124"/>
      <c r="S107" s="124"/>
      <c r="T107" s="124"/>
      <c r="U107" s="124"/>
      <c r="V107" s="124"/>
      <c r="W107" s="109"/>
      <c r="X107" s="109"/>
      <c r="Y107" s="109"/>
      <c r="Z107" s="109"/>
      <c r="AA107" s="109"/>
    </row>
    <row r="108" spans="1:27" ht="12.75" hidden="1">
      <c r="A108" s="134" t="s">
        <v>19</v>
      </c>
      <c r="B108" s="13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3"/>
      <c r="N108" s="123"/>
      <c r="O108" s="123"/>
      <c r="P108" s="123"/>
      <c r="Q108" s="124"/>
      <c r="R108" s="124"/>
      <c r="S108" s="124"/>
      <c r="T108" s="124"/>
      <c r="U108" s="124"/>
      <c r="V108" s="124"/>
      <c r="W108" s="109"/>
      <c r="X108" s="109"/>
      <c r="Y108" s="109"/>
      <c r="Z108" s="109"/>
      <c r="AA108" s="109"/>
    </row>
    <row r="109" spans="1:27" ht="12.75" hidden="1">
      <c r="A109" s="134" t="s">
        <v>92</v>
      </c>
      <c r="B109" s="13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3"/>
      <c r="N109" s="123"/>
      <c r="O109" s="123"/>
      <c r="P109" s="123"/>
      <c r="Q109" s="124"/>
      <c r="R109" s="124"/>
      <c r="S109" s="124"/>
      <c r="T109" s="124"/>
      <c r="U109" s="124"/>
      <c r="V109" s="124"/>
      <c r="W109" s="109"/>
      <c r="X109" s="109"/>
      <c r="Y109" s="109"/>
      <c r="Z109" s="109"/>
      <c r="AA109" s="109"/>
    </row>
    <row r="110" spans="1:27" ht="22.5" customHeight="1" hidden="1">
      <c r="A110" s="140" t="s">
        <v>12</v>
      </c>
      <c r="B110" s="156" t="s">
        <v>93</v>
      </c>
      <c r="C110" s="160" t="s">
        <v>90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3"/>
      <c r="N110" s="123"/>
      <c r="O110" s="123"/>
      <c r="P110" s="123"/>
      <c r="Q110" s="124"/>
      <c r="R110" s="124"/>
      <c r="S110" s="124"/>
      <c r="T110" s="124"/>
      <c r="U110" s="124"/>
      <c r="V110" s="124"/>
      <c r="W110" s="109"/>
      <c r="X110" s="109"/>
      <c r="Y110" s="109"/>
      <c r="Z110" s="109"/>
      <c r="AA110" s="109"/>
    </row>
    <row r="111" spans="1:27" ht="12.75" hidden="1">
      <c r="A111" s="134" t="s">
        <v>65</v>
      </c>
      <c r="B111" s="13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3"/>
      <c r="N111" s="123"/>
      <c r="O111" s="123"/>
      <c r="P111" s="123"/>
      <c r="Q111" s="124"/>
      <c r="R111" s="124"/>
      <c r="S111" s="124"/>
      <c r="T111" s="124"/>
      <c r="U111" s="124"/>
      <c r="V111" s="124"/>
      <c r="W111" s="109"/>
      <c r="X111" s="109"/>
      <c r="Y111" s="109"/>
      <c r="Z111" s="109"/>
      <c r="AA111" s="109"/>
    </row>
    <row r="112" spans="1:27" ht="12.75" hidden="1">
      <c r="A112" s="134" t="s">
        <v>94</v>
      </c>
      <c r="B112" s="13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3"/>
      <c r="N112" s="123"/>
      <c r="O112" s="123"/>
      <c r="P112" s="123"/>
      <c r="Q112" s="124"/>
      <c r="R112" s="124"/>
      <c r="S112" s="124"/>
      <c r="T112" s="124"/>
      <c r="U112" s="124"/>
      <c r="V112" s="124"/>
      <c r="W112" s="109"/>
      <c r="X112" s="109"/>
      <c r="Y112" s="109"/>
      <c r="Z112" s="109"/>
      <c r="AA112" s="109"/>
    </row>
    <row r="113" spans="1:27" ht="12.75" hidden="1">
      <c r="A113" s="140" t="s">
        <v>13</v>
      </c>
      <c r="B113" s="140" t="s">
        <v>95</v>
      </c>
      <c r="C113" s="160" t="s">
        <v>90</v>
      </c>
      <c r="D113" s="128"/>
      <c r="E113" s="128"/>
      <c r="F113" s="128"/>
      <c r="G113" s="128"/>
      <c r="H113" s="128"/>
      <c r="I113" s="128"/>
      <c r="J113" s="128"/>
      <c r="K113" s="128"/>
      <c r="L113" s="128"/>
      <c r="M113" s="123"/>
      <c r="N113" s="123"/>
      <c r="O113" s="123"/>
      <c r="P113" s="123"/>
      <c r="Q113" s="124"/>
      <c r="R113" s="124"/>
      <c r="S113" s="124"/>
      <c r="T113" s="124"/>
      <c r="U113" s="124"/>
      <c r="V113" s="124"/>
      <c r="W113" s="109"/>
      <c r="X113" s="109"/>
      <c r="Y113" s="109"/>
      <c r="Z113" s="109"/>
      <c r="AA113" s="109"/>
    </row>
    <row r="114" spans="1:27" ht="12.75" hidden="1">
      <c r="A114" s="134" t="s">
        <v>98</v>
      </c>
      <c r="B114" s="13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3"/>
      <c r="N114" s="123"/>
      <c r="O114" s="123"/>
      <c r="P114" s="123"/>
      <c r="Q114" s="124"/>
      <c r="R114" s="124"/>
      <c r="S114" s="124"/>
      <c r="T114" s="124"/>
      <c r="U114" s="124"/>
      <c r="V114" s="124"/>
      <c r="W114" s="109"/>
      <c r="X114" s="109"/>
      <c r="Y114" s="109"/>
      <c r="Z114" s="109"/>
      <c r="AA114" s="109"/>
    </row>
    <row r="115" spans="1:27" ht="12.75" hidden="1">
      <c r="A115" s="134" t="s">
        <v>96</v>
      </c>
      <c r="B115" s="140" t="s">
        <v>97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3"/>
      <c r="N115" s="123"/>
      <c r="O115" s="123"/>
      <c r="P115" s="123"/>
      <c r="Q115" s="124"/>
      <c r="R115" s="124"/>
      <c r="S115" s="124"/>
      <c r="T115" s="124"/>
      <c r="U115" s="124"/>
      <c r="V115" s="124"/>
      <c r="W115" s="109"/>
      <c r="X115" s="109"/>
      <c r="Y115" s="109"/>
      <c r="Z115" s="109"/>
      <c r="AA115" s="109"/>
    </row>
    <row r="116" spans="1:27" ht="12.75" hidden="1">
      <c r="A116" s="134" t="s">
        <v>99</v>
      </c>
      <c r="B116" s="13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3"/>
      <c r="N116" s="123"/>
      <c r="O116" s="123"/>
      <c r="P116" s="123"/>
      <c r="Q116" s="124"/>
      <c r="R116" s="124"/>
      <c r="S116" s="124"/>
      <c r="T116" s="124"/>
      <c r="U116" s="124"/>
      <c r="V116" s="124"/>
      <c r="W116" s="109"/>
      <c r="X116" s="109"/>
      <c r="Y116" s="109"/>
      <c r="Z116" s="109"/>
      <c r="AA116" s="109"/>
    </row>
    <row r="117" spans="1:27" ht="12.75" hidden="1">
      <c r="A117" s="140" t="s">
        <v>100</v>
      </c>
      <c r="B117" s="140" t="s">
        <v>101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3"/>
      <c r="N117" s="123"/>
      <c r="O117" s="123"/>
      <c r="P117" s="123"/>
      <c r="Q117" s="124"/>
      <c r="R117" s="124"/>
      <c r="S117" s="124"/>
      <c r="T117" s="124"/>
      <c r="U117" s="124"/>
      <c r="V117" s="124"/>
      <c r="W117" s="109"/>
      <c r="X117" s="109"/>
      <c r="Y117" s="109"/>
      <c r="Z117" s="109"/>
      <c r="AA117" s="109"/>
    </row>
    <row r="118" spans="1:27" ht="12.75" hidden="1">
      <c r="A118" s="134" t="s">
        <v>102</v>
      </c>
      <c r="B118" s="13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3"/>
      <c r="N118" s="123"/>
      <c r="O118" s="123"/>
      <c r="P118" s="123"/>
      <c r="Q118" s="124"/>
      <c r="R118" s="124"/>
      <c r="S118" s="124"/>
      <c r="T118" s="124"/>
      <c r="U118" s="124"/>
      <c r="V118" s="124"/>
      <c r="W118" s="109"/>
      <c r="X118" s="109"/>
      <c r="Y118" s="109"/>
      <c r="Z118" s="109"/>
      <c r="AA118" s="109"/>
    </row>
    <row r="119" spans="1:27" ht="21.75" customHeight="1" hidden="1">
      <c r="A119" s="164" t="s">
        <v>46</v>
      </c>
      <c r="B119" s="523" t="s">
        <v>153</v>
      </c>
      <c r="C119" s="524"/>
      <c r="D119" s="524"/>
      <c r="E119" s="524"/>
      <c r="F119" s="524"/>
      <c r="G119" s="524"/>
      <c r="H119" s="524"/>
      <c r="I119" s="524"/>
      <c r="J119" s="524"/>
      <c r="K119" s="524"/>
      <c r="L119" s="156"/>
      <c r="M119" s="157"/>
      <c r="N119" s="157"/>
      <c r="O119" s="157"/>
      <c r="P119" s="157"/>
      <c r="Q119" s="124"/>
      <c r="R119" s="124"/>
      <c r="S119" s="124"/>
      <c r="T119" s="124"/>
      <c r="U119" s="124"/>
      <c r="V119" s="124"/>
      <c r="W119" s="109"/>
      <c r="X119" s="109"/>
      <c r="Y119" s="109"/>
      <c r="Z119" s="109"/>
      <c r="AA119" s="109"/>
    </row>
    <row r="120" spans="1:27" ht="22.5" customHeight="1" hidden="1">
      <c r="A120" s="140" t="s">
        <v>26</v>
      </c>
      <c r="B120" s="156" t="s">
        <v>277</v>
      </c>
      <c r="C120" s="160" t="s">
        <v>90</v>
      </c>
      <c r="D120" s="156"/>
      <c r="E120" s="128"/>
      <c r="F120" s="128"/>
      <c r="G120" s="128"/>
      <c r="H120" s="128"/>
      <c r="I120" s="128"/>
      <c r="J120" s="128"/>
      <c r="K120" s="128"/>
      <c r="L120" s="128"/>
      <c r="M120" s="123"/>
      <c r="N120" s="123"/>
      <c r="O120" s="123"/>
      <c r="P120" s="123"/>
      <c r="Q120" s="124"/>
      <c r="R120" s="124"/>
      <c r="S120" s="124"/>
      <c r="T120" s="124"/>
      <c r="U120" s="124"/>
      <c r="V120" s="124"/>
      <c r="W120" s="109"/>
      <c r="X120" s="109"/>
      <c r="Y120" s="109"/>
      <c r="Z120" s="109"/>
      <c r="AA120" s="109"/>
    </row>
    <row r="121" spans="1:27" ht="12.75" hidden="1">
      <c r="A121" s="134" t="s">
        <v>17</v>
      </c>
      <c r="B121" s="13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3"/>
      <c r="N121" s="123"/>
      <c r="O121" s="123"/>
      <c r="P121" s="119"/>
      <c r="Q121" s="124"/>
      <c r="R121" s="124"/>
      <c r="S121" s="124"/>
      <c r="T121" s="124"/>
      <c r="U121" s="124"/>
      <c r="V121" s="124"/>
      <c r="W121" s="109"/>
      <c r="X121" s="109"/>
      <c r="Y121" s="109"/>
      <c r="Z121" s="109"/>
      <c r="AA121" s="109"/>
    </row>
    <row r="122" spans="1:27" ht="12.75" hidden="1">
      <c r="A122" s="125" t="s">
        <v>18</v>
      </c>
      <c r="B122" s="13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3"/>
      <c r="N122" s="123"/>
      <c r="O122" s="123"/>
      <c r="P122" s="123"/>
      <c r="Q122" s="124"/>
      <c r="R122" s="124"/>
      <c r="S122" s="124"/>
      <c r="T122" s="124"/>
      <c r="U122" s="124"/>
      <c r="V122" s="124"/>
      <c r="W122" s="109"/>
      <c r="X122" s="109"/>
      <c r="Y122" s="109"/>
      <c r="Z122" s="109"/>
      <c r="AA122" s="109"/>
    </row>
    <row r="123" spans="1:27" ht="43.5" customHeight="1" hidden="1">
      <c r="A123" s="140" t="s">
        <v>27</v>
      </c>
      <c r="B123" s="156" t="s">
        <v>278</v>
      </c>
      <c r="C123" s="160" t="s">
        <v>90</v>
      </c>
      <c r="D123" s="156"/>
      <c r="E123" s="128"/>
      <c r="F123" s="128"/>
      <c r="G123" s="128"/>
      <c r="H123" s="128"/>
      <c r="I123" s="128"/>
      <c r="J123" s="128"/>
      <c r="K123" s="128"/>
      <c r="L123" s="128"/>
      <c r="M123" s="123"/>
      <c r="N123" s="123"/>
      <c r="O123" s="123"/>
      <c r="P123" s="123"/>
      <c r="Q123" s="124"/>
      <c r="R123" s="124"/>
      <c r="S123" s="124"/>
      <c r="T123" s="124"/>
      <c r="U123" s="124"/>
      <c r="V123" s="124"/>
      <c r="W123" s="109"/>
      <c r="X123" s="109"/>
      <c r="Y123" s="109"/>
      <c r="Z123" s="109"/>
      <c r="AA123" s="109"/>
    </row>
    <row r="124" spans="1:27" ht="12.75" hidden="1">
      <c r="A124" s="134" t="s">
        <v>19</v>
      </c>
      <c r="B124" s="13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3"/>
      <c r="N124" s="123"/>
      <c r="O124" s="123"/>
      <c r="P124" s="123"/>
      <c r="Q124" s="124"/>
      <c r="R124" s="124"/>
      <c r="S124" s="124"/>
      <c r="T124" s="124"/>
      <c r="U124" s="124"/>
      <c r="V124" s="124"/>
      <c r="W124" s="109"/>
      <c r="X124" s="109"/>
      <c r="Y124" s="109"/>
      <c r="Z124" s="109"/>
      <c r="AA124" s="109"/>
    </row>
    <row r="125" spans="1:27" ht="12.75" hidden="1">
      <c r="A125" s="134" t="s">
        <v>20</v>
      </c>
      <c r="B125" s="13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3"/>
      <c r="N125" s="123"/>
      <c r="O125" s="123"/>
      <c r="P125" s="123"/>
      <c r="Q125" s="124"/>
      <c r="R125" s="124"/>
      <c r="S125" s="124"/>
      <c r="T125" s="124"/>
      <c r="U125" s="124"/>
      <c r="V125" s="124"/>
      <c r="W125" s="109"/>
      <c r="X125" s="109"/>
      <c r="Y125" s="109"/>
      <c r="Z125" s="109"/>
      <c r="AA125" s="109"/>
    </row>
    <row r="126" spans="1:27" ht="20.25" customHeight="1" hidden="1">
      <c r="A126" s="164" t="s">
        <v>33</v>
      </c>
      <c r="B126" s="523" t="s">
        <v>279</v>
      </c>
      <c r="C126" s="524"/>
      <c r="D126" s="524"/>
      <c r="E126" s="524"/>
      <c r="F126" s="524"/>
      <c r="G126" s="524"/>
      <c r="H126" s="524"/>
      <c r="I126" s="524"/>
      <c r="J126" s="524"/>
      <c r="K126" s="524"/>
      <c r="L126" s="156"/>
      <c r="M126" s="157"/>
      <c r="N126" s="157"/>
      <c r="O126" s="157"/>
      <c r="P126" s="157"/>
      <c r="Q126" s="124"/>
      <c r="R126" s="124"/>
      <c r="S126" s="124"/>
      <c r="T126" s="124"/>
      <c r="U126" s="124"/>
      <c r="V126" s="124"/>
      <c r="W126" s="109"/>
      <c r="X126" s="109"/>
      <c r="Y126" s="109"/>
      <c r="Z126" s="109"/>
      <c r="AA126" s="109"/>
    </row>
    <row r="127" spans="1:27" ht="12.75" hidden="1">
      <c r="A127" s="134" t="s">
        <v>30</v>
      </c>
      <c r="B127" s="134"/>
      <c r="C127" s="160"/>
      <c r="D127" s="128"/>
      <c r="E127" s="128"/>
      <c r="F127" s="128"/>
      <c r="G127" s="128"/>
      <c r="H127" s="128"/>
      <c r="I127" s="128"/>
      <c r="J127" s="128"/>
      <c r="K127" s="128"/>
      <c r="L127" s="128"/>
      <c r="M127" s="123"/>
      <c r="N127" s="123"/>
      <c r="O127" s="123"/>
      <c r="P127" s="123"/>
      <c r="Q127" s="124"/>
      <c r="R127" s="124"/>
      <c r="S127" s="124"/>
      <c r="T127" s="124"/>
      <c r="U127" s="124"/>
      <c r="V127" s="124"/>
      <c r="W127" s="109"/>
      <c r="X127" s="109"/>
      <c r="Y127" s="109"/>
      <c r="Z127" s="109"/>
      <c r="AA127" s="109"/>
    </row>
    <row r="128" spans="1:27" ht="12.75" hidden="1">
      <c r="A128" s="134" t="s">
        <v>27</v>
      </c>
      <c r="B128" s="13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3"/>
      <c r="N128" s="123"/>
      <c r="O128" s="123"/>
      <c r="P128" s="123"/>
      <c r="Q128" s="124"/>
      <c r="R128" s="124"/>
      <c r="S128" s="124"/>
      <c r="T128" s="124"/>
      <c r="U128" s="124"/>
      <c r="V128" s="124"/>
      <c r="W128" s="109"/>
      <c r="X128" s="109"/>
      <c r="Y128" s="109"/>
      <c r="Z128" s="109"/>
      <c r="AA128" s="109"/>
    </row>
    <row r="129" spans="1:27" ht="12.75" hidden="1">
      <c r="A129" s="164" t="s">
        <v>47</v>
      </c>
      <c r="B129" s="523" t="s">
        <v>48</v>
      </c>
      <c r="C129" s="536"/>
      <c r="D129" s="536"/>
      <c r="E129" s="538"/>
      <c r="F129" s="538"/>
      <c r="G129" s="538"/>
      <c r="H129" s="538"/>
      <c r="I129" s="524"/>
      <c r="J129" s="539"/>
      <c r="K129" s="128"/>
      <c r="L129" s="128"/>
      <c r="M129" s="165"/>
      <c r="N129" s="119"/>
      <c r="O129" s="123"/>
      <c r="P129" s="123"/>
      <c r="Q129" s="124"/>
      <c r="R129" s="124"/>
      <c r="S129" s="124"/>
      <c r="T129" s="124"/>
      <c r="U129" s="124"/>
      <c r="V129" s="124"/>
      <c r="W129" s="109"/>
      <c r="X129" s="109"/>
      <c r="Y129" s="109"/>
      <c r="Z129" s="109"/>
      <c r="AA129" s="109"/>
    </row>
    <row r="130" spans="1:27" ht="12.75" hidden="1">
      <c r="A130" s="134" t="s">
        <v>26</v>
      </c>
      <c r="B130" s="140" t="s">
        <v>34</v>
      </c>
      <c r="C130" s="160" t="s">
        <v>90</v>
      </c>
      <c r="D130" s="140"/>
      <c r="E130" s="128"/>
      <c r="F130" s="128"/>
      <c r="G130" s="128"/>
      <c r="H130" s="128"/>
      <c r="I130" s="128"/>
      <c r="J130" s="128"/>
      <c r="K130" s="128"/>
      <c r="L130" s="128"/>
      <c r="M130" s="123"/>
      <c r="N130" s="123"/>
      <c r="O130" s="123"/>
      <c r="P130" s="123"/>
      <c r="Q130" s="124"/>
      <c r="R130" s="124"/>
      <c r="S130" s="124"/>
      <c r="T130" s="124"/>
      <c r="U130" s="124"/>
      <c r="V130" s="124"/>
      <c r="W130" s="109"/>
      <c r="X130" s="109"/>
      <c r="Y130" s="109"/>
      <c r="Z130" s="109"/>
      <c r="AA130" s="109"/>
    </row>
    <row r="131" spans="1:27" ht="24.75" customHeight="1" hidden="1">
      <c r="A131" s="125" t="s">
        <v>17</v>
      </c>
      <c r="B131" s="156" t="s">
        <v>51</v>
      </c>
      <c r="C131" s="160" t="s">
        <v>90</v>
      </c>
      <c r="D131" s="156"/>
      <c r="E131" s="128"/>
      <c r="F131" s="128"/>
      <c r="G131" s="128"/>
      <c r="H131" s="128"/>
      <c r="I131" s="128"/>
      <c r="J131" s="128"/>
      <c r="K131" s="128"/>
      <c r="L131" s="128"/>
      <c r="M131" s="123"/>
      <c r="N131" s="123"/>
      <c r="O131" s="123"/>
      <c r="P131" s="123"/>
      <c r="Q131" s="124"/>
      <c r="R131" s="124"/>
      <c r="S131" s="124"/>
      <c r="T131" s="124"/>
      <c r="U131" s="124"/>
      <c r="V131" s="124"/>
      <c r="W131" s="109"/>
      <c r="X131" s="109"/>
      <c r="Y131" s="109"/>
      <c r="Z131" s="109"/>
      <c r="AA131" s="109"/>
    </row>
    <row r="132" spans="1:27" ht="12.75" hidden="1">
      <c r="A132" s="134">
        <v>2</v>
      </c>
      <c r="B132" s="140" t="s">
        <v>31</v>
      </c>
      <c r="C132" s="160" t="s">
        <v>90</v>
      </c>
      <c r="D132" s="140"/>
      <c r="E132" s="128"/>
      <c r="F132" s="128"/>
      <c r="G132" s="128"/>
      <c r="H132" s="128"/>
      <c r="I132" s="128"/>
      <c r="J132" s="128"/>
      <c r="K132" s="128"/>
      <c r="L132" s="128"/>
      <c r="M132" s="123"/>
      <c r="N132" s="123"/>
      <c r="O132" s="123"/>
      <c r="P132" s="123"/>
      <c r="Q132" s="124"/>
      <c r="R132" s="124"/>
      <c r="S132" s="124"/>
      <c r="T132" s="124"/>
      <c r="U132" s="124"/>
      <c r="V132" s="124"/>
      <c r="W132" s="109"/>
      <c r="X132" s="109"/>
      <c r="Y132" s="109"/>
      <c r="Z132" s="109"/>
      <c r="AA132" s="109"/>
    </row>
    <row r="133" spans="1:27" ht="12.75" hidden="1">
      <c r="A133" s="134" t="s">
        <v>19</v>
      </c>
      <c r="B133" s="140"/>
      <c r="C133" s="160" t="s">
        <v>90</v>
      </c>
      <c r="D133" s="166"/>
      <c r="E133" s="128"/>
      <c r="F133" s="128"/>
      <c r="G133" s="128"/>
      <c r="H133" s="128"/>
      <c r="I133" s="128"/>
      <c r="J133" s="128"/>
      <c r="K133" s="128"/>
      <c r="L133" s="128"/>
      <c r="M133" s="123"/>
      <c r="N133" s="123"/>
      <c r="O133" s="123"/>
      <c r="P133" s="123"/>
      <c r="Q133" s="124"/>
      <c r="R133" s="124"/>
      <c r="S133" s="124"/>
      <c r="T133" s="124"/>
      <c r="U133" s="124"/>
      <c r="V133" s="124"/>
      <c r="W133" s="109"/>
      <c r="X133" s="109"/>
      <c r="Y133" s="109"/>
      <c r="Z133" s="109"/>
      <c r="AA133" s="109"/>
    </row>
    <row r="134" spans="1:27" ht="13.5" customHeight="1" hidden="1">
      <c r="A134" s="134">
        <v>3</v>
      </c>
      <c r="B134" s="156" t="s">
        <v>280</v>
      </c>
      <c r="C134" s="160" t="s">
        <v>90</v>
      </c>
      <c r="D134" s="140"/>
      <c r="E134" s="128"/>
      <c r="F134" s="128"/>
      <c r="G134" s="128"/>
      <c r="H134" s="128"/>
      <c r="I134" s="128"/>
      <c r="J134" s="128"/>
      <c r="K134" s="128"/>
      <c r="L134" s="128"/>
      <c r="M134" s="123"/>
      <c r="N134" s="123"/>
      <c r="O134" s="123"/>
      <c r="P134" s="123"/>
      <c r="Q134" s="124"/>
      <c r="R134" s="124"/>
      <c r="S134" s="124"/>
      <c r="T134" s="124"/>
      <c r="U134" s="124"/>
      <c r="V134" s="124"/>
      <c r="W134" s="109"/>
      <c r="X134" s="109"/>
      <c r="Y134" s="109"/>
      <c r="Z134" s="109"/>
      <c r="AA134" s="109"/>
    </row>
    <row r="135" spans="1:27" ht="12.75" hidden="1">
      <c r="A135" s="134" t="s">
        <v>21</v>
      </c>
      <c r="B135" s="134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3"/>
      <c r="N135" s="123"/>
      <c r="O135" s="123"/>
      <c r="P135" s="123"/>
      <c r="Q135" s="124"/>
      <c r="R135" s="124"/>
      <c r="S135" s="124"/>
      <c r="T135" s="124"/>
      <c r="U135" s="124"/>
      <c r="V135" s="124"/>
      <c r="W135" s="109"/>
      <c r="X135" s="109"/>
      <c r="Y135" s="109"/>
      <c r="Z135" s="109"/>
      <c r="AA135" s="109"/>
    </row>
    <row r="136" spans="1:27" ht="12.75" hidden="1">
      <c r="A136" s="134" t="s">
        <v>111</v>
      </c>
      <c r="B136" s="134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3"/>
      <c r="N136" s="123"/>
      <c r="O136" s="123"/>
      <c r="P136" s="123"/>
      <c r="Q136" s="124"/>
      <c r="R136" s="124"/>
      <c r="S136" s="124"/>
      <c r="T136" s="124"/>
      <c r="U136" s="124"/>
      <c r="V136" s="124"/>
      <c r="W136" s="109"/>
      <c r="X136" s="109"/>
      <c r="Y136" s="109"/>
      <c r="Z136" s="109"/>
      <c r="AA136" s="109"/>
    </row>
    <row r="137" spans="1:27" ht="35.25" customHeight="1" hidden="1">
      <c r="A137" s="167" t="s">
        <v>32</v>
      </c>
      <c r="B137" s="157" t="s">
        <v>50</v>
      </c>
      <c r="C137" s="157"/>
      <c r="D137" s="157"/>
      <c r="E137" s="157"/>
      <c r="F137" s="157"/>
      <c r="G137" s="157"/>
      <c r="H137" s="157"/>
      <c r="I137" s="157"/>
      <c r="J137" s="168"/>
      <c r="K137" s="168"/>
      <c r="L137" s="168"/>
      <c r="M137" s="168"/>
      <c r="N137" s="168"/>
      <c r="O137" s="168"/>
      <c r="P137" s="168"/>
      <c r="Q137" s="124"/>
      <c r="R137" s="124"/>
      <c r="S137" s="124"/>
      <c r="T137" s="124"/>
      <c r="U137" s="124"/>
      <c r="V137" s="124"/>
      <c r="W137" s="109"/>
      <c r="X137" s="109"/>
      <c r="Y137" s="109"/>
      <c r="Z137" s="109"/>
      <c r="AA137" s="109"/>
    </row>
    <row r="138" spans="1:27" ht="12.75" hidden="1">
      <c r="A138" s="123"/>
      <c r="B138" s="169"/>
      <c r="C138" s="169"/>
      <c r="D138" s="169"/>
      <c r="E138" s="169"/>
      <c r="F138" s="169"/>
      <c r="G138" s="169"/>
      <c r="H138" s="169"/>
      <c r="I138" s="169"/>
      <c r="J138" s="123"/>
      <c r="K138" s="123"/>
      <c r="L138" s="123"/>
      <c r="M138" s="123"/>
      <c r="N138" s="123"/>
      <c r="O138" s="123"/>
      <c r="P138" s="123"/>
      <c r="Q138" s="124"/>
      <c r="R138" s="124"/>
      <c r="S138" s="124"/>
      <c r="T138" s="124"/>
      <c r="U138" s="124"/>
      <c r="V138" s="124"/>
      <c r="W138" s="109"/>
      <c r="X138" s="109"/>
      <c r="Y138" s="109"/>
      <c r="Z138" s="109"/>
      <c r="AA138" s="109"/>
    </row>
    <row r="139" spans="1:27" ht="24.75" customHeight="1" hidden="1">
      <c r="A139" s="167" t="s">
        <v>49</v>
      </c>
      <c r="B139" s="508" t="s">
        <v>281</v>
      </c>
      <c r="C139" s="516"/>
      <c r="D139" s="516"/>
      <c r="E139" s="516"/>
      <c r="F139" s="516"/>
      <c r="G139" s="516"/>
      <c r="H139" s="516"/>
      <c r="I139" s="516"/>
      <c r="J139" s="516"/>
      <c r="K139" s="516"/>
      <c r="L139" s="157"/>
      <c r="M139" s="157"/>
      <c r="N139" s="157"/>
      <c r="O139" s="157"/>
      <c r="P139" s="157"/>
      <c r="Q139" s="124"/>
      <c r="R139" s="124"/>
      <c r="S139" s="124"/>
      <c r="T139" s="124"/>
      <c r="U139" s="124"/>
      <c r="V139" s="124"/>
      <c r="W139" s="109"/>
      <c r="X139" s="109"/>
      <c r="Y139" s="109"/>
      <c r="Z139" s="109"/>
      <c r="AA139" s="109"/>
    </row>
    <row r="140" spans="1:27" ht="12.75" hidden="1">
      <c r="A140" s="170"/>
      <c r="B140" s="171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24"/>
      <c r="R140" s="124"/>
      <c r="S140" s="124"/>
      <c r="T140" s="124"/>
      <c r="U140" s="124"/>
      <c r="V140" s="124"/>
      <c r="W140" s="109"/>
      <c r="X140" s="109"/>
      <c r="Y140" s="109"/>
      <c r="Z140" s="109"/>
      <c r="AA140" s="109"/>
    </row>
    <row r="141" spans="1:27" ht="12.75" customHeight="1" hidden="1">
      <c r="A141" s="172" t="s">
        <v>103</v>
      </c>
      <c r="B141" s="172" t="s">
        <v>61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24"/>
      <c r="R141" s="124"/>
      <c r="S141" s="124"/>
      <c r="T141" s="124"/>
      <c r="U141" s="124"/>
      <c r="V141" s="124"/>
      <c r="W141" s="109"/>
      <c r="X141" s="109"/>
      <c r="Y141" s="109"/>
      <c r="Z141" s="109"/>
      <c r="AA141" s="109"/>
    </row>
    <row r="142" spans="1:27" ht="12.75">
      <c r="A142" s="173"/>
      <c r="B142" s="172" t="s">
        <v>282</v>
      </c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4">
        <f>SUM(M19+M103+M119+M126+M129+M137+M139+M141)</f>
        <v>8164940</v>
      </c>
      <c r="N142" s="174">
        <f aca="true" t="shared" si="17" ref="N142:V142">SUM(N19+N103+N119+N126+N129+N137+N139+N141)</f>
        <v>8998618.80776</v>
      </c>
      <c r="O142" s="174">
        <f t="shared" si="17"/>
        <v>8237972.0156</v>
      </c>
      <c r="P142" s="174">
        <f t="shared" si="17"/>
        <v>760646.7921600002</v>
      </c>
      <c r="Q142" s="174">
        <f t="shared" si="17"/>
        <v>9655865.853606401</v>
      </c>
      <c r="R142" s="174">
        <f t="shared" si="17"/>
        <v>9680620.6236064</v>
      </c>
      <c r="S142" s="174">
        <f t="shared" si="17"/>
        <v>0</v>
      </c>
      <c r="T142" s="174">
        <f t="shared" si="17"/>
        <v>10007114.124390658</v>
      </c>
      <c r="U142" s="174">
        <f t="shared" si="17"/>
        <v>10007114.124390658</v>
      </c>
      <c r="V142" s="174">
        <f t="shared" si="17"/>
        <v>0</v>
      </c>
      <c r="W142" s="109"/>
      <c r="X142" s="109"/>
      <c r="Y142" s="109"/>
      <c r="Z142" s="109"/>
      <c r="AA142" s="109"/>
    </row>
    <row r="143" spans="1:27" ht="16.5" customHeight="1">
      <c r="A143" s="175"/>
      <c r="B143" s="108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09"/>
      <c r="X143" s="109"/>
      <c r="Y143" s="109"/>
      <c r="Z143" s="109"/>
      <c r="AA143" s="109"/>
    </row>
    <row r="144" spans="1:27" ht="12.75">
      <c r="A144" s="175"/>
      <c r="B144" s="108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6">
        <f>'[1]Бюджетная заявка'!H535</f>
        <v>8247740</v>
      </c>
      <c r="N144" s="176">
        <f>'[1]Бюджетная заявка'!I535</f>
        <v>9081418.80776</v>
      </c>
      <c r="O144" s="176">
        <f>'[1]Бюджетная заявка'!J535</f>
        <v>8320772.0156</v>
      </c>
      <c r="P144" s="176">
        <f>'[1]Бюджетная заявка'!K535</f>
        <v>760646.7921600002</v>
      </c>
      <c r="Q144" s="176">
        <f>'[1]Бюджетная заявка'!L535</f>
        <v>9738665.8536064</v>
      </c>
      <c r="R144" s="176">
        <f>'[1]Бюджетная заявка'!M535</f>
        <v>9763420.6236064</v>
      </c>
      <c r="S144" s="176">
        <f>'[1]Бюджетная заявка'!N535</f>
        <v>0</v>
      </c>
      <c r="T144" s="176">
        <f>'[1]Бюджетная заявка'!O535</f>
        <v>10089914.124390658</v>
      </c>
      <c r="U144" s="176">
        <f>'[1]Бюджетная заявка'!P535</f>
        <v>10089914.124390658</v>
      </c>
      <c r="V144" s="176">
        <f>'[1]Бюджетная заявка'!Q535</f>
        <v>0</v>
      </c>
      <c r="W144" s="109"/>
      <c r="X144" s="109"/>
      <c r="Y144" s="109"/>
      <c r="Z144" s="109"/>
      <c r="AA144" s="109"/>
    </row>
    <row r="145" spans="1:27" ht="12.75">
      <c r="A145" s="177" t="s">
        <v>113</v>
      </c>
      <c r="B145" s="177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6">
        <f>M144-M142</f>
        <v>82800</v>
      </c>
      <c r="N145" s="176">
        <f aca="true" t="shared" si="18" ref="N145:V145">N144-N142</f>
        <v>82800</v>
      </c>
      <c r="O145" s="176">
        <f t="shared" si="18"/>
        <v>82800</v>
      </c>
      <c r="P145" s="176">
        <f t="shared" si="18"/>
        <v>0</v>
      </c>
      <c r="Q145" s="176">
        <f t="shared" si="18"/>
        <v>82799.99999999814</v>
      </c>
      <c r="R145" s="176">
        <f t="shared" si="18"/>
        <v>82800</v>
      </c>
      <c r="S145" s="176">
        <f t="shared" si="18"/>
        <v>0</v>
      </c>
      <c r="T145" s="176">
        <f t="shared" si="18"/>
        <v>82800</v>
      </c>
      <c r="U145" s="176">
        <f t="shared" si="18"/>
        <v>82800</v>
      </c>
      <c r="V145" s="176">
        <f t="shared" si="18"/>
        <v>0</v>
      </c>
      <c r="W145" s="109"/>
      <c r="X145" s="109"/>
      <c r="Y145" s="109"/>
      <c r="Z145" s="109"/>
      <c r="AA145" s="109"/>
    </row>
    <row r="146" spans="1:27" ht="12.75">
      <c r="A146" s="177" t="s">
        <v>114</v>
      </c>
      <c r="B146" s="177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5"/>
      <c r="P146" s="175"/>
      <c r="Q146" s="175"/>
      <c r="R146" s="175"/>
      <c r="S146" s="175"/>
      <c r="T146" s="175"/>
      <c r="U146" s="175"/>
      <c r="V146" s="175"/>
      <c r="W146" s="109"/>
      <c r="X146" s="109"/>
      <c r="Y146" s="109"/>
      <c r="Z146" s="109"/>
      <c r="AA146" s="109"/>
    </row>
    <row r="147" spans="1:27" ht="15.75" customHeight="1">
      <c r="A147" s="177" t="s">
        <v>115</v>
      </c>
      <c r="B147" s="177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5"/>
      <c r="P147" s="175"/>
      <c r="Q147" s="175"/>
      <c r="R147" s="179"/>
      <c r="S147" s="175"/>
      <c r="T147" s="175"/>
      <c r="U147" s="175"/>
      <c r="V147" s="175"/>
      <c r="W147" s="109"/>
      <c r="X147" s="109"/>
      <c r="Y147" s="109"/>
      <c r="Z147" s="109"/>
      <c r="AA147" s="109"/>
    </row>
    <row r="148" spans="1:27" ht="12.75">
      <c r="A148" s="175"/>
      <c r="B148" s="108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09"/>
      <c r="X148" s="109"/>
      <c r="Y148" s="109"/>
      <c r="Z148" s="109"/>
      <c r="AA148" s="109"/>
    </row>
    <row r="149" spans="1:27" ht="12.75" customHeight="1">
      <c r="A149" s="540" t="s">
        <v>28</v>
      </c>
      <c r="B149" s="473" t="s">
        <v>1</v>
      </c>
      <c r="C149" s="473" t="s">
        <v>54</v>
      </c>
      <c r="D149" s="473" t="s">
        <v>55</v>
      </c>
      <c r="E149" s="478" t="s">
        <v>2</v>
      </c>
      <c r="F149" s="479"/>
      <c r="G149" s="479"/>
      <c r="H149" s="180"/>
      <c r="I149" s="543" t="s">
        <v>37</v>
      </c>
      <c r="J149" s="473" t="s">
        <v>38</v>
      </c>
      <c r="K149" s="473" t="s">
        <v>3</v>
      </c>
      <c r="L149" s="181"/>
      <c r="M149" s="182"/>
      <c r="N149" s="182"/>
      <c r="O149" s="182"/>
      <c r="P149" s="544"/>
      <c r="Q149" s="544"/>
      <c r="R149" s="182"/>
      <c r="S149" s="182"/>
      <c r="T149" s="183"/>
      <c r="U149" s="182"/>
      <c r="V149" s="180"/>
      <c r="W149" s="109"/>
      <c r="X149" s="109"/>
      <c r="Y149" s="109"/>
      <c r="Z149" s="109"/>
      <c r="AA149" s="109"/>
    </row>
    <row r="150" spans="1:27" ht="12.75" customHeight="1">
      <c r="A150" s="541"/>
      <c r="B150" s="474"/>
      <c r="C150" s="474"/>
      <c r="D150" s="474"/>
      <c r="E150" s="487" t="s">
        <v>4</v>
      </c>
      <c r="F150" s="488"/>
      <c r="G150" s="488"/>
      <c r="H150" s="489"/>
      <c r="I150" s="521"/>
      <c r="J150" s="474"/>
      <c r="K150" s="474"/>
      <c r="L150" s="545"/>
      <c r="M150" s="546"/>
      <c r="N150" s="546"/>
      <c r="O150" s="546"/>
      <c r="P150" s="546"/>
      <c r="Q150" s="546"/>
      <c r="R150" s="546"/>
      <c r="S150" s="546"/>
      <c r="T150" s="546"/>
      <c r="U150" s="546"/>
      <c r="V150" s="547"/>
      <c r="W150" s="109"/>
      <c r="X150" s="109"/>
      <c r="Y150" s="109"/>
      <c r="Z150" s="109"/>
      <c r="AA150" s="109"/>
    </row>
    <row r="151" spans="1:27" ht="12.75" customHeight="1">
      <c r="A151" s="541"/>
      <c r="B151" s="474"/>
      <c r="C151" s="474"/>
      <c r="D151" s="474"/>
      <c r="E151" s="493" t="s">
        <v>5</v>
      </c>
      <c r="F151" s="493" t="s">
        <v>6</v>
      </c>
      <c r="G151" s="496" t="s">
        <v>36</v>
      </c>
      <c r="H151" s="493" t="s">
        <v>7</v>
      </c>
      <c r="I151" s="521"/>
      <c r="J151" s="474"/>
      <c r="K151" s="474"/>
      <c r="L151" s="499" t="s">
        <v>53</v>
      </c>
      <c r="M151" s="500"/>
      <c r="N151" s="500"/>
      <c r="O151" s="500"/>
      <c r="P151" s="500"/>
      <c r="Q151" s="500"/>
      <c r="R151" s="500"/>
      <c r="S151" s="500"/>
      <c r="T151" s="500"/>
      <c r="U151" s="500"/>
      <c r="V151" s="501"/>
      <c r="W151" s="109"/>
      <c r="X151" s="109"/>
      <c r="Y151" s="109"/>
      <c r="Z151" s="109"/>
      <c r="AA151" s="109"/>
    </row>
    <row r="152" spans="1:27" ht="12.75" customHeight="1">
      <c r="A152" s="541"/>
      <c r="B152" s="474"/>
      <c r="C152" s="474"/>
      <c r="D152" s="474"/>
      <c r="E152" s="494"/>
      <c r="F152" s="494"/>
      <c r="G152" s="497"/>
      <c r="H152" s="494"/>
      <c r="I152" s="521"/>
      <c r="J152" s="474"/>
      <c r="K152" s="474"/>
      <c r="L152" s="473" t="s">
        <v>39</v>
      </c>
      <c r="M152" s="473" t="s">
        <v>40</v>
      </c>
      <c r="N152" s="505" t="s">
        <v>42</v>
      </c>
      <c r="O152" s="506"/>
      <c r="P152" s="507"/>
      <c r="Q152" s="505" t="s">
        <v>8</v>
      </c>
      <c r="R152" s="506"/>
      <c r="S152" s="507"/>
      <c r="T152" s="548" t="s">
        <v>9</v>
      </c>
      <c r="U152" s="549"/>
      <c r="V152" s="550"/>
      <c r="W152" s="109"/>
      <c r="X152" s="109"/>
      <c r="Y152" s="109"/>
      <c r="Z152" s="109"/>
      <c r="AA152" s="109"/>
    </row>
    <row r="153" spans="1:27" ht="36" customHeight="1">
      <c r="A153" s="542"/>
      <c r="B153" s="475"/>
      <c r="C153" s="475"/>
      <c r="D153" s="475"/>
      <c r="E153" s="495"/>
      <c r="F153" s="495"/>
      <c r="G153" s="498"/>
      <c r="H153" s="495"/>
      <c r="I153" s="522"/>
      <c r="J153" s="475"/>
      <c r="K153" s="475"/>
      <c r="L153" s="475"/>
      <c r="M153" s="475"/>
      <c r="N153" s="119" t="s">
        <v>10</v>
      </c>
      <c r="O153" s="119" t="s">
        <v>11</v>
      </c>
      <c r="P153" s="119" t="s">
        <v>29</v>
      </c>
      <c r="Q153" s="119" t="s">
        <v>10</v>
      </c>
      <c r="R153" s="119" t="s">
        <v>11</v>
      </c>
      <c r="S153" s="119" t="s">
        <v>29</v>
      </c>
      <c r="T153" s="119" t="s">
        <v>10</v>
      </c>
      <c r="U153" s="119" t="s">
        <v>11</v>
      </c>
      <c r="V153" s="119" t="s">
        <v>29</v>
      </c>
      <c r="W153" s="109"/>
      <c r="X153" s="109"/>
      <c r="Y153" s="109"/>
      <c r="Z153" s="109"/>
      <c r="AA153" s="109"/>
    </row>
    <row r="154" spans="1:27" ht="12.75">
      <c r="A154" s="119">
        <v>1</v>
      </c>
      <c r="B154" s="119">
        <v>2</v>
      </c>
      <c r="C154" s="119"/>
      <c r="D154" s="119"/>
      <c r="E154" s="119" t="s">
        <v>12</v>
      </c>
      <c r="F154" s="119" t="s">
        <v>13</v>
      </c>
      <c r="G154" s="119">
        <v>5</v>
      </c>
      <c r="H154" s="119">
        <v>6</v>
      </c>
      <c r="I154" s="119">
        <v>7</v>
      </c>
      <c r="J154" s="119">
        <v>8</v>
      </c>
      <c r="K154" s="119">
        <v>9</v>
      </c>
      <c r="L154" s="119">
        <v>10</v>
      </c>
      <c r="M154" s="119">
        <v>11</v>
      </c>
      <c r="N154" s="505" t="s">
        <v>14</v>
      </c>
      <c r="O154" s="506"/>
      <c r="P154" s="507"/>
      <c r="Q154" s="505" t="s">
        <v>15</v>
      </c>
      <c r="R154" s="506"/>
      <c r="S154" s="507"/>
      <c r="T154" s="505" t="s">
        <v>16</v>
      </c>
      <c r="U154" s="506"/>
      <c r="V154" s="507"/>
      <c r="W154" s="109"/>
      <c r="X154" s="109"/>
      <c r="Y154" s="109"/>
      <c r="Z154" s="109"/>
      <c r="AA154" s="109"/>
    </row>
    <row r="155" spans="1:27" ht="15.75" customHeight="1">
      <c r="A155" s="119" t="s">
        <v>43</v>
      </c>
      <c r="B155" s="508" t="s">
        <v>240</v>
      </c>
      <c r="C155" s="509"/>
      <c r="D155" s="509"/>
      <c r="E155" s="509"/>
      <c r="F155" s="509"/>
      <c r="G155" s="509"/>
      <c r="H155" s="551"/>
      <c r="I155" s="123"/>
      <c r="J155" s="123"/>
      <c r="K155" s="123"/>
      <c r="L155" s="123"/>
      <c r="M155" s="184">
        <f>SUM(M157+M165+M172+M178+M203)</f>
        <v>82800</v>
      </c>
      <c r="N155" s="184">
        <f>SUM(N157+N165+N172+N178+N203)</f>
        <v>82800</v>
      </c>
      <c r="O155" s="184">
        <f>SUM(O157+O165+O172+O178+O203)</f>
        <v>82800</v>
      </c>
      <c r="P155" s="184">
        <f aca="true" t="shared" si="19" ref="P155:V155">SUM(P157+P165+P172+P178+P203)</f>
        <v>0</v>
      </c>
      <c r="Q155" s="184">
        <f t="shared" si="19"/>
        <v>82800</v>
      </c>
      <c r="R155" s="184">
        <f t="shared" si="19"/>
        <v>82800</v>
      </c>
      <c r="S155" s="184">
        <f t="shared" si="19"/>
        <v>0</v>
      </c>
      <c r="T155" s="184">
        <f t="shared" si="19"/>
        <v>82800</v>
      </c>
      <c r="U155" s="184">
        <f t="shared" si="19"/>
        <v>82800</v>
      </c>
      <c r="V155" s="184">
        <f t="shared" si="19"/>
        <v>0</v>
      </c>
      <c r="W155" s="109"/>
      <c r="X155" s="109"/>
      <c r="Y155" s="109"/>
      <c r="Z155" s="109"/>
      <c r="AA155" s="109"/>
    </row>
    <row r="156" spans="1:27" ht="12.75">
      <c r="A156" s="123"/>
      <c r="B156" s="548"/>
      <c r="C156" s="549"/>
      <c r="D156" s="549"/>
      <c r="E156" s="549"/>
      <c r="F156" s="549"/>
      <c r="G156" s="550"/>
      <c r="H156" s="123"/>
      <c r="I156" s="552"/>
      <c r="J156" s="553"/>
      <c r="K156" s="123"/>
      <c r="L156" s="123"/>
      <c r="M156" s="123"/>
      <c r="N156" s="129"/>
      <c r="O156" s="129"/>
      <c r="P156" s="129"/>
      <c r="Q156" s="124"/>
      <c r="R156" s="124"/>
      <c r="S156" s="124"/>
      <c r="T156" s="124"/>
      <c r="U156" s="124"/>
      <c r="V156" s="124"/>
      <c r="W156" s="109"/>
      <c r="X156" s="109"/>
      <c r="Y156" s="109"/>
      <c r="Z156" s="109"/>
      <c r="AA156" s="109"/>
    </row>
    <row r="157" spans="1:27" ht="12.75" customHeight="1">
      <c r="A157" s="508" t="s">
        <v>241</v>
      </c>
      <c r="B157" s="509"/>
      <c r="C157" s="509"/>
      <c r="D157" s="509"/>
      <c r="E157" s="509"/>
      <c r="F157" s="509"/>
      <c r="G157" s="509"/>
      <c r="H157" s="509"/>
      <c r="I157" s="509"/>
      <c r="J157" s="509"/>
      <c r="K157" s="509"/>
      <c r="L157" s="123"/>
      <c r="M157" s="123"/>
      <c r="N157" s="129"/>
      <c r="O157" s="129"/>
      <c r="P157" s="129"/>
      <c r="Q157" s="124"/>
      <c r="R157" s="124"/>
      <c r="S157" s="124"/>
      <c r="T157" s="124"/>
      <c r="U157" s="124"/>
      <c r="V157" s="124"/>
      <c r="W157" s="109"/>
      <c r="X157" s="109"/>
      <c r="Y157" s="109"/>
      <c r="Z157" s="109"/>
      <c r="AA157" s="109"/>
    </row>
    <row r="158" spans="1:27" ht="22.5" hidden="1">
      <c r="A158" s="119" t="s">
        <v>17</v>
      </c>
      <c r="B158" s="136" t="s">
        <v>242</v>
      </c>
      <c r="C158" s="185" t="s">
        <v>90</v>
      </c>
      <c r="D158" s="136"/>
      <c r="E158" s="123"/>
      <c r="F158" s="123"/>
      <c r="G158" s="123"/>
      <c r="H158" s="123"/>
      <c r="I158" s="123"/>
      <c r="J158" s="123"/>
      <c r="K158" s="123"/>
      <c r="L158" s="123"/>
      <c r="M158" s="123"/>
      <c r="N158" s="129"/>
      <c r="O158" s="129"/>
      <c r="P158" s="129"/>
      <c r="Q158" s="124"/>
      <c r="R158" s="124"/>
      <c r="S158" s="124"/>
      <c r="T158" s="124"/>
      <c r="U158" s="124"/>
      <c r="V158" s="124"/>
      <c r="W158" s="109"/>
      <c r="X158" s="109"/>
      <c r="Y158" s="109"/>
      <c r="Z158" s="109"/>
      <c r="AA158" s="109"/>
    </row>
    <row r="159" spans="1:27" ht="12.75" hidden="1">
      <c r="A159" s="119" t="s">
        <v>58</v>
      </c>
      <c r="B159" s="136"/>
      <c r="C159" s="185"/>
      <c r="D159" s="136"/>
      <c r="E159" s="123"/>
      <c r="F159" s="123"/>
      <c r="G159" s="123"/>
      <c r="H159" s="123"/>
      <c r="I159" s="123"/>
      <c r="J159" s="123"/>
      <c r="K159" s="123"/>
      <c r="L159" s="123"/>
      <c r="M159" s="123"/>
      <c r="N159" s="129"/>
      <c r="O159" s="129"/>
      <c r="P159" s="129"/>
      <c r="Q159" s="124"/>
      <c r="R159" s="124"/>
      <c r="S159" s="124"/>
      <c r="T159" s="124"/>
      <c r="U159" s="124"/>
      <c r="V159" s="124"/>
      <c r="W159" s="109"/>
      <c r="X159" s="109"/>
      <c r="Y159" s="109"/>
      <c r="Z159" s="109"/>
      <c r="AA159" s="109"/>
    </row>
    <row r="160" spans="1:27" ht="22.5" hidden="1">
      <c r="A160" s="119" t="s">
        <v>18</v>
      </c>
      <c r="B160" s="136" t="s">
        <v>112</v>
      </c>
      <c r="C160" s="185" t="s">
        <v>90</v>
      </c>
      <c r="D160" s="136"/>
      <c r="E160" s="123"/>
      <c r="F160" s="123"/>
      <c r="G160" s="123"/>
      <c r="H160" s="123"/>
      <c r="I160" s="123"/>
      <c r="J160" s="123"/>
      <c r="K160" s="123"/>
      <c r="L160" s="123"/>
      <c r="M160" s="123"/>
      <c r="N160" s="129"/>
      <c r="O160" s="129"/>
      <c r="P160" s="129"/>
      <c r="Q160" s="124"/>
      <c r="R160" s="124"/>
      <c r="S160" s="124"/>
      <c r="T160" s="124"/>
      <c r="U160" s="124"/>
      <c r="V160" s="124"/>
      <c r="W160" s="109"/>
      <c r="X160" s="109"/>
      <c r="Y160" s="109"/>
      <c r="Z160" s="109"/>
      <c r="AA160" s="109"/>
    </row>
    <row r="161" spans="1:27" ht="12.75" hidden="1">
      <c r="A161" s="119" t="s">
        <v>59</v>
      </c>
      <c r="B161" s="136"/>
      <c r="C161" s="185"/>
      <c r="D161" s="136"/>
      <c r="E161" s="123"/>
      <c r="F161" s="123"/>
      <c r="G161" s="123"/>
      <c r="H161" s="123"/>
      <c r="I161" s="123"/>
      <c r="J161" s="123"/>
      <c r="K161" s="123"/>
      <c r="L161" s="123"/>
      <c r="M161" s="123"/>
      <c r="N161" s="129"/>
      <c r="O161" s="129"/>
      <c r="P161" s="129"/>
      <c r="Q161" s="124"/>
      <c r="R161" s="124"/>
      <c r="S161" s="124"/>
      <c r="T161" s="124"/>
      <c r="U161" s="124"/>
      <c r="V161" s="124"/>
      <c r="W161" s="109"/>
      <c r="X161" s="109"/>
      <c r="Y161" s="109"/>
      <c r="Z161" s="109"/>
      <c r="AA161" s="109"/>
    </row>
    <row r="162" spans="1:27" ht="12.75" hidden="1">
      <c r="A162" s="119" t="s">
        <v>60</v>
      </c>
      <c r="B162" s="136" t="s">
        <v>61</v>
      </c>
      <c r="C162" s="185" t="s">
        <v>90</v>
      </c>
      <c r="D162" s="136"/>
      <c r="E162" s="123"/>
      <c r="F162" s="123"/>
      <c r="G162" s="123"/>
      <c r="H162" s="123"/>
      <c r="I162" s="123"/>
      <c r="J162" s="123"/>
      <c r="K162" s="123"/>
      <c r="L162" s="123"/>
      <c r="M162" s="123"/>
      <c r="N162" s="129"/>
      <c r="O162" s="129"/>
      <c r="P162" s="129"/>
      <c r="Q162" s="124"/>
      <c r="R162" s="124"/>
      <c r="S162" s="124"/>
      <c r="T162" s="124"/>
      <c r="U162" s="124"/>
      <c r="V162" s="124"/>
      <c r="W162" s="109"/>
      <c r="X162" s="109"/>
      <c r="Y162" s="109"/>
      <c r="Z162" s="109"/>
      <c r="AA162" s="109"/>
    </row>
    <row r="163" spans="1:27" ht="12.75" hidden="1">
      <c r="A163" s="119" t="s">
        <v>62</v>
      </c>
      <c r="B163" s="136"/>
      <c r="C163" s="136"/>
      <c r="D163" s="136"/>
      <c r="E163" s="123"/>
      <c r="F163" s="123"/>
      <c r="G163" s="123"/>
      <c r="H163" s="123"/>
      <c r="I163" s="123"/>
      <c r="J163" s="123"/>
      <c r="K163" s="123"/>
      <c r="L163" s="123"/>
      <c r="M163" s="123"/>
      <c r="N163" s="129"/>
      <c r="O163" s="129"/>
      <c r="P163" s="129"/>
      <c r="Q163" s="124"/>
      <c r="R163" s="124"/>
      <c r="S163" s="124"/>
      <c r="T163" s="124"/>
      <c r="U163" s="124"/>
      <c r="V163" s="124"/>
      <c r="W163" s="109"/>
      <c r="X163" s="109"/>
      <c r="Y163" s="109"/>
      <c r="Z163" s="109"/>
      <c r="AA163" s="109"/>
    </row>
    <row r="164" spans="1:27" ht="12.75" hidden="1">
      <c r="A164" s="119"/>
      <c r="B164" s="136"/>
      <c r="C164" s="136"/>
      <c r="D164" s="136"/>
      <c r="E164" s="123"/>
      <c r="F164" s="123"/>
      <c r="G164" s="123"/>
      <c r="H164" s="123"/>
      <c r="I164" s="123"/>
      <c r="J164" s="123"/>
      <c r="K164" s="123"/>
      <c r="L164" s="123"/>
      <c r="M164" s="123"/>
      <c r="N164" s="129"/>
      <c r="O164" s="129"/>
      <c r="P164" s="129"/>
      <c r="Q164" s="124"/>
      <c r="R164" s="124"/>
      <c r="S164" s="124"/>
      <c r="T164" s="124"/>
      <c r="U164" s="124"/>
      <c r="V164" s="124"/>
      <c r="W164" s="109"/>
      <c r="X164" s="109"/>
      <c r="Y164" s="109"/>
      <c r="Z164" s="109"/>
      <c r="AA164" s="109"/>
    </row>
    <row r="165" spans="1:27" ht="12.75" customHeight="1">
      <c r="A165" s="508" t="s">
        <v>195</v>
      </c>
      <c r="B165" s="509"/>
      <c r="C165" s="509"/>
      <c r="D165" s="509"/>
      <c r="E165" s="509"/>
      <c r="F165" s="509"/>
      <c r="G165" s="509"/>
      <c r="H165" s="509"/>
      <c r="I165" s="509"/>
      <c r="J165" s="509"/>
      <c r="K165" s="551"/>
      <c r="L165" s="123"/>
      <c r="M165" s="184">
        <f>SUM(M166+M168+M170)</f>
        <v>82800</v>
      </c>
      <c r="N165" s="124">
        <f>SUM(N166+N168+N170)</f>
        <v>82800</v>
      </c>
      <c r="O165" s="124">
        <f>SUM(O166+O168+O170)</f>
        <v>82800</v>
      </c>
      <c r="P165" s="124">
        <f aca="true" t="shared" si="20" ref="P165:V165">SUM(P166+P168+P170)</f>
        <v>0</v>
      </c>
      <c r="Q165" s="124">
        <f t="shared" si="20"/>
        <v>82800</v>
      </c>
      <c r="R165" s="124">
        <f t="shared" si="20"/>
        <v>82800</v>
      </c>
      <c r="S165" s="124">
        <f t="shared" si="20"/>
        <v>0</v>
      </c>
      <c r="T165" s="124">
        <f t="shared" si="20"/>
        <v>82800</v>
      </c>
      <c r="U165" s="124">
        <f t="shared" si="20"/>
        <v>82800</v>
      </c>
      <c r="V165" s="124">
        <f t="shared" si="20"/>
        <v>0</v>
      </c>
      <c r="W165" s="109"/>
      <c r="X165" s="109"/>
      <c r="Y165" s="109"/>
      <c r="Z165" s="109"/>
      <c r="AA165" s="109"/>
    </row>
    <row r="166" spans="1:27" ht="22.5">
      <c r="A166" s="145" t="s">
        <v>19</v>
      </c>
      <c r="B166" s="136" t="s">
        <v>246</v>
      </c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>
        <f>SUM(M167)</f>
        <v>71660</v>
      </c>
      <c r="N166" s="123">
        <f>SUM(N167)</f>
        <v>71660</v>
      </c>
      <c r="O166" s="123">
        <f>SUM(O167)</f>
        <v>71660</v>
      </c>
      <c r="P166" s="123">
        <f aca="true" t="shared" si="21" ref="P166:V166">SUM(P167)</f>
        <v>0</v>
      </c>
      <c r="Q166" s="123">
        <f t="shared" si="21"/>
        <v>71660</v>
      </c>
      <c r="R166" s="123">
        <f t="shared" si="21"/>
        <v>71660</v>
      </c>
      <c r="S166" s="123">
        <f t="shared" si="21"/>
        <v>0</v>
      </c>
      <c r="T166" s="123">
        <f t="shared" si="21"/>
        <v>71660</v>
      </c>
      <c r="U166" s="123">
        <f t="shared" si="21"/>
        <v>71660</v>
      </c>
      <c r="V166" s="123">
        <f t="shared" si="21"/>
        <v>0</v>
      </c>
      <c r="W166" s="109"/>
      <c r="X166" s="109"/>
      <c r="Y166" s="109"/>
      <c r="Z166" s="109"/>
      <c r="AA166" s="109"/>
    </row>
    <row r="167" spans="1:22" s="109" customFormat="1" ht="33.75" customHeight="1">
      <c r="A167" s="145" t="s">
        <v>56</v>
      </c>
      <c r="B167" s="136" t="s">
        <v>143</v>
      </c>
      <c r="C167" s="123"/>
      <c r="D167" s="123"/>
      <c r="E167" s="128" t="s">
        <v>144</v>
      </c>
      <c r="F167" s="128" t="s">
        <v>126</v>
      </c>
      <c r="G167" s="128" t="s">
        <v>195</v>
      </c>
      <c r="H167" s="128" t="s">
        <v>119</v>
      </c>
      <c r="I167" s="123"/>
      <c r="J167" s="123"/>
      <c r="K167" s="123"/>
      <c r="L167" s="123"/>
      <c r="M167" s="129">
        <f>'[1]Бюджетная заявка'!H405</f>
        <v>71660</v>
      </c>
      <c r="N167" s="123">
        <f>SUM(O167:P167)</f>
        <v>71660</v>
      </c>
      <c r="O167" s="129">
        <f>'[1]Бюджетная заявка'!J405</f>
        <v>71660</v>
      </c>
      <c r="P167" s="129">
        <f>'[1]Бюджетная заявка'!K405</f>
        <v>0</v>
      </c>
      <c r="Q167" s="129">
        <f>'[1]Бюджетная заявка'!L405</f>
        <v>71660</v>
      </c>
      <c r="R167" s="129">
        <f>'[1]Бюджетная заявка'!M405</f>
        <v>71660</v>
      </c>
      <c r="S167" s="129">
        <f>'[1]Бюджетная заявка'!N405</f>
        <v>0</v>
      </c>
      <c r="T167" s="129">
        <f>'[1]Бюджетная заявка'!O405</f>
        <v>71660</v>
      </c>
      <c r="U167" s="129">
        <f>'[1]Бюджетная заявка'!P405</f>
        <v>71660</v>
      </c>
      <c r="V167" s="129">
        <f>'[1]Бюджетная заявка'!Q405</f>
        <v>0</v>
      </c>
    </row>
    <row r="168" spans="1:27" ht="21.75" customHeight="1">
      <c r="A168" s="145" t="s">
        <v>20</v>
      </c>
      <c r="B168" s="136" t="s">
        <v>110</v>
      </c>
      <c r="C168" s="123"/>
      <c r="D168" s="123"/>
      <c r="E168" s="128" t="s">
        <v>144</v>
      </c>
      <c r="F168" s="128" t="s">
        <v>126</v>
      </c>
      <c r="G168" s="128" t="s">
        <v>195</v>
      </c>
      <c r="H168" s="128" t="s">
        <v>121</v>
      </c>
      <c r="I168" s="123"/>
      <c r="J168" s="123"/>
      <c r="K168" s="123"/>
      <c r="L168" s="123"/>
      <c r="M168" s="123">
        <f>SUM(M169)</f>
        <v>11140</v>
      </c>
      <c r="N168" s="129">
        <f>SUM(N169)</f>
        <v>11140</v>
      </c>
      <c r="O168" s="129">
        <f>SUM(O169)</f>
        <v>11140</v>
      </c>
      <c r="P168" s="129">
        <f aca="true" t="shared" si="22" ref="P168:V168">SUM(P169)</f>
        <v>0</v>
      </c>
      <c r="Q168" s="129">
        <f t="shared" si="22"/>
        <v>11140</v>
      </c>
      <c r="R168" s="129">
        <f t="shared" si="22"/>
        <v>11140</v>
      </c>
      <c r="S168" s="129">
        <f t="shared" si="22"/>
        <v>0</v>
      </c>
      <c r="T168" s="129">
        <f t="shared" si="22"/>
        <v>11140</v>
      </c>
      <c r="U168" s="129">
        <f t="shared" si="22"/>
        <v>11140</v>
      </c>
      <c r="V168" s="129">
        <f t="shared" si="22"/>
        <v>0</v>
      </c>
      <c r="W168" s="109"/>
      <c r="X168" s="109"/>
      <c r="Y168" s="109"/>
      <c r="Z168" s="109"/>
      <c r="AA168" s="109"/>
    </row>
    <row r="169" spans="1:22" s="109" customFormat="1" ht="34.5" customHeight="1">
      <c r="A169" s="145" t="s">
        <v>105</v>
      </c>
      <c r="B169" s="136" t="s">
        <v>143</v>
      </c>
      <c r="C169" s="123"/>
      <c r="D169" s="123"/>
      <c r="E169" s="128" t="s">
        <v>144</v>
      </c>
      <c r="F169" s="128" t="s">
        <v>126</v>
      </c>
      <c r="G169" s="128" t="s">
        <v>195</v>
      </c>
      <c r="H169" s="128" t="s">
        <v>121</v>
      </c>
      <c r="I169" s="123"/>
      <c r="J169" s="123"/>
      <c r="K169" s="123"/>
      <c r="L169" s="123"/>
      <c r="M169" s="129">
        <f>'[1]Бюджетная заявка'!H412</f>
        <v>11140</v>
      </c>
      <c r="N169" s="129">
        <f>SUM(O169:P169)</f>
        <v>11140</v>
      </c>
      <c r="O169" s="129">
        <f>'[1]Бюджетная заявка'!J412</f>
        <v>11140</v>
      </c>
      <c r="P169" s="129">
        <f>'[1]Бюджетная заявка'!K412</f>
        <v>0</v>
      </c>
      <c r="Q169" s="129">
        <f>'[1]Бюджетная заявка'!L412</f>
        <v>11140</v>
      </c>
      <c r="R169" s="129">
        <f>'[1]Бюджетная заявка'!M412</f>
        <v>11140</v>
      </c>
      <c r="S169" s="129">
        <f>'[1]Бюджетная заявка'!N412</f>
        <v>0</v>
      </c>
      <c r="T169" s="129">
        <f>'[1]Бюджетная заявка'!O412</f>
        <v>11140</v>
      </c>
      <c r="U169" s="129">
        <f>'[1]Бюджетная заявка'!P412</f>
        <v>11140</v>
      </c>
      <c r="V169" s="129">
        <f>'[1]Бюджетная заявка'!Q412</f>
        <v>0</v>
      </c>
    </row>
    <row r="170" spans="1:27" ht="12.75" customHeight="1" hidden="1">
      <c r="A170" s="145" t="s">
        <v>57</v>
      </c>
      <c r="B170" s="145" t="s">
        <v>61</v>
      </c>
      <c r="C170" s="123"/>
      <c r="D170" s="123"/>
      <c r="E170" s="128"/>
      <c r="F170" s="128"/>
      <c r="G170" s="128"/>
      <c r="H170" s="128"/>
      <c r="I170" s="123"/>
      <c r="J170" s="123"/>
      <c r="K170" s="123"/>
      <c r="L170" s="123"/>
      <c r="M170" s="123"/>
      <c r="N170" s="129"/>
      <c r="O170" s="129"/>
      <c r="P170" s="129"/>
      <c r="Q170" s="124"/>
      <c r="R170" s="124"/>
      <c r="S170" s="124"/>
      <c r="T170" s="124"/>
      <c r="U170" s="124"/>
      <c r="V170" s="124"/>
      <c r="W170" s="109"/>
      <c r="X170" s="109"/>
      <c r="Y170" s="109"/>
      <c r="Z170" s="109"/>
      <c r="AA170" s="109"/>
    </row>
    <row r="171" spans="1:27" ht="33" customHeight="1" hidden="1">
      <c r="A171" s="145" t="s">
        <v>107</v>
      </c>
      <c r="B171" s="136" t="s">
        <v>143</v>
      </c>
      <c r="C171" s="123"/>
      <c r="D171" s="123"/>
      <c r="E171" s="128"/>
      <c r="F171" s="128"/>
      <c r="G171" s="128"/>
      <c r="H171" s="128"/>
      <c r="I171" s="123"/>
      <c r="J171" s="123"/>
      <c r="K171" s="123"/>
      <c r="L171" s="123"/>
      <c r="M171" s="123"/>
      <c r="N171" s="129"/>
      <c r="O171" s="129"/>
      <c r="P171" s="129"/>
      <c r="Q171" s="124"/>
      <c r="R171" s="124"/>
      <c r="S171" s="124"/>
      <c r="T171" s="124"/>
      <c r="U171" s="124"/>
      <c r="V171" s="124"/>
      <c r="W171" s="109"/>
      <c r="X171" s="109"/>
      <c r="Y171" s="109"/>
      <c r="Z171" s="109"/>
      <c r="AA171" s="109"/>
    </row>
    <row r="172" spans="1:27" ht="36.75" customHeight="1" hidden="1">
      <c r="A172" s="508" t="s">
        <v>254</v>
      </c>
      <c r="B172" s="516"/>
      <c r="C172" s="516"/>
      <c r="D172" s="516"/>
      <c r="E172" s="516"/>
      <c r="F172" s="516"/>
      <c r="G172" s="516"/>
      <c r="H172" s="516"/>
      <c r="I172" s="516"/>
      <c r="J172" s="516"/>
      <c r="K172" s="516"/>
      <c r="L172" s="157"/>
      <c r="M172" s="157"/>
      <c r="N172" s="186"/>
      <c r="O172" s="186"/>
      <c r="P172" s="186"/>
      <c r="Q172" s="124"/>
      <c r="R172" s="124"/>
      <c r="S172" s="124"/>
      <c r="T172" s="124"/>
      <c r="U172" s="124"/>
      <c r="V172" s="124"/>
      <c r="W172" s="109"/>
      <c r="X172" s="109"/>
      <c r="Y172" s="109"/>
      <c r="Z172" s="109"/>
      <c r="AA172" s="109"/>
    </row>
    <row r="173" spans="1:27" ht="32.25" customHeight="1" hidden="1">
      <c r="A173" s="187" t="s">
        <v>63</v>
      </c>
      <c r="B173" s="136" t="s">
        <v>67</v>
      </c>
      <c r="C173" s="168"/>
      <c r="D173" s="168"/>
      <c r="E173" s="168"/>
      <c r="F173" s="168"/>
      <c r="G173" s="168"/>
      <c r="H173" s="168"/>
      <c r="I173" s="168"/>
      <c r="J173" s="168"/>
      <c r="K173" s="168"/>
      <c r="L173" s="167"/>
      <c r="M173" s="167"/>
      <c r="N173" s="167"/>
      <c r="O173" s="167"/>
      <c r="P173" s="167"/>
      <c r="Q173" s="124"/>
      <c r="R173" s="124"/>
      <c r="S173" s="124"/>
      <c r="T173" s="124"/>
      <c r="U173" s="124"/>
      <c r="V173" s="124"/>
      <c r="W173" s="109"/>
      <c r="X173" s="109"/>
      <c r="Y173" s="109"/>
      <c r="Z173" s="109"/>
      <c r="AA173" s="109"/>
    </row>
    <row r="174" spans="1:27" ht="12.75" hidden="1">
      <c r="A174" s="188" t="s">
        <v>64</v>
      </c>
      <c r="B174" s="136"/>
      <c r="C174" s="168"/>
      <c r="D174" s="168"/>
      <c r="E174" s="168"/>
      <c r="F174" s="168"/>
      <c r="G174" s="168"/>
      <c r="H174" s="168"/>
      <c r="I174" s="168"/>
      <c r="J174" s="168"/>
      <c r="K174" s="168"/>
      <c r="L174" s="167"/>
      <c r="M174" s="167"/>
      <c r="N174" s="167"/>
      <c r="O174" s="167"/>
      <c r="P174" s="167"/>
      <c r="Q174" s="124"/>
      <c r="R174" s="124"/>
      <c r="S174" s="124"/>
      <c r="T174" s="124"/>
      <c r="U174" s="124"/>
      <c r="V174" s="124"/>
      <c r="W174" s="109"/>
      <c r="X174" s="109"/>
      <c r="Y174" s="109"/>
      <c r="Z174" s="109"/>
      <c r="AA174" s="109"/>
    </row>
    <row r="175" spans="1:27" ht="12.75" hidden="1">
      <c r="A175" s="188"/>
      <c r="B175" s="136"/>
      <c r="C175" s="168"/>
      <c r="D175" s="168"/>
      <c r="E175" s="168"/>
      <c r="F175" s="168"/>
      <c r="G175" s="168"/>
      <c r="H175" s="168"/>
      <c r="I175" s="168"/>
      <c r="J175" s="168"/>
      <c r="K175" s="168"/>
      <c r="L175" s="167"/>
      <c r="M175" s="167"/>
      <c r="N175" s="167"/>
      <c r="O175" s="167"/>
      <c r="P175" s="167"/>
      <c r="Q175" s="124"/>
      <c r="R175" s="124"/>
      <c r="S175" s="124"/>
      <c r="T175" s="124"/>
      <c r="U175" s="124"/>
      <c r="V175" s="124"/>
      <c r="W175" s="109"/>
      <c r="X175" s="109"/>
      <c r="Y175" s="109"/>
      <c r="Z175" s="109"/>
      <c r="AA175" s="109"/>
    </row>
    <row r="176" spans="1:27" ht="22.5" hidden="1">
      <c r="A176" s="145" t="s">
        <v>65</v>
      </c>
      <c r="B176" s="136" t="s">
        <v>68</v>
      </c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4"/>
      <c r="R176" s="124"/>
      <c r="S176" s="124"/>
      <c r="T176" s="124"/>
      <c r="U176" s="124"/>
      <c r="V176" s="124"/>
      <c r="W176" s="109"/>
      <c r="X176" s="109"/>
      <c r="Y176" s="109"/>
      <c r="Z176" s="109"/>
      <c r="AA176" s="109"/>
    </row>
    <row r="177" spans="1:27" ht="12.75" hidden="1">
      <c r="A177" s="145" t="s">
        <v>66</v>
      </c>
      <c r="B177" s="136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4"/>
      <c r="R177" s="124"/>
      <c r="S177" s="124"/>
      <c r="T177" s="124"/>
      <c r="U177" s="124"/>
      <c r="V177" s="124"/>
      <c r="W177" s="109"/>
      <c r="X177" s="109"/>
      <c r="Y177" s="109"/>
      <c r="Z177" s="109"/>
      <c r="AA177" s="109"/>
    </row>
    <row r="178" spans="1:27" ht="25.5" customHeight="1" hidden="1">
      <c r="A178" s="508" t="s">
        <v>272</v>
      </c>
      <c r="B178" s="516"/>
      <c r="C178" s="516"/>
      <c r="D178" s="516"/>
      <c r="E178" s="516"/>
      <c r="F178" s="516"/>
      <c r="G178" s="516"/>
      <c r="H178" s="516"/>
      <c r="I178" s="516"/>
      <c r="J178" s="516"/>
      <c r="K178" s="516"/>
      <c r="L178" s="157"/>
      <c r="M178" s="157"/>
      <c r="N178" s="157"/>
      <c r="O178" s="157"/>
      <c r="P178" s="157"/>
      <c r="Q178" s="124"/>
      <c r="R178" s="124"/>
      <c r="S178" s="124"/>
      <c r="T178" s="124"/>
      <c r="U178" s="124"/>
      <c r="V178" s="124"/>
      <c r="W178" s="109"/>
      <c r="X178" s="109"/>
      <c r="Y178" s="109"/>
      <c r="Z178" s="109"/>
      <c r="AA178" s="109"/>
    </row>
    <row r="179" spans="1:27" ht="12.75" hidden="1">
      <c r="A179" s="167" t="s">
        <v>22</v>
      </c>
      <c r="B179" s="167" t="s">
        <v>69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4"/>
      <c r="R179" s="124"/>
      <c r="S179" s="124"/>
      <c r="T179" s="124"/>
      <c r="U179" s="124"/>
      <c r="V179" s="124"/>
      <c r="W179" s="109"/>
      <c r="X179" s="109"/>
      <c r="Y179" s="109"/>
      <c r="Z179" s="109"/>
      <c r="AA179" s="109"/>
    </row>
    <row r="180" spans="1:27" ht="48" customHeight="1" hidden="1">
      <c r="A180" s="145" t="s">
        <v>70</v>
      </c>
      <c r="B180" s="188" t="s">
        <v>71</v>
      </c>
      <c r="C180" s="145"/>
      <c r="D180" s="145"/>
      <c r="E180" s="145"/>
      <c r="F180" s="145"/>
      <c r="G180" s="145"/>
      <c r="H180" s="145"/>
      <c r="I180" s="145"/>
      <c r="J180" s="145"/>
      <c r="K180" s="145"/>
      <c r="L180" s="123"/>
      <c r="M180" s="123"/>
      <c r="N180" s="123"/>
      <c r="O180" s="123"/>
      <c r="P180" s="123"/>
      <c r="Q180" s="124"/>
      <c r="R180" s="124"/>
      <c r="S180" s="124"/>
      <c r="T180" s="124"/>
      <c r="U180" s="124"/>
      <c r="V180" s="124"/>
      <c r="W180" s="109"/>
      <c r="X180" s="109"/>
      <c r="Y180" s="109"/>
      <c r="Z180" s="109"/>
      <c r="AA180" s="109"/>
    </row>
    <row r="181" spans="1:27" ht="12.75" hidden="1">
      <c r="A181" s="145" t="s">
        <v>72</v>
      </c>
      <c r="B181" s="145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4"/>
      <c r="R181" s="124"/>
      <c r="S181" s="124"/>
      <c r="T181" s="124"/>
      <c r="U181" s="124"/>
      <c r="V181" s="124"/>
      <c r="W181" s="109"/>
      <c r="X181" s="109"/>
      <c r="Y181" s="109"/>
      <c r="Z181" s="109"/>
      <c r="AA181" s="109"/>
    </row>
    <row r="182" spans="1:27" ht="12.75" hidden="1">
      <c r="A182" s="145"/>
      <c r="B182" s="145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4"/>
      <c r="R182" s="124"/>
      <c r="S182" s="124"/>
      <c r="T182" s="124"/>
      <c r="U182" s="124"/>
      <c r="V182" s="124"/>
      <c r="W182" s="109"/>
      <c r="X182" s="109"/>
      <c r="Y182" s="109"/>
      <c r="Z182" s="109"/>
      <c r="AA182" s="109"/>
    </row>
    <row r="183" spans="1:27" ht="22.5" customHeight="1" hidden="1">
      <c r="A183" s="145" t="s">
        <v>73</v>
      </c>
      <c r="B183" s="136" t="s">
        <v>273</v>
      </c>
      <c r="C183" s="189" t="s">
        <v>90</v>
      </c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4"/>
      <c r="R183" s="124"/>
      <c r="S183" s="124"/>
      <c r="T183" s="124"/>
      <c r="U183" s="124"/>
      <c r="V183" s="124"/>
      <c r="W183" s="109"/>
      <c r="X183" s="109"/>
      <c r="Y183" s="109"/>
      <c r="Z183" s="109"/>
      <c r="AA183" s="109"/>
    </row>
    <row r="184" spans="1:27" ht="12.75" hidden="1">
      <c r="A184" s="145" t="s">
        <v>74</v>
      </c>
      <c r="B184" s="145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4"/>
      <c r="R184" s="124"/>
      <c r="S184" s="124"/>
      <c r="T184" s="124"/>
      <c r="U184" s="124"/>
      <c r="V184" s="124"/>
      <c r="W184" s="109"/>
      <c r="X184" s="109"/>
      <c r="Y184" s="109"/>
      <c r="Z184" s="109"/>
      <c r="AA184" s="109"/>
    </row>
    <row r="185" spans="1:27" ht="12.75" hidden="1">
      <c r="A185" s="145"/>
      <c r="B185" s="145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4"/>
      <c r="R185" s="124"/>
      <c r="S185" s="124"/>
      <c r="T185" s="124"/>
      <c r="U185" s="124"/>
      <c r="V185" s="124"/>
      <c r="W185" s="109"/>
      <c r="X185" s="109"/>
      <c r="Y185" s="109"/>
      <c r="Z185" s="109"/>
      <c r="AA185" s="109"/>
    </row>
    <row r="186" spans="1:27" ht="11.25" customHeight="1" hidden="1">
      <c r="A186" s="145" t="s">
        <v>75</v>
      </c>
      <c r="B186" s="136" t="s">
        <v>76</v>
      </c>
      <c r="C186" s="189" t="s">
        <v>90</v>
      </c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4"/>
      <c r="R186" s="124"/>
      <c r="S186" s="124"/>
      <c r="T186" s="124"/>
      <c r="U186" s="124"/>
      <c r="V186" s="124"/>
      <c r="W186" s="109"/>
      <c r="X186" s="109"/>
      <c r="Y186" s="109"/>
      <c r="Z186" s="109"/>
      <c r="AA186" s="109"/>
    </row>
    <row r="187" spans="1:27" ht="12.75" hidden="1">
      <c r="A187" s="145" t="s">
        <v>77</v>
      </c>
      <c r="B187" s="136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4"/>
      <c r="R187" s="124"/>
      <c r="S187" s="124"/>
      <c r="T187" s="124"/>
      <c r="U187" s="124"/>
      <c r="V187" s="124"/>
      <c r="W187" s="109"/>
      <c r="X187" s="109"/>
      <c r="Y187" s="109"/>
      <c r="Z187" s="109"/>
      <c r="AA187" s="109"/>
    </row>
    <row r="188" spans="1:27" ht="12.75" hidden="1">
      <c r="A188" s="145" t="s">
        <v>23</v>
      </c>
      <c r="B188" s="167" t="s">
        <v>109</v>
      </c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4"/>
      <c r="R188" s="124"/>
      <c r="S188" s="124"/>
      <c r="T188" s="124"/>
      <c r="U188" s="124"/>
      <c r="V188" s="124"/>
      <c r="W188" s="109"/>
      <c r="X188" s="109"/>
      <c r="Y188" s="109"/>
      <c r="Z188" s="109"/>
      <c r="AA188" s="109"/>
    </row>
    <row r="189" spans="1:27" ht="43.5" customHeight="1" hidden="1">
      <c r="A189" s="145" t="s">
        <v>78</v>
      </c>
      <c r="B189" s="188" t="s">
        <v>83</v>
      </c>
      <c r="C189" s="145"/>
      <c r="D189" s="145"/>
      <c r="E189" s="145"/>
      <c r="F189" s="145"/>
      <c r="G189" s="145"/>
      <c r="H189" s="145"/>
      <c r="I189" s="145"/>
      <c r="J189" s="145"/>
      <c r="K189" s="123"/>
      <c r="L189" s="123"/>
      <c r="M189" s="123"/>
      <c r="N189" s="123"/>
      <c r="O189" s="123"/>
      <c r="P189" s="123"/>
      <c r="Q189" s="124"/>
      <c r="R189" s="124"/>
      <c r="S189" s="124"/>
      <c r="T189" s="124"/>
      <c r="U189" s="124"/>
      <c r="V189" s="124"/>
      <c r="W189" s="109"/>
      <c r="X189" s="109"/>
      <c r="Y189" s="109"/>
      <c r="Z189" s="109"/>
      <c r="AA189" s="109"/>
    </row>
    <row r="190" spans="1:27" ht="12.75" hidden="1">
      <c r="A190" s="145" t="s">
        <v>72</v>
      </c>
      <c r="B190" s="145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4"/>
      <c r="R190" s="124"/>
      <c r="S190" s="124"/>
      <c r="T190" s="124"/>
      <c r="U190" s="124"/>
      <c r="V190" s="124"/>
      <c r="W190" s="109"/>
      <c r="X190" s="109"/>
      <c r="Y190" s="109"/>
      <c r="Z190" s="109"/>
      <c r="AA190" s="109"/>
    </row>
    <row r="191" spans="1:27" ht="12.75" customHeight="1" hidden="1">
      <c r="A191" s="145"/>
      <c r="B191" s="145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4"/>
      <c r="R191" s="124"/>
      <c r="S191" s="124"/>
      <c r="T191" s="124"/>
      <c r="U191" s="124"/>
      <c r="V191" s="124"/>
      <c r="W191" s="109"/>
      <c r="X191" s="109"/>
      <c r="Y191" s="109"/>
      <c r="Z191" s="109"/>
      <c r="AA191" s="109"/>
    </row>
    <row r="192" spans="1:27" ht="32.25" customHeight="1" hidden="1">
      <c r="A192" s="145" t="s">
        <v>79</v>
      </c>
      <c r="B192" s="136" t="s">
        <v>274</v>
      </c>
      <c r="C192" s="189" t="s">
        <v>90</v>
      </c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4"/>
      <c r="R192" s="124"/>
      <c r="S192" s="124"/>
      <c r="T192" s="124"/>
      <c r="U192" s="124"/>
      <c r="V192" s="124"/>
      <c r="W192" s="109"/>
      <c r="X192" s="109"/>
      <c r="Y192" s="109"/>
      <c r="Z192" s="109"/>
      <c r="AA192" s="109"/>
    </row>
    <row r="193" spans="1:27" ht="12.75" hidden="1">
      <c r="A193" s="145" t="s">
        <v>80</v>
      </c>
      <c r="B193" s="145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4"/>
      <c r="R193" s="124"/>
      <c r="S193" s="124"/>
      <c r="T193" s="124"/>
      <c r="U193" s="124"/>
      <c r="V193" s="124"/>
      <c r="W193" s="109"/>
      <c r="X193" s="109"/>
      <c r="Y193" s="109"/>
      <c r="Z193" s="109"/>
      <c r="AA193" s="109"/>
    </row>
    <row r="194" spans="1:27" ht="12.75" hidden="1">
      <c r="A194" s="145"/>
      <c r="B194" s="145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4"/>
      <c r="R194" s="124"/>
      <c r="S194" s="124"/>
      <c r="T194" s="124"/>
      <c r="U194" s="124"/>
      <c r="V194" s="124"/>
      <c r="W194" s="109"/>
      <c r="X194" s="109"/>
      <c r="Y194" s="109"/>
      <c r="Z194" s="109"/>
      <c r="AA194" s="109"/>
    </row>
    <row r="195" spans="1:27" ht="12" customHeight="1" hidden="1">
      <c r="A195" s="145" t="s">
        <v>81</v>
      </c>
      <c r="B195" s="136" t="s">
        <v>84</v>
      </c>
      <c r="C195" s="189" t="s">
        <v>90</v>
      </c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4"/>
      <c r="R195" s="124"/>
      <c r="S195" s="124"/>
      <c r="T195" s="124"/>
      <c r="U195" s="124"/>
      <c r="V195" s="124"/>
      <c r="W195" s="109"/>
      <c r="X195" s="109"/>
      <c r="Y195" s="109"/>
      <c r="Z195" s="109"/>
      <c r="AA195" s="109"/>
    </row>
    <row r="196" spans="1:27" ht="12.75" hidden="1">
      <c r="A196" s="145" t="s">
        <v>82</v>
      </c>
      <c r="B196" s="136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4"/>
      <c r="R196" s="124"/>
      <c r="S196" s="124"/>
      <c r="T196" s="124"/>
      <c r="U196" s="124"/>
      <c r="V196" s="124"/>
      <c r="W196" s="109"/>
      <c r="X196" s="109"/>
      <c r="Y196" s="109"/>
      <c r="Z196" s="109"/>
      <c r="AA196" s="109"/>
    </row>
    <row r="197" spans="1:27" ht="12.75" hidden="1">
      <c r="A197" s="145"/>
      <c r="B197" s="136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4"/>
      <c r="R197" s="124"/>
      <c r="S197" s="124"/>
      <c r="T197" s="124"/>
      <c r="U197" s="124"/>
      <c r="V197" s="124"/>
      <c r="W197" s="109"/>
      <c r="X197" s="109"/>
      <c r="Y197" s="109"/>
      <c r="Z197" s="109"/>
      <c r="AA197" s="109"/>
    </row>
    <row r="198" spans="1:27" ht="15.75" customHeight="1" hidden="1">
      <c r="A198" s="145"/>
      <c r="B198" s="136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4"/>
      <c r="R198" s="124"/>
      <c r="S198" s="124"/>
      <c r="T198" s="124"/>
      <c r="U198" s="124"/>
      <c r="V198" s="124"/>
      <c r="W198" s="109"/>
      <c r="X198" s="109"/>
      <c r="Y198" s="109"/>
      <c r="Z198" s="109"/>
      <c r="AA198" s="109"/>
    </row>
    <row r="199" spans="1:27" ht="12.75" customHeight="1" hidden="1">
      <c r="A199" s="167" t="s">
        <v>85</v>
      </c>
      <c r="B199" s="508" t="s">
        <v>86</v>
      </c>
      <c r="C199" s="509"/>
      <c r="D199" s="509"/>
      <c r="E199" s="516"/>
      <c r="F199" s="516"/>
      <c r="G199" s="516"/>
      <c r="H199" s="516"/>
      <c r="I199" s="554"/>
      <c r="J199" s="123"/>
      <c r="K199" s="123"/>
      <c r="L199" s="123"/>
      <c r="M199" s="123"/>
      <c r="N199" s="123"/>
      <c r="O199" s="123"/>
      <c r="P199" s="123"/>
      <c r="Q199" s="124"/>
      <c r="R199" s="124"/>
      <c r="S199" s="124"/>
      <c r="T199" s="124"/>
      <c r="U199" s="124"/>
      <c r="V199" s="124"/>
      <c r="W199" s="109"/>
      <c r="X199" s="109"/>
      <c r="Y199" s="109"/>
      <c r="Z199" s="109"/>
      <c r="AA199" s="109"/>
    </row>
    <row r="200" spans="1:27" ht="12.75" hidden="1">
      <c r="A200" s="145" t="s">
        <v>87</v>
      </c>
      <c r="B200" s="136"/>
      <c r="C200" s="189" t="s">
        <v>90</v>
      </c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4"/>
      <c r="R200" s="124"/>
      <c r="S200" s="124"/>
      <c r="T200" s="124"/>
      <c r="U200" s="124"/>
      <c r="V200" s="124"/>
      <c r="W200" s="109"/>
      <c r="X200" s="109"/>
      <c r="Y200" s="109"/>
      <c r="Z200" s="109"/>
      <c r="AA200" s="109"/>
    </row>
    <row r="201" spans="1:27" ht="12.75" hidden="1">
      <c r="A201" s="145" t="s">
        <v>88</v>
      </c>
      <c r="B201" s="136"/>
      <c r="C201" s="189" t="s">
        <v>90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4"/>
      <c r="R201" s="124"/>
      <c r="S201" s="124"/>
      <c r="T201" s="124"/>
      <c r="U201" s="124"/>
      <c r="V201" s="124"/>
      <c r="W201" s="109"/>
      <c r="X201" s="109"/>
      <c r="Y201" s="109"/>
      <c r="Z201" s="109"/>
      <c r="AA201" s="109"/>
    </row>
    <row r="202" spans="1:27" ht="12.75" hidden="1">
      <c r="A202" s="145"/>
      <c r="B202" s="145"/>
      <c r="C202" s="16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4"/>
      <c r="R202" s="124"/>
      <c r="S202" s="124"/>
      <c r="T202" s="124"/>
      <c r="U202" s="124"/>
      <c r="V202" s="124"/>
      <c r="W202" s="109"/>
      <c r="X202" s="109"/>
      <c r="Y202" s="109"/>
      <c r="Z202" s="109"/>
      <c r="AA202" s="109"/>
    </row>
    <row r="203" spans="1:27" ht="12.75" customHeight="1" hidden="1">
      <c r="A203" s="508" t="s">
        <v>275</v>
      </c>
      <c r="B203" s="516"/>
      <c r="C203" s="516"/>
      <c r="D203" s="516"/>
      <c r="E203" s="516"/>
      <c r="F203" s="516"/>
      <c r="G203" s="516"/>
      <c r="H203" s="516"/>
      <c r="I203" s="516"/>
      <c r="J203" s="516"/>
      <c r="K203" s="190"/>
      <c r="L203" s="157"/>
      <c r="M203" s="157"/>
      <c r="N203" s="157"/>
      <c r="O203" s="157"/>
      <c r="P203" s="157"/>
      <c r="Q203" s="124"/>
      <c r="R203" s="124"/>
      <c r="S203" s="124"/>
      <c r="T203" s="124"/>
      <c r="U203" s="124"/>
      <c r="V203" s="124"/>
      <c r="W203" s="109"/>
      <c r="X203" s="109"/>
      <c r="Y203" s="109"/>
      <c r="Z203" s="109"/>
      <c r="AA203" s="109"/>
    </row>
    <row r="204" spans="1:27" ht="12.75" hidden="1">
      <c r="A204" s="145" t="s">
        <v>24</v>
      </c>
      <c r="B204" s="145"/>
      <c r="C204" s="163" t="s">
        <v>90</v>
      </c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4"/>
      <c r="R204" s="124"/>
      <c r="S204" s="124"/>
      <c r="T204" s="124"/>
      <c r="U204" s="124"/>
      <c r="V204" s="124"/>
      <c r="W204" s="109"/>
      <c r="X204" s="109"/>
      <c r="Y204" s="109"/>
      <c r="Z204" s="109"/>
      <c r="AA204" s="109"/>
    </row>
    <row r="205" spans="1:27" ht="12.75" hidden="1">
      <c r="A205" s="145" t="s">
        <v>25</v>
      </c>
      <c r="B205" s="145"/>
      <c r="C205" s="163" t="s">
        <v>90</v>
      </c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4"/>
      <c r="R205" s="124"/>
      <c r="S205" s="124"/>
      <c r="T205" s="124"/>
      <c r="U205" s="124"/>
      <c r="V205" s="124"/>
      <c r="W205" s="109"/>
      <c r="X205" s="109"/>
      <c r="Y205" s="109"/>
      <c r="Z205" s="109"/>
      <c r="AA205" s="109"/>
    </row>
    <row r="206" spans="1:27" ht="23.25" customHeight="1" hidden="1">
      <c r="A206" s="508" t="s">
        <v>276</v>
      </c>
      <c r="B206" s="534"/>
      <c r="C206" s="534"/>
      <c r="D206" s="534"/>
      <c r="E206" s="534"/>
      <c r="F206" s="534"/>
      <c r="G206" s="534"/>
      <c r="H206" s="534"/>
      <c r="I206" s="534"/>
      <c r="J206" s="534"/>
      <c r="K206" s="535"/>
      <c r="L206" s="191"/>
      <c r="M206" s="123"/>
      <c r="N206" s="123"/>
      <c r="O206" s="123"/>
      <c r="P206" s="123"/>
      <c r="Q206" s="124"/>
      <c r="R206" s="124"/>
      <c r="S206" s="124"/>
      <c r="T206" s="124"/>
      <c r="U206" s="124"/>
      <c r="V206" s="124"/>
      <c r="W206" s="109"/>
      <c r="X206" s="109"/>
      <c r="Y206" s="109"/>
      <c r="Z206" s="109"/>
      <c r="AA206" s="109"/>
    </row>
    <row r="207" spans="1:27" ht="12.75" hidden="1">
      <c r="A207" s="145" t="s">
        <v>152</v>
      </c>
      <c r="B207" s="145"/>
      <c r="C207" s="163"/>
      <c r="D207" s="123"/>
      <c r="E207" s="123"/>
      <c r="F207" s="123"/>
      <c r="G207" s="123"/>
      <c r="H207" s="123"/>
      <c r="I207" s="123"/>
      <c r="J207" s="123"/>
      <c r="K207" s="123"/>
      <c r="L207" s="191"/>
      <c r="M207" s="123"/>
      <c r="N207" s="123"/>
      <c r="O207" s="123"/>
      <c r="P207" s="123"/>
      <c r="Q207" s="124"/>
      <c r="R207" s="124"/>
      <c r="S207" s="124"/>
      <c r="T207" s="124"/>
      <c r="U207" s="124"/>
      <c r="V207" s="124"/>
      <c r="W207" s="109"/>
      <c r="X207" s="109"/>
      <c r="Y207" s="109"/>
      <c r="Z207" s="109"/>
      <c r="AA207" s="109"/>
    </row>
    <row r="208" spans="1:27" ht="15.75" customHeight="1" hidden="1">
      <c r="A208" s="192" t="s">
        <v>44</v>
      </c>
      <c r="B208" s="508" t="s">
        <v>45</v>
      </c>
      <c r="C208" s="509"/>
      <c r="D208" s="509"/>
      <c r="E208" s="509"/>
      <c r="F208" s="509"/>
      <c r="G208" s="509"/>
      <c r="H208" s="509"/>
      <c r="I208" s="509"/>
      <c r="J208" s="509"/>
      <c r="K208" s="509"/>
      <c r="L208" s="551"/>
      <c r="M208" s="119"/>
      <c r="N208" s="123"/>
      <c r="O208" s="123"/>
      <c r="P208" s="123"/>
      <c r="Q208" s="124"/>
      <c r="R208" s="124"/>
      <c r="S208" s="124"/>
      <c r="T208" s="124"/>
      <c r="U208" s="124"/>
      <c r="V208" s="124"/>
      <c r="W208" s="109"/>
      <c r="X208" s="109"/>
      <c r="Y208" s="109"/>
      <c r="Z208" s="109"/>
      <c r="AA208" s="109"/>
    </row>
    <row r="209" spans="1:27" ht="24" customHeight="1" hidden="1">
      <c r="A209" s="145" t="s">
        <v>26</v>
      </c>
      <c r="B209" s="157" t="s">
        <v>89</v>
      </c>
      <c r="C209" s="192" t="s">
        <v>90</v>
      </c>
      <c r="D209" s="167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4"/>
      <c r="R209" s="124"/>
      <c r="S209" s="124"/>
      <c r="T209" s="124"/>
      <c r="U209" s="124"/>
      <c r="V209" s="124"/>
      <c r="W209" s="109"/>
      <c r="X209" s="109"/>
      <c r="Y209" s="109"/>
      <c r="Z209" s="109"/>
      <c r="AA209" s="109"/>
    </row>
    <row r="210" spans="1:27" ht="12.75" hidden="1">
      <c r="A210" s="119" t="s">
        <v>17</v>
      </c>
      <c r="B210" s="145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4"/>
      <c r="R210" s="124"/>
      <c r="S210" s="124"/>
      <c r="T210" s="124"/>
      <c r="U210" s="124"/>
      <c r="V210" s="124"/>
      <c r="W210" s="109"/>
      <c r="X210" s="109"/>
      <c r="Y210" s="109"/>
      <c r="Z210" s="109"/>
      <c r="AA210" s="109"/>
    </row>
    <row r="211" spans="1:27" ht="12.75" hidden="1">
      <c r="A211" s="145" t="s">
        <v>18</v>
      </c>
      <c r="B211" s="145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4"/>
      <c r="R211" s="124"/>
      <c r="S211" s="124"/>
      <c r="T211" s="124"/>
      <c r="U211" s="124"/>
      <c r="V211" s="124"/>
      <c r="W211" s="109"/>
      <c r="X211" s="109"/>
      <c r="Y211" s="109"/>
      <c r="Z211" s="109"/>
      <c r="AA211" s="109"/>
    </row>
    <row r="212" spans="1:27" ht="27.75" customHeight="1" hidden="1">
      <c r="A212" s="145" t="s">
        <v>27</v>
      </c>
      <c r="B212" s="157" t="s">
        <v>91</v>
      </c>
      <c r="C212" s="189" t="s">
        <v>90</v>
      </c>
      <c r="D212" s="189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4"/>
      <c r="R212" s="124"/>
      <c r="S212" s="124"/>
      <c r="T212" s="124"/>
      <c r="U212" s="124"/>
      <c r="V212" s="124"/>
      <c r="W212" s="109"/>
      <c r="X212" s="109"/>
      <c r="Y212" s="109"/>
      <c r="Z212" s="109"/>
      <c r="AA212" s="109"/>
    </row>
    <row r="213" spans="1:27" ht="12.75" hidden="1">
      <c r="A213" s="145" t="s">
        <v>19</v>
      </c>
      <c r="B213" s="145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4"/>
      <c r="R213" s="124"/>
      <c r="S213" s="124"/>
      <c r="T213" s="124"/>
      <c r="U213" s="124"/>
      <c r="V213" s="124"/>
      <c r="W213" s="109"/>
      <c r="X213" s="109"/>
      <c r="Y213" s="109"/>
      <c r="Z213" s="109"/>
      <c r="AA213" s="109"/>
    </row>
    <row r="214" spans="1:27" ht="12.75" hidden="1">
      <c r="A214" s="145" t="s">
        <v>92</v>
      </c>
      <c r="B214" s="145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4"/>
      <c r="R214" s="124"/>
      <c r="S214" s="124"/>
      <c r="T214" s="124"/>
      <c r="U214" s="124"/>
      <c r="V214" s="124"/>
      <c r="W214" s="109"/>
      <c r="X214" s="109"/>
      <c r="Y214" s="109"/>
      <c r="Z214" s="109"/>
      <c r="AA214" s="109"/>
    </row>
    <row r="215" spans="1:27" ht="21" customHeight="1" hidden="1">
      <c r="A215" s="167" t="s">
        <v>12</v>
      </c>
      <c r="B215" s="157" t="s">
        <v>93</v>
      </c>
      <c r="C215" s="189" t="s">
        <v>90</v>
      </c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4"/>
      <c r="R215" s="124"/>
      <c r="S215" s="124"/>
      <c r="T215" s="124"/>
      <c r="U215" s="124"/>
      <c r="V215" s="124"/>
      <c r="W215" s="109"/>
      <c r="X215" s="109"/>
      <c r="Y215" s="109"/>
      <c r="Z215" s="109"/>
      <c r="AA215" s="109"/>
    </row>
    <row r="216" spans="1:27" ht="15.75" customHeight="1" hidden="1">
      <c r="A216" s="145" t="s">
        <v>65</v>
      </c>
      <c r="B216" s="145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4"/>
      <c r="R216" s="124"/>
      <c r="S216" s="124"/>
      <c r="T216" s="124"/>
      <c r="U216" s="124"/>
      <c r="V216" s="124"/>
      <c r="W216" s="109"/>
      <c r="X216" s="109"/>
      <c r="Y216" s="109"/>
      <c r="Z216" s="109"/>
      <c r="AA216" s="109"/>
    </row>
    <row r="217" spans="1:27" ht="12.75" hidden="1">
      <c r="A217" s="145" t="s">
        <v>94</v>
      </c>
      <c r="B217" s="145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4"/>
      <c r="R217" s="124"/>
      <c r="S217" s="124"/>
      <c r="T217" s="124"/>
      <c r="U217" s="124"/>
      <c r="V217" s="124"/>
      <c r="W217" s="109"/>
      <c r="X217" s="109"/>
      <c r="Y217" s="109"/>
      <c r="Z217" s="109"/>
      <c r="AA217" s="109"/>
    </row>
    <row r="218" spans="1:27" ht="12.75" hidden="1">
      <c r="A218" s="167" t="s">
        <v>13</v>
      </c>
      <c r="B218" s="167" t="s">
        <v>95</v>
      </c>
      <c r="C218" s="189" t="s">
        <v>90</v>
      </c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4"/>
      <c r="R218" s="124"/>
      <c r="S218" s="124"/>
      <c r="T218" s="124"/>
      <c r="U218" s="124"/>
      <c r="V218" s="124"/>
      <c r="W218" s="109"/>
      <c r="X218" s="109"/>
      <c r="Y218" s="109"/>
      <c r="Z218" s="109"/>
      <c r="AA218" s="109"/>
    </row>
    <row r="219" spans="1:27" ht="12.75" hidden="1">
      <c r="A219" s="145" t="s">
        <v>98</v>
      </c>
      <c r="B219" s="145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4"/>
      <c r="R219" s="124"/>
      <c r="S219" s="124"/>
      <c r="T219" s="124"/>
      <c r="U219" s="124"/>
      <c r="V219" s="124"/>
      <c r="W219" s="109"/>
      <c r="X219" s="109"/>
      <c r="Y219" s="109"/>
      <c r="Z219" s="109"/>
      <c r="AA219" s="109"/>
    </row>
    <row r="220" spans="1:27" ht="12.75" hidden="1">
      <c r="A220" s="145" t="s">
        <v>96</v>
      </c>
      <c r="B220" s="167" t="s">
        <v>97</v>
      </c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4"/>
      <c r="R220" s="124"/>
      <c r="S220" s="124"/>
      <c r="T220" s="124"/>
      <c r="U220" s="124"/>
      <c r="V220" s="124"/>
      <c r="W220" s="109"/>
      <c r="X220" s="109"/>
      <c r="Y220" s="109"/>
      <c r="Z220" s="109"/>
      <c r="AA220" s="109"/>
    </row>
    <row r="221" spans="1:27" ht="12.75" hidden="1">
      <c r="A221" s="145" t="s">
        <v>99</v>
      </c>
      <c r="B221" s="145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4"/>
      <c r="R221" s="124"/>
      <c r="S221" s="124"/>
      <c r="T221" s="124"/>
      <c r="U221" s="124"/>
      <c r="V221" s="124"/>
      <c r="W221" s="109"/>
      <c r="X221" s="109"/>
      <c r="Y221" s="109"/>
      <c r="Z221" s="109"/>
      <c r="AA221" s="109"/>
    </row>
    <row r="222" spans="1:27" ht="12.75" hidden="1">
      <c r="A222" s="167" t="s">
        <v>100</v>
      </c>
      <c r="B222" s="167" t="s">
        <v>101</v>
      </c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4"/>
      <c r="R222" s="124"/>
      <c r="S222" s="124"/>
      <c r="T222" s="124"/>
      <c r="U222" s="124"/>
      <c r="V222" s="124"/>
      <c r="W222" s="109"/>
      <c r="X222" s="109"/>
      <c r="Y222" s="109"/>
      <c r="Z222" s="109"/>
      <c r="AA222" s="109"/>
    </row>
    <row r="223" spans="1:27" ht="15.75" customHeight="1" hidden="1">
      <c r="A223" s="145" t="s">
        <v>102</v>
      </c>
      <c r="B223" s="145"/>
      <c r="C223" s="123"/>
      <c r="D223" s="123"/>
      <c r="E223" s="123"/>
      <c r="F223" s="123"/>
      <c r="G223" s="123"/>
      <c r="H223" s="123"/>
      <c r="I223" s="123"/>
      <c r="J223" s="190"/>
      <c r="K223" s="123"/>
      <c r="L223" s="123"/>
      <c r="M223" s="123"/>
      <c r="N223" s="123"/>
      <c r="O223" s="123"/>
      <c r="P223" s="123"/>
      <c r="Q223" s="124"/>
      <c r="R223" s="124"/>
      <c r="S223" s="124"/>
      <c r="T223" s="124"/>
      <c r="U223" s="124"/>
      <c r="V223" s="124"/>
      <c r="W223" s="109"/>
      <c r="X223" s="109"/>
      <c r="Y223" s="109"/>
      <c r="Z223" s="109"/>
      <c r="AA223" s="109"/>
    </row>
    <row r="224" spans="1:27" ht="23.25" customHeight="1" hidden="1">
      <c r="A224" s="192" t="s">
        <v>46</v>
      </c>
      <c r="B224" s="523" t="s">
        <v>153</v>
      </c>
      <c r="C224" s="524"/>
      <c r="D224" s="524"/>
      <c r="E224" s="524"/>
      <c r="F224" s="524"/>
      <c r="G224" s="524"/>
      <c r="H224" s="524"/>
      <c r="I224" s="524"/>
      <c r="J224" s="524"/>
      <c r="K224" s="524"/>
      <c r="L224" s="190"/>
      <c r="M224" s="157"/>
      <c r="N224" s="157"/>
      <c r="O224" s="157"/>
      <c r="P224" s="157"/>
      <c r="Q224" s="124"/>
      <c r="R224" s="124"/>
      <c r="S224" s="124"/>
      <c r="T224" s="124"/>
      <c r="U224" s="124"/>
      <c r="V224" s="124"/>
      <c r="W224" s="109"/>
      <c r="X224" s="109"/>
      <c r="Y224" s="109"/>
      <c r="Z224" s="109"/>
      <c r="AA224" s="109"/>
    </row>
    <row r="225" spans="1:27" ht="21.75" customHeight="1" hidden="1">
      <c r="A225" s="167" t="s">
        <v>26</v>
      </c>
      <c r="B225" s="157" t="s">
        <v>277</v>
      </c>
      <c r="C225" s="189" t="s">
        <v>90</v>
      </c>
      <c r="D225" s="157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4"/>
      <c r="R225" s="124"/>
      <c r="S225" s="124"/>
      <c r="T225" s="124"/>
      <c r="U225" s="124"/>
      <c r="V225" s="124"/>
      <c r="W225" s="109"/>
      <c r="X225" s="109"/>
      <c r="Y225" s="109"/>
      <c r="Z225" s="109"/>
      <c r="AA225" s="109"/>
    </row>
    <row r="226" spans="1:27" ht="15.75" customHeight="1" hidden="1">
      <c r="A226" s="145" t="s">
        <v>17</v>
      </c>
      <c r="B226" s="145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19"/>
      <c r="Q226" s="124"/>
      <c r="R226" s="124"/>
      <c r="S226" s="124"/>
      <c r="T226" s="124"/>
      <c r="U226" s="124"/>
      <c r="V226" s="124"/>
      <c r="W226" s="109"/>
      <c r="X226" s="109"/>
      <c r="Y226" s="109"/>
      <c r="Z226" s="109"/>
      <c r="AA226" s="109"/>
    </row>
    <row r="227" spans="1:27" ht="12.75" hidden="1">
      <c r="A227" s="119" t="s">
        <v>18</v>
      </c>
      <c r="B227" s="145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4"/>
      <c r="R227" s="124"/>
      <c r="S227" s="124"/>
      <c r="T227" s="124"/>
      <c r="U227" s="124"/>
      <c r="V227" s="124"/>
      <c r="W227" s="109"/>
      <c r="X227" s="109"/>
      <c r="Y227" s="109"/>
      <c r="Z227" s="109"/>
      <c r="AA227" s="109"/>
    </row>
    <row r="228" spans="1:27" ht="42" customHeight="1" hidden="1">
      <c r="A228" s="167" t="s">
        <v>27</v>
      </c>
      <c r="B228" s="157" t="s">
        <v>278</v>
      </c>
      <c r="C228" s="189" t="s">
        <v>90</v>
      </c>
      <c r="D228" s="157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4"/>
      <c r="R228" s="124"/>
      <c r="S228" s="124"/>
      <c r="T228" s="124"/>
      <c r="U228" s="124"/>
      <c r="V228" s="124"/>
      <c r="W228" s="109"/>
      <c r="X228" s="109"/>
      <c r="Y228" s="109"/>
      <c r="Z228" s="109"/>
      <c r="AA228" s="109"/>
    </row>
    <row r="229" spans="1:27" ht="12.75" hidden="1">
      <c r="A229" s="145" t="s">
        <v>19</v>
      </c>
      <c r="B229" s="145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4"/>
      <c r="R229" s="124"/>
      <c r="S229" s="124"/>
      <c r="T229" s="124"/>
      <c r="U229" s="124"/>
      <c r="V229" s="124"/>
      <c r="W229" s="109"/>
      <c r="X229" s="109"/>
      <c r="Y229" s="109"/>
      <c r="Z229" s="109"/>
      <c r="AA229" s="109"/>
    </row>
    <row r="230" spans="1:27" ht="12.75" hidden="1">
      <c r="A230" s="145" t="s">
        <v>20</v>
      </c>
      <c r="B230" s="145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4"/>
      <c r="R230" s="124"/>
      <c r="S230" s="124"/>
      <c r="T230" s="124"/>
      <c r="U230" s="124"/>
      <c r="V230" s="124"/>
      <c r="W230" s="109"/>
      <c r="X230" s="109"/>
      <c r="Y230" s="109"/>
      <c r="Z230" s="109"/>
      <c r="AA230" s="109"/>
    </row>
    <row r="231" spans="1:27" ht="18.75" customHeight="1" hidden="1">
      <c r="A231" s="192" t="s">
        <v>33</v>
      </c>
      <c r="B231" s="508" t="s">
        <v>279</v>
      </c>
      <c r="C231" s="516"/>
      <c r="D231" s="516"/>
      <c r="E231" s="516"/>
      <c r="F231" s="516"/>
      <c r="G231" s="516"/>
      <c r="H231" s="516"/>
      <c r="I231" s="516"/>
      <c r="J231" s="516"/>
      <c r="K231" s="516"/>
      <c r="L231" s="516"/>
      <c r="M231" s="157"/>
      <c r="N231" s="157"/>
      <c r="O231" s="157"/>
      <c r="P231" s="157"/>
      <c r="Q231" s="124"/>
      <c r="R231" s="124"/>
      <c r="S231" s="124"/>
      <c r="T231" s="124"/>
      <c r="U231" s="124"/>
      <c r="V231" s="124"/>
      <c r="W231" s="109"/>
      <c r="X231" s="109"/>
      <c r="Y231" s="109"/>
      <c r="Z231" s="109"/>
      <c r="AA231" s="109"/>
    </row>
    <row r="232" spans="1:27" ht="12.75" hidden="1">
      <c r="A232" s="145" t="s">
        <v>30</v>
      </c>
      <c r="B232" s="145"/>
      <c r="C232" s="189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4"/>
      <c r="R232" s="124"/>
      <c r="S232" s="124"/>
      <c r="T232" s="124"/>
      <c r="U232" s="124"/>
      <c r="V232" s="124"/>
      <c r="W232" s="109"/>
      <c r="X232" s="109"/>
      <c r="Y232" s="109"/>
      <c r="Z232" s="109"/>
      <c r="AA232" s="109"/>
    </row>
    <row r="233" spans="1:27" ht="12.75" hidden="1">
      <c r="A233" s="145" t="s">
        <v>27</v>
      </c>
      <c r="B233" s="145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4"/>
      <c r="R233" s="124"/>
      <c r="S233" s="124"/>
      <c r="T233" s="124"/>
      <c r="U233" s="124"/>
      <c r="V233" s="124"/>
      <c r="W233" s="109"/>
      <c r="X233" s="109"/>
      <c r="Y233" s="109"/>
      <c r="Z233" s="109"/>
      <c r="AA233" s="109"/>
    </row>
    <row r="234" spans="1:27" ht="15.75" customHeight="1" hidden="1">
      <c r="A234" s="192" t="s">
        <v>47</v>
      </c>
      <c r="B234" s="508" t="s">
        <v>48</v>
      </c>
      <c r="C234" s="509"/>
      <c r="D234" s="509"/>
      <c r="E234" s="509"/>
      <c r="F234" s="509"/>
      <c r="G234" s="509"/>
      <c r="H234" s="509"/>
      <c r="I234" s="509"/>
      <c r="J234" s="551"/>
      <c r="K234" s="123"/>
      <c r="L234" s="123"/>
      <c r="M234" s="165"/>
      <c r="N234" s="119"/>
      <c r="O234" s="123"/>
      <c r="P234" s="123"/>
      <c r="Q234" s="124"/>
      <c r="R234" s="124"/>
      <c r="S234" s="124"/>
      <c r="T234" s="124"/>
      <c r="U234" s="124"/>
      <c r="V234" s="124"/>
      <c r="W234" s="109"/>
      <c r="X234" s="109"/>
      <c r="Y234" s="109"/>
      <c r="Z234" s="109"/>
      <c r="AA234" s="109"/>
    </row>
    <row r="235" spans="1:27" ht="12.75" hidden="1">
      <c r="A235" s="145" t="s">
        <v>26</v>
      </c>
      <c r="B235" s="167" t="s">
        <v>34</v>
      </c>
      <c r="C235" s="189" t="s">
        <v>90</v>
      </c>
      <c r="D235" s="167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4"/>
      <c r="R235" s="124"/>
      <c r="S235" s="124"/>
      <c r="T235" s="124"/>
      <c r="U235" s="124"/>
      <c r="V235" s="124"/>
      <c r="W235" s="109"/>
      <c r="X235" s="109"/>
      <c r="Y235" s="109"/>
      <c r="Z235" s="109"/>
      <c r="AA235" s="109"/>
    </row>
    <row r="236" spans="1:27" ht="24" customHeight="1" hidden="1">
      <c r="A236" s="119" t="s">
        <v>17</v>
      </c>
      <c r="B236" s="157" t="s">
        <v>51</v>
      </c>
      <c r="C236" s="189" t="s">
        <v>90</v>
      </c>
      <c r="D236" s="157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4"/>
      <c r="R236" s="124"/>
      <c r="S236" s="124"/>
      <c r="T236" s="124"/>
      <c r="U236" s="124"/>
      <c r="V236" s="124"/>
      <c r="W236" s="109"/>
      <c r="X236" s="109"/>
      <c r="Y236" s="109"/>
      <c r="Z236" s="109"/>
      <c r="AA236" s="109"/>
    </row>
    <row r="237" spans="1:27" ht="12.75" hidden="1">
      <c r="A237" s="145">
        <v>2</v>
      </c>
      <c r="B237" s="167" t="s">
        <v>31</v>
      </c>
      <c r="C237" s="189" t="s">
        <v>90</v>
      </c>
      <c r="D237" s="167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4"/>
      <c r="R237" s="124"/>
      <c r="S237" s="124"/>
      <c r="T237" s="124"/>
      <c r="U237" s="124"/>
      <c r="V237" s="124"/>
      <c r="W237" s="109"/>
      <c r="X237" s="109"/>
      <c r="Y237" s="109"/>
      <c r="Z237" s="109"/>
      <c r="AA237" s="109"/>
    </row>
    <row r="238" spans="1:27" ht="12.75" hidden="1">
      <c r="A238" s="145" t="s">
        <v>19</v>
      </c>
      <c r="B238" s="167"/>
      <c r="C238" s="189" t="s">
        <v>90</v>
      </c>
      <c r="D238" s="184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4"/>
      <c r="R238" s="124"/>
      <c r="S238" s="124"/>
      <c r="T238" s="124"/>
      <c r="U238" s="124"/>
      <c r="V238" s="124"/>
      <c r="W238" s="109"/>
      <c r="X238" s="109"/>
      <c r="Y238" s="109"/>
      <c r="Z238" s="109"/>
      <c r="AA238" s="109"/>
    </row>
    <row r="239" spans="1:27" ht="11.25" customHeight="1" hidden="1">
      <c r="A239" s="145">
        <v>3</v>
      </c>
      <c r="B239" s="157" t="s">
        <v>280</v>
      </c>
      <c r="C239" s="189" t="s">
        <v>90</v>
      </c>
      <c r="D239" s="167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4"/>
      <c r="R239" s="124"/>
      <c r="S239" s="124"/>
      <c r="T239" s="124"/>
      <c r="U239" s="124"/>
      <c r="V239" s="124"/>
      <c r="W239" s="109"/>
      <c r="X239" s="109"/>
      <c r="Y239" s="109"/>
      <c r="Z239" s="109"/>
      <c r="AA239" s="109"/>
    </row>
    <row r="240" spans="1:27" ht="12.75" hidden="1">
      <c r="A240" s="145" t="s">
        <v>21</v>
      </c>
      <c r="B240" s="145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4"/>
      <c r="R240" s="124"/>
      <c r="S240" s="124"/>
      <c r="T240" s="124"/>
      <c r="U240" s="124"/>
      <c r="V240" s="124"/>
      <c r="W240" s="109"/>
      <c r="X240" s="109"/>
      <c r="Y240" s="109"/>
      <c r="Z240" s="109"/>
      <c r="AA240" s="109"/>
    </row>
    <row r="241" spans="1:27" ht="12.75" hidden="1">
      <c r="A241" s="145" t="s">
        <v>111</v>
      </c>
      <c r="B241" s="145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4"/>
      <c r="R241" s="124"/>
      <c r="S241" s="124"/>
      <c r="T241" s="124"/>
      <c r="U241" s="124"/>
      <c r="V241" s="124"/>
      <c r="W241" s="109"/>
      <c r="X241" s="109"/>
      <c r="Y241" s="109"/>
      <c r="Z241" s="109"/>
      <c r="AA241" s="109"/>
    </row>
    <row r="242" spans="1:27" ht="12.75" hidden="1">
      <c r="A242" s="167" t="s">
        <v>32</v>
      </c>
      <c r="B242" s="508" t="s">
        <v>50</v>
      </c>
      <c r="C242" s="516"/>
      <c r="D242" s="516"/>
      <c r="E242" s="516"/>
      <c r="F242" s="516"/>
      <c r="G242" s="516"/>
      <c r="H242" s="516"/>
      <c r="I242" s="516"/>
      <c r="J242" s="516"/>
      <c r="K242" s="516"/>
      <c r="L242" s="168"/>
      <c r="M242" s="168"/>
      <c r="N242" s="168"/>
      <c r="O242" s="168"/>
      <c r="P242" s="168"/>
      <c r="Q242" s="124"/>
      <c r="R242" s="124"/>
      <c r="S242" s="124"/>
      <c r="T242" s="124"/>
      <c r="U242" s="124"/>
      <c r="V242" s="124"/>
      <c r="W242" s="109"/>
      <c r="X242" s="109"/>
      <c r="Y242" s="109"/>
      <c r="Z242" s="109"/>
      <c r="AA242" s="109"/>
    </row>
    <row r="243" spans="1:27" ht="12.75" hidden="1">
      <c r="A243" s="123"/>
      <c r="B243" s="169"/>
      <c r="C243" s="169"/>
      <c r="D243" s="169"/>
      <c r="E243" s="169"/>
      <c r="F243" s="169"/>
      <c r="G243" s="169"/>
      <c r="H243" s="169"/>
      <c r="I243" s="169"/>
      <c r="J243" s="123"/>
      <c r="K243" s="123"/>
      <c r="L243" s="123"/>
      <c r="M243" s="123"/>
      <c r="N243" s="123"/>
      <c r="O243" s="123"/>
      <c r="P243" s="123"/>
      <c r="Q243" s="124"/>
      <c r="R243" s="124"/>
      <c r="S243" s="124"/>
      <c r="T243" s="124"/>
      <c r="U243" s="124"/>
      <c r="V243" s="124"/>
      <c r="W243" s="109"/>
      <c r="X243" s="109"/>
      <c r="Y243" s="109"/>
      <c r="Z243" s="109"/>
      <c r="AA243" s="109"/>
    </row>
    <row r="244" spans="1:27" ht="20.25" customHeight="1" hidden="1">
      <c r="A244" s="167" t="s">
        <v>49</v>
      </c>
      <c r="B244" s="508" t="s">
        <v>281</v>
      </c>
      <c r="C244" s="516"/>
      <c r="D244" s="516"/>
      <c r="E244" s="516"/>
      <c r="F244" s="516"/>
      <c r="G244" s="516"/>
      <c r="H244" s="516"/>
      <c r="I244" s="516"/>
      <c r="J244" s="516"/>
      <c r="K244" s="516"/>
      <c r="L244" s="157"/>
      <c r="M244" s="157"/>
      <c r="N244" s="157"/>
      <c r="O244" s="157"/>
      <c r="P244" s="157"/>
      <c r="Q244" s="124"/>
      <c r="R244" s="124"/>
      <c r="S244" s="124"/>
      <c r="T244" s="124"/>
      <c r="U244" s="124"/>
      <c r="V244" s="124"/>
      <c r="W244" s="109"/>
      <c r="X244" s="109"/>
      <c r="Y244" s="109"/>
      <c r="Z244" s="109"/>
      <c r="AA244" s="109"/>
    </row>
    <row r="245" spans="1:27" ht="12.75" hidden="1">
      <c r="A245" s="170"/>
      <c r="B245" s="171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24"/>
      <c r="R245" s="124"/>
      <c r="S245" s="124"/>
      <c r="T245" s="124"/>
      <c r="U245" s="124"/>
      <c r="V245" s="124"/>
      <c r="W245" s="109"/>
      <c r="X245" s="109"/>
      <c r="Y245" s="109"/>
      <c r="Z245" s="109"/>
      <c r="AA245" s="109"/>
    </row>
    <row r="246" spans="1:27" ht="12.75" hidden="1">
      <c r="A246" s="172" t="s">
        <v>103</v>
      </c>
      <c r="B246" s="172" t="s">
        <v>61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24"/>
      <c r="R246" s="124"/>
      <c r="S246" s="124"/>
      <c r="T246" s="124"/>
      <c r="U246" s="124"/>
      <c r="V246" s="124"/>
      <c r="W246" s="109"/>
      <c r="X246" s="109"/>
      <c r="Y246" s="109"/>
      <c r="Z246" s="109"/>
      <c r="AA246" s="109"/>
    </row>
    <row r="247" spans="1:27" ht="12.75">
      <c r="A247" s="173"/>
      <c r="B247" s="172" t="s">
        <v>283</v>
      </c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>
        <f aca="true" t="shared" si="23" ref="M247:V247">SUM(M155+M208+M224+M231+M234+M242+M244+M246)</f>
        <v>82800</v>
      </c>
      <c r="N247" s="173">
        <f t="shared" si="23"/>
        <v>82800</v>
      </c>
      <c r="O247" s="173">
        <f t="shared" si="23"/>
        <v>82800</v>
      </c>
      <c r="P247" s="173">
        <f t="shared" si="23"/>
        <v>0</v>
      </c>
      <c r="Q247" s="173">
        <f t="shared" si="23"/>
        <v>82800</v>
      </c>
      <c r="R247" s="173">
        <f t="shared" si="23"/>
        <v>82800</v>
      </c>
      <c r="S247" s="173">
        <f t="shared" si="23"/>
        <v>0</v>
      </c>
      <c r="T247" s="173">
        <f t="shared" si="23"/>
        <v>82800</v>
      </c>
      <c r="U247" s="173">
        <f t="shared" si="23"/>
        <v>82800</v>
      </c>
      <c r="V247" s="173">
        <f t="shared" si="23"/>
        <v>0</v>
      </c>
      <c r="W247" s="109"/>
      <c r="X247" s="109"/>
      <c r="Y247" s="109"/>
      <c r="Z247" s="109"/>
      <c r="AA247" s="109"/>
    </row>
    <row r="248" spans="1:27" ht="12.75">
      <c r="A248" s="173"/>
      <c r="B248" s="172" t="s">
        <v>284</v>
      </c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4">
        <f>SUM(M247+M142)</f>
        <v>8247740</v>
      </c>
      <c r="N248" s="174">
        <f aca="true" t="shared" si="24" ref="N248:V248">SUM(N247+N142)</f>
        <v>9081418.80776</v>
      </c>
      <c r="O248" s="174">
        <f t="shared" si="24"/>
        <v>8320772.0156</v>
      </c>
      <c r="P248" s="174">
        <f t="shared" si="24"/>
        <v>760646.7921600002</v>
      </c>
      <c r="Q248" s="174">
        <f t="shared" si="24"/>
        <v>9738665.853606401</v>
      </c>
      <c r="R248" s="174">
        <f t="shared" si="24"/>
        <v>9763420.6236064</v>
      </c>
      <c r="S248" s="174">
        <f t="shared" si="24"/>
        <v>0</v>
      </c>
      <c r="T248" s="174">
        <f t="shared" si="24"/>
        <v>10089914.124390658</v>
      </c>
      <c r="U248" s="174">
        <f t="shared" si="24"/>
        <v>10089914.124390658</v>
      </c>
      <c r="V248" s="174">
        <f t="shared" si="24"/>
        <v>0</v>
      </c>
      <c r="W248" s="109"/>
      <c r="X248" s="109"/>
      <c r="Y248" s="109"/>
      <c r="Z248" s="109"/>
      <c r="AA248" s="109"/>
    </row>
    <row r="249" spans="1:27" ht="12.75">
      <c r="A249" s="109"/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</row>
    <row r="250" spans="1:27" ht="12.75">
      <c r="A250" s="109"/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</row>
    <row r="251" spans="1:27" ht="12.75">
      <c r="A251" s="109"/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</row>
    <row r="252" spans="1:27" ht="12.75">
      <c r="A252" s="109"/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</row>
  </sheetData>
  <sheetProtection/>
  <mergeCells count="94">
    <mergeCell ref="B231:L231"/>
    <mergeCell ref="B234:J234"/>
    <mergeCell ref="B242:K242"/>
    <mergeCell ref="B244:K244"/>
    <mergeCell ref="A178:K178"/>
    <mergeCell ref="B199:I199"/>
    <mergeCell ref="A203:J203"/>
    <mergeCell ref="A206:K206"/>
    <mergeCell ref="B208:L208"/>
    <mergeCell ref="B224:K224"/>
    <mergeCell ref="B155:H155"/>
    <mergeCell ref="B156:G156"/>
    <mergeCell ref="I156:J156"/>
    <mergeCell ref="A157:K157"/>
    <mergeCell ref="A165:K165"/>
    <mergeCell ref="A172:K172"/>
    <mergeCell ref="L152:L153"/>
    <mergeCell ref="M152:M153"/>
    <mergeCell ref="N152:P152"/>
    <mergeCell ref="Q152:S152"/>
    <mergeCell ref="T152:V152"/>
    <mergeCell ref="N154:P154"/>
    <mergeCell ref="Q154:S154"/>
    <mergeCell ref="T154:V154"/>
    <mergeCell ref="P149:Q149"/>
    <mergeCell ref="E150:H150"/>
    <mergeCell ref="L150:O150"/>
    <mergeCell ref="P150:Q150"/>
    <mergeCell ref="R150:V150"/>
    <mergeCell ref="E151:E153"/>
    <mergeCell ref="F151:F153"/>
    <mergeCell ref="G151:G153"/>
    <mergeCell ref="H151:H153"/>
    <mergeCell ref="L151:V151"/>
    <mergeCell ref="B129:J129"/>
    <mergeCell ref="B139:K139"/>
    <mergeCell ref="A149:A153"/>
    <mergeCell ref="B149:B153"/>
    <mergeCell ref="C149:C153"/>
    <mergeCell ref="D149:D153"/>
    <mergeCell ref="E149:G149"/>
    <mergeCell ref="I149:I153"/>
    <mergeCell ref="J149:J153"/>
    <mergeCell ref="K149:K153"/>
    <mergeCell ref="B94:K94"/>
    <mergeCell ref="A98:K98"/>
    <mergeCell ref="A101:K101"/>
    <mergeCell ref="B103:L103"/>
    <mergeCell ref="B119:K119"/>
    <mergeCell ref="B126:K126"/>
    <mergeCell ref="A36:A40"/>
    <mergeCell ref="B36:B40"/>
    <mergeCell ref="B43:B44"/>
    <mergeCell ref="A49:K49"/>
    <mergeCell ref="A53:A64"/>
    <mergeCell ref="A73:K73"/>
    <mergeCell ref="A21:K21"/>
    <mergeCell ref="A23:A26"/>
    <mergeCell ref="B23:B26"/>
    <mergeCell ref="A31:K31"/>
    <mergeCell ref="A33:A35"/>
    <mergeCell ref="B33:B35"/>
    <mergeCell ref="N18:P18"/>
    <mergeCell ref="Q18:S18"/>
    <mergeCell ref="T18:V18"/>
    <mergeCell ref="B19:H19"/>
    <mergeCell ref="B20:G20"/>
    <mergeCell ref="I20:J20"/>
    <mergeCell ref="L15:V15"/>
    <mergeCell ref="L16:L17"/>
    <mergeCell ref="M16:M17"/>
    <mergeCell ref="N16:P16"/>
    <mergeCell ref="Q16:S16"/>
    <mergeCell ref="T16:V16"/>
    <mergeCell ref="K13:K17"/>
    <mergeCell ref="P13:Q13"/>
    <mergeCell ref="E14:H14"/>
    <mergeCell ref="L14:O14"/>
    <mergeCell ref="P14:Q14"/>
    <mergeCell ref="R14:V14"/>
    <mergeCell ref="E15:E17"/>
    <mergeCell ref="F15:F17"/>
    <mergeCell ref="G15:G17"/>
    <mergeCell ref="H15:H17"/>
    <mergeCell ref="A6:V6"/>
    <mergeCell ref="A8:V8"/>
    <mergeCell ref="A10:V10"/>
    <mergeCell ref="A13:A17"/>
    <mergeCell ref="B13:B17"/>
    <mergeCell ref="C13:C17"/>
    <mergeCell ref="D13:D17"/>
    <mergeCell ref="E13:G13"/>
    <mergeCell ref="I13:I17"/>
    <mergeCell ref="J13:J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8"/>
  <sheetViews>
    <sheetView zoomScalePageLayoutView="0" workbookViewId="0" topLeftCell="A87">
      <selection activeCell="Q17" sqref="Q17"/>
    </sheetView>
  </sheetViews>
  <sheetFormatPr defaultColWidth="9.140625" defaultRowHeight="12.75"/>
  <cols>
    <col min="1" max="1" width="5.421875" style="95" customWidth="1"/>
    <col min="2" max="2" width="24.8515625" style="95" customWidth="1"/>
    <col min="3" max="3" width="12.57421875" style="95" customWidth="1"/>
    <col min="4" max="4" width="9.57421875" style="95" customWidth="1"/>
    <col min="5" max="5" width="6.140625" style="95" customWidth="1"/>
    <col min="6" max="6" width="6.8515625" style="95" customWidth="1"/>
    <col min="7" max="7" width="9.8515625" style="95" customWidth="1"/>
    <col min="8" max="8" width="5.57421875" style="95" customWidth="1"/>
    <col min="9" max="9" width="13.57421875" style="95" customWidth="1"/>
    <col min="10" max="10" width="11.57421875" style="95" customWidth="1"/>
    <col min="11" max="11" width="9.00390625" style="95" customWidth="1"/>
    <col min="12" max="12" width="2.57421875" style="95" customWidth="1"/>
    <col min="13" max="13" width="8.8515625" style="95" customWidth="1"/>
    <col min="14" max="14" width="2.421875" style="95" customWidth="1"/>
    <col min="15" max="15" width="9.140625" style="95" customWidth="1"/>
    <col min="16" max="16" width="9.00390625" style="95" customWidth="1"/>
    <col min="17" max="17" width="8.8515625" style="95" customWidth="1"/>
    <col min="18" max="19" width="9.57421875" style="95" customWidth="1"/>
    <col min="20" max="20" width="9.421875" style="95" customWidth="1"/>
    <col min="21" max="22" width="9.140625" style="95" customWidth="1"/>
    <col min="23" max="23" width="8.00390625" style="95" customWidth="1"/>
    <col min="24" max="24" width="0.9921875" style="95" customWidth="1"/>
    <col min="25" max="16384" width="9.140625" style="95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38"/>
      <c r="C3" s="39"/>
      <c r="Q3" s="1" t="s">
        <v>0</v>
      </c>
    </row>
    <row r="4" spans="1:17" ht="12.75">
      <c r="A4" s="1"/>
      <c r="Q4" s="1" t="s">
        <v>52</v>
      </c>
    </row>
    <row r="6" spans="1:23" ht="12.75">
      <c r="A6" s="439" t="s">
        <v>285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</row>
    <row r="7" spans="1:2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12.75">
      <c r="A8" s="439" t="s">
        <v>116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</row>
    <row r="9" spans="1:2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ht="12.75">
      <c r="A10" s="439" t="s">
        <v>205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64"/>
      <c r="T10" s="464"/>
      <c r="U10" s="464"/>
      <c r="V10" s="464"/>
      <c r="W10" s="464"/>
    </row>
    <row r="11" spans="2:23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7"/>
      <c r="I13" s="385" t="s">
        <v>37</v>
      </c>
      <c r="J13" s="357" t="s">
        <v>38</v>
      </c>
      <c r="K13" s="357" t="s">
        <v>3</v>
      </c>
      <c r="L13" s="98"/>
      <c r="M13" s="99"/>
      <c r="N13" s="99"/>
      <c r="O13" s="99"/>
      <c r="P13" s="99"/>
      <c r="Q13" s="462"/>
      <c r="R13" s="462"/>
      <c r="S13" s="99"/>
      <c r="T13" s="99"/>
      <c r="U13" s="2"/>
      <c r="V13" s="99"/>
      <c r="W13" s="97"/>
    </row>
    <row r="14" spans="1:23" ht="12.75">
      <c r="A14" s="441"/>
      <c r="B14" s="388"/>
      <c r="C14" s="466"/>
      <c r="D14" s="466"/>
      <c r="E14" s="396" t="s">
        <v>4</v>
      </c>
      <c r="F14" s="397"/>
      <c r="G14" s="397"/>
      <c r="H14" s="398"/>
      <c r="I14" s="386"/>
      <c r="J14" s="388"/>
      <c r="K14" s="388"/>
      <c r="L14" s="463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5"/>
    </row>
    <row r="15" spans="1:23" ht="13.5" customHeight="1">
      <c r="A15" s="441"/>
      <c r="B15" s="388"/>
      <c r="C15" s="466"/>
      <c r="D15" s="466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388"/>
      <c r="C16" s="466"/>
      <c r="D16" s="466"/>
      <c r="E16" s="394"/>
      <c r="F16" s="394"/>
      <c r="G16" s="391"/>
      <c r="H16" s="394"/>
      <c r="I16" s="386"/>
      <c r="J16" s="388"/>
      <c r="K16" s="388"/>
      <c r="L16" s="437" t="s">
        <v>39</v>
      </c>
      <c r="M16" s="437" t="s">
        <v>156</v>
      </c>
      <c r="N16" s="437" t="s">
        <v>41</v>
      </c>
      <c r="O16" s="430" t="s">
        <v>286</v>
      </c>
      <c r="P16" s="431"/>
      <c r="Q16" s="432"/>
      <c r="R16" s="430" t="s">
        <v>287</v>
      </c>
      <c r="S16" s="431"/>
      <c r="T16" s="432"/>
      <c r="U16" s="430" t="s">
        <v>288</v>
      </c>
      <c r="V16" s="431"/>
      <c r="W16" s="432"/>
    </row>
    <row r="17" spans="1:23" ht="74.25" customHeight="1">
      <c r="A17" s="442"/>
      <c r="B17" s="358"/>
      <c r="C17" s="467"/>
      <c r="D17" s="467"/>
      <c r="E17" s="395"/>
      <c r="F17" s="395"/>
      <c r="G17" s="392"/>
      <c r="H17" s="395"/>
      <c r="I17" s="387"/>
      <c r="J17" s="358"/>
      <c r="K17" s="358"/>
      <c r="L17" s="438"/>
      <c r="M17" s="438"/>
      <c r="N17" s="438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23.25" customHeight="1">
      <c r="A19" s="4" t="s">
        <v>43</v>
      </c>
      <c r="B19" s="350" t="s">
        <v>157</v>
      </c>
      <c r="C19" s="362"/>
      <c r="D19" s="362"/>
      <c r="E19" s="362"/>
      <c r="F19" s="362"/>
      <c r="G19" s="362"/>
      <c r="H19" s="451"/>
      <c r="I19" s="100"/>
      <c r="J19" s="100"/>
      <c r="K19" s="100"/>
      <c r="L19" s="100"/>
      <c r="M19" s="44">
        <f>M21+M33+M51+M75+M85</f>
        <v>8622825</v>
      </c>
      <c r="N19" s="44"/>
      <c r="O19" s="44">
        <f aca="true" t="shared" si="0" ref="O19:W19">O21+O33+O51+O75+O85</f>
        <v>8981904</v>
      </c>
      <c r="P19" s="44">
        <f t="shared" si="0"/>
        <v>8560573</v>
      </c>
      <c r="Q19" s="44">
        <f t="shared" si="0"/>
        <v>421330</v>
      </c>
      <c r="R19" s="44">
        <f t="shared" si="0"/>
        <v>9363746</v>
      </c>
      <c r="S19" s="44">
        <f t="shared" si="0"/>
        <v>9363746</v>
      </c>
      <c r="T19" s="44">
        <f t="shared" si="0"/>
        <v>0</v>
      </c>
      <c r="U19" s="44">
        <f t="shared" si="0"/>
        <v>9670135</v>
      </c>
      <c r="V19" s="44">
        <f t="shared" si="0"/>
        <v>9670135</v>
      </c>
      <c r="W19" s="44">
        <f t="shared" si="0"/>
        <v>0</v>
      </c>
    </row>
    <row r="20" spans="1:23" ht="16.5">
      <c r="A20" s="100"/>
      <c r="B20" s="422"/>
      <c r="C20" s="423"/>
      <c r="D20" s="423"/>
      <c r="E20" s="423"/>
      <c r="F20" s="423"/>
      <c r="G20" s="424"/>
      <c r="H20" s="100"/>
      <c r="I20" s="460"/>
      <c r="J20" s="461"/>
      <c r="K20" s="100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12.75">
      <c r="A21" s="350" t="s">
        <v>158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52"/>
      <c r="M21" s="30">
        <f>SUM(M22+M31)</f>
        <v>2036490</v>
      </c>
      <c r="N21" s="30"/>
      <c r="O21" s="30">
        <f>SUM(O22+O31)</f>
        <v>1983017</v>
      </c>
      <c r="P21" s="30">
        <f>SUM(P22+P31)</f>
        <v>1983017</v>
      </c>
      <c r="Q21" s="30">
        <f>SUM(Q22+Q27+Q30+Q32)</f>
        <v>0</v>
      </c>
      <c r="R21" s="30">
        <f>SUM(R22+R31)</f>
        <v>2060433</v>
      </c>
      <c r="S21" s="30">
        <f>SUM(S22+S31)</f>
        <v>2060433</v>
      </c>
      <c r="T21" s="30">
        <f>SUM(T22+T27+T30+T32)</f>
        <v>0</v>
      </c>
      <c r="U21" s="30">
        <f>SUM(U22+U31)</f>
        <v>2140943</v>
      </c>
      <c r="V21" s="30">
        <f>SUM(V22+V31)</f>
        <v>2140943</v>
      </c>
      <c r="W21" s="30">
        <f>SUM(W22+W27+W29+W32)</f>
        <v>0</v>
      </c>
    </row>
    <row r="22" spans="1:23" ht="22.5" customHeight="1">
      <c r="A22" s="53" t="s">
        <v>17</v>
      </c>
      <c r="B22" s="36" t="s">
        <v>159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65" t="s">
        <v>289</v>
      </c>
      <c r="J22" s="35" t="s">
        <v>200</v>
      </c>
      <c r="K22" s="35" t="s">
        <v>154</v>
      </c>
      <c r="L22" s="35"/>
      <c r="M22" s="30">
        <f>SUM(M23+M28+M30)</f>
        <v>2029090</v>
      </c>
      <c r="N22" s="55"/>
      <c r="O22" s="30">
        <f>SUM(O23+O28+O30)</f>
        <v>1974285</v>
      </c>
      <c r="P22" s="30">
        <f>SUM(P23+P28+P30)</f>
        <v>1974285</v>
      </c>
      <c r="Q22" s="55">
        <f>SUM(Q23)</f>
        <v>0</v>
      </c>
      <c r="R22" s="30">
        <f>SUM(R23+R28+R30)</f>
        <v>2051701</v>
      </c>
      <c r="S22" s="30">
        <f>SUM(S23+S28+S30)</f>
        <v>2051701</v>
      </c>
      <c r="T22" s="55">
        <f>SUM(T23)</f>
        <v>0</v>
      </c>
      <c r="U22" s="30">
        <f>SUM(U23+U28+U30)</f>
        <v>2132211</v>
      </c>
      <c r="V22" s="30">
        <f>SUM(V23+V28+V30)</f>
        <v>2132211</v>
      </c>
      <c r="W22" s="55">
        <f>SUM(W24:W25)</f>
        <v>0</v>
      </c>
    </row>
    <row r="23" spans="1:23" ht="12.75">
      <c r="A23" s="425" t="s">
        <v>123</v>
      </c>
      <c r="B23" s="410" t="s">
        <v>120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119</v>
      </c>
      <c r="I23" s="456"/>
      <c r="J23" s="35" t="s">
        <v>210</v>
      </c>
      <c r="K23" s="35" t="s">
        <v>211</v>
      </c>
      <c r="L23" s="35"/>
      <c r="M23" s="55">
        <f>SUM(M24+M25)</f>
        <v>1713300</v>
      </c>
      <c r="N23" s="55"/>
      <c r="O23" s="55">
        <f>SUM(O24+O25)</f>
        <v>1648196</v>
      </c>
      <c r="P23" s="55">
        <f aca="true" t="shared" si="1" ref="P23:V23">SUM(P24+P25)</f>
        <v>1648196</v>
      </c>
      <c r="Q23" s="55">
        <f t="shared" si="1"/>
        <v>0</v>
      </c>
      <c r="R23" s="55">
        <f t="shared" si="1"/>
        <v>1714125</v>
      </c>
      <c r="S23" s="55">
        <f t="shared" si="1"/>
        <v>1714125</v>
      </c>
      <c r="T23" s="55">
        <f t="shared" si="1"/>
        <v>0</v>
      </c>
      <c r="U23" s="55">
        <f t="shared" si="1"/>
        <v>1782690</v>
      </c>
      <c r="V23" s="55">
        <f t="shared" si="1"/>
        <v>1782690</v>
      </c>
      <c r="W23" s="55">
        <f>SUM(W24:W25)</f>
        <v>0</v>
      </c>
    </row>
    <row r="24" spans="1:23" ht="12.75" customHeight="1">
      <c r="A24" s="458"/>
      <c r="B24" s="453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457"/>
      <c r="J24" s="35"/>
      <c r="K24" s="35"/>
      <c r="L24" s="35"/>
      <c r="M24" s="55">
        <v>1120700</v>
      </c>
      <c r="N24" s="55"/>
      <c r="O24" s="55">
        <v>1078173</v>
      </c>
      <c r="P24" s="55">
        <v>1078173</v>
      </c>
      <c r="Q24" s="55"/>
      <c r="R24" s="55">
        <v>1121301</v>
      </c>
      <c r="S24" s="55">
        <v>1121301</v>
      </c>
      <c r="T24" s="55"/>
      <c r="U24" s="55">
        <v>1166153</v>
      </c>
      <c r="V24" s="55">
        <v>1166153</v>
      </c>
      <c r="W24" s="55"/>
    </row>
    <row r="25" spans="1:23" ht="21" customHeight="1">
      <c r="A25" s="458"/>
      <c r="B25" s="453"/>
      <c r="C25" s="54"/>
      <c r="D25" s="36"/>
      <c r="E25" s="35" t="s">
        <v>117</v>
      </c>
      <c r="F25" s="35" t="s">
        <v>118</v>
      </c>
      <c r="G25" s="35" t="s">
        <v>190</v>
      </c>
      <c r="H25" s="35" t="s">
        <v>119</v>
      </c>
      <c r="I25" s="365"/>
      <c r="J25" s="35"/>
      <c r="K25" s="35"/>
      <c r="L25" s="35"/>
      <c r="M25" s="55">
        <v>592600</v>
      </c>
      <c r="N25" s="55"/>
      <c r="O25" s="55">
        <v>570023</v>
      </c>
      <c r="P25" s="55">
        <v>570023</v>
      </c>
      <c r="Q25" s="55"/>
      <c r="R25" s="55">
        <v>592824</v>
      </c>
      <c r="S25" s="55">
        <v>592824</v>
      </c>
      <c r="T25" s="55"/>
      <c r="U25" s="55">
        <v>616537</v>
      </c>
      <c r="V25" s="55">
        <v>616537</v>
      </c>
      <c r="W25" s="55"/>
    </row>
    <row r="26" spans="1:23" ht="14.25" customHeight="1">
      <c r="A26" s="459"/>
      <c r="B26" s="452"/>
      <c r="C26" s="54"/>
      <c r="D26" s="36"/>
      <c r="E26" s="35"/>
      <c r="F26" s="35"/>
      <c r="G26" s="35"/>
      <c r="H26" s="35"/>
      <c r="I26" s="457"/>
      <c r="J26" s="35"/>
      <c r="K26" s="35"/>
      <c r="L26" s="3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33.75">
      <c r="A27" s="53" t="s">
        <v>18</v>
      </c>
      <c r="B27" s="36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5"/>
      <c r="J27" s="35"/>
      <c r="K27" s="35"/>
      <c r="L27" s="35"/>
      <c r="M27" s="55">
        <f>SUM(M28:M28)</f>
        <v>311090</v>
      </c>
      <c r="N27" s="55"/>
      <c r="O27" s="55">
        <f>SUM(O28:O28)</f>
        <v>321201</v>
      </c>
      <c r="P27" s="55">
        <f aca="true" t="shared" si="2" ref="P27:W27">SUM(P28:P28)</f>
        <v>321201</v>
      </c>
      <c r="Q27" s="55">
        <f t="shared" si="2"/>
        <v>0</v>
      </c>
      <c r="R27" s="55">
        <f t="shared" si="2"/>
        <v>332492</v>
      </c>
      <c r="S27" s="55">
        <f t="shared" si="2"/>
        <v>332492</v>
      </c>
      <c r="T27" s="55">
        <f t="shared" si="2"/>
        <v>0</v>
      </c>
      <c r="U27" s="55">
        <f t="shared" si="2"/>
        <v>344234</v>
      </c>
      <c r="V27" s="55">
        <f t="shared" si="2"/>
        <v>344234</v>
      </c>
      <c r="W27" s="55">
        <f t="shared" si="2"/>
        <v>0</v>
      </c>
    </row>
    <row r="28" spans="1:23" ht="38.25" customHeight="1">
      <c r="A28" s="53" t="s">
        <v>59</v>
      </c>
      <c r="B28" s="56" t="s">
        <v>120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35"/>
      <c r="J28" s="35"/>
      <c r="K28" s="35"/>
      <c r="L28" s="35"/>
      <c r="M28" s="55">
        <v>311090</v>
      </c>
      <c r="N28" s="55"/>
      <c r="O28" s="55">
        <v>321201</v>
      </c>
      <c r="P28" s="55">
        <v>321201</v>
      </c>
      <c r="Q28" s="55">
        <v>0</v>
      </c>
      <c r="R28" s="55">
        <v>332492</v>
      </c>
      <c r="S28" s="55">
        <v>332492</v>
      </c>
      <c r="T28" s="55">
        <v>0</v>
      </c>
      <c r="U28" s="55">
        <v>344234</v>
      </c>
      <c r="V28" s="55">
        <v>344234</v>
      </c>
      <c r="W28" s="55">
        <v>0</v>
      </c>
    </row>
    <row r="29" spans="1:23" ht="12.75">
      <c r="A29" s="53" t="s">
        <v>60</v>
      </c>
      <c r="B29" s="36" t="s">
        <v>61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35"/>
      <c r="M29" s="55">
        <f>SUM(M30+M31)</f>
        <v>12100</v>
      </c>
      <c r="N29" s="55"/>
      <c r="O29" s="55">
        <f>SUM(O30+O32)</f>
        <v>13620</v>
      </c>
      <c r="P29" s="55">
        <f aca="true" t="shared" si="3" ref="P29:V29">SUM(P30+P32)</f>
        <v>13620</v>
      </c>
      <c r="Q29" s="55">
        <f t="shared" si="3"/>
        <v>0</v>
      </c>
      <c r="R29" s="55">
        <f t="shared" si="3"/>
        <v>13816</v>
      </c>
      <c r="S29" s="55">
        <f t="shared" si="3"/>
        <v>13816</v>
      </c>
      <c r="T29" s="55">
        <f t="shared" si="3"/>
        <v>0</v>
      </c>
      <c r="U29" s="55">
        <f t="shared" si="3"/>
        <v>14019</v>
      </c>
      <c r="V29" s="55">
        <f t="shared" si="3"/>
        <v>14019</v>
      </c>
      <c r="W29" s="55">
        <f>SUM(W30)</f>
        <v>0</v>
      </c>
    </row>
    <row r="30" spans="1:23" ht="36.75" customHeight="1">
      <c r="A30" s="53" t="s">
        <v>62</v>
      </c>
      <c r="B30" s="56" t="s">
        <v>120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35"/>
      <c r="J30" s="35"/>
      <c r="K30" s="35"/>
      <c r="L30" s="35"/>
      <c r="M30" s="55">
        <v>4700</v>
      </c>
      <c r="N30" s="55"/>
      <c r="O30" s="55">
        <v>4888</v>
      </c>
      <c r="P30" s="55">
        <v>4888</v>
      </c>
      <c r="Q30" s="55"/>
      <c r="R30" s="55">
        <v>5084</v>
      </c>
      <c r="S30" s="55">
        <v>5084</v>
      </c>
      <c r="T30" s="55">
        <v>0</v>
      </c>
      <c r="U30" s="55">
        <v>5287</v>
      </c>
      <c r="V30" s="55">
        <v>5287</v>
      </c>
      <c r="W30" s="55">
        <v>0</v>
      </c>
    </row>
    <row r="31" spans="1:23" ht="36.75" customHeight="1">
      <c r="A31" s="53" t="s">
        <v>185</v>
      </c>
      <c r="B31" s="56" t="s">
        <v>187</v>
      </c>
      <c r="C31" s="36"/>
      <c r="D31" s="36"/>
      <c r="E31" s="35" t="s">
        <v>117</v>
      </c>
      <c r="F31" s="35" t="s">
        <v>14</v>
      </c>
      <c r="G31" s="35" t="s">
        <v>194</v>
      </c>
      <c r="H31" s="35" t="s">
        <v>196</v>
      </c>
      <c r="I31" s="35"/>
      <c r="J31" s="35"/>
      <c r="K31" s="35"/>
      <c r="L31" s="35"/>
      <c r="M31" s="55">
        <f>M32</f>
        <v>7400</v>
      </c>
      <c r="N31" s="55"/>
      <c r="O31" s="55">
        <f aca="true" t="shared" si="4" ref="O31:W31">O32</f>
        <v>8732</v>
      </c>
      <c r="P31" s="55">
        <f t="shared" si="4"/>
        <v>8732</v>
      </c>
      <c r="Q31" s="55">
        <f t="shared" si="4"/>
        <v>0</v>
      </c>
      <c r="R31" s="55">
        <f t="shared" si="4"/>
        <v>8732</v>
      </c>
      <c r="S31" s="55">
        <f t="shared" si="4"/>
        <v>8732</v>
      </c>
      <c r="T31" s="55">
        <f t="shared" si="4"/>
        <v>0</v>
      </c>
      <c r="U31" s="55">
        <f t="shared" si="4"/>
        <v>8732</v>
      </c>
      <c r="V31" s="55">
        <f t="shared" si="4"/>
        <v>8732</v>
      </c>
      <c r="W31" s="55">
        <f t="shared" si="4"/>
        <v>0</v>
      </c>
    </row>
    <row r="32" spans="1:23" ht="36.75" customHeight="1">
      <c r="A32" s="53" t="s">
        <v>186</v>
      </c>
      <c r="B32" s="36" t="s">
        <v>112</v>
      </c>
      <c r="C32" s="36"/>
      <c r="D32" s="36"/>
      <c r="E32" s="35" t="s">
        <v>117</v>
      </c>
      <c r="F32" s="35" t="s">
        <v>14</v>
      </c>
      <c r="G32" s="35" t="s">
        <v>194</v>
      </c>
      <c r="H32" s="35" t="s">
        <v>121</v>
      </c>
      <c r="I32" s="35"/>
      <c r="J32" s="35"/>
      <c r="K32" s="35"/>
      <c r="L32" s="35"/>
      <c r="M32" s="55">
        <v>7400</v>
      </c>
      <c r="N32" s="55"/>
      <c r="O32" s="55">
        <v>8732</v>
      </c>
      <c r="P32" s="55">
        <v>8732</v>
      </c>
      <c r="Q32" s="55"/>
      <c r="R32" s="55">
        <v>8732</v>
      </c>
      <c r="S32" s="55">
        <v>8732</v>
      </c>
      <c r="T32" s="55"/>
      <c r="U32" s="55">
        <v>8732</v>
      </c>
      <c r="V32" s="55">
        <v>8732</v>
      </c>
      <c r="W32" s="55"/>
    </row>
    <row r="33" spans="1:23" ht="21" customHeight="1">
      <c r="A33" s="372" t="s">
        <v>160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"/>
      <c r="M33" s="31">
        <f>SUM(M34+M43+M47)</f>
        <v>4719530</v>
      </c>
      <c r="N33" s="31">
        <f>SUM(N34+N43+N47)</f>
        <v>0</v>
      </c>
      <c r="O33" s="31">
        <f>SUM(O37+O38+O44+O45+O48+O49)</f>
        <v>5068091</v>
      </c>
      <c r="P33" s="31">
        <f aca="true" t="shared" si="5" ref="P33:V33">SUM(P37+P38+P44+P45+P48+P49)</f>
        <v>4646760</v>
      </c>
      <c r="Q33" s="31">
        <f t="shared" si="5"/>
        <v>421330</v>
      </c>
      <c r="R33" s="31">
        <f t="shared" si="5"/>
        <v>5336567</v>
      </c>
      <c r="S33" s="31">
        <f t="shared" si="5"/>
        <v>5336567</v>
      </c>
      <c r="T33" s="31">
        <f t="shared" si="5"/>
        <v>0</v>
      </c>
      <c r="U33" s="31">
        <f t="shared" si="5"/>
        <v>5544360</v>
      </c>
      <c r="V33" s="31">
        <f t="shared" si="5"/>
        <v>5544360</v>
      </c>
      <c r="W33" s="31">
        <f>SUM(W34+W43+W47)</f>
        <v>0</v>
      </c>
    </row>
    <row r="34" spans="1:23" ht="22.5">
      <c r="A34" s="57" t="s">
        <v>19</v>
      </c>
      <c r="B34" s="36" t="s">
        <v>161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55">
        <f>SUM(M35+M38)</f>
        <v>3047400</v>
      </c>
      <c r="N34" s="55"/>
      <c r="O34" s="55">
        <f>SUM(O35+O38)</f>
        <v>3337787</v>
      </c>
      <c r="P34" s="55">
        <f aca="true" t="shared" si="6" ref="P34:V34">SUM(P35+P38)</f>
        <v>2946456</v>
      </c>
      <c r="Q34" s="55">
        <f t="shared" si="6"/>
        <v>391330</v>
      </c>
      <c r="R34" s="55">
        <f t="shared" si="6"/>
        <v>3540234</v>
      </c>
      <c r="S34" s="55">
        <f t="shared" si="6"/>
        <v>3540234</v>
      </c>
      <c r="T34" s="55">
        <f t="shared" si="6"/>
        <v>0</v>
      </c>
      <c r="U34" s="55">
        <f>SUM(U35+U38)</f>
        <v>3679357</v>
      </c>
      <c r="V34" s="55">
        <f t="shared" si="6"/>
        <v>3679357</v>
      </c>
      <c r="W34" s="55">
        <f>SUM(W35+W38)</f>
        <v>0</v>
      </c>
    </row>
    <row r="35" spans="1:23" ht="12.75">
      <c r="A35" s="408" t="s">
        <v>128</v>
      </c>
      <c r="B35" s="410" t="s">
        <v>124</v>
      </c>
      <c r="C35" s="35"/>
      <c r="D35" s="35"/>
      <c r="E35" s="35" t="s">
        <v>126</v>
      </c>
      <c r="F35" s="35" t="s">
        <v>127</v>
      </c>
      <c r="G35" s="35"/>
      <c r="H35" s="35"/>
      <c r="I35" s="35"/>
      <c r="J35" s="35"/>
      <c r="K35" s="35"/>
      <c r="L35" s="35"/>
      <c r="M35" s="55">
        <f>SUM(M36:M37)</f>
        <v>514100</v>
      </c>
      <c r="N35" s="55"/>
      <c r="O35" s="55">
        <f aca="true" t="shared" si="7" ref="O35:W35">SUM(O36:O37)</f>
        <v>603153</v>
      </c>
      <c r="P35" s="55">
        <f t="shared" si="7"/>
        <v>603153</v>
      </c>
      <c r="Q35" s="55">
        <f t="shared" si="7"/>
        <v>0</v>
      </c>
      <c r="R35" s="55">
        <f t="shared" si="7"/>
        <v>696216</v>
      </c>
      <c r="S35" s="55">
        <f t="shared" si="7"/>
        <v>696216</v>
      </c>
      <c r="T35" s="55">
        <f t="shared" si="7"/>
        <v>0</v>
      </c>
      <c r="U35" s="55">
        <f t="shared" si="7"/>
        <v>721579</v>
      </c>
      <c r="V35" s="55">
        <f t="shared" si="7"/>
        <v>721579</v>
      </c>
      <c r="W35" s="55">
        <f t="shared" si="7"/>
        <v>0</v>
      </c>
    </row>
    <row r="36" spans="1:23" ht="15" customHeight="1">
      <c r="A36" s="454"/>
      <c r="B36" s="453"/>
      <c r="C36" s="35"/>
      <c r="D36" s="35"/>
      <c r="E36" s="35" t="s">
        <v>126</v>
      </c>
      <c r="F36" s="35" t="s">
        <v>127</v>
      </c>
      <c r="G36" s="35" t="s">
        <v>191</v>
      </c>
      <c r="H36" s="35" t="s">
        <v>119</v>
      </c>
      <c r="I36" s="365" t="s">
        <v>290</v>
      </c>
      <c r="J36" s="35" t="s">
        <v>200</v>
      </c>
      <c r="K36" s="35" t="s">
        <v>154</v>
      </c>
      <c r="L36" s="35"/>
      <c r="M36" s="55"/>
      <c r="N36" s="55"/>
      <c r="O36" s="55">
        <f>SUM(P36:Q36)</f>
        <v>0</v>
      </c>
      <c r="P36" s="55"/>
      <c r="Q36" s="55"/>
      <c r="R36" s="55">
        <f>SUM(S36:T36)</f>
        <v>0</v>
      </c>
      <c r="S36" s="55"/>
      <c r="T36" s="55"/>
      <c r="U36" s="55">
        <f>SUM(V36:W36)</f>
        <v>0</v>
      </c>
      <c r="V36" s="55"/>
      <c r="W36" s="55"/>
    </row>
    <row r="37" spans="1:23" ht="35.25" customHeight="1">
      <c r="A37" s="455"/>
      <c r="B37" s="452"/>
      <c r="C37" s="35"/>
      <c r="D37" s="35"/>
      <c r="E37" s="35"/>
      <c r="F37" s="35"/>
      <c r="G37" s="35"/>
      <c r="H37" s="35"/>
      <c r="I37" s="366"/>
      <c r="J37" s="58" t="s">
        <v>210</v>
      </c>
      <c r="K37" s="58" t="s">
        <v>211</v>
      </c>
      <c r="L37" s="35"/>
      <c r="M37" s="55">
        <v>514100</v>
      </c>
      <c r="N37" s="55"/>
      <c r="O37" s="55">
        <v>603153</v>
      </c>
      <c r="P37" s="55">
        <v>603153</v>
      </c>
      <c r="Q37" s="55"/>
      <c r="R37" s="55">
        <v>696216</v>
      </c>
      <c r="S37" s="55">
        <v>696216</v>
      </c>
      <c r="T37" s="55"/>
      <c r="U37" s="55">
        <v>721579</v>
      </c>
      <c r="V37" s="55">
        <v>721579</v>
      </c>
      <c r="W37" s="55"/>
    </row>
    <row r="38" spans="1:23" ht="57.75" customHeight="1">
      <c r="A38" s="408" t="s">
        <v>108</v>
      </c>
      <c r="B38" s="410" t="s">
        <v>125</v>
      </c>
      <c r="C38" s="36"/>
      <c r="D38" s="59"/>
      <c r="E38" s="35" t="s">
        <v>129</v>
      </c>
      <c r="F38" s="35" t="s">
        <v>117</v>
      </c>
      <c r="G38" s="35"/>
      <c r="H38" s="35"/>
      <c r="I38" s="37" t="s">
        <v>184</v>
      </c>
      <c r="J38" s="35" t="s">
        <v>200</v>
      </c>
      <c r="K38" s="35" t="s">
        <v>154</v>
      </c>
      <c r="L38" s="35"/>
      <c r="M38" s="55">
        <f>SUM(M39:M42)</f>
        <v>2533300</v>
      </c>
      <c r="N38" s="55"/>
      <c r="O38" s="55">
        <f>SUM(O39:O42)</f>
        <v>2734634</v>
      </c>
      <c r="P38" s="55">
        <f aca="true" t="shared" si="8" ref="P38:W38">SUM(P39:P42)</f>
        <v>2343303</v>
      </c>
      <c r="Q38" s="55">
        <f t="shared" si="8"/>
        <v>391330</v>
      </c>
      <c r="R38" s="55">
        <f t="shared" si="8"/>
        <v>2844018</v>
      </c>
      <c r="S38" s="55">
        <f t="shared" si="8"/>
        <v>2844018</v>
      </c>
      <c r="T38" s="55">
        <f t="shared" si="8"/>
        <v>0</v>
      </c>
      <c r="U38" s="55">
        <f t="shared" si="8"/>
        <v>2957778</v>
      </c>
      <c r="V38" s="55">
        <f t="shared" si="8"/>
        <v>2957778</v>
      </c>
      <c r="W38" s="55">
        <f t="shared" si="8"/>
        <v>0</v>
      </c>
    </row>
    <row r="39" spans="1:23" ht="57" customHeight="1">
      <c r="A39" s="454"/>
      <c r="B39" s="453"/>
      <c r="C39" s="36" t="s">
        <v>133</v>
      </c>
      <c r="D39" s="57" t="s">
        <v>132</v>
      </c>
      <c r="E39" s="35" t="s">
        <v>129</v>
      </c>
      <c r="F39" s="35" t="s">
        <v>117</v>
      </c>
      <c r="G39" s="35" t="s">
        <v>192</v>
      </c>
      <c r="H39" s="35" t="s">
        <v>130</v>
      </c>
      <c r="I39" s="37" t="s">
        <v>291</v>
      </c>
      <c r="J39" s="58" t="s">
        <v>210</v>
      </c>
      <c r="K39" s="58" t="s">
        <v>211</v>
      </c>
      <c r="L39" s="35"/>
      <c r="M39" s="55">
        <v>2533300</v>
      </c>
      <c r="N39" s="55"/>
      <c r="O39" s="55">
        <v>2734634</v>
      </c>
      <c r="P39" s="55">
        <v>2343303</v>
      </c>
      <c r="Q39" s="55">
        <v>391330</v>
      </c>
      <c r="R39" s="55">
        <v>2844018</v>
      </c>
      <c r="S39" s="55">
        <v>2844018</v>
      </c>
      <c r="T39" s="55"/>
      <c r="U39" s="55">
        <v>2957778</v>
      </c>
      <c r="V39" s="55">
        <v>2957778</v>
      </c>
      <c r="W39" s="55"/>
    </row>
    <row r="40" spans="1:23" ht="12.75">
      <c r="A40" s="454"/>
      <c r="B40" s="453"/>
      <c r="C40" s="40"/>
      <c r="D40" s="57"/>
      <c r="E40" s="35"/>
      <c r="F40" s="35"/>
      <c r="G40" s="35"/>
      <c r="H40" s="35"/>
      <c r="I40" s="35"/>
      <c r="J40" s="35"/>
      <c r="K40" s="35"/>
      <c r="L40" s="35"/>
      <c r="M40" s="55"/>
      <c r="N40" s="55"/>
      <c r="O40" s="55">
        <f>SUM(P40:Q40)</f>
        <v>0</v>
      </c>
      <c r="P40" s="55"/>
      <c r="Q40" s="55">
        <v>0</v>
      </c>
      <c r="R40" s="55">
        <f>SUM(S40:T40)</f>
        <v>0</v>
      </c>
      <c r="S40" s="55"/>
      <c r="T40" s="55">
        <v>0</v>
      </c>
      <c r="U40" s="55">
        <f>SUM(V40:W40)</f>
        <v>0</v>
      </c>
      <c r="V40" s="55"/>
      <c r="W40" s="55">
        <v>0</v>
      </c>
    </row>
    <row r="41" spans="1:23" ht="15" customHeight="1">
      <c r="A41" s="454"/>
      <c r="B41" s="453"/>
      <c r="C41" s="36"/>
      <c r="D41" s="57"/>
      <c r="E41" s="35"/>
      <c r="F41" s="35"/>
      <c r="G41" s="35"/>
      <c r="H41" s="35"/>
      <c r="I41" s="35"/>
      <c r="J41" s="35"/>
      <c r="K41" s="35"/>
      <c r="L41" s="3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ht="10.5" customHeight="1">
      <c r="A42" s="454"/>
      <c r="B42" s="453"/>
      <c r="C42" s="40"/>
      <c r="D42" s="57"/>
      <c r="E42" s="35"/>
      <c r="F42" s="35"/>
      <c r="G42" s="35"/>
      <c r="H42" s="35"/>
      <c r="I42" s="35"/>
      <c r="J42" s="35"/>
      <c r="K42" s="35"/>
      <c r="L42" s="35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ht="21" customHeight="1">
      <c r="A43" s="57" t="s">
        <v>20</v>
      </c>
      <c r="B43" s="36" t="s">
        <v>162</v>
      </c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55">
        <f>SUM(M44:M46)</f>
        <v>1664830</v>
      </c>
      <c r="N43" s="55"/>
      <c r="O43" s="55">
        <f>SUM(O44+O45)</f>
        <v>1722712</v>
      </c>
      <c r="P43" s="55">
        <f aca="true" t="shared" si="9" ref="P43:V43">SUM(P44+P45)</f>
        <v>1692712</v>
      </c>
      <c r="Q43" s="55">
        <f t="shared" si="9"/>
        <v>30000</v>
      </c>
      <c r="R43" s="55">
        <f t="shared" si="9"/>
        <v>1788437</v>
      </c>
      <c r="S43" s="55">
        <f t="shared" si="9"/>
        <v>1788437</v>
      </c>
      <c r="T43" s="55">
        <f t="shared" si="9"/>
        <v>0</v>
      </c>
      <c r="U43" s="55">
        <f t="shared" si="9"/>
        <v>1856791</v>
      </c>
      <c r="V43" s="55">
        <f t="shared" si="9"/>
        <v>1856791</v>
      </c>
      <c r="W43" s="55">
        <f>SUM(W44:W46)</f>
        <v>0</v>
      </c>
    </row>
    <row r="44" spans="1:23" ht="47.25" customHeight="1">
      <c r="A44" s="57" t="s">
        <v>105</v>
      </c>
      <c r="B44" s="36" t="s">
        <v>124</v>
      </c>
      <c r="C44" s="37"/>
      <c r="D44" s="60"/>
      <c r="E44" s="35" t="s">
        <v>126</v>
      </c>
      <c r="F44" s="35" t="s">
        <v>127</v>
      </c>
      <c r="G44" s="35" t="s">
        <v>191</v>
      </c>
      <c r="H44" s="35" t="s">
        <v>121</v>
      </c>
      <c r="I44" s="35"/>
      <c r="J44" s="35"/>
      <c r="K44" s="35"/>
      <c r="L44" s="35"/>
      <c r="M44" s="55">
        <v>52800</v>
      </c>
      <c r="N44" s="55"/>
      <c r="O44" s="55">
        <v>86067</v>
      </c>
      <c r="P44" s="55">
        <v>56067</v>
      </c>
      <c r="Q44" s="55">
        <v>30000</v>
      </c>
      <c r="R44" s="55">
        <v>87602</v>
      </c>
      <c r="S44" s="55">
        <v>87602</v>
      </c>
      <c r="T44" s="55">
        <v>0</v>
      </c>
      <c r="U44" s="55">
        <v>89198</v>
      </c>
      <c r="V44" s="55">
        <v>89198</v>
      </c>
      <c r="W44" s="55">
        <v>0</v>
      </c>
    </row>
    <row r="45" spans="1:23" ht="59.25" customHeight="1">
      <c r="A45" s="57" t="s">
        <v>106</v>
      </c>
      <c r="B45" s="410" t="s">
        <v>125</v>
      </c>
      <c r="C45" s="36" t="s">
        <v>133</v>
      </c>
      <c r="D45" s="60" t="s">
        <v>132</v>
      </c>
      <c r="E45" s="35" t="s">
        <v>129</v>
      </c>
      <c r="F45" s="35" t="s">
        <v>117</v>
      </c>
      <c r="G45" s="35" t="s">
        <v>192</v>
      </c>
      <c r="H45" s="35" t="s">
        <v>121</v>
      </c>
      <c r="I45" s="35"/>
      <c r="J45" s="35"/>
      <c r="K45" s="35"/>
      <c r="L45" s="35"/>
      <c r="M45" s="55">
        <v>1612030</v>
      </c>
      <c r="N45" s="55"/>
      <c r="O45" s="55">
        <v>1636645</v>
      </c>
      <c r="P45" s="55">
        <v>1636645</v>
      </c>
      <c r="Q45" s="55">
        <v>0</v>
      </c>
      <c r="R45" s="55">
        <v>1700835</v>
      </c>
      <c r="S45" s="55">
        <v>1700835</v>
      </c>
      <c r="T45" s="55">
        <v>0</v>
      </c>
      <c r="U45" s="55">
        <v>1767593</v>
      </c>
      <c r="V45" s="55">
        <v>1767593</v>
      </c>
      <c r="W45" s="55">
        <v>0</v>
      </c>
    </row>
    <row r="46" spans="1:23" ht="18.75" customHeight="1">
      <c r="A46" s="57"/>
      <c r="B46" s="452"/>
      <c r="C46" s="40"/>
      <c r="D46" s="57"/>
      <c r="E46" s="35"/>
      <c r="F46" s="35"/>
      <c r="G46" s="35"/>
      <c r="H46" s="35"/>
      <c r="I46" s="35"/>
      <c r="J46" s="35"/>
      <c r="K46" s="35"/>
      <c r="L46" s="35"/>
      <c r="M46" s="55"/>
      <c r="N46" s="55"/>
      <c r="O46" s="55">
        <f>SUM(P46:Q46)</f>
        <v>0</v>
      </c>
      <c r="P46" s="55"/>
      <c r="Q46" s="55">
        <v>0</v>
      </c>
      <c r="R46" s="55">
        <f>SUM(S46:T46)</f>
        <v>0</v>
      </c>
      <c r="S46" s="55"/>
      <c r="T46" s="55">
        <v>0</v>
      </c>
      <c r="U46" s="55">
        <f>SUM(V46:W46)</f>
        <v>0</v>
      </c>
      <c r="V46" s="55"/>
      <c r="W46" s="55">
        <v>0</v>
      </c>
    </row>
    <row r="47" spans="1:23" ht="12.75">
      <c r="A47" s="57" t="s">
        <v>57</v>
      </c>
      <c r="B47" s="36" t="s">
        <v>61</v>
      </c>
      <c r="C47" s="57"/>
      <c r="D47" s="35"/>
      <c r="E47" s="35"/>
      <c r="F47" s="35"/>
      <c r="G47" s="35"/>
      <c r="H47" s="35"/>
      <c r="I47" s="35"/>
      <c r="J47" s="35"/>
      <c r="K47" s="35"/>
      <c r="L47" s="35"/>
      <c r="M47" s="55">
        <f>SUM(M48:M50)</f>
        <v>7300</v>
      </c>
      <c r="N47" s="55"/>
      <c r="O47" s="55">
        <f>SUM(O48+O49)</f>
        <v>7592</v>
      </c>
      <c r="P47" s="55">
        <f aca="true" t="shared" si="10" ref="P47:V47">SUM(P48+P49)</f>
        <v>7592</v>
      </c>
      <c r="Q47" s="55">
        <f t="shared" si="10"/>
        <v>0</v>
      </c>
      <c r="R47" s="55">
        <f t="shared" si="10"/>
        <v>7896</v>
      </c>
      <c r="S47" s="55">
        <f t="shared" si="10"/>
        <v>7896</v>
      </c>
      <c r="T47" s="55">
        <f t="shared" si="10"/>
        <v>0</v>
      </c>
      <c r="U47" s="55">
        <f t="shared" si="10"/>
        <v>8212</v>
      </c>
      <c r="V47" s="55">
        <f t="shared" si="10"/>
        <v>8212</v>
      </c>
      <c r="W47" s="55">
        <f>SUM(W48:W50)</f>
        <v>0</v>
      </c>
    </row>
    <row r="48" spans="1:23" ht="45">
      <c r="A48" s="57" t="s">
        <v>107</v>
      </c>
      <c r="B48" s="36" t="s">
        <v>124</v>
      </c>
      <c r="C48" s="57"/>
      <c r="D48" s="35"/>
      <c r="E48" s="35" t="s">
        <v>126</v>
      </c>
      <c r="F48" s="35" t="s">
        <v>127</v>
      </c>
      <c r="G48" s="35" t="s">
        <v>191</v>
      </c>
      <c r="H48" s="35" t="s">
        <v>122</v>
      </c>
      <c r="I48" s="35"/>
      <c r="J48" s="35"/>
      <c r="K48" s="35"/>
      <c r="L48" s="35"/>
      <c r="M48" s="55">
        <v>1000</v>
      </c>
      <c r="N48" s="55"/>
      <c r="O48" s="55">
        <v>1040</v>
      </c>
      <c r="P48" s="55">
        <v>1040</v>
      </c>
      <c r="Q48" s="55">
        <v>0</v>
      </c>
      <c r="R48" s="55">
        <v>1082</v>
      </c>
      <c r="S48" s="55">
        <v>1082</v>
      </c>
      <c r="T48" s="55">
        <v>0</v>
      </c>
      <c r="U48" s="55">
        <v>1125</v>
      </c>
      <c r="V48" s="55">
        <v>1125</v>
      </c>
      <c r="W48" s="55">
        <v>0</v>
      </c>
    </row>
    <row r="49" spans="1:23" ht="67.5">
      <c r="A49" s="57" t="s">
        <v>131</v>
      </c>
      <c r="B49" s="410" t="s">
        <v>125</v>
      </c>
      <c r="C49" s="36" t="s">
        <v>133</v>
      </c>
      <c r="D49" s="35" t="s">
        <v>132</v>
      </c>
      <c r="E49" s="35" t="s">
        <v>129</v>
      </c>
      <c r="F49" s="35" t="s">
        <v>117</v>
      </c>
      <c r="G49" s="35" t="s">
        <v>192</v>
      </c>
      <c r="H49" s="35" t="s">
        <v>122</v>
      </c>
      <c r="I49" s="35"/>
      <c r="J49" s="35"/>
      <c r="K49" s="35"/>
      <c r="L49" s="35"/>
      <c r="M49" s="55">
        <v>6300</v>
      </c>
      <c r="N49" s="55"/>
      <c r="O49" s="55">
        <v>6552</v>
      </c>
      <c r="P49" s="55">
        <v>6552</v>
      </c>
      <c r="Q49" s="55">
        <v>0</v>
      </c>
      <c r="R49" s="55">
        <v>6814</v>
      </c>
      <c r="S49" s="55">
        <v>6814</v>
      </c>
      <c r="T49" s="55">
        <v>0</v>
      </c>
      <c r="U49" s="55">
        <v>7087</v>
      </c>
      <c r="V49" s="55">
        <v>7087</v>
      </c>
      <c r="W49" s="55">
        <v>0</v>
      </c>
    </row>
    <row r="50" spans="1:23" ht="12.75">
      <c r="A50" s="57"/>
      <c r="B50" s="452"/>
      <c r="C50" s="40"/>
      <c r="D50" s="57"/>
      <c r="E50" s="35"/>
      <c r="F50" s="35"/>
      <c r="G50" s="35"/>
      <c r="H50" s="35"/>
      <c r="I50" s="35"/>
      <c r="J50" s="35"/>
      <c r="K50" s="35"/>
      <c r="L50" s="35"/>
      <c r="M50" s="55"/>
      <c r="N50" s="55"/>
      <c r="O50" s="55">
        <f>SUM(P50:Q50)</f>
        <v>0</v>
      </c>
      <c r="P50" s="55"/>
      <c r="Q50" s="55">
        <v>0</v>
      </c>
      <c r="R50" s="55">
        <f>SUM(S50:T50)</f>
        <v>0</v>
      </c>
      <c r="S50" s="55"/>
      <c r="T50" s="55">
        <v>0</v>
      </c>
      <c r="U50" s="55">
        <f>SUM(V50:W50)</f>
        <v>0</v>
      </c>
      <c r="V50" s="55"/>
      <c r="W50" s="55">
        <v>0</v>
      </c>
    </row>
    <row r="51" spans="1:23" ht="31.5" customHeight="1">
      <c r="A51" s="372" t="s">
        <v>163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14"/>
      <c r="M51" s="48">
        <f>SUM(M52+M72)</f>
        <v>1866805</v>
      </c>
      <c r="N51" s="48">
        <f aca="true" t="shared" si="11" ref="N51:W51">SUM(N52+N72)</f>
        <v>0</v>
      </c>
      <c r="O51" s="48">
        <f t="shared" si="11"/>
        <v>1930796</v>
      </c>
      <c r="P51" s="48">
        <f t="shared" si="11"/>
        <v>1930796</v>
      </c>
      <c r="Q51" s="48">
        <f t="shared" si="11"/>
        <v>0</v>
      </c>
      <c r="R51" s="48">
        <f t="shared" si="11"/>
        <v>1966746</v>
      </c>
      <c r="S51" s="48">
        <f t="shared" si="11"/>
        <v>1966746</v>
      </c>
      <c r="T51" s="48">
        <f t="shared" si="11"/>
        <v>0</v>
      </c>
      <c r="U51" s="48">
        <f t="shared" si="11"/>
        <v>1984832</v>
      </c>
      <c r="V51" s="48">
        <f t="shared" si="11"/>
        <v>1984832</v>
      </c>
      <c r="W51" s="48">
        <f t="shared" si="11"/>
        <v>0</v>
      </c>
    </row>
    <row r="52" spans="1:23" ht="45.75" customHeight="1">
      <c r="A52" s="13" t="s">
        <v>63</v>
      </c>
      <c r="B52" s="36" t="s">
        <v>67</v>
      </c>
      <c r="C52" s="37"/>
      <c r="D52" s="37"/>
      <c r="E52" s="37"/>
      <c r="F52" s="37"/>
      <c r="G52" s="37"/>
      <c r="H52" s="37"/>
      <c r="I52" s="37"/>
      <c r="J52" s="37"/>
      <c r="K52" s="37"/>
      <c r="L52" s="14"/>
      <c r="M52" s="45">
        <f>M54+M55+M56</f>
        <v>1866805</v>
      </c>
      <c r="N52" s="45">
        <f>SUM(N53+N55+N56+N67+N68+N71)</f>
        <v>0</v>
      </c>
      <c r="O52" s="45">
        <f>O54+O55+O56</f>
        <v>1930796</v>
      </c>
      <c r="P52" s="45">
        <f>P54+P55+P56</f>
        <v>1930796</v>
      </c>
      <c r="Q52" s="45">
        <f aca="true" t="shared" si="12" ref="Q52:W52">Q53+Q54+Q55+Q56+Q67+Q71</f>
        <v>0</v>
      </c>
      <c r="R52" s="45">
        <f>R54+R55+R56</f>
        <v>1966746</v>
      </c>
      <c r="S52" s="45">
        <f>S54+S55+S56</f>
        <v>1966746</v>
      </c>
      <c r="T52" s="45">
        <f t="shared" si="12"/>
        <v>0</v>
      </c>
      <c r="U52" s="45">
        <f>U54+U55+U56</f>
        <v>1984832</v>
      </c>
      <c r="V52" s="45">
        <f>V54+V55+V56</f>
        <v>1984832</v>
      </c>
      <c r="W52" s="45">
        <f t="shared" si="12"/>
        <v>0</v>
      </c>
    </row>
    <row r="53" spans="1:23" ht="47.25" customHeight="1">
      <c r="A53" s="61" t="s">
        <v>64</v>
      </c>
      <c r="B53" s="36" t="s">
        <v>134</v>
      </c>
      <c r="C53" s="37"/>
      <c r="D53" s="37"/>
      <c r="E53" s="37" t="s">
        <v>126</v>
      </c>
      <c r="F53" s="37" t="s">
        <v>135</v>
      </c>
      <c r="G53" s="37" t="s">
        <v>307</v>
      </c>
      <c r="H53" s="37" t="s">
        <v>121</v>
      </c>
      <c r="I53" s="37"/>
      <c r="J53" s="37"/>
      <c r="K53" s="37" t="s">
        <v>216</v>
      </c>
      <c r="L53" s="14"/>
      <c r="M53" s="45"/>
      <c r="N53" s="45"/>
      <c r="O53" s="45"/>
      <c r="P53" s="45"/>
      <c r="Q53" s="45">
        <v>0</v>
      </c>
      <c r="R53" s="45"/>
      <c r="S53" s="45"/>
      <c r="T53" s="45">
        <v>0</v>
      </c>
      <c r="U53" s="45"/>
      <c r="V53" s="45"/>
      <c r="W53" s="45">
        <v>0</v>
      </c>
    </row>
    <row r="54" spans="1:23" ht="47.25" customHeight="1">
      <c r="A54" s="414" t="s">
        <v>136</v>
      </c>
      <c r="B54" s="416" t="s">
        <v>292</v>
      </c>
      <c r="C54" s="37"/>
      <c r="D54" s="37"/>
      <c r="E54" s="37" t="s">
        <v>118</v>
      </c>
      <c r="F54" s="37" t="s">
        <v>135</v>
      </c>
      <c r="G54" s="37" t="s">
        <v>201</v>
      </c>
      <c r="H54" s="37" t="s">
        <v>121</v>
      </c>
      <c r="I54" s="37" t="s">
        <v>293</v>
      </c>
      <c r="J54" s="37" t="s">
        <v>294</v>
      </c>
      <c r="K54" s="37" t="s">
        <v>216</v>
      </c>
      <c r="L54" s="14"/>
      <c r="M54" s="45">
        <v>500000</v>
      </c>
      <c r="N54" s="45"/>
      <c r="O54" s="45">
        <v>500000</v>
      </c>
      <c r="P54" s="45">
        <v>500000</v>
      </c>
      <c r="Q54" s="45"/>
      <c r="R54" s="45">
        <v>500000</v>
      </c>
      <c r="S54" s="45">
        <v>500000</v>
      </c>
      <c r="T54" s="45"/>
      <c r="U54" s="45">
        <v>500000</v>
      </c>
      <c r="V54" s="45">
        <v>500000</v>
      </c>
      <c r="W54" s="45"/>
    </row>
    <row r="55" spans="1:23" ht="183" customHeight="1">
      <c r="A55" s="415"/>
      <c r="B55" s="417"/>
      <c r="C55" s="37"/>
      <c r="D55" s="37"/>
      <c r="E55" s="62" t="s">
        <v>118</v>
      </c>
      <c r="F55" s="37" t="s">
        <v>135</v>
      </c>
      <c r="G55" s="37" t="s">
        <v>228</v>
      </c>
      <c r="H55" s="37" t="s">
        <v>121</v>
      </c>
      <c r="I55" s="37" t="s">
        <v>295</v>
      </c>
      <c r="J55" s="37" t="s">
        <v>294</v>
      </c>
      <c r="K55" s="37" t="s">
        <v>216</v>
      </c>
      <c r="L55" s="14"/>
      <c r="M55" s="45">
        <v>896300</v>
      </c>
      <c r="N55" s="45"/>
      <c r="O55" s="45">
        <v>896300</v>
      </c>
      <c r="P55" s="45">
        <v>896300</v>
      </c>
      <c r="Q55" s="45"/>
      <c r="R55" s="45">
        <v>896300</v>
      </c>
      <c r="S55" s="45">
        <v>896300</v>
      </c>
      <c r="T55" s="45">
        <v>0</v>
      </c>
      <c r="U55" s="45">
        <v>896300</v>
      </c>
      <c r="V55" s="45">
        <v>896300</v>
      </c>
      <c r="W55" s="45">
        <v>0</v>
      </c>
    </row>
    <row r="56" spans="1:23" ht="18" customHeight="1">
      <c r="A56" s="410" t="s">
        <v>137</v>
      </c>
      <c r="B56" s="385" t="s">
        <v>296</v>
      </c>
      <c r="C56" s="37"/>
      <c r="D56" s="37"/>
      <c r="E56" s="37"/>
      <c r="F56" s="37"/>
      <c r="G56" s="37"/>
      <c r="H56" s="37"/>
      <c r="I56" s="37"/>
      <c r="J56" s="37"/>
      <c r="K56" s="37"/>
      <c r="L56" s="14"/>
      <c r="M56" s="45">
        <f>SUM(M57:M58)</f>
        <v>470505</v>
      </c>
      <c r="N56" s="45"/>
      <c r="O56" s="45">
        <f aca="true" t="shared" si="13" ref="O56:W56">SUM(O57:O58)</f>
        <v>534496</v>
      </c>
      <c r="P56" s="45">
        <f t="shared" si="13"/>
        <v>534496</v>
      </c>
      <c r="Q56" s="45">
        <f t="shared" si="13"/>
        <v>0</v>
      </c>
      <c r="R56" s="45">
        <f t="shared" si="13"/>
        <v>570446</v>
      </c>
      <c r="S56" s="45">
        <f>SUM(S57:S58)</f>
        <v>570446</v>
      </c>
      <c r="T56" s="45">
        <f t="shared" si="13"/>
        <v>0</v>
      </c>
      <c r="U56" s="45">
        <f t="shared" si="13"/>
        <v>588532</v>
      </c>
      <c r="V56" s="45">
        <f t="shared" si="13"/>
        <v>588532</v>
      </c>
      <c r="W56" s="45">
        <f t="shared" si="13"/>
        <v>0</v>
      </c>
    </row>
    <row r="57" spans="1:23" ht="18.75" customHeight="1">
      <c r="A57" s="453"/>
      <c r="B57" s="453"/>
      <c r="C57" s="37"/>
      <c r="D57" s="37"/>
      <c r="E57" s="36"/>
      <c r="F57" s="36"/>
      <c r="G57" s="36"/>
      <c r="H57" s="36"/>
      <c r="I57" s="36"/>
      <c r="J57" s="37"/>
      <c r="K57" s="37"/>
      <c r="L57" s="14"/>
      <c r="M57" s="63"/>
      <c r="N57" s="63"/>
      <c r="O57" s="63">
        <f>SUM(P57:Q57)</f>
        <v>0</v>
      </c>
      <c r="P57" s="63">
        <v>0</v>
      </c>
      <c r="Q57" s="63">
        <v>0</v>
      </c>
      <c r="R57" s="45">
        <f>SUM(S57:T57)</f>
        <v>0</v>
      </c>
      <c r="S57" s="45">
        <v>0</v>
      </c>
      <c r="T57" s="63">
        <v>0</v>
      </c>
      <c r="U57" s="45">
        <f>SUM(V57:W57)</f>
        <v>0</v>
      </c>
      <c r="V57" s="45">
        <v>0</v>
      </c>
      <c r="W57" s="63">
        <v>0</v>
      </c>
    </row>
    <row r="58" spans="1:23" ht="17.25" customHeight="1">
      <c r="A58" s="453"/>
      <c r="B58" s="453"/>
      <c r="C58" s="37"/>
      <c r="D58" s="37"/>
      <c r="E58" s="37"/>
      <c r="F58" s="37"/>
      <c r="G58" s="37"/>
      <c r="H58" s="37"/>
      <c r="I58" s="37"/>
      <c r="J58" s="37"/>
      <c r="K58" s="37"/>
      <c r="L58" s="14"/>
      <c r="M58" s="45">
        <f>M59+M63</f>
        <v>470505</v>
      </c>
      <c r="N58" s="45"/>
      <c r="O58" s="45">
        <f aca="true" t="shared" si="14" ref="O58:W58">O59+O63</f>
        <v>534496</v>
      </c>
      <c r="P58" s="45">
        <f>P59+P63</f>
        <v>534496</v>
      </c>
      <c r="Q58" s="45">
        <f t="shared" si="14"/>
        <v>0</v>
      </c>
      <c r="R58" s="45">
        <f t="shared" si="14"/>
        <v>570446</v>
      </c>
      <c r="S58" s="45">
        <f t="shared" si="14"/>
        <v>570446</v>
      </c>
      <c r="T58" s="45">
        <f t="shared" si="14"/>
        <v>0</v>
      </c>
      <c r="U58" s="45">
        <f t="shared" si="14"/>
        <v>588532</v>
      </c>
      <c r="V58" s="45">
        <f t="shared" si="14"/>
        <v>588532</v>
      </c>
      <c r="W58" s="45">
        <f t="shared" si="14"/>
        <v>0</v>
      </c>
    </row>
    <row r="59" spans="1:23" ht="133.5" customHeight="1">
      <c r="A59" s="453"/>
      <c r="B59" s="453"/>
      <c r="C59" s="37"/>
      <c r="D59" s="37"/>
      <c r="E59" s="37" t="s">
        <v>139</v>
      </c>
      <c r="F59" s="37" t="s">
        <v>126</v>
      </c>
      <c r="G59" s="37" t="s">
        <v>193</v>
      </c>
      <c r="H59" s="37" t="s">
        <v>121</v>
      </c>
      <c r="I59" s="37" t="s">
        <v>297</v>
      </c>
      <c r="J59" s="37" t="s">
        <v>294</v>
      </c>
      <c r="K59" s="37" t="s">
        <v>216</v>
      </c>
      <c r="L59" s="14"/>
      <c r="M59" s="45">
        <f>SUM(M60:M61)</f>
        <v>286000</v>
      </c>
      <c r="N59" s="45"/>
      <c r="O59" s="45">
        <f aca="true" t="shared" si="15" ref="O59:W59">SUM(O60:O61)</f>
        <v>289990</v>
      </c>
      <c r="P59" s="45">
        <f t="shared" si="15"/>
        <v>289990</v>
      </c>
      <c r="Q59" s="45">
        <f t="shared" si="15"/>
        <v>0</v>
      </c>
      <c r="R59" s="45">
        <f t="shared" si="15"/>
        <v>300790</v>
      </c>
      <c r="S59" s="45">
        <f t="shared" si="15"/>
        <v>300790</v>
      </c>
      <c r="T59" s="45">
        <f t="shared" si="15"/>
        <v>0</v>
      </c>
      <c r="U59" s="45">
        <f t="shared" si="15"/>
        <v>312021</v>
      </c>
      <c r="V59" s="45">
        <f t="shared" si="15"/>
        <v>312021</v>
      </c>
      <c r="W59" s="45">
        <f t="shared" si="15"/>
        <v>0</v>
      </c>
    </row>
    <row r="60" spans="1:23" ht="47.25" customHeight="1">
      <c r="A60" s="453"/>
      <c r="B60" s="453"/>
      <c r="C60" s="37"/>
      <c r="D60" s="37"/>
      <c r="E60" s="379" t="s">
        <v>150</v>
      </c>
      <c r="F60" s="445"/>
      <c r="G60" s="451"/>
      <c r="H60" s="37"/>
      <c r="I60" s="37" t="s">
        <v>297</v>
      </c>
      <c r="J60" s="37" t="s">
        <v>294</v>
      </c>
      <c r="K60" s="37" t="s">
        <v>216</v>
      </c>
      <c r="L60" s="14"/>
      <c r="M60" s="63">
        <v>266000</v>
      </c>
      <c r="N60" s="63"/>
      <c r="O60" s="63">
        <v>269990</v>
      </c>
      <c r="P60" s="63">
        <v>269990</v>
      </c>
      <c r="Q60" s="63">
        <v>0</v>
      </c>
      <c r="R60" s="63">
        <v>280790</v>
      </c>
      <c r="S60" s="45">
        <v>280790</v>
      </c>
      <c r="T60" s="63">
        <v>0</v>
      </c>
      <c r="U60" s="63">
        <v>292021</v>
      </c>
      <c r="V60" s="45">
        <v>292021</v>
      </c>
      <c r="W60" s="63">
        <v>0</v>
      </c>
    </row>
    <row r="61" spans="1:23" ht="45.75" customHeight="1">
      <c r="A61" s="453"/>
      <c r="B61" s="453"/>
      <c r="C61" s="37"/>
      <c r="D61" s="37"/>
      <c r="E61" s="379" t="s">
        <v>151</v>
      </c>
      <c r="F61" s="445"/>
      <c r="G61" s="451"/>
      <c r="H61" s="37"/>
      <c r="I61" s="37" t="s">
        <v>297</v>
      </c>
      <c r="J61" s="37" t="s">
        <v>294</v>
      </c>
      <c r="K61" s="37" t="s">
        <v>216</v>
      </c>
      <c r="L61" s="14"/>
      <c r="M61" s="63">
        <v>20000</v>
      </c>
      <c r="N61" s="63"/>
      <c r="O61" s="63">
        <v>20000</v>
      </c>
      <c r="P61" s="63">
        <v>20000</v>
      </c>
      <c r="Q61" s="63">
        <v>0</v>
      </c>
      <c r="R61" s="63">
        <v>20000</v>
      </c>
      <c r="S61" s="45">
        <v>20000</v>
      </c>
      <c r="T61" s="63">
        <v>0</v>
      </c>
      <c r="U61" s="63">
        <v>20000</v>
      </c>
      <c r="V61" s="45">
        <v>20000</v>
      </c>
      <c r="W61" s="63">
        <v>0</v>
      </c>
    </row>
    <row r="62" spans="1:23" ht="18" customHeight="1">
      <c r="A62" s="453"/>
      <c r="B62" s="453"/>
      <c r="C62" s="37"/>
      <c r="D62" s="37"/>
      <c r="E62" s="37" t="s">
        <v>139</v>
      </c>
      <c r="F62" s="37" t="s">
        <v>126</v>
      </c>
      <c r="G62" s="37"/>
      <c r="H62" s="37" t="s">
        <v>121</v>
      </c>
      <c r="I62" s="37"/>
      <c r="J62" s="37"/>
      <c r="K62" s="37"/>
      <c r="L62" s="14"/>
      <c r="M62" s="63"/>
      <c r="N62" s="63"/>
      <c r="O62" s="63">
        <f>SUM(P62:Q62)</f>
        <v>0</v>
      </c>
      <c r="P62" s="63"/>
      <c r="Q62" s="63">
        <v>0</v>
      </c>
      <c r="R62" s="45">
        <f>SUM(S62:T62)</f>
        <v>0</v>
      </c>
      <c r="S62" s="45"/>
      <c r="T62" s="63">
        <v>0</v>
      </c>
      <c r="U62" s="45">
        <f>SUM(V62:W62)</f>
        <v>0</v>
      </c>
      <c r="V62" s="45"/>
      <c r="W62" s="63">
        <v>0</v>
      </c>
    </row>
    <row r="63" spans="1:23" ht="18" customHeight="1">
      <c r="A63" s="453"/>
      <c r="B63" s="453"/>
      <c r="C63" s="37"/>
      <c r="D63" s="37"/>
      <c r="E63" s="37" t="s">
        <v>139</v>
      </c>
      <c r="F63" s="37" t="s">
        <v>126</v>
      </c>
      <c r="G63" s="37" t="s">
        <v>193</v>
      </c>
      <c r="H63" s="37" t="s">
        <v>121</v>
      </c>
      <c r="I63" s="37"/>
      <c r="J63" s="37"/>
      <c r="K63" s="37"/>
      <c r="L63" s="14"/>
      <c r="M63" s="63">
        <f>M64+M66+M65+M71</f>
        <v>184505</v>
      </c>
      <c r="N63" s="63"/>
      <c r="O63" s="63">
        <f>O64+O66+O65+O71</f>
        <v>244506</v>
      </c>
      <c r="P63" s="63">
        <f>P64+P66+P65+P71</f>
        <v>244506</v>
      </c>
      <c r="Q63" s="63">
        <f>Q64+Q66+Q65</f>
        <v>0</v>
      </c>
      <c r="R63" s="63">
        <f>R64+R66+R65+R71</f>
        <v>269656</v>
      </c>
      <c r="S63" s="63">
        <f>S64+S66+S65+S71</f>
        <v>269656</v>
      </c>
      <c r="T63" s="63">
        <f>T64+T66+T65</f>
        <v>0</v>
      </c>
      <c r="U63" s="63">
        <f>U64+U66+U65+U71</f>
        <v>276511</v>
      </c>
      <c r="V63" s="63">
        <f>V64+V66+V65+V71</f>
        <v>276511</v>
      </c>
      <c r="W63" s="63">
        <f>W64+W66+W65</f>
        <v>0</v>
      </c>
    </row>
    <row r="64" spans="1:23" ht="37.5" customHeight="1">
      <c r="A64" s="453"/>
      <c r="B64" s="453"/>
      <c r="C64" s="37"/>
      <c r="D64" s="37"/>
      <c r="E64" s="379" t="s">
        <v>202</v>
      </c>
      <c r="F64" s="375"/>
      <c r="G64" s="376"/>
      <c r="H64" s="37"/>
      <c r="I64" s="365" t="s">
        <v>297</v>
      </c>
      <c r="J64" s="365" t="s">
        <v>294</v>
      </c>
      <c r="K64" s="365" t="s">
        <v>216</v>
      </c>
      <c r="L64" s="14"/>
      <c r="M64" s="63">
        <v>12000</v>
      </c>
      <c r="N64" s="63"/>
      <c r="O64" s="63">
        <v>12000</v>
      </c>
      <c r="P64" s="63">
        <v>12000</v>
      </c>
      <c r="Q64" s="63"/>
      <c r="R64" s="63">
        <v>12000</v>
      </c>
      <c r="S64" s="63">
        <v>12000</v>
      </c>
      <c r="T64" s="63"/>
      <c r="U64" s="63">
        <v>12000</v>
      </c>
      <c r="V64" s="63">
        <v>12000</v>
      </c>
      <c r="W64" s="63"/>
    </row>
    <row r="65" spans="1:23" ht="31.5" customHeight="1">
      <c r="A65" s="453"/>
      <c r="B65" s="453"/>
      <c r="C65" s="37"/>
      <c r="D65" s="37"/>
      <c r="E65" s="379" t="s">
        <v>140</v>
      </c>
      <c r="F65" s="445"/>
      <c r="G65" s="451"/>
      <c r="H65" s="37"/>
      <c r="I65" s="418"/>
      <c r="J65" s="418"/>
      <c r="K65" s="418"/>
      <c r="L65" s="14"/>
      <c r="M65" s="63">
        <v>20000</v>
      </c>
      <c r="N65" s="63"/>
      <c r="O65" s="63">
        <v>20000</v>
      </c>
      <c r="P65" s="63">
        <v>20000</v>
      </c>
      <c r="Q65" s="63"/>
      <c r="R65" s="63">
        <f>S65+T65</f>
        <v>20000</v>
      </c>
      <c r="S65" s="45">
        <v>20000</v>
      </c>
      <c r="T65" s="63">
        <v>0</v>
      </c>
      <c r="U65" s="63">
        <f>V65+W65</f>
        <v>20000</v>
      </c>
      <c r="V65" s="45">
        <v>20000</v>
      </c>
      <c r="W65" s="63">
        <v>0</v>
      </c>
    </row>
    <row r="66" spans="1:23" ht="21" customHeight="1">
      <c r="A66" s="452"/>
      <c r="B66" s="452"/>
      <c r="C66" s="37"/>
      <c r="D66" s="37"/>
      <c r="E66" s="379" t="s">
        <v>141</v>
      </c>
      <c r="F66" s="445"/>
      <c r="G66" s="451"/>
      <c r="H66" s="37"/>
      <c r="I66" s="366"/>
      <c r="J66" s="366"/>
      <c r="K66" s="366"/>
      <c r="L66" s="14"/>
      <c r="M66" s="63">
        <v>140505</v>
      </c>
      <c r="N66" s="63"/>
      <c r="O66" s="63">
        <v>200506</v>
      </c>
      <c r="P66" s="63">
        <v>200506</v>
      </c>
      <c r="Q66" s="63">
        <v>0</v>
      </c>
      <c r="R66" s="63">
        <v>225656</v>
      </c>
      <c r="S66" s="45">
        <v>225656</v>
      </c>
      <c r="T66" s="63">
        <v>0</v>
      </c>
      <c r="U66" s="63">
        <v>232511</v>
      </c>
      <c r="V66" s="45">
        <v>232511</v>
      </c>
      <c r="W66" s="63">
        <v>0</v>
      </c>
    </row>
    <row r="67" spans="1:23" ht="46.5" customHeight="1">
      <c r="A67" s="61" t="s">
        <v>138</v>
      </c>
      <c r="B67" s="36" t="s">
        <v>142</v>
      </c>
      <c r="C67" s="37"/>
      <c r="D67" s="37"/>
      <c r="E67" s="37" t="s">
        <v>139</v>
      </c>
      <c r="F67" s="37" t="s">
        <v>126</v>
      </c>
      <c r="G67" s="37" t="s">
        <v>204</v>
      </c>
      <c r="H67" s="37" t="s">
        <v>121</v>
      </c>
      <c r="I67" s="64" t="s">
        <v>297</v>
      </c>
      <c r="J67" s="64" t="s">
        <v>294</v>
      </c>
      <c r="K67" s="64" t="s">
        <v>216</v>
      </c>
      <c r="L67" s="14"/>
      <c r="M67" s="63"/>
      <c r="N67" s="63"/>
      <c r="O67" s="63">
        <f>P67+Q67</f>
        <v>0</v>
      </c>
      <c r="P67" s="63"/>
      <c r="Q67" s="63"/>
      <c r="R67" s="63">
        <f>S67+T67</f>
        <v>0</v>
      </c>
      <c r="S67" s="45"/>
      <c r="T67" s="63">
        <v>0</v>
      </c>
      <c r="U67" s="63">
        <f>V67+W67</f>
        <v>0</v>
      </c>
      <c r="V67" s="45"/>
      <c r="W67" s="63">
        <v>0</v>
      </c>
    </row>
    <row r="68" spans="1:23" ht="89.25" customHeight="1">
      <c r="A68" s="61" t="s">
        <v>145</v>
      </c>
      <c r="B68" s="36" t="s">
        <v>146</v>
      </c>
      <c r="C68" s="37"/>
      <c r="D68" s="37"/>
      <c r="E68" s="37"/>
      <c r="F68" s="37"/>
      <c r="G68" s="37"/>
      <c r="H68" s="37"/>
      <c r="I68" s="65"/>
      <c r="J68" s="65"/>
      <c r="K68" s="65"/>
      <c r="L68" s="14"/>
      <c r="M68" s="63">
        <f>SUM(M69:M70)</f>
        <v>0</v>
      </c>
      <c r="N68" s="63"/>
      <c r="O68" s="63">
        <f aca="true" t="shared" si="16" ref="O68:W68">SUM(O69:O70)</f>
        <v>0</v>
      </c>
      <c r="P68" s="63">
        <f t="shared" si="16"/>
        <v>0</v>
      </c>
      <c r="Q68" s="63">
        <f t="shared" si="16"/>
        <v>0</v>
      </c>
      <c r="R68" s="63">
        <f t="shared" si="16"/>
        <v>0</v>
      </c>
      <c r="S68" s="63">
        <f t="shared" si="16"/>
        <v>0</v>
      </c>
      <c r="T68" s="63">
        <f t="shared" si="16"/>
        <v>0</v>
      </c>
      <c r="U68" s="63">
        <f t="shared" si="16"/>
        <v>0</v>
      </c>
      <c r="V68" s="63">
        <f t="shared" si="16"/>
        <v>0</v>
      </c>
      <c r="W68" s="63">
        <f t="shared" si="16"/>
        <v>0</v>
      </c>
    </row>
    <row r="69" spans="1:23" ht="15.75" customHeight="1" hidden="1">
      <c r="A69" s="61"/>
      <c r="B69" s="36" t="s">
        <v>147</v>
      </c>
      <c r="C69" s="37"/>
      <c r="D69" s="37"/>
      <c r="E69" s="37" t="s">
        <v>139</v>
      </c>
      <c r="F69" s="37" t="s">
        <v>126</v>
      </c>
      <c r="G69" s="37" t="s">
        <v>155</v>
      </c>
      <c r="H69" s="37" t="s">
        <v>121</v>
      </c>
      <c r="I69" s="66"/>
      <c r="J69" s="66"/>
      <c r="K69" s="66"/>
      <c r="L69" s="14"/>
      <c r="M69" s="63"/>
      <c r="N69" s="63"/>
      <c r="O69" s="63">
        <f>SUM(P69:Q69)</f>
        <v>0</v>
      </c>
      <c r="P69" s="63"/>
      <c r="Q69" s="63">
        <v>0</v>
      </c>
      <c r="R69" s="45">
        <f>SUM(S69:T69)</f>
        <v>0</v>
      </c>
      <c r="S69" s="45"/>
      <c r="T69" s="63">
        <v>0</v>
      </c>
      <c r="U69" s="45">
        <f>SUM(V69:W69)</f>
        <v>0</v>
      </c>
      <c r="V69" s="45"/>
      <c r="W69" s="63">
        <v>0</v>
      </c>
    </row>
    <row r="70" spans="1:23" ht="15.75" customHeight="1" hidden="1">
      <c r="A70" s="61"/>
      <c r="B70" s="36"/>
      <c r="C70" s="37"/>
      <c r="D70" s="37"/>
      <c r="E70" s="37" t="s">
        <v>139</v>
      </c>
      <c r="F70" s="37" t="s">
        <v>144</v>
      </c>
      <c r="G70" s="37" t="s">
        <v>155</v>
      </c>
      <c r="H70" s="37" t="s">
        <v>121</v>
      </c>
      <c r="I70" s="37"/>
      <c r="J70" s="37"/>
      <c r="K70" s="37"/>
      <c r="L70" s="14"/>
      <c r="M70" s="63"/>
      <c r="N70" s="63"/>
      <c r="O70" s="63">
        <f>SUM(P70:Q70)</f>
        <v>0</v>
      </c>
      <c r="P70" s="63"/>
      <c r="Q70" s="63">
        <v>0</v>
      </c>
      <c r="R70" s="45">
        <f>SUM(S70:T70)</f>
        <v>0</v>
      </c>
      <c r="S70" s="45"/>
      <c r="T70" s="63">
        <v>0</v>
      </c>
      <c r="U70" s="45">
        <f>SUM(V70:W70)</f>
        <v>0</v>
      </c>
      <c r="V70" s="45"/>
      <c r="W70" s="63">
        <v>0</v>
      </c>
    </row>
    <row r="71" spans="1:23" ht="42" customHeight="1">
      <c r="A71" s="61" t="s">
        <v>148</v>
      </c>
      <c r="B71" s="36" t="s">
        <v>149</v>
      </c>
      <c r="C71" s="37"/>
      <c r="D71" s="37"/>
      <c r="E71" s="37" t="s">
        <v>139</v>
      </c>
      <c r="F71" s="37" t="s">
        <v>126</v>
      </c>
      <c r="G71" s="37" t="s">
        <v>203</v>
      </c>
      <c r="H71" s="37" t="s">
        <v>121</v>
      </c>
      <c r="I71" s="64" t="s">
        <v>297</v>
      </c>
      <c r="J71" s="64" t="s">
        <v>294</v>
      </c>
      <c r="K71" s="64" t="s">
        <v>216</v>
      </c>
      <c r="L71" s="14"/>
      <c r="M71" s="63">
        <v>12000</v>
      </c>
      <c r="N71" s="63"/>
      <c r="O71" s="63">
        <v>12000</v>
      </c>
      <c r="P71" s="63">
        <v>12000</v>
      </c>
      <c r="Q71" s="63">
        <v>0</v>
      </c>
      <c r="R71" s="45">
        <v>12000</v>
      </c>
      <c r="S71" s="45">
        <v>12000</v>
      </c>
      <c r="T71" s="63">
        <v>0</v>
      </c>
      <c r="U71" s="45">
        <v>12000</v>
      </c>
      <c r="V71" s="45">
        <v>12000</v>
      </c>
      <c r="W71" s="63">
        <v>0</v>
      </c>
    </row>
    <row r="72" spans="1:23" ht="23.25" customHeight="1">
      <c r="A72" s="61" t="s">
        <v>111</v>
      </c>
      <c r="B72" s="36" t="s">
        <v>68</v>
      </c>
      <c r="C72" s="37"/>
      <c r="D72" s="37"/>
      <c r="E72" s="37"/>
      <c r="F72" s="104"/>
      <c r="G72" s="104"/>
      <c r="H72" s="37"/>
      <c r="I72" s="37"/>
      <c r="J72" s="37"/>
      <c r="K72" s="37"/>
      <c r="L72" s="14"/>
      <c r="M72" s="63">
        <f>SUM(M73:M74)</f>
        <v>0</v>
      </c>
      <c r="N72" s="63"/>
      <c r="O72" s="63">
        <f aca="true" t="shared" si="17" ref="O72:W72">SUM(O73:O74)</f>
        <v>0</v>
      </c>
      <c r="P72" s="63">
        <f t="shared" si="17"/>
        <v>0</v>
      </c>
      <c r="Q72" s="63">
        <f t="shared" si="17"/>
        <v>0</v>
      </c>
      <c r="R72" s="63">
        <f t="shared" si="17"/>
        <v>0</v>
      </c>
      <c r="S72" s="63">
        <f t="shared" si="17"/>
        <v>0</v>
      </c>
      <c r="T72" s="63">
        <f t="shared" si="17"/>
        <v>0</v>
      </c>
      <c r="U72" s="63">
        <f t="shared" si="17"/>
        <v>0</v>
      </c>
      <c r="V72" s="63">
        <f t="shared" si="17"/>
        <v>0</v>
      </c>
      <c r="W72" s="63">
        <f t="shared" si="17"/>
        <v>0</v>
      </c>
    </row>
    <row r="73" spans="1:23" ht="12.75">
      <c r="A73" s="57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52">
        <v>0</v>
      </c>
      <c r="N73" s="52"/>
      <c r="O73" s="52">
        <f>SUM(P73:Q73)</f>
        <v>0</v>
      </c>
      <c r="P73" s="52">
        <f>SUM(M73)</f>
        <v>0</v>
      </c>
      <c r="Q73" s="52">
        <v>0</v>
      </c>
      <c r="R73" s="52">
        <f>SUM(S73:T73)</f>
        <v>0</v>
      </c>
      <c r="S73" s="52">
        <v>0</v>
      </c>
      <c r="T73" s="52">
        <v>0</v>
      </c>
      <c r="U73" s="52">
        <f>SUM(V73:W73)</f>
        <v>0</v>
      </c>
      <c r="V73" s="52">
        <v>0</v>
      </c>
      <c r="W73" s="52">
        <v>0</v>
      </c>
    </row>
    <row r="74" spans="1:23" ht="24.75" customHeight="1" hidden="1">
      <c r="A74" s="57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68"/>
      <c r="M74" s="69"/>
      <c r="N74" s="69"/>
      <c r="O74" s="52">
        <f>SUM(P74:Q74)</f>
        <v>0</v>
      </c>
      <c r="P74" s="69"/>
      <c r="Q74" s="69">
        <v>0</v>
      </c>
      <c r="R74" s="52">
        <f>SUM(S74:T74)</f>
        <v>0</v>
      </c>
      <c r="S74" s="69"/>
      <c r="T74" s="69">
        <v>0</v>
      </c>
      <c r="U74" s="52">
        <f>SUM(V74:W74)</f>
        <v>0</v>
      </c>
      <c r="V74" s="69"/>
      <c r="W74" s="69">
        <v>0</v>
      </c>
    </row>
    <row r="75" spans="1:23" ht="25.5" customHeight="1">
      <c r="A75" s="350" t="s">
        <v>298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2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2.75">
      <c r="A76" s="14" t="s">
        <v>22</v>
      </c>
      <c r="B76" s="14" t="s">
        <v>69</v>
      </c>
      <c r="C76" s="35"/>
      <c r="D76" s="35"/>
      <c r="E76" s="35"/>
      <c r="F76" s="35"/>
      <c r="G76" s="35"/>
      <c r="H76" s="35"/>
      <c r="I76" s="35"/>
      <c r="J76" s="35"/>
      <c r="K76" s="35"/>
      <c r="L76" s="70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ht="67.5">
      <c r="A77" s="57" t="s">
        <v>70</v>
      </c>
      <c r="B77" s="61" t="s">
        <v>71</v>
      </c>
      <c r="C77" s="57"/>
      <c r="D77" s="57"/>
      <c r="E77" s="57"/>
      <c r="F77" s="57"/>
      <c r="G77" s="57"/>
      <c r="H77" s="57"/>
      <c r="I77" s="57"/>
      <c r="J77" s="57"/>
      <c r="K77" s="57"/>
      <c r="L77" s="3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57" t="s">
        <v>72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5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22.5">
      <c r="A80" s="57" t="s">
        <v>73</v>
      </c>
      <c r="B80" s="36" t="s">
        <v>76</v>
      </c>
      <c r="C80" s="22" t="s">
        <v>90</v>
      </c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57" t="s">
        <v>74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5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22.5">
      <c r="A83" s="57" t="s">
        <v>75</v>
      </c>
      <c r="B83" s="36" t="s">
        <v>164</v>
      </c>
      <c r="C83" s="22" t="s">
        <v>90</v>
      </c>
      <c r="D83" s="35"/>
      <c r="E83" s="35"/>
      <c r="F83" s="35"/>
      <c r="G83" s="35"/>
      <c r="H83" s="35"/>
      <c r="I83" s="35"/>
      <c r="J83" s="35"/>
      <c r="K83" s="35"/>
      <c r="L83" s="3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57" t="s">
        <v>77</v>
      </c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57" t="s">
        <v>23</v>
      </c>
      <c r="B85" s="14" t="s">
        <v>109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67.5">
      <c r="A86" s="57" t="s">
        <v>78</v>
      </c>
      <c r="B86" s="61" t="s">
        <v>83</v>
      </c>
      <c r="C86" s="57"/>
      <c r="D86" s="57"/>
      <c r="E86" s="57"/>
      <c r="F86" s="57"/>
      <c r="G86" s="57"/>
      <c r="H86" s="57"/>
      <c r="I86" s="57"/>
      <c r="J86" s="57"/>
      <c r="K86" s="35"/>
      <c r="L86" s="35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57" t="s">
        <v>72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5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22.5">
      <c r="A89" s="57" t="s">
        <v>79</v>
      </c>
      <c r="B89" s="36" t="s">
        <v>84</v>
      </c>
      <c r="C89" s="22" t="s">
        <v>90</v>
      </c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57" t="s">
        <v>80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5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22.5">
      <c r="A92" s="57" t="s">
        <v>81</v>
      </c>
      <c r="B92" s="36" t="s">
        <v>165</v>
      </c>
      <c r="C92" s="22" t="s">
        <v>90</v>
      </c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57" t="s">
        <v>82</v>
      </c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57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57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23" ht="16.5" customHeight="1" hidden="1">
      <c r="A96" s="14" t="s">
        <v>85</v>
      </c>
      <c r="B96" s="372" t="s">
        <v>86</v>
      </c>
      <c r="C96" s="375"/>
      <c r="D96" s="375"/>
      <c r="E96" s="375"/>
      <c r="F96" s="375"/>
      <c r="G96" s="375"/>
      <c r="H96" s="375"/>
      <c r="I96" s="375"/>
      <c r="J96" s="375"/>
      <c r="K96" s="375"/>
      <c r="L96" s="2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 hidden="1">
      <c r="A97" s="57" t="s">
        <v>87</v>
      </c>
      <c r="B97" s="36"/>
      <c r="C97" s="22" t="s">
        <v>90</v>
      </c>
      <c r="D97" s="35"/>
      <c r="E97" s="35"/>
      <c r="F97" s="35"/>
      <c r="G97" s="35"/>
      <c r="H97" s="35"/>
      <c r="I97" s="35"/>
      <c r="J97" s="35"/>
      <c r="K97" s="35"/>
      <c r="L97" s="35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ht="12.75" hidden="1">
      <c r="A98" s="57" t="s">
        <v>88</v>
      </c>
      <c r="B98" s="36"/>
      <c r="C98" s="22" t="s">
        <v>90</v>
      </c>
      <c r="D98" s="35"/>
      <c r="E98" s="35"/>
      <c r="F98" s="35"/>
      <c r="G98" s="35"/>
      <c r="H98" s="35"/>
      <c r="I98" s="35"/>
      <c r="J98" s="35"/>
      <c r="K98" s="35"/>
      <c r="L98" s="35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ht="12.75" hidden="1">
      <c r="A99" s="57"/>
      <c r="B99" s="35"/>
      <c r="C99" s="72"/>
      <c r="D99" s="35"/>
      <c r="E99" s="35"/>
      <c r="F99" s="35"/>
      <c r="G99" s="35"/>
      <c r="H99" s="35"/>
      <c r="I99" s="35"/>
      <c r="J99" s="35"/>
      <c r="K99" s="35"/>
      <c r="L99" s="35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ht="23.25" customHeight="1">
      <c r="A100" s="350" t="s">
        <v>299</v>
      </c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2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57" t="s">
        <v>24</v>
      </c>
      <c r="B101" s="35"/>
      <c r="C101" s="72" t="s">
        <v>90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57" t="s">
        <v>25</v>
      </c>
      <c r="B102" s="35"/>
      <c r="C102" s="72" t="s">
        <v>90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ht="21" customHeight="1">
      <c r="A103" s="350" t="s">
        <v>166</v>
      </c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2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</row>
    <row r="104" spans="1:23" ht="22.5">
      <c r="A104" s="63" t="s">
        <v>152</v>
      </c>
      <c r="B104" s="40" t="s">
        <v>169</v>
      </c>
      <c r="C104" s="74"/>
      <c r="D104" s="52"/>
      <c r="E104" s="52"/>
      <c r="F104" s="52"/>
      <c r="G104" s="52"/>
      <c r="H104" s="52"/>
      <c r="I104" s="52"/>
      <c r="J104" s="52"/>
      <c r="K104" s="52"/>
      <c r="L104" s="75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3" ht="12.75">
      <c r="A105" s="63" t="s">
        <v>167</v>
      </c>
      <c r="B105" s="76"/>
      <c r="C105" s="77"/>
      <c r="D105" s="78"/>
      <c r="E105" s="78"/>
      <c r="F105" s="78"/>
      <c r="G105" s="78"/>
      <c r="H105" s="78"/>
      <c r="I105" s="78"/>
      <c r="J105" s="78"/>
      <c r="K105" s="78"/>
      <c r="L105" s="75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</row>
    <row r="106" spans="1:23" ht="12.75">
      <c r="A106" s="63" t="s">
        <v>168</v>
      </c>
      <c r="B106" s="76"/>
      <c r="C106" s="77"/>
      <c r="D106" s="78"/>
      <c r="E106" s="78"/>
      <c r="F106" s="78"/>
      <c r="G106" s="78"/>
      <c r="H106" s="78"/>
      <c r="I106" s="78"/>
      <c r="J106" s="78"/>
      <c r="K106" s="78"/>
      <c r="L106" s="75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3" ht="45" customHeight="1">
      <c r="A107" s="63" t="s">
        <v>170</v>
      </c>
      <c r="B107" s="40" t="s">
        <v>173</v>
      </c>
      <c r="C107" s="77"/>
      <c r="D107" s="78"/>
      <c r="E107" s="78"/>
      <c r="F107" s="78"/>
      <c r="G107" s="78"/>
      <c r="H107" s="78"/>
      <c r="I107" s="78"/>
      <c r="J107" s="78"/>
      <c r="K107" s="78"/>
      <c r="L107" s="75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3" ht="12.75">
      <c r="A108" s="63" t="s">
        <v>171</v>
      </c>
      <c r="B108" s="76"/>
      <c r="C108" s="77"/>
      <c r="D108" s="78"/>
      <c r="E108" s="78"/>
      <c r="F108" s="78"/>
      <c r="G108" s="78"/>
      <c r="H108" s="78"/>
      <c r="I108" s="78"/>
      <c r="J108" s="78"/>
      <c r="K108" s="78"/>
      <c r="L108" s="75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</row>
    <row r="109" spans="1:23" ht="12.75">
      <c r="A109" s="63" t="s">
        <v>172</v>
      </c>
      <c r="B109" s="76"/>
      <c r="C109" s="77"/>
      <c r="D109" s="78"/>
      <c r="E109" s="78"/>
      <c r="F109" s="78"/>
      <c r="G109" s="78"/>
      <c r="H109" s="78"/>
      <c r="I109" s="78"/>
      <c r="J109" s="78"/>
      <c r="K109" s="78"/>
      <c r="L109" s="75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3" ht="12.75">
      <c r="A110" s="43" t="s">
        <v>44</v>
      </c>
      <c r="B110" s="446" t="s">
        <v>45</v>
      </c>
      <c r="C110" s="447"/>
      <c r="D110" s="447"/>
      <c r="E110" s="447"/>
      <c r="F110" s="447"/>
      <c r="G110" s="447"/>
      <c r="H110" s="448"/>
      <c r="I110" s="449"/>
      <c r="J110" s="449"/>
      <c r="K110" s="449"/>
      <c r="L110" s="450"/>
      <c r="M110" s="46">
        <f>SUM(M114)</f>
        <v>12765</v>
      </c>
      <c r="N110" s="47"/>
      <c r="O110" s="46">
        <f aca="true" t="shared" si="18" ref="O110:W110">SUM(O114)</f>
        <v>12540</v>
      </c>
      <c r="P110" s="46">
        <f t="shared" si="18"/>
        <v>12540</v>
      </c>
      <c r="Q110" s="46">
        <f t="shared" si="18"/>
        <v>0</v>
      </c>
      <c r="R110" s="46">
        <f t="shared" si="18"/>
        <v>14474</v>
      </c>
      <c r="S110" s="46">
        <f t="shared" si="18"/>
        <v>14474</v>
      </c>
      <c r="T110" s="46">
        <f t="shared" si="18"/>
        <v>0</v>
      </c>
      <c r="U110" s="46">
        <f t="shared" si="18"/>
        <v>15002</v>
      </c>
      <c r="V110" s="46">
        <f t="shared" si="18"/>
        <v>15002</v>
      </c>
      <c r="W110" s="46">
        <f t="shared" si="18"/>
        <v>0</v>
      </c>
    </row>
    <row r="111" spans="1:23" ht="31.5">
      <c r="A111" s="57" t="s">
        <v>26</v>
      </c>
      <c r="B111" s="21" t="s">
        <v>89</v>
      </c>
      <c r="C111" s="23" t="s">
        <v>90</v>
      </c>
      <c r="D111" s="14"/>
      <c r="E111" s="35"/>
      <c r="F111" s="35"/>
      <c r="G111" s="35"/>
      <c r="H111" s="35"/>
      <c r="I111" s="35"/>
      <c r="J111" s="35"/>
      <c r="K111" s="35"/>
      <c r="L111" s="35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ht="12.75">
      <c r="A112" s="53" t="s">
        <v>17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3" ht="12.75">
      <c r="A113" s="57" t="s">
        <v>18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3" ht="42">
      <c r="A114" s="57" t="s">
        <v>27</v>
      </c>
      <c r="B114" s="21" t="s">
        <v>91</v>
      </c>
      <c r="C114" s="22" t="s">
        <v>90</v>
      </c>
      <c r="D114" s="22"/>
      <c r="E114" s="35"/>
      <c r="F114" s="35"/>
      <c r="G114" s="35"/>
      <c r="H114" s="35"/>
      <c r="I114" s="35"/>
      <c r="J114" s="35"/>
      <c r="K114" s="35"/>
      <c r="L114" s="35"/>
      <c r="M114" s="73">
        <f>SUM(M115:M116)</f>
        <v>12765</v>
      </c>
      <c r="N114" s="73"/>
      <c r="O114" s="73">
        <f aca="true" t="shared" si="19" ref="O114:W114">SUM(O115:O116)</f>
        <v>12540</v>
      </c>
      <c r="P114" s="73">
        <f t="shared" si="19"/>
        <v>12540</v>
      </c>
      <c r="Q114" s="73">
        <f t="shared" si="19"/>
        <v>0</v>
      </c>
      <c r="R114" s="73">
        <f t="shared" si="19"/>
        <v>14474</v>
      </c>
      <c r="S114" s="73">
        <f t="shared" si="19"/>
        <v>14474</v>
      </c>
      <c r="T114" s="73">
        <f t="shared" si="19"/>
        <v>0</v>
      </c>
      <c r="U114" s="73">
        <f t="shared" si="19"/>
        <v>15002</v>
      </c>
      <c r="V114" s="73">
        <f t="shared" si="19"/>
        <v>15002</v>
      </c>
      <c r="W114" s="73">
        <f t="shared" si="19"/>
        <v>0</v>
      </c>
    </row>
    <row r="115" spans="1:23" ht="12.75">
      <c r="A115" s="57" t="s">
        <v>19</v>
      </c>
      <c r="B115" s="57" t="s">
        <v>300</v>
      </c>
      <c r="C115" s="35"/>
      <c r="D115" s="35"/>
      <c r="E115" s="35" t="s">
        <v>127</v>
      </c>
      <c r="F115" s="35" t="s">
        <v>260</v>
      </c>
      <c r="G115" s="35" t="s">
        <v>194</v>
      </c>
      <c r="H115" s="35" t="s">
        <v>121</v>
      </c>
      <c r="I115" s="35"/>
      <c r="J115" s="35"/>
      <c r="K115" s="35"/>
      <c r="L115" s="35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3" ht="12.75">
      <c r="A116" s="57" t="s">
        <v>92</v>
      </c>
      <c r="B116" s="57" t="s">
        <v>301</v>
      </c>
      <c r="C116" s="35"/>
      <c r="D116" s="35"/>
      <c r="E116" s="35" t="s">
        <v>127</v>
      </c>
      <c r="F116" s="35" t="s">
        <v>260</v>
      </c>
      <c r="G116" s="35" t="s">
        <v>194</v>
      </c>
      <c r="H116" s="35" t="s">
        <v>121</v>
      </c>
      <c r="I116" s="35"/>
      <c r="J116" s="35"/>
      <c r="K116" s="35"/>
      <c r="L116" s="35"/>
      <c r="M116" s="73">
        <v>12765</v>
      </c>
      <c r="N116" s="73"/>
      <c r="O116" s="73">
        <v>12540</v>
      </c>
      <c r="P116" s="73">
        <v>12540</v>
      </c>
      <c r="Q116" s="73"/>
      <c r="R116" s="73">
        <v>14474</v>
      </c>
      <c r="S116" s="73">
        <v>14474</v>
      </c>
      <c r="T116" s="73"/>
      <c r="U116" s="73">
        <v>15002</v>
      </c>
      <c r="V116" s="73">
        <v>15002</v>
      </c>
      <c r="W116" s="73"/>
    </row>
    <row r="117" spans="1:23" ht="31.5">
      <c r="A117" s="14" t="s">
        <v>12</v>
      </c>
      <c r="B117" s="21" t="s">
        <v>93</v>
      </c>
      <c r="C117" s="22" t="s">
        <v>90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57" t="s">
        <v>65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57" t="s">
        <v>94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14" t="s">
        <v>13</v>
      </c>
      <c r="B120" s="14" t="s">
        <v>95</v>
      </c>
      <c r="C120" s="22" t="s">
        <v>90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2.75">
      <c r="A121" s="57" t="s">
        <v>98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57" t="s">
        <v>96</v>
      </c>
      <c r="B122" s="14" t="s">
        <v>97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>
      <c r="A123" s="57" t="s">
        <v>99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>
      <c r="A124" s="14" t="s">
        <v>100</v>
      </c>
      <c r="B124" s="14" t="s">
        <v>101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57" t="s">
        <v>102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24" customHeight="1">
      <c r="A126" s="23" t="s">
        <v>46</v>
      </c>
      <c r="B126" s="372" t="s">
        <v>153</v>
      </c>
      <c r="C126" s="375"/>
      <c r="D126" s="375"/>
      <c r="E126" s="375"/>
      <c r="F126" s="375"/>
      <c r="G126" s="375"/>
      <c r="H126" s="375"/>
      <c r="I126" s="375"/>
      <c r="J126" s="375"/>
      <c r="K126" s="375"/>
      <c r="L126" s="2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2.75">
      <c r="A127" s="14" t="s">
        <v>26</v>
      </c>
      <c r="B127" s="21"/>
      <c r="C127" s="22" t="s">
        <v>90</v>
      </c>
      <c r="D127" s="21"/>
      <c r="E127" s="35"/>
      <c r="F127" s="35"/>
      <c r="G127" s="35"/>
      <c r="H127" s="35"/>
      <c r="I127" s="35"/>
      <c r="J127" s="35"/>
      <c r="K127" s="35"/>
      <c r="L127" s="35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ht="12.75" hidden="1">
      <c r="A128" s="57" t="s">
        <v>17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52"/>
      <c r="N128" s="52"/>
      <c r="O128" s="52"/>
      <c r="P128" s="52"/>
      <c r="Q128" s="79"/>
      <c r="R128" s="79"/>
      <c r="S128" s="52"/>
      <c r="T128" s="52"/>
      <c r="U128" s="52"/>
      <c r="V128" s="52"/>
      <c r="W128" s="52"/>
    </row>
    <row r="129" spans="1:23" ht="12.75" hidden="1">
      <c r="A129" s="53" t="s">
        <v>18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14" t="s">
        <v>27</v>
      </c>
      <c r="B130" s="21"/>
      <c r="C130" s="22" t="s">
        <v>90</v>
      </c>
      <c r="D130" s="21"/>
      <c r="E130" s="35"/>
      <c r="F130" s="35"/>
      <c r="G130" s="35"/>
      <c r="H130" s="35"/>
      <c r="I130" s="35"/>
      <c r="J130" s="35"/>
      <c r="K130" s="35"/>
      <c r="L130" s="35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12.75" hidden="1">
      <c r="A131" s="57" t="s">
        <v>19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12.75" hidden="1">
      <c r="A132" s="57" t="s">
        <v>20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27" customHeight="1">
      <c r="A133" s="23" t="s">
        <v>33</v>
      </c>
      <c r="B133" s="350" t="s">
        <v>174</v>
      </c>
      <c r="C133" s="445"/>
      <c r="D133" s="445"/>
      <c r="E133" s="445"/>
      <c r="F133" s="445"/>
      <c r="G133" s="445"/>
      <c r="H133" s="445"/>
      <c r="I133" s="445"/>
      <c r="J133" s="445"/>
      <c r="K133" s="445"/>
      <c r="L133" s="2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>
      <c r="A134" s="57" t="s">
        <v>30</v>
      </c>
      <c r="B134" s="35"/>
      <c r="C134" s="22"/>
      <c r="D134" s="35"/>
      <c r="E134" s="35"/>
      <c r="F134" s="35"/>
      <c r="G134" s="35"/>
      <c r="H134" s="35"/>
      <c r="I134" s="35"/>
      <c r="J134" s="35"/>
      <c r="K134" s="35"/>
      <c r="L134" s="35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57" t="s">
        <v>27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23" t="s">
        <v>47</v>
      </c>
      <c r="B136" s="372" t="s">
        <v>48</v>
      </c>
      <c r="C136" s="373"/>
      <c r="D136" s="373"/>
      <c r="E136" s="374"/>
      <c r="F136" s="374"/>
      <c r="G136" s="374"/>
      <c r="H136" s="374"/>
      <c r="I136" s="375"/>
      <c r="J136" s="376"/>
      <c r="K136" s="35"/>
      <c r="L136" s="35"/>
      <c r="M136" s="24"/>
      <c r="N136" s="52"/>
      <c r="O136" s="51"/>
      <c r="P136" s="52"/>
      <c r="Q136" s="52"/>
      <c r="R136" s="51"/>
      <c r="S136" s="52"/>
      <c r="T136" s="52"/>
      <c r="U136" s="52"/>
      <c r="V136" s="51"/>
      <c r="W136" s="52"/>
    </row>
    <row r="137" spans="1:23" ht="12.75">
      <c r="A137" s="57" t="s">
        <v>26</v>
      </c>
      <c r="B137" s="14" t="s">
        <v>34</v>
      </c>
      <c r="C137" s="22" t="s">
        <v>90</v>
      </c>
      <c r="D137" s="14"/>
      <c r="E137" s="35"/>
      <c r="F137" s="35"/>
      <c r="G137" s="35"/>
      <c r="H137" s="35"/>
      <c r="I137" s="35"/>
      <c r="J137" s="35"/>
      <c r="K137" s="35"/>
      <c r="L137" s="35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31.5">
      <c r="A138" s="53" t="s">
        <v>17</v>
      </c>
      <c r="B138" s="21" t="s">
        <v>51</v>
      </c>
      <c r="C138" s="22" t="s">
        <v>90</v>
      </c>
      <c r="D138" s="21"/>
      <c r="E138" s="35"/>
      <c r="F138" s="35"/>
      <c r="G138" s="35"/>
      <c r="H138" s="35"/>
      <c r="I138" s="35"/>
      <c r="J138" s="35"/>
      <c r="K138" s="35"/>
      <c r="L138" s="35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ht="12.75">
      <c r="A139" s="57">
        <v>2</v>
      </c>
      <c r="B139" s="14" t="s">
        <v>31</v>
      </c>
      <c r="C139" s="22" t="s">
        <v>90</v>
      </c>
      <c r="D139" s="14"/>
      <c r="E139" s="35"/>
      <c r="F139" s="35"/>
      <c r="G139" s="35"/>
      <c r="H139" s="35"/>
      <c r="I139" s="35"/>
      <c r="J139" s="35"/>
      <c r="K139" s="35"/>
      <c r="L139" s="35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ht="12.75">
      <c r="A140" s="57" t="s">
        <v>19</v>
      </c>
      <c r="B140" s="25"/>
      <c r="C140" s="22" t="s">
        <v>90</v>
      </c>
      <c r="D140" s="25"/>
      <c r="E140" s="35"/>
      <c r="F140" s="35"/>
      <c r="G140" s="35"/>
      <c r="H140" s="35"/>
      <c r="I140" s="35"/>
      <c r="J140" s="35"/>
      <c r="K140" s="35"/>
      <c r="L140" s="35"/>
      <c r="M140" s="52"/>
      <c r="N140" s="52"/>
      <c r="O140" s="52"/>
      <c r="P140" s="52"/>
      <c r="Q140" s="52"/>
      <c r="R140" s="51"/>
      <c r="S140" s="52"/>
      <c r="T140" s="52"/>
      <c r="U140" s="52"/>
      <c r="V140" s="52"/>
      <c r="W140" s="52"/>
    </row>
    <row r="141" spans="1:23" ht="21">
      <c r="A141" s="57">
        <v>3</v>
      </c>
      <c r="B141" s="21" t="s">
        <v>175</v>
      </c>
      <c r="C141" s="22" t="s">
        <v>90</v>
      </c>
      <c r="D141" s="14"/>
      <c r="E141" s="35"/>
      <c r="F141" s="35"/>
      <c r="G141" s="35"/>
      <c r="H141" s="35"/>
      <c r="I141" s="35"/>
      <c r="J141" s="35"/>
      <c r="K141" s="35"/>
      <c r="L141" s="35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ht="12.75">
      <c r="A142" s="57" t="s">
        <v>21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1:23" ht="12.75">
      <c r="A143" s="57" t="s">
        <v>111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ht="16.5" customHeight="1">
      <c r="A144" s="6" t="s">
        <v>32</v>
      </c>
      <c r="B144" s="350" t="s">
        <v>50</v>
      </c>
      <c r="C144" s="362"/>
      <c r="D144" s="362"/>
      <c r="E144" s="362"/>
      <c r="F144" s="362"/>
      <c r="G144" s="363"/>
      <c r="H144" s="5"/>
      <c r="I144" s="5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</row>
    <row r="145" spans="1:23" ht="12.75">
      <c r="A145" s="52"/>
      <c r="B145" s="26"/>
      <c r="C145" s="26"/>
      <c r="D145" s="26"/>
      <c r="E145" s="26"/>
      <c r="F145" s="26"/>
      <c r="G145" s="26"/>
      <c r="H145" s="26"/>
      <c r="I145" s="26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:23" ht="30" customHeight="1">
      <c r="A146" s="6" t="s">
        <v>49</v>
      </c>
      <c r="B146" s="350" t="s">
        <v>281</v>
      </c>
      <c r="C146" s="445"/>
      <c r="D146" s="445"/>
      <c r="E146" s="445"/>
      <c r="F146" s="445"/>
      <c r="G146" s="445"/>
      <c r="H146" s="445"/>
      <c r="I146" s="445"/>
      <c r="J146" s="445"/>
      <c r="K146" s="44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2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1:23" ht="12.75" customHeight="1">
      <c r="A148" s="17" t="s">
        <v>103</v>
      </c>
      <c r="B148" s="17" t="s">
        <v>61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1:23" ht="12.75">
      <c r="A149" s="32"/>
      <c r="B149" s="32" t="s">
        <v>176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3">
        <f>SUM(M19+M110+M126+M133+M136+M144+M146+M148)</f>
        <v>8635590</v>
      </c>
      <c r="N149" s="33"/>
      <c r="O149" s="33">
        <f aca="true" t="shared" si="20" ref="O149:W149">SUM(O19+O110+O126+O133+O136+O144+O146+O148)</f>
        <v>8994444</v>
      </c>
      <c r="P149" s="33">
        <f t="shared" si="20"/>
        <v>8573113</v>
      </c>
      <c r="Q149" s="33">
        <f t="shared" si="20"/>
        <v>421330</v>
      </c>
      <c r="R149" s="33">
        <f t="shared" si="20"/>
        <v>9378220</v>
      </c>
      <c r="S149" s="33">
        <f t="shared" si="20"/>
        <v>9378220</v>
      </c>
      <c r="T149" s="33">
        <f t="shared" si="20"/>
        <v>0</v>
      </c>
      <c r="U149" s="33">
        <f t="shared" si="20"/>
        <v>9685137</v>
      </c>
      <c r="V149" s="33">
        <f t="shared" si="20"/>
        <v>9685137</v>
      </c>
      <c r="W149" s="33">
        <f t="shared" si="20"/>
        <v>0</v>
      </c>
    </row>
    <row r="150" spans="1:23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41">
        <f>SUM(M110+M19)</f>
        <v>8635590</v>
      </c>
      <c r="N150" s="41"/>
      <c r="O150" s="41">
        <f aca="true" t="shared" si="21" ref="O150:W150">SUM(O110+O19)</f>
        <v>8994444</v>
      </c>
      <c r="P150" s="41">
        <f t="shared" si="21"/>
        <v>8573113</v>
      </c>
      <c r="Q150" s="41">
        <f t="shared" si="21"/>
        <v>421330</v>
      </c>
      <c r="R150" s="41">
        <f t="shared" si="21"/>
        <v>9378220</v>
      </c>
      <c r="S150" s="41">
        <f t="shared" si="21"/>
        <v>9378220</v>
      </c>
      <c r="T150" s="41">
        <f t="shared" si="21"/>
        <v>0</v>
      </c>
      <c r="U150" s="41">
        <f t="shared" si="21"/>
        <v>9685137</v>
      </c>
      <c r="V150" s="41">
        <f t="shared" si="21"/>
        <v>9685137</v>
      </c>
      <c r="W150" s="41">
        <f t="shared" si="21"/>
        <v>0</v>
      </c>
    </row>
    <row r="151" spans="1:23" ht="16.5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3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</row>
    <row r="152" spans="1:23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</row>
    <row r="153" spans="1:23" ht="12.75">
      <c r="A153" s="27" t="s">
        <v>113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82"/>
      <c r="Q153" s="82"/>
      <c r="R153" s="82"/>
      <c r="S153" s="82"/>
      <c r="T153" s="82"/>
      <c r="U153" s="82"/>
      <c r="V153" s="82"/>
      <c r="W153" s="82"/>
    </row>
    <row r="154" spans="1:23" ht="12.75">
      <c r="A154" s="27" t="s">
        <v>114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82"/>
      <c r="Q154" s="82"/>
      <c r="R154" s="82"/>
      <c r="S154" s="82"/>
      <c r="T154" s="82"/>
      <c r="U154" s="82"/>
      <c r="V154" s="82"/>
      <c r="W154" s="82"/>
    </row>
    <row r="155" spans="1:23" ht="15.75" customHeight="1">
      <c r="A155" s="27" t="s">
        <v>115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82"/>
      <c r="Q155" s="82"/>
      <c r="R155" s="82"/>
      <c r="S155" s="82"/>
      <c r="T155" s="82"/>
      <c r="U155" s="82"/>
      <c r="V155" s="82"/>
      <c r="W155" s="82"/>
    </row>
    <row r="156" spans="1:23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1:23" ht="12.75" customHeight="1">
      <c r="A157" s="405" t="s">
        <v>28</v>
      </c>
      <c r="B157" s="357" t="s">
        <v>1</v>
      </c>
      <c r="C157" s="357" t="s">
        <v>54</v>
      </c>
      <c r="D157" s="357" t="s">
        <v>55</v>
      </c>
      <c r="E157" s="377" t="s">
        <v>2</v>
      </c>
      <c r="F157" s="378"/>
      <c r="G157" s="378"/>
      <c r="H157" s="84"/>
      <c r="I157" s="385" t="s">
        <v>37</v>
      </c>
      <c r="J157" s="357" t="s">
        <v>38</v>
      </c>
      <c r="K157" s="357" t="s">
        <v>3</v>
      </c>
      <c r="L157" s="85"/>
      <c r="M157" s="86"/>
      <c r="N157" s="86"/>
      <c r="O157" s="86"/>
      <c r="P157" s="86"/>
      <c r="Q157" s="389"/>
      <c r="R157" s="389"/>
      <c r="S157" s="86"/>
      <c r="T157" s="86"/>
      <c r="U157" s="87"/>
      <c r="V157" s="86"/>
      <c r="W157" s="84"/>
    </row>
    <row r="158" spans="1:23" ht="12.75" customHeight="1">
      <c r="A158" s="406"/>
      <c r="B158" s="388"/>
      <c r="C158" s="388"/>
      <c r="D158" s="388"/>
      <c r="E158" s="396" t="s">
        <v>4</v>
      </c>
      <c r="F158" s="397"/>
      <c r="G158" s="397"/>
      <c r="H158" s="398"/>
      <c r="I158" s="386"/>
      <c r="J158" s="388"/>
      <c r="K158" s="388"/>
      <c r="L158" s="399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4"/>
    </row>
    <row r="159" spans="1:23" ht="12.75" customHeight="1">
      <c r="A159" s="406"/>
      <c r="B159" s="388"/>
      <c r="C159" s="388"/>
      <c r="D159" s="388"/>
      <c r="E159" s="393" t="s">
        <v>5</v>
      </c>
      <c r="F159" s="393" t="s">
        <v>6</v>
      </c>
      <c r="G159" s="390" t="s">
        <v>36</v>
      </c>
      <c r="H159" s="393" t="s">
        <v>7</v>
      </c>
      <c r="I159" s="386"/>
      <c r="J159" s="388"/>
      <c r="K159" s="388"/>
      <c r="L159" s="354" t="s">
        <v>53</v>
      </c>
      <c r="M159" s="355"/>
      <c r="N159" s="355"/>
      <c r="O159" s="355"/>
      <c r="P159" s="355"/>
      <c r="Q159" s="355"/>
      <c r="R159" s="355"/>
      <c r="S159" s="355"/>
      <c r="T159" s="355"/>
      <c r="U159" s="355"/>
      <c r="V159" s="355"/>
      <c r="W159" s="356"/>
    </row>
    <row r="160" spans="1:23" ht="12.75" customHeight="1">
      <c r="A160" s="406"/>
      <c r="B160" s="388"/>
      <c r="C160" s="388"/>
      <c r="D160" s="388"/>
      <c r="E160" s="394"/>
      <c r="F160" s="394"/>
      <c r="G160" s="391"/>
      <c r="H160" s="394"/>
      <c r="I160" s="386"/>
      <c r="J160" s="388"/>
      <c r="K160" s="388"/>
      <c r="L160" s="357" t="s">
        <v>39</v>
      </c>
      <c r="M160" s="357" t="s">
        <v>40</v>
      </c>
      <c r="N160" s="357" t="s">
        <v>41</v>
      </c>
      <c r="O160" s="359" t="s">
        <v>42</v>
      </c>
      <c r="P160" s="360"/>
      <c r="Q160" s="361"/>
      <c r="R160" s="359" t="s">
        <v>8</v>
      </c>
      <c r="S160" s="360"/>
      <c r="T160" s="361"/>
      <c r="U160" s="367" t="s">
        <v>9</v>
      </c>
      <c r="V160" s="368"/>
      <c r="W160" s="369"/>
    </row>
    <row r="161" spans="1:23" ht="36" customHeight="1">
      <c r="A161" s="407"/>
      <c r="B161" s="358"/>
      <c r="C161" s="358"/>
      <c r="D161" s="358"/>
      <c r="E161" s="395"/>
      <c r="F161" s="395"/>
      <c r="G161" s="392"/>
      <c r="H161" s="395"/>
      <c r="I161" s="387"/>
      <c r="J161" s="358"/>
      <c r="K161" s="358"/>
      <c r="L161" s="358"/>
      <c r="M161" s="358"/>
      <c r="N161" s="358"/>
      <c r="O161" s="51" t="s">
        <v>10</v>
      </c>
      <c r="P161" s="51" t="s">
        <v>11</v>
      </c>
      <c r="Q161" s="51" t="s">
        <v>29</v>
      </c>
      <c r="R161" s="51" t="s">
        <v>10</v>
      </c>
      <c r="S161" s="51" t="s">
        <v>11</v>
      </c>
      <c r="T161" s="51" t="s">
        <v>29</v>
      </c>
      <c r="U161" s="51" t="s">
        <v>10</v>
      </c>
      <c r="V161" s="51" t="s">
        <v>11</v>
      </c>
      <c r="W161" s="51" t="s">
        <v>29</v>
      </c>
    </row>
    <row r="162" spans="1:23" ht="12.75">
      <c r="A162" s="51">
        <v>1</v>
      </c>
      <c r="B162" s="51">
        <v>2</v>
      </c>
      <c r="C162" s="51"/>
      <c r="D162" s="51"/>
      <c r="E162" s="51" t="s">
        <v>12</v>
      </c>
      <c r="F162" s="51" t="s">
        <v>13</v>
      </c>
      <c r="G162" s="51">
        <v>5</v>
      </c>
      <c r="H162" s="51">
        <v>6</v>
      </c>
      <c r="I162" s="51">
        <v>7</v>
      </c>
      <c r="J162" s="51">
        <v>8</v>
      </c>
      <c r="K162" s="51">
        <v>9</v>
      </c>
      <c r="L162" s="51">
        <v>10</v>
      </c>
      <c r="M162" s="51">
        <v>11</v>
      </c>
      <c r="N162" s="51">
        <v>12</v>
      </c>
      <c r="O162" s="359" t="s">
        <v>14</v>
      </c>
      <c r="P162" s="360"/>
      <c r="Q162" s="361"/>
      <c r="R162" s="359" t="s">
        <v>15</v>
      </c>
      <c r="S162" s="360"/>
      <c r="T162" s="361"/>
      <c r="U162" s="359" t="s">
        <v>16</v>
      </c>
      <c r="V162" s="360"/>
      <c r="W162" s="361"/>
    </row>
    <row r="163" spans="1:23" ht="24" customHeight="1">
      <c r="A163" s="51" t="s">
        <v>43</v>
      </c>
      <c r="B163" s="350" t="s">
        <v>157</v>
      </c>
      <c r="C163" s="362"/>
      <c r="D163" s="362"/>
      <c r="E163" s="362"/>
      <c r="F163" s="362"/>
      <c r="G163" s="362"/>
      <c r="H163" s="363"/>
      <c r="I163" s="52"/>
      <c r="J163" s="52"/>
      <c r="K163" s="52"/>
      <c r="L163" s="52"/>
      <c r="M163" s="29">
        <f aca="true" t="shared" si="22" ref="M163:W163">SUM(M165+M173+M180+M186+M211)</f>
        <v>85650</v>
      </c>
      <c r="N163" s="29">
        <f t="shared" si="22"/>
        <v>0</v>
      </c>
      <c r="O163" s="29">
        <f t="shared" si="22"/>
        <v>85650</v>
      </c>
      <c r="P163" s="29">
        <f t="shared" si="22"/>
        <v>85650</v>
      </c>
      <c r="Q163" s="29">
        <f t="shared" si="22"/>
        <v>0</v>
      </c>
      <c r="R163" s="29">
        <f t="shared" si="22"/>
        <v>85650</v>
      </c>
      <c r="S163" s="29">
        <f t="shared" si="22"/>
        <v>85650</v>
      </c>
      <c r="T163" s="29">
        <f t="shared" si="22"/>
        <v>0</v>
      </c>
      <c r="U163" s="29">
        <f t="shared" si="22"/>
        <v>85650</v>
      </c>
      <c r="V163" s="29">
        <f t="shared" si="22"/>
        <v>85650</v>
      </c>
      <c r="W163" s="29">
        <f t="shared" si="22"/>
        <v>0</v>
      </c>
    </row>
    <row r="164" spans="1:23" ht="12.75">
      <c r="A164" s="52"/>
      <c r="B164" s="367"/>
      <c r="C164" s="368"/>
      <c r="D164" s="368"/>
      <c r="E164" s="368"/>
      <c r="F164" s="368"/>
      <c r="G164" s="369"/>
      <c r="H164" s="52"/>
      <c r="I164" s="370"/>
      <c r="J164" s="371"/>
      <c r="K164" s="52"/>
      <c r="L164" s="52"/>
      <c r="M164" s="52"/>
      <c r="N164" s="52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1:23" ht="12.75" customHeight="1">
      <c r="A165" s="350" t="s">
        <v>177</v>
      </c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52"/>
      <c r="M165" s="52"/>
      <c r="N165" s="52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1:23" ht="22.5">
      <c r="A166" s="51" t="s">
        <v>17</v>
      </c>
      <c r="B166" s="40" t="s">
        <v>159</v>
      </c>
      <c r="C166" s="89" t="s">
        <v>90</v>
      </c>
      <c r="D166" s="40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1:23" ht="12.75">
      <c r="A167" s="51" t="s">
        <v>58</v>
      </c>
      <c r="B167" s="40"/>
      <c r="C167" s="89"/>
      <c r="D167" s="40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1:23" ht="33.75">
      <c r="A168" s="51" t="s">
        <v>18</v>
      </c>
      <c r="B168" s="40" t="s">
        <v>112</v>
      </c>
      <c r="C168" s="89" t="s">
        <v>90</v>
      </c>
      <c r="D168" s="40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1:23" ht="12.75">
      <c r="A169" s="51" t="s">
        <v>59</v>
      </c>
      <c r="B169" s="40"/>
      <c r="C169" s="89"/>
      <c r="D169" s="40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12.75">
      <c r="A170" s="51" t="s">
        <v>60</v>
      </c>
      <c r="B170" s="40" t="s">
        <v>61</v>
      </c>
      <c r="C170" s="89" t="s">
        <v>90</v>
      </c>
      <c r="D170" s="40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1:23" ht="12.75">
      <c r="A171" s="51" t="s">
        <v>62</v>
      </c>
      <c r="B171" s="40"/>
      <c r="C171" s="40"/>
      <c r="D171" s="40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1:23" ht="12.75">
      <c r="A172" s="51"/>
      <c r="B172" s="40"/>
      <c r="C172" s="40"/>
      <c r="D172" s="40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1:23" ht="11.25" customHeight="1">
      <c r="A173" s="350" t="s">
        <v>160</v>
      </c>
      <c r="B173" s="362"/>
      <c r="C173" s="362"/>
      <c r="D173" s="362"/>
      <c r="E173" s="362"/>
      <c r="F173" s="362"/>
      <c r="G173" s="362"/>
      <c r="H173" s="362"/>
      <c r="I173" s="362"/>
      <c r="J173" s="362"/>
      <c r="K173" s="363"/>
      <c r="L173" s="52"/>
      <c r="M173" s="29">
        <f>M174+M176</f>
        <v>85650</v>
      </c>
      <c r="N173" s="29">
        <f>SUM(N174+N176+N178)</f>
        <v>0</v>
      </c>
      <c r="O173" s="29">
        <f>O174+O176</f>
        <v>85650</v>
      </c>
      <c r="P173" s="29">
        <f aca="true" t="shared" si="23" ref="P173:W173">P174+P176</f>
        <v>85650</v>
      </c>
      <c r="Q173" s="29">
        <f t="shared" si="23"/>
        <v>0</v>
      </c>
      <c r="R173" s="29">
        <f t="shared" si="23"/>
        <v>85650</v>
      </c>
      <c r="S173" s="29">
        <f t="shared" si="23"/>
        <v>85650</v>
      </c>
      <c r="T173" s="29">
        <f t="shared" si="23"/>
        <v>0</v>
      </c>
      <c r="U173" s="29">
        <f t="shared" si="23"/>
        <v>85650</v>
      </c>
      <c r="V173" s="29">
        <f t="shared" si="23"/>
        <v>85650</v>
      </c>
      <c r="W173" s="29">
        <f t="shared" si="23"/>
        <v>0</v>
      </c>
    </row>
    <row r="174" spans="1:23" ht="22.5">
      <c r="A174" s="63" t="s">
        <v>19</v>
      </c>
      <c r="B174" s="40" t="s">
        <v>178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>
        <f>SUM(M175)</f>
        <v>68900</v>
      </c>
      <c r="N174" s="52"/>
      <c r="O174" s="52">
        <f aca="true" t="shared" si="24" ref="O174:W174">SUM(O175)</f>
        <v>68900</v>
      </c>
      <c r="P174" s="52">
        <f t="shared" si="24"/>
        <v>68900</v>
      </c>
      <c r="Q174" s="52">
        <f t="shared" si="24"/>
        <v>0</v>
      </c>
      <c r="R174" s="52">
        <f t="shared" si="24"/>
        <v>68900</v>
      </c>
      <c r="S174" s="52">
        <f t="shared" si="24"/>
        <v>68900</v>
      </c>
      <c r="T174" s="52">
        <f t="shared" si="24"/>
        <v>0</v>
      </c>
      <c r="U174" s="52">
        <f t="shared" si="24"/>
        <v>68900</v>
      </c>
      <c r="V174" s="52">
        <f t="shared" si="24"/>
        <v>68900</v>
      </c>
      <c r="W174" s="52">
        <f t="shared" si="24"/>
        <v>0</v>
      </c>
    </row>
    <row r="175" spans="1:23" ht="45">
      <c r="A175" s="63" t="s">
        <v>56</v>
      </c>
      <c r="B175" s="40" t="s">
        <v>143</v>
      </c>
      <c r="C175" s="52"/>
      <c r="D175" s="52"/>
      <c r="E175" s="35" t="s">
        <v>144</v>
      </c>
      <c r="F175" s="35" t="s">
        <v>126</v>
      </c>
      <c r="G175" s="35" t="s">
        <v>195</v>
      </c>
      <c r="H175" s="35" t="s">
        <v>119</v>
      </c>
      <c r="I175" s="52"/>
      <c r="J175" s="52"/>
      <c r="K175" s="52"/>
      <c r="L175" s="52"/>
      <c r="M175" s="52">
        <v>68900</v>
      </c>
      <c r="N175" s="52"/>
      <c r="O175" s="52">
        <v>68900</v>
      </c>
      <c r="P175" s="52">
        <v>68900</v>
      </c>
      <c r="Q175" s="52">
        <v>0</v>
      </c>
      <c r="R175" s="52">
        <v>68900</v>
      </c>
      <c r="S175" s="52">
        <v>68900</v>
      </c>
      <c r="T175" s="52">
        <v>0</v>
      </c>
      <c r="U175" s="52">
        <v>68900</v>
      </c>
      <c r="V175" s="52">
        <v>68900</v>
      </c>
      <c r="W175" s="52">
        <v>0</v>
      </c>
    </row>
    <row r="176" spans="1:23" ht="36.75" customHeight="1">
      <c r="A176" s="63" t="s">
        <v>20</v>
      </c>
      <c r="B176" s="40" t="s">
        <v>110</v>
      </c>
      <c r="C176" s="52"/>
      <c r="D176" s="52"/>
      <c r="E176" s="35" t="s">
        <v>144</v>
      </c>
      <c r="F176" s="35" t="s">
        <v>126</v>
      </c>
      <c r="G176" s="35" t="s">
        <v>195</v>
      </c>
      <c r="H176" s="35" t="s">
        <v>196</v>
      </c>
      <c r="I176" s="52"/>
      <c r="J176" s="52"/>
      <c r="K176" s="52"/>
      <c r="L176" s="52"/>
      <c r="M176" s="52">
        <v>16750</v>
      </c>
      <c r="N176" s="52"/>
      <c r="O176" s="52">
        <v>16750</v>
      </c>
      <c r="P176" s="52">
        <v>16750</v>
      </c>
      <c r="Q176" s="52">
        <f>Q177</f>
        <v>0</v>
      </c>
      <c r="R176" s="52">
        <v>16750</v>
      </c>
      <c r="S176" s="52">
        <v>16750</v>
      </c>
      <c r="T176" s="52">
        <f>T177</f>
        <v>0</v>
      </c>
      <c r="U176" s="52">
        <v>16750</v>
      </c>
      <c r="V176" s="52">
        <v>16750</v>
      </c>
      <c r="W176" s="52">
        <f>W177</f>
        <v>0</v>
      </c>
    </row>
    <row r="177" spans="1:23" ht="45">
      <c r="A177" s="63" t="s">
        <v>105</v>
      </c>
      <c r="B177" s="40" t="s">
        <v>143</v>
      </c>
      <c r="C177" s="52"/>
      <c r="D177" s="52"/>
      <c r="E177" s="35" t="s">
        <v>144</v>
      </c>
      <c r="F177" s="35" t="s">
        <v>126</v>
      </c>
      <c r="G177" s="35" t="s">
        <v>195</v>
      </c>
      <c r="H177" s="35" t="s">
        <v>121</v>
      </c>
      <c r="I177" s="52"/>
      <c r="J177" s="52"/>
      <c r="K177" s="52"/>
      <c r="L177" s="52"/>
      <c r="M177" s="52">
        <v>16750</v>
      </c>
      <c r="N177" s="52"/>
      <c r="O177" s="55">
        <f>P177+Q177</f>
        <v>16750</v>
      </c>
      <c r="P177" s="52">
        <v>16750</v>
      </c>
      <c r="Q177" s="55">
        <v>0</v>
      </c>
      <c r="R177" s="55">
        <f>S177+T177</f>
        <v>16750</v>
      </c>
      <c r="S177" s="52">
        <v>16750</v>
      </c>
      <c r="T177" s="55">
        <v>0</v>
      </c>
      <c r="U177" s="55">
        <f>V177+W177</f>
        <v>16750</v>
      </c>
      <c r="V177" s="52">
        <v>16750</v>
      </c>
      <c r="W177" s="55">
        <v>0</v>
      </c>
    </row>
    <row r="178" spans="1:23" ht="12.75" customHeight="1">
      <c r="A178" s="63" t="s">
        <v>57</v>
      </c>
      <c r="B178" s="63" t="s">
        <v>61</v>
      </c>
      <c r="C178" s="52"/>
      <c r="D178" s="52"/>
      <c r="E178" s="35"/>
      <c r="F178" s="35"/>
      <c r="G178" s="35"/>
      <c r="H178" s="35"/>
      <c r="I178" s="52"/>
      <c r="J178" s="52"/>
      <c r="K178" s="52"/>
      <c r="L178" s="52"/>
      <c r="M178" s="52"/>
      <c r="N178" s="52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1:23" ht="12.75">
      <c r="A179" s="63" t="s">
        <v>107</v>
      </c>
      <c r="B179" s="40"/>
      <c r="C179" s="52"/>
      <c r="D179" s="52"/>
      <c r="E179" s="35"/>
      <c r="F179" s="35"/>
      <c r="G179" s="35"/>
      <c r="H179" s="35"/>
      <c r="I179" s="52"/>
      <c r="J179" s="52"/>
      <c r="K179" s="52"/>
      <c r="L179" s="52"/>
      <c r="M179" s="52"/>
      <c r="N179" s="52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1:23" ht="22.5" customHeight="1">
      <c r="A180" s="381" t="s">
        <v>179</v>
      </c>
      <c r="B180" s="445"/>
      <c r="C180" s="445"/>
      <c r="D180" s="445"/>
      <c r="E180" s="445"/>
      <c r="F180" s="445"/>
      <c r="G180" s="445"/>
      <c r="H180" s="445"/>
      <c r="I180" s="445"/>
      <c r="J180" s="445"/>
      <c r="K180" s="445"/>
      <c r="L180" s="5"/>
      <c r="M180" s="5"/>
      <c r="N180" s="5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1:23" ht="45">
      <c r="A181" s="20" t="s">
        <v>63</v>
      </c>
      <c r="B181" s="40" t="s">
        <v>67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90" t="s">
        <v>64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9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22.5">
      <c r="A184" s="63" t="s">
        <v>65</v>
      </c>
      <c r="B184" s="40" t="s">
        <v>68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63" t="s">
        <v>66</v>
      </c>
      <c r="B185" s="40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ht="32.25" customHeight="1">
      <c r="A186" s="350" t="s">
        <v>302</v>
      </c>
      <c r="B186" s="445"/>
      <c r="C186" s="445"/>
      <c r="D186" s="445"/>
      <c r="E186" s="445"/>
      <c r="F186" s="445"/>
      <c r="G186" s="445"/>
      <c r="H186" s="445"/>
      <c r="I186" s="445"/>
      <c r="J186" s="445"/>
      <c r="K186" s="44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.75">
      <c r="A187" s="6" t="s">
        <v>22</v>
      </c>
      <c r="B187" s="6" t="s">
        <v>69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67.5">
      <c r="A188" s="63" t="s">
        <v>70</v>
      </c>
      <c r="B188" s="90" t="s">
        <v>71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63" t="s">
        <v>72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12.75">
      <c r="A190" s="6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ht="22.5">
      <c r="A191" s="63" t="s">
        <v>73</v>
      </c>
      <c r="B191" s="40" t="s">
        <v>76</v>
      </c>
      <c r="C191" s="15" t="s">
        <v>90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63" t="s">
        <v>74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6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22.5">
      <c r="A194" s="63" t="s">
        <v>75</v>
      </c>
      <c r="B194" s="40" t="s">
        <v>164</v>
      </c>
      <c r="C194" s="15" t="s">
        <v>90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63" t="s">
        <v>77</v>
      </c>
      <c r="B195" s="40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63" t="s">
        <v>23</v>
      </c>
      <c r="B196" s="6" t="s">
        <v>109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67.5">
      <c r="A197" s="63" t="s">
        <v>78</v>
      </c>
      <c r="B197" s="90" t="s">
        <v>83</v>
      </c>
      <c r="C197" s="63"/>
      <c r="D197" s="63"/>
      <c r="E197" s="63"/>
      <c r="F197" s="63"/>
      <c r="G197" s="63"/>
      <c r="H197" s="63"/>
      <c r="I197" s="63"/>
      <c r="J197" s="63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63" t="s">
        <v>72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2.75" customHeight="1">
      <c r="A199" s="63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22.5">
      <c r="A200" s="63" t="s">
        <v>79</v>
      </c>
      <c r="B200" s="40" t="s">
        <v>180</v>
      </c>
      <c r="C200" s="15" t="s">
        <v>90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63" t="s">
        <v>80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63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ht="27.75" customHeight="1">
      <c r="A203" s="63" t="s">
        <v>81</v>
      </c>
      <c r="B203" s="40" t="s">
        <v>165</v>
      </c>
      <c r="C203" s="15" t="s">
        <v>90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2.75">
      <c r="A204" s="63" t="s">
        <v>82</v>
      </c>
      <c r="B204" s="40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ht="12.75" hidden="1">
      <c r="A205" s="63"/>
      <c r="B205" s="40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15.75" customHeight="1" hidden="1">
      <c r="A206" s="63"/>
      <c r="B206" s="40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12.75" customHeight="1" hidden="1">
      <c r="A207" s="6" t="s">
        <v>85</v>
      </c>
      <c r="B207" s="350" t="s">
        <v>86</v>
      </c>
      <c r="C207" s="362"/>
      <c r="D207" s="362"/>
      <c r="E207" s="364"/>
      <c r="F207" s="364"/>
      <c r="G207" s="364"/>
      <c r="H207" s="364"/>
      <c r="I207" s="38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12.75" hidden="1">
      <c r="A208" s="63" t="s">
        <v>87</v>
      </c>
      <c r="B208" s="40"/>
      <c r="C208" s="15" t="s">
        <v>90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12.75" hidden="1">
      <c r="A209" s="63" t="s">
        <v>88</v>
      </c>
      <c r="B209" s="40"/>
      <c r="C209" s="15" t="s">
        <v>90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ht="12.75" hidden="1">
      <c r="A210" s="63"/>
      <c r="B210" s="52"/>
      <c r="C210" s="7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27.75" customHeight="1">
      <c r="A211" s="350" t="s">
        <v>303</v>
      </c>
      <c r="B211" s="445"/>
      <c r="C211" s="445"/>
      <c r="D211" s="445"/>
      <c r="E211" s="445"/>
      <c r="F211" s="445"/>
      <c r="G211" s="445"/>
      <c r="H211" s="445"/>
      <c r="I211" s="445"/>
      <c r="J211" s="445"/>
      <c r="K211" s="19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2.75">
      <c r="A212" s="63" t="s">
        <v>24</v>
      </c>
      <c r="B212" s="52"/>
      <c r="C212" s="74" t="s">
        <v>90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12.75">
      <c r="A213" s="63" t="s">
        <v>25</v>
      </c>
      <c r="B213" s="52"/>
      <c r="C213" s="74" t="s">
        <v>90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22.5" customHeight="1">
      <c r="A214" s="350" t="s">
        <v>181</v>
      </c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63" t="s">
        <v>152</v>
      </c>
      <c r="B215" s="52"/>
      <c r="C215" s="74"/>
      <c r="D215" s="52"/>
      <c r="E215" s="52"/>
      <c r="F215" s="52"/>
      <c r="G215" s="52"/>
      <c r="H215" s="52"/>
      <c r="I215" s="52"/>
      <c r="J215" s="52"/>
      <c r="K215" s="52"/>
      <c r="L215" s="88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12.75">
      <c r="A216" s="63" t="s">
        <v>167</v>
      </c>
      <c r="B216" s="76"/>
      <c r="C216" s="77"/>
      <c r="D216" s="78"/>
      <c r="E216" s="78"/>
      <c r="F216" s="78"/>
      <c r="G216" s="78"/>
      <c r="H216" s="78"/>
      <c r="I216" s="78"/>
      <c r="J216" s="78"/>
      <c r="K216" s="78"/>
      <c r="L216" s="88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12.75">
      <c r="A217" s="63" t="s">
        <v>168</v>
      </c>
      <c r="B217" s="76"/>
      <c r="C217" s="77"/>
      <c r="D217" s="78"/>
      <c r="E217" s="78"/>
      <c r="F217" s="78"/>
      <c r="G217" s="78"/>
      <c r="H217" s="78"/>
      <c r="I217" s="78"/>
      <c r="J217" s="78"/>
      <c r="K217" s="78"/>
      <c r="L217" s="88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ht="15.75" customHeight="1">
      <c r="A218" s="16" t="s">
        <v>44</v>
      </c>
      <c r="B218" s="350" t="s">
        <v>45</v>
      </c>
      <c r="C218" s="362"/>
      <c r="D218" s="362"/>
      <c r="E218" s="362"/>
      <c r="F218" s="362"/>
      <c r="G218" s="362"/>
      <c r="H218" s="362"/>
      <c r="I218" s="362"/>
      <c r="J218" s="362"/>
      <c r="K218" s="362"/>
      <c r="L218" s="363"/>
      <c r="M218" s="51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31.5">
      <c r="A219" s="63" t="s">
        <v>26</v>
      </c>
      <c r="B219" s="5" t="s">
        <v>89</v>
      </c>
      <c r="C219" s="16" t="s">
        <v>90</v>
      </c>
      <c r="D219" s="6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51" t="s">
        <v>17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18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42">
      <c r="A222" s="63" t="s">
        <v>27</v>
      </c>
      <c r="B222" s="5" t="s">
        <v>91</v>
      </c>
      <c r="C222" s="15" t="s">
        <v>90</v>
      </c>
      <c r="D222" s="15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63" t="s">
        <v>19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12.75">
      <c r="A224" s="63" t="s">
        <v>92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ht="31.5">
      <c r="A225" s="6" t="s">
        <v>12</v>
      </c>
      <c r="B225" s="5" t="s">
        <v>93</v>
      </c>
      <c r="C225" s="15" t="s">
        <v>90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ht="15.75" customHeight="1">
      <c r="A226" s="63" t="s">
        <v>65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ht="12.75">
      <c r="A227" s="63" t="s">
        <v>94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ht="12.75">
      <c r="A228" s="6" t="s">
        <v>13</v>
      </c>
      <c r="B228" s="6" t="s">
        <v>95</v>
      </c>
      <c r="C228" s="15" t="s">
        <v>90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12.75">
      <c r="A229" s="63" t="s">
        <v>98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63" t="s">
        <v>96</v>
      </c>
      <c r="B230" s="6" t="s">
        <v>97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12.75">
      <c r="A231" s="63" t="s">
        <v>99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ht="12.75">
      <c r="A232" s="6" t="s">
        <v>100</v>
      </c>
      <c r="B232" s="6" t="s">
        <v>101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ht="15.75" customHeight="1">
      <c r="A233" s="63" t="s">
        <v>102</v>
      </c>
      <c r="B233" s="52"/>
      <c r="C233" s="52"/>
      <c r="D233" s="52"/>
      <c r="E233" s="52"/>
      <c r="F233" s="52"/>
      <c r="G233" s="52"/>
      <c r="H233" s="52"/>
      <c r="I233" s="52"/>
      <c r="J233" s="19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25.5" customHeight="1">
      <c r="A234" s="16" t="s">
        <v>46</v>
      </c>
      <c r="B234" s="372" t="s">
        <v>153</v>
      </c>
      <c r="C234" s="375"/>
      <c r="D234" s="375"/>
      <c r="E234" s="375"/>
      <c r="F234" s="375"/>
      <c r="G234" s="375"/>
      <c r="H234" s="375"/>
      <c r="I234" s="375"/>
      <c r="J234" s="375"/>
      <c r="K234" s="375"/>
      <c r="L234" s="19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2.75">
      <c r="A235" s="6" t="s">
        <v>26</v>
      </c>
      <c r="B235" s="5"/>
      <c r="C235" s="15" t="s">
        <v>90</v>
      </c>
      <c r="D235" s="5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15.75" customHeight="1" hidden="1">
      <c r="A236" s="63" t="s">
        <v>17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79"/>
      <c r="R236" s="79"/>
      <c r="S236" s="52"/>
      <c r="T236" s="52"/>
      <c r="U236" s="52"/>
      <c r="V236" s="52"/>
      <c r="W236" s="52"/>
    </row>
    <row r="237" spans="1:23" ht="12.75" hidden="1">
      <c r="A237" s="51" t="s">
        <v>18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6" t="s">
        <v>27</v>
      </c>
      <c r="B238" s="5"/>
      <c r="C238" s="15" t="s">
        <v>90</v>
      </c>
      <c r="D238" s="5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2.75" hidden="1">
      <c r="A239" s="63" t="s">
        <v>19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ht="12.75" hidden="1">
      <c r="A240" s="63" t="s">
        <v>20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24.75" customHeight="1">
      <c r="A241" s="16" t="s">
        <v>33</v>
      </c>
      <c r="B241" s="350" t="s">
        <v>174</v>
      </c>
      <c r="C241" s="445"/>
      <c r="D241" s="445"/>
      <c r="E241" s="445"/>
      <c r="F241" s="445"/>
      <c r="G241" s="445"/>
      <c r="H241" s="445"/>
      <c r="I241" s="445"/>
      <c r="J241" s="445"/>
      <c r="K241" s="445"/>
      <c r="L241" s="44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2.75">
      <c r="A242" s="63" t="s">
        <v>30</v>
      </c>
      <c r="B242" s="52"/>
      <c r="C242" s="1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ht="12.75">
      <c r="A243" s="63" t="s">
        <v>27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15.75" customHeight="1">
      <c r="A244" s="16" t="s">
        <v>47</v>
      </c>
      <c r="B244" s="350" t="s">
        <v>48</v>
      </c>
      <c r="C244" s="362"/>
      <c r="D244" s="362"/>
      <c r="E244" s="362"/>
      <c r="F244" s="362"/>
      <c r="G244" s="362"/>
      <c r="H244" s="362"/>
      <c r="I244" s="362"/>
      <c r="J244" s="363"/>
      <c r="K244" s="52"/>
      <c r="L244" s="52"/>
      <c r="M244" s="24"/>
      <c r="N244" s="52"/>
      <c r="O244" s="51"/>
      <c r="P244" s="52"/>
      <c r="Q244" s="52"/>
      <c r="R244" s="51"/>
      <c r="S244" s="52"/>
      <c r="T244" s="52"/>
      <c r="U244" s="52"/>
      <c r="V244" s="51"/>
      <c r="W244" s="52"/>
    </row>
    <row r="245" spans="1:23" ht="12.75">
      <c r="A245" s="63" t="s">
        <v>26</v>
      </c>
      <c r="B245" s="6" t="s">
        <v>34</v>
      </c>
      <c r="C245" s="15" t="s">
        <v>90</v>
      </c>
      <c r="D245" s="6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:23" ht="24" customHeight="1">
      <c r="A246" s="51" t="s">
        <v>17</v>
      </c>
      <c r="B246" s="5" t="s">
        <v>51</v>
      </c>
      <c r="C246" s="15" t="s">
        <v>90</v>
      </c>
      <c r="D246" s="5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:23" ht="12.75">
      <c r="A247" s="63">
        <v>2</v>
      </c>
      <c r="B247" s="6" t="s">
        <v>31</v>
      </c>
      <c r="C247" s="15" t="s">
        <v>90</v>
      </c>
      <c r="D247" s="6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:23" ht="12.75">
      <c r="A248" s="63" t="s">
        <v>19</v>
      </c>
      <c r="B248" s="29"/>
      <c r="C248" s="15" t="s">
        <v>90</v>
      </c>
      <c r="D248" s="29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1"/>
      <c r="S248" s="52"/>
      <c r="T248" s="52"/>
      <c r="U248" s="52"/>
      <c r="V248" s="52"/>
      <c r="W248" s="52"/>
    </row>
    <row r="249" spans="1:23" ht="21">
      <c r="A249" s="63">
        <v>3</v>
      </c>
      <c r="B249" s="5" t="s">
        <v>175</v>
      </c>
      <c r="C249" s="15" t="s">
        <v>90</v>
      </c>
      <c r="D249" s="6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:23" ht="12.75">
      <c r="A250" s="63" t="s">
        <v>21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:23" ht="12.75">
      <c r="A251" s="63" t="s">
        <v>111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:23" ht="12.75">
      <c r="A252" s="6" t="s">
        <v>32</v>
      </c>
      <c r="B252" s="350" t="s">
        <v>50</v>
      </c>
      <c r="C252" s="364"/>
      <c r="D252" s="364"/>
      <c r="E252" s="364"/>
      <c r="F252" s="364"/>
      <c r="G252" s="364"/>
      <c r="H252" s="364"/>
      <c r="I252" s="364"/>
      <c r="J252" s="364"/>
      <c r="K252" s="364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</row>
    <row r="253" spans="1:23" ht="12.75">
      <c r="A253" s="52"/>
      <c r="B253" s="26"/>
      <c r="C253" s="26"/>
      <c r="D253" s="26"/>
      <c r="E253" s="26"/>
      <c r="F253" s="26"/>
      <c r="G253" s="26"/>
      <c r="H253" s="26"/>
      <c r="I253" s="26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:23" ht="29.25" customHeight="1">
      <c r="A254" s="6" t="s">
        <v>49</v>
      </c>
      <c r="B254" s="350" t="s">
        <v>281</v>
      </c>
      <c r="C254" s="445"/>
      <c r="D254" s="445"/>
      <c r="E254" s="445"/>
      <c r="F254" s="445"/>
      <c r="G254" s="445"/>
      <c r="H254" s="445"/>
      <c r="I254" s="445"/>
      <c r="J254" s="445"/>
      <c r="K254" s="44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2.7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</row>
    <row r="256" spans="1:23" ht="12.75">
      <c r="A256" s="17" t="s">
        <v>103</v>
      </c>
      <c r="B256" s="17" t="s">
        <v>61</v>
      </c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</row>
    <row r="257" spans="1:23" ht="12.75">
      <c r="A257" s="32"/>
      <c r="B257" s="32" t="s">
        <v>176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>
        <f aca="true" t="shared" si="25" ref="M257:W257">SUM(M163+M218+M234+M241+M244+M252+M254+M256)</f>
        <v>85650</v>
      </c>
      <c r="N257" s="32">
        <f t="shared" si="25"/>
        <v>0</v>
      </c>
      <c r="O257" s="32">
        <f t="shared" si="25"/>
        <v>85650</v>
      </c>
      <c r="P257" s="32">
        <f t="shared" si="25"/>
        <v>85650</v>
      </c>
      <c r="Q257" s="32">
        <f t="shared" si="25"/>
        <v>0</v>
      </c>
      <c r="R257" s="32">
        <f t="shared" si="25"/>
        <v>85650</v>
      </c>
      <c r="S257" s="32">
        <f t="shared" si="25"/>
        <v>85650</v>
      </c>
      <c r="T257" s="32">
        <f t="shared" si="25"/>
        <v>0</v>
      </c>
      <c r="U257" s="32">
        <f t="shared" si="25"/>
        <v>85650</v>
      </c>
      <c r="V257" s="32">
        <f t="shared" si="25"/>
        <v>85650</v>
      </c>
      <c r="W257" s="32">
        <f t="shared" si="25"/>
        <v>0</v>
      </c>
    </row>
    <row r="258" spans="1:23" ht="12.75">
      <c r="A258" s="32"/>
      <c r="B258" s="32" t="s">
        <v>182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3">
        <f>SUM(M257+M149)</f>
        <v>8721240</v>
      </c>
      <c r="N258" s="33">
        <f aca="true" t="shared" si="26" ref="N258:W258">SUM(N257+N149)</f>
        <v>0</v>
      </c>
      <c r="O258" s="33">
        <f>SUM(O257+O149)</f>
        <v>9080094</v>
      </c>
      <c r="P258" s="33">
        <f>SUM(P257+P149)</f>
        <v>8658763</v>
      </c>
      <c r="Q258" s="33">
        <f t="shared" si="26"/>
        <v>421330</v>
      </c>
      <c r="R258" s="33">
        <f>SUM(R257+R149)</f>
        <v>9463870</v>
      </c>
      <c r="S258" s="33">
        <f>SUM(S257+S149)</f>
        <v>9463870</v>
      </c>
      <c r="T258" s="33">
        <f t="shared" si="26"/>
        <v>0</v>
      </c>
      <c r="U258" s="33">
        <f>SUM(U257+U149)</f>
        <v>9770787</v>
      </c>
      <c r="V258" s="33">
        <f t="shared" si="26"/>
        <v>9770787</v>
      </c>
      <c r="W258" s="33">
        <f t="shared" si="26"/>
        <v>0</v>
      </c>
    </row>
    <row r="259" spans="1:23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ht="12.75">
      <c r="A262" s="28"/>
      <c r="B262" s="28" t="s">
        <v>183</v>
      </c>
      <c r="C262" s="28"/>
      <c r="D262" s="28" t="s">
        <v>304</v>
      </c>
      <c r="E262" s="28"/>
      <c r="F262" s="28"/>
      <c r="G262" s="28"/>
      <c r="H262" s="28"/>
      <c r="I262" s="28"/>
      <c r="J262" s="28"/>
      <c r="K262" s="28"/>
      <c r="L262" s="28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2:3" ht="12.75">
      <c r="B268" s="95" t="s">
        <v>305</v>
      </c>
      <c r="C268" s="95" t="s">
        <v>306</v>
      </c>
    </row>
  </sheetData>
  <sheetProtection/>
  <mergeCells count="112"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L15:W15"/>
    <mergeCell ref="L16:L17"/>
    <mergeCell ref="M16:M17"/>
    <mergeCell ref="N16:N17"/>
    <mergeCell ref="O16:Q16"/>
    <mergeCell ref="R16:T16"/>
    <mergeCell ref="U16:W16"/>
    <mergeCell ref="O18:Q18"/>
    <mergeCell ref="R18:T18"/>
    <mergeCell ref="U18:W18"/>
    <mergeCell ref="B19:H19"/>
    <mergeCell ref="B20:G20"/>
    <mergeCell ref="I20:J20"/>
    <mergeCell ref="A21:K21"/>
    <mergeCell ref="I22:I24"/>
    <mergeCell ref="A23:A26"/>
    <mergeCell ref="B23:B26"/>
    <mergeCell ref="I25:I26"/>
    <mergeCell ref="A33:K33"/>
    <mergeCell ref="A35:A37"/>
    <mergeCell ref="B35:B37"/>
    <mergeCell ref="I36:I37"/>
    <mergeCell ref="A38:A42"/>
    <mergeCell ref="B38:B42"/>
    <mergeCell ref="B45:B46"/>
    <mergeCell ref="B49:B50"/>
    <mergeCell ref="A51:K51"/>
    <mergeCell ref="A54:A55"/>
    <mergeCell ref="B54:B55"/>
    <mergeCell ref="A56:A66"/>
    <mergeCell ref="B56:B66"/>
    <mergeCell ref="E60:G60"/>
    <mergeCell ref="E61:G61"/>
    <mergeCell ref="E64:G64"/>
    <mergeCell ref="I64:I66"/>
    <mergeCell ref="J64:J66"/>
    <mergeCell ref="K64:K66"/>
    <mergeCell ref="E65:G65"/>
    <mergeCell ref="E66:G66"/>
    <mergeCell ref="A75:K75"/>
    <mergeCell ref="B96:K96"/>
    <mergeCell ref="A100:K100"/>
    <mergeCell ref="A103:L103"/>
    <mergeCell ref="B110:L110"/>
    <mergeCell ref="B126:K126"/>
    <mergeCell ref="B133:K133"/>
    <mergeCell ref="B136:J136"/>
    <mergeCell ref="B144:G144"/>
    <mergeCell ref="B146:K146"/>
    <mergeCell ref="A157:A161"/>
    <mergeCell ref="B157:B161"/>
    <mergeCell ref="C157:C161"/>
    <mergeCell ref="D157:D161"/>
    <mergeCell ref="E157:G157"/>
    <mergeCell ref="I157:I161"/>
    <mergeCell ref="J157:J161"/>
    <mergeCell ref="K157:K161"/>
    <mergeCell ref="Q157:R157"/>
    <mergeCell ref="E158:H158"/>
    <mergeCell ref="L158:P158"/>
    <mergeCell ref="Q158:R158"/>
    <mergeCell ref="S158:W158"/>
    <mergeCell ref="E159:E161"/>
    <mergeCell ref="F159:F161"/>
    <mergeCell ref="G159:G161"/>
    <mergeCell ref="H159:H161"/>
    <mergeCell ref="L159:W159"/>
    <mergeCell ref="L160:L161"/>
    <mergeCell ref="M160:M161"/>
    <mergeCell ref="N160:N161"/>
    <mergeCell ref="O160:Q160"/>
    <mergeCell ref="R160:T160"/>
    <mergeCell ref="U160:W160"/>
    <mergeCell ref="O162:Q162"/>
    <mergeCell ref="R162:T162"/>
    <mergeCell ref="U162:W162"/>
    <mergeCell ref="B163:H163"/>
    <mergeCell ref="B164:G164"/>
    <mergeCell ref="I164:J164"/>
    <mergeCell ref="A165:K165"/>
    <mergeCell ref="A173:K173"/>
    <mergeCell ref="A180:K180"/>
    <mergeCell ref="A186:K186"/>
    <mergeCell ref="B207:I207"/>
    <mergeCell ref="A211:J211"/>
    <mergeCell ref="B254:K254"/>
    <mergeCell ref="A214:L214"/>
    <mergeCell ref="B218:L218"/>
    <mergeCell ref="B234:K234"/>
    <mergeCell ref="B241:L241"/>
    <mergeCell ref="B244:J244"/>
    <mergeCell ref="B252:K252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3"/>
  <sheetViews>
    <sheetView zoomScalePageLayoutView="0" workbookViewId="0" topLeftCell="A10">
      <selection activeCell="M143" sqref="M143:X143"/>
    </sheetView>
  </sheetViews>
  <sheetFormatPr defaultColWidth="9.140625" defaultRowHeight="12.75"/>
  <cols>
    <col min="1" max="1" width="5.421875" style="95" customWidth="1"/>
    <col min="2" max="2" width="24.8515625" style="95" customWidth="1"/>
    <col min="3" max="3" width="12.57421875" style="95" customWidth="1"/>
    <col min="4" max="4" width="9.57421875" style="95" customWidth="1"/>
    <col min="5" max="5" width="6.140625" style="95" customWidth="1"/>
    <col min="6" max="6" width="6.8515625" style="95" customWidth="1"/>
    <col min="7" max="7" width="9.8515625" style="95" customWidth="1"/>
    <col min="8" max="8" width="5.57421875" style="95" customWidth="1"/>
    <col min="9" max="9" width="16.140625" style="95" customWidth="1"/>
    <col min="10" max="10" width="13.28125" style="95" customWidth="1"/>
    <col min="11" max="11" width="10.7109375" style="95" customWidth="1"/>
    <col min="12" max="12" width="2.57421875" style="95" customWidth="1"/>
    <col min="13" max="13" width="8.57421875" style="95" customWidth="1"/>
    <col min="14" max="14" width="2.421875" style="95" customWidth="1"/>
    <col min="15" max="15" width="8.7109375" style="95" customWidth="1"/>
    <col min="16" max="16" width="8.57421875" style="95" customWidth="1"/>
    <col min="17" max="17" width="7.57421875" style="95" customWidth="1"/>
    <col min="18" max="19" width="8.421875" style="95" customWidth="1"/>
    <col min="20" max="20" width="8.140625" style="95" customWidth="1"/>
    <col min="21" max="22" width="9.140625" style="95" customWidth="1"/>
    <col min="23" max="23" width="7.7109375" style="95" customWidth="1"/>
    <col min="24" max="24" width="0.9921875" style="95" customWidth="1"/>
    <col min="25" max="16384" width="9.140625" style="95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195"/>
      <c r="C3" s="195"/>
      <c r="Q3" s="1" t="s">
        <v>0</v>
      </c>
    </row>
    <row r="4" spans="1:17" ht="12.75">
      <c r="A4" s="1"/>
      <c r="Q4" s="1" t="s">
        <v>52</v>
      </c>
    </row>
    <row r="6" spans="1:23" ht="12.75">
      <c r="A6" s="555" t="s">
        <v>325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</row>
    <row r="7" spans="1:2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12.75">
      <c r="A8" s="555" t="s">
        <v>326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</row>
    <row r="9" spans="1:2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ht="12.75">
      <c r="A10" s="555" t="s">
        <v>327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6"/>
      <c r="T10" s="556"/>
      <c r="U10" s="556"/>
      <c r="V10" s="556"/>
      <c r="W10" s="556"/>
    </row>
    <row r="11" spans="2:23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7"/>
      <c r="I13" s="385" t="s">
        <v>37</v>
      </c>
      <c r="J13" s="357" t="s">
        <v>38</v>
      </c>
      <c r="K13" s="357" t="s">
        <v>3</v>
      </c>
      <c r="L13" s="98"/>
      <c r="M13" s="99"/>
      <c r="N13" s="99"/>
      <c r="O13" s="99"/>
      <c r="P13" s="99"/>
      <c r="Q13" s="462"/>
      <c r="R13" s="462"/>
      <c r="S13" s="99"/>
      <c r="T13" s="99"/>
      <c r="U13" s="2"/>
      <c r="V13" s="99"/>
      <c r="W13" s="97"/>
    </row>
    <row r="14" spans="1:23" ht="12.75">
      <c r="A14" s="441"/>
      <c r="B14" s="388"/>
      <c r="C14" s="466"/>
      <c r="D14" s="466"/>
      <c r="E14" s="396" t="s">
        <v>4</v>
      </c>
      <c r="F14" s="397"/>
      <c r="G14" s="397"/>
      <c r="H14" s="398"/>
      <c r="I14" s="386"/>
      <c r="J14" s="388"/>
      <c r="K14" s="388"/>
      <c r="L14" s="463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5"/>
    </row>
    <row r="15" spans="1:23" ht="13.5" customHeight="1">
      <c r="A15" s="441"/>
      <c r="B15" s="388"/>
      <c r="C15" s="466"/>
      <c r="D15" s="466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388"/>
      <c r="C16" s="466"/>
      <c r="D16" s="466"/>
      <c r="E16" s="394"/>
      <c r="F16" s="394"/>
      <c r="G16" s="391"/>
      <c r="H16" s="394"/>
      <c r="I16" s="386"/>
      <c r="J16" s="388"/>
      <c r="K16" s="388"/>
      <c r="L16" s="437" t="s">
        <v>39</v>
      </c>
      <c r="M16" s="437" t="s">
        <v>236</v>
      </c>
      <c r="N16" s="437" t="s">
        <v>41</v>
      </c>
      <c r="O16" s="430" t="s">
        <v>237</v>
      </c>
      <c r="P16" s="431"/>
      <c r="Q16" s="432"/>
      <c r="R16" s="430" t="s">
        <v>238</v>
      </c>
      <c r="S16" s="431"/>
      <c r="T16" s="432"/>
      <c r="U16" s="430" t="s">
        <v>239</v>
      </c>
      <c r="V16" s="431"/>
      <c r="W16" s="432"/>
    </row>
    <row r="17" spans="1:23" ht="74.25" customHeight="1">
      <c r="A17" s="442"/>
      <c r="B17" s="358"/>
      <c r="C17" s="467"/>
      <c r="D17" s="467"/>
      <c r="E17" s="395"/>
      <c r="F17" s="395"/>
      <c r="G17" s="392"/>
      <c r="H17" s="395"/>
      <c r="I17" s="387"/>
      <c r="J17" s="358"/>
      <c r="K17" s="358"/>
      <c r="L17" s="438"/>
      <c r="M17" s="438"/>
      <c r="N17" s="438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24" customHeight="1">
      <c r="A19" s="4" t="s">
        <v>43</v>
      </c>
      <c r="B19" s="350" t="s">
        <v>157</v>
      </c>
      <c r="C19" s="362"/>
      <c r="D19" s="362"/>
      <c r="E19" s="362"/>
      <c r="F19" s="362"/>
      <c r="G19" s="362"/>
      <c r="H19" s="451"/>
      <c r="I19" s="100"/>
      <c r="J19" s="100"/>
      <c r="K19" s="100"/>
      <c r="L19" s="100"/>
      <c r="M19" s="196">
        <f>SUM(M21+M31+M49+M74+M99)</f>
        <v>4527650</v>
      </c>
      <c r="N19" s="196">
        <f aca="true" t="shared" si="0" ref="N19:W19">SUM(N21+N31+N49+N74+N99)</f>
        <v>0</v>
      </c>
      <c r="O19" s="196">
        <f t="shared" si="0"/>
        <v>4734200</v>
      </c>
      <c r="P19" s="196">
        <f t="shared" si="0"/>
        <v>4548350</v>
      </c>
      <c r="Q19" s="196">
        <f t="shared" si="0"/>
        <v>185850</v>
      </c>
      <c r="R19" s="196">
        <f t="shared" si="0"/>
        <v>4913296</v>
      </c>
      <c r="S19" s="196">
        <f t="shared" si="0"/>
        <v>4913296</v>
      </c>
      <c r="T19" s="196">
        <f t="shared" si="0"/>
        <v>0</v>
      </c>
      <c r="U19" s="196">
        <f t="shared" si="0"/>
        <v>5009848</v>
      </c>
      <c r="V19" s="196">
        <f t="shared" si="0"/>
        <v>5009848</v>
      </c>
      <c r="W19" s="196">
        <f t="shared" si="0"/>
        <v>0</v>
      </c>
    </row>
    <row r="20" spans="1:23" ht="16.5">
      <c r="A20" s="100"/>
      <c r="B20" s="422"/>
      <c r="C20" s="423"/>
      <c r="D20" s="423"/>
      <c r="E20" s="423"/>
      <c r="F20" s="423"/>
      <c r="G20" s="424"/>
      <c r="H20" s="100"/>
      <c r="I20" s="460"/>
      <c r="J20" s="461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12.75" customHeight="1">
      <c r="A21" s="350" t="s">
        <v>158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52"/>
      <c r="M21" s="30">
        <f>SUM(M22+M27+M29)</f>
        <v>1163890</v>
      </c>
      <c r="N21" s="30">
        <f aca="true" t="shared" si="1" ref="N21:W21">SUM(N22+N27+N29)</f>
        <v>0</v>
      </c>
      <c r="O21" s="30">
        <f t="shared" si="1"/>
        <v>1158431</v>
      </c>
      <c r="P21" s="30">
        <f t="shared" si="1"/>
        <v>1158431</v>
      </c>
      <c r="Q21" s="30">
        <f t="shared" si="1"/>
        <v>0</v>
      </c>
      <c r="R21" s="30">
        <f t="shared" si="1"/>
        <v>1182483</v>
      </c>
      <c r="S21" s="30">
        <f t="shared" si="1"/>
        <v>1182483</v>
      </c>
      <c r="T21" s="30">
        <f t="shared" si="1"/>
        <v>0</v>
      </c>
      <c r="U21" s="30">
        <f t="shared" si="1"/>
        <v>1190490</v>
      </c>
      <c r="V21" s="30">
        <f t="shared" si="1"/>
        <v>1190490</v>
      </c>
      <c r="W21" s="30">
        <f t="shared" si="1"/>
        <v>0</v>
      </c>
    </row>
    <row r="22" spans="1:23" ht="62.25" customHeight="1">
      <c r="A22" s="53" t="s">
        <v>17</v>
      </c>
      <c r="B22" s="40" t="s">
        <v>328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5"/>
      <c r="J22" s="35"/>
      <c r="K22" s="35"/>
      <c r="L22" s="35"/>
      <c r="M22" s="55">
        <f>SUM(M23+M26)</f>
        <v>1087500</v>
      </c>
      <c r="N22" s="55"/>
      <c r="O22" s="55">
        <f>SUM(O23+O26)</f>
        <v>1078131</v>
      </c>
      <c r="P22" s="55">
        <f aca="true" t="shared" si="2" ref="P22:W22">SUM(P24:P25)</f>
        <v>1078131</v>
      </c>
      <c r="Q22" s="55">
        <f t="shared" si="2"/>
        <v>0</v>
      </c>
      <c r="R22" s="55">
        <f t="shared" si="2"/>
        <v>1099881</v>
      </c>
      <c r="S22" s="55">
        <f t="shared" si="2"/>
        <v>1099881</v>
      </c>
      <c r="T22" s="55">
        <f t="shared" si="2"/>
        <v>0</v>
      </c>
      <c r="U22" s="55">
        <f t="shared" si="2"/>
        <v>1105494</v>
      </c>
      <c r="V22" s="55">
        <f t="shared" si="2"/>
        <v>1105494</v>
      </c>
      <c r="W22" s="55">
        <f t="shared" si="2"/>
        <v>0</v>
      </c>
    </row>
    <row r="23" spans="1:23" ht="24.75" customHeight="1">
      <c r="A23" s="425" t="s">
        <v>123</v>
      </c>
      <c r="B23" s="410" t="s">
        <v>329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330</v>
      </c>
      <c r="I23" s="365" t="s">
        <v>331</v>
      </c>
      <c r="J23" s="35" t="s">
        <v>332</v>
      </c>
      <c r="K23" s="35"/>
      <c r="L23" s="35"/>
      <c r="M23" s="55">
        <f>SUM(M24:M25)</f>
        <v>1087500</v>
      </c>
      <c r="N23" s="55">
        <f aca="true" t="shared" si="3" ref="N23:W23">SUM(N24:N25)</f>
        <v>0</v>
      </c>
      <c r="O23" s="55">
        <f t="shared" si="3"/>
        <v>1078131</v>
      </c>
      <c r="P23" s="55">
        <f t="shared" si="3"/>
        <v>1078131</v>
      </c>
      <c r="Q23" s="55">
        <f t="shared" si="3"/>
        <v>0</v>
      </c>
      <c r="R23" s="55">
        <f t="shared" si="3"/>
        <v>1099881</v>
      </c>
      <c r="S23" s="55">
        <f t="shared" si="3"/>
        <v>1099881</v>
      </c>
      <c r="T23" s="55">
        <f t="shared" si="3"/>
        <v>0</v>
      </c>
      <c r="U23" s="55">
        <f t="shared" si="3"/>
        <v>1105494</v>
      </c>
      <c r="V23" s="55">
        <f t="shared" si="3"/>
        <v>1105494</v>
      </c>
      <c r="W23" s="55">
        <f t="shared" si="3"/>
        <v>0</v>
      </c>
    </row>
    <row r="24" spans="1:23" ht="22.5" customHeight="1">
      <c r="A24" s="458"/>
      <c r="B24" s="453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418"/>
      <c r="J24" s="35" t="s">
        <v>333</v>
      </c>
      <c r="K24" s="35"/>
      <c r="L24" s="35"/>
      <c r="M24" s="55">
        <v>564500</v>
      </c>
      <c r="N24" s="55"/>
      <c r="O24" s="55">
        <f>SUM(P24+Q24)</f>
        <v>571702</v>
      </c>
      <c r="P24" s="55">
        <v>571702</v>
      </c>
      <c r="Q24" s="55"/>
      <c r="R24" s="55">
        <f>SUM(S24:T24)</f>
        <v>573195</v>
      </c>
      <c r="S24" s="55">
        <v>573195</v>
      </c>
      <c r="T24" s="55"/>
      <c r="U24" s="55">
        <f>SUM(V24+W24)</f>
        <v>557741</v>
      </c>
      <c r="V24" s="55">
        <v>557741</v>
      </c>
      <c r="W24" s="55"/>
    </row>
    <row r="25" spans="1:23" ht="24.75" customHeight="1">
      <c r="A25" s="458"/>
      <c r="B25" s="453"/>
      <c r="C25" s="54"/>
      <c r="D25" s="36"/>
      <c r="E25" s="35" t="s">
        <v>117</v>
      </c>
      <c r="F25" s="35" t="s">
        <v>118</v>
      </c>
      <c r="G25" s="35" t="s">
        <v>244</v>
      </c>
      <c r="H25" s="35" t="s">
        <v>119</v>
      </c>
      <c r="I25" s="418"/>
      <c r="J25" s="35" t="s">
        <v>334</v>
      </c>
      <c r="K25" s="35"/>
      <c r="L25" s="35"/>
      <c r="M25" s="55">
        <v>523000</v>
      </c>
      <c r="N25" s="55"/>
      <c r="O25" s="55">
        <f>SUM(P25+Q25)</f>
        <v>506429</v>
      </c>
      <c r="P25" s="55">
        <v>506429</v>
      </c>
      <c r="Q25" s="55"/>
      <c r="R25" s="55">
        <f>SUM(S25:T25)</f>
        <v>526686</v>
      </c>
      <c r="S25" s="55">
        <v>526686</v>
      </c>
      <c r="T25" s="55"/>
      <c r="U25" s="55">
        <f>SUM(V25+W25)</f>
        <v>547753</v>
      </c>
      <c r="V25" s="55">
        <v>547753</v>
      </c>
      <c r="W25" s="55"/>
    </row>
    <row r="26" spans="1:23" ht="25.5" customHeight="1">
      <c r="A26" s="459"/>
      <c r="B26" s="452"/>
      <c r="C26" s="54"/>
      <c r="D26" s="36"/>
      <c r="E26" s="35"/>
      <c r="F26" s="35"/>
      <c r="G26" s="35"/>
      <c r="H26" s="35"/>
      <c r="I26" s="366"/>
      <c r="J26" s="35"/>
      <c r="K26" s="35"/>
      <c r="L26" s="3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36" customHeight="1">
      <c r="A27" s="53" t="s">
        <v>18</v>
      </c>
      <c r="B27" s="40" t="s">
        <v>335</v>
      </c>
      <c r="C27" s="54" t="s">
        <v>90</v>
      </c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7" t="s">
        <v>336</v>
      </c>
      <c r="J27" s="35" t="s">
        <v>337</v>
      </c>
      <c r="K27" s="35" t="s">
        <v>338</v>
      </c>
      <c r="L27" s="35"/>
      <c r="M27" s="55">
        <f>SUM(M28:M28)</f>
        <v>73690</v>
      </c>
      <c r="N27" s="55"/>
      <c r="O27" s="55">
        <f aca="true" t="shared" si="4" ref="O27:W27">SUM(O28:O28)</f>
        <v>77600</v>
      </c>
      <c r="P27" s="55">
        <f>SUM(P28:P28)</f>
        <v>77600</v>
      </c>
      <c r="Q27" s="55">
        <f t="shared" si="4"/>
        <v>0</v>
      </c>
      <c r="R27" s="55">
        <f t="shared" si="4"/>
        <v>79902</v>
      </c>
      <c r="S27" s="55">
        <f t="shared" si="4"/>
        <v>79902</v>
      </c>
      <c r="T27" s="55">
        <f t="shared" si="4"/>
        <v>0</v>
      </c>
      <c r="U27" s="55">
        <f t="shared" si="4"/>
        <v>82296</v>
      </c>
      <c r="V27" s="55">
        <f t="shared" si="4"/>
        <v>82296</v>
      </c>
      <c r="W27" s="55">
        <f t="shared" si="4"/>
        <v>0</v>
      </c>
    </row>
    <row r="28" spans="1:23" ht="51" customHeight="1">
      <c r="A28" s="53" t="s">
        <v>59</v>
      </c>
      <c r="B28" s="56" t="s">
        <v>339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35"/>
      <c r="J28" s="35"/>
      <c r="K28" s="35"/>
      <c r="L28" s="35"/>
      <c r="M28" s="55">
        <v>73690</v>
      </c>
      <c r="N28" s="55"/>
      <c r="O28" s="55">
        <f>SUM(P28:Q28)</f>
        <v>77600</v>
      </c>
      <c r="P28" s="55">
        <v>77600</v>
      </c>
      <c r="Q28" s="55">
        <v>0</v>
      </c>
      <c r="R28" s="55">
        <f>SUM(S28:T28)</f>
        <v>79902</v>
      </c>
      <c r="S28" s="55">
        <v>79902</v>
      </c>
      <c r="T28" s="55">
        <v>0</v>
      </c>
      <c r="U28" s="55">
        <f>SUM(V28:W28)</f>
        <v>82296</v>
      </c>
      <c r="V28" s="55">
        <v>82296</v>
      </c>
      <c r="W28" s="55">
        <v>0</v>
      </c>
    </row>
    <row r="29" spans="1:23" ht="12.75">
      <c r="A29" s="53" t="s">
        <v>60</v>
      </c>
      <c r="B29" s="36" t="s">
        <v>340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35"/>
      <c r="M29" s="55">
        <f>SUM(M30)</f>
        <v>2700</v>
      </c>
      <c r="N29" s="55"/>
      <c r="O29" s="55">
        <f aca="true" t="shared" si="5" ref="O29:W29">SUM(O30)</f>
        <v>2700</v>
      </c>
      <c r="P29" s="55">
        <f t="shared" si="5"/>
        <v>2700</v>
      </c>
      <c r="Q29" s="55">
        <f t="shared" si="5"/>
        <v>0</v>
      </c>
      <c r="R29" s="55">
        <f t="shared" si="5"/>
        <v>2700</v>
      </c>
      <c r="S29" s="55">
        <f t="shared" si="5"/>
        <v>2700</v>
      </c>
      <c r="T29" s="55">
        <f t="shared" si="5"/>
        <v>0</v>
      </c>
      <c r="U29" s="55">
        <f t="shared" si="5"/>
        <v>2700</v>
      </c>
      <c r="V29" s="55">
        <f t="shared" si="5"/>
        <v>2700</v>
      </c>
      <c r="W29" s="55">
        <f t="shared" si="5"/>
        <v>0</v>
      </c>
    </row>
    <row r="30" spans="1:23" ht="27" customHeight="1">
      <c r="A30" s="53" t="s">
        <v>62</v>
      </c>
      <c r="B30" s="56" t="s">
        <v>341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37" t="s">
        <v>336</v>
      </c>
      <c r="J30" s="35" t="s">
        <v>337</v>
      </c>
      <c r="K30" s="35" t="s">
        <v>338</v>
      </c>
      <c r="L30" s="35"/>
      <c r="M30" s="55">
        <v>2700</v>
      </c>
      <c r="N30" s="55"/>
      <c r="O30" s="55">
        <f>SUM(P30:Q30)</f>
        <v>2700</v>
      </c>
      <c r="P30" s="55">
        <v>2700</v>
      </c>
      <c r="Q30" s="55"/>
      <c r="R30" s="55">
        <f>SUM(S30:T30)</f>
        <v>2700</v>
      </c>
      <c r="S30" s="55">
        <v>2700</v>
      </c>
      <c r="T30" s="55">
        <v>0</v>
      </c>
      <c r="U30" s="55">
        <f>SUM(V30:W30)</f>
        <v>2700</v>
      </c>
      <c r="V30" s="55">
        <v>2700</v>
      </c>
      <c r="W30" s="55">
        <v>0</v>
      </c>
    </row>
    <row r="31" spans="1:23" ht="21" customHeight="1">
      <c r="A31" s="350" t="s">
        <v>160</v>
      </c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37"/>
      <c r="M31" s="197">
        <f>SUM(M32+M41+M45)</f>
        <v>1810760</v>
      </c>
      <c r="N31" s="197">
        <f aca="true" t="shared" si="6" ref="N31:W31">SUM(N32+N41+N45)</f>
        <v>0</v>
      </c>
      <c r="O31" s="197">
        <f t="shared" si="6"/>
        <v>2010127</v>
      </c>
      <c r="P31" s="197">
        <f t="shared" si="6"/>
        <v>1824277</v>
      </c>
      <c r="Q31" s="197">
        <f t="shared" si="6"/>
        <v>185850</v>
      </c>
      <c r="R31" s="197">
        <f t="shared" si="6"/>
        <v>2157457</v>
      </c>
      <c r="S31" s="197">
        <f t="shared" si="6"/>
        <v>2157457</v>
      </c>
      <c r="T31" s="197">
        <f t="shared" si="6"/>
        <v>0</v>
      </c>
      <c r="U31" s="197">
        <f t="shared" si="6"/>
        <v>2237979</v>
      </c>
      <c r="V31" s="197">
        <f t="shared" si="6"/>
        <v>2237979</v>
      </c>
      <c r="W31" s="197">
        <f t="shared" si="6"/>
        <v>0</v>
      </c>
    </row>
    <row r="32" spans="1:23" ht="22.5">
      <c r="A32" s="57" t="s">
        <v>19</v>
      </c>
      <c r="B32" s="40" t="s">
        <v>178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52">
        <f>SUM(M33+M36)</f>
        <v>1626970</v>
      </c>
      <c r="N32" s="52"/>
      <c r="O32" s="52">
        <f aca="true" t="shared" si="7" ref="O32:W32">SUM(O33+O36)</f>
        <v>1818409</v>
      </c>
      <c r="P32" s="52">
        <f t="shared" si="7"/>
        <v>1632559</v>
      </c>
      <c r="Q32" s="52">
        <f t="shared" si="7"/>
        <v>185850</v>
      </c>
      <c r="R32" s="52">
        <f t="shared" si="7"/>
        <v>1960081</v>
      </c>
      <c r="S32" s="52">
        <f t="shared" si="7"/>
        <v>1960081</v>
      </c>
      <c r="T32" s="52">
        <f t="shared" si="7"/>
        <v>0</v>
      </c>
      <c r="U32" s="52">
        <f t="shared" si="7"/>
        <v>2036000</v>
      </c>
      <c r="V32" s="52">
        <f t="shared" si="7"/>
        <v>2036000</v>
      </c>
      <c r="W32" s="52">
        <f t="shared" si="7"/>
        <v>0</v>
      </c>
    </row>
    <row r="33" spans="1:23" ht="12.75">
      <c r="A33" s="408" t="s">
        <v>128</v>
      </c>
      <c r="B33" s="410" t="s">
        <v>342</v>
      </c>
      <c r="C33" s="35"/>
      <c r="D33" s="35"/>
      <c r="E33" s="35" t="s">
        <v>126</v>
      </c>
      <c r="F33" s="35" t="s">
        <v>127</v>
      </c>
      <c r="G33" s="35"/>
      <c r="H33" s="35"/>
      <c r="I33" s="35"/>
      <c r="J33" s="35"/>
      <c r="K33" s="35"/>
      <c r="L33" s="35"/>
      <c r="M33" s="52">
        <f>SUM(M34:M35)</f>
        <v>514100</v>
      </c>
      <c r="N33" s="52"/>
      <c r="O33" s="52">
        <f aca="true" t="shared" si="8" ref="O33:W33">SUM(O34:O35)</f>
        <v>603153</v>
      </c>
      <c r="P33" s="52">
        <f t="shared" si="8"/>
        <v>603153</v>
      </c>
      <c r="Q33" s="52">
        <f t="shared" si="8"/>
        <v>0</v>
      </c>
      <c r="R33" s="52">
        <f t="shared" si="8"/>
        <v>696215</v>
      </c>
      <c r="S33" s="52">
        <f t="shared" si="8"/>
        <v>696215</v>
      </c>
      <c r="T33" s="52">
        <f t="shared" si="8"/>
        <v>0</v>
      </c>
      <c r="U33" s="52">
        <f t="shared" si="8"/>
        <v>721579</v>
      </c>
      <c r="V33" s="52">
        <f t="shared" si="8"/>
        <v>721579</v>
      </c>
      <c r="W33" s="52">
        <f t="shared" si="8"/>
        <v>0</v>
      </c>
    </row>
    <row r="34" spans="1:23" ht="15" customHeight="1">
      <c r="A34" s="454"/>
      <c r="B34" s="453"/>
      <c r="C34" s="35"/>
      <c r="D34" s="35"/>
      <c r="E34" s="35" t="s">
        <v>126</v>
      </c>
      <c r="F34" s="35" t="s">
        <v>127</v>
      </c>
      <c r="G34" s="35" t="s">
        <v>191</v>
      </c>
      <c r="H34" s="35" t="s">
        <v>119</v>
      </c>
      <c r="I34" s="365" t="s">
        <v>343</v>
      </c>
      <c r="J34" s="557" t="s">
        <v>337</v>
      </c>
      <c r="K34" s="35"/>
      <c r="L34" s="35"/>
      <c r="M34" s="52">
        <v>514100</v>
      </c>
      <c r="N34" s="52"/>
      <c r="O34" s="52">
        <f>SUM(P34:Q34)</f>
        <v>603153</v>
      </c>
      <c r="P34" s="52">
        <v>603153</v>
      </c>
      <c r="Q34" s="52"/>
      <c r="R34" s="52">
        <f>SUM(S34:T34)</f>
        <v>696215</v>
      </c>
      <c r="S34" s="52">
        <v>696215</v>
      </c>
      <c r="T34" s="52"/>
      <c r="U34" s="52">
        <f>SUM(V34:W34)</f>
        <v>721579</v>
      </c>
      <c r="V34" s="52">
        <v>721579</v>
      </c>
      <c r="W34" s="52"/>
    </row>
    <row r="35" spans="1:23" ht="19.5" customHeight="1">
      <c r="A35" s="455"/>
      <c r="B35" s="452"/>
      <c r="C35" s="35"/>
      <c r="D35" s="35"/>
      <c r="E35" s="35"/>
      <c r="F35" s="35"/>
      <c r="G35" s="35"/>
      <c r="H35" s="35"/>
      <c r="I35" s="418"/>
      <c r="J35" s="558"/>
      <c r="K35" s="35"/>
      <c r="L35" s="35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ht="57.75" customHeight="1">
      <c r="A36" s="408" t="s">
        <v>108</v>
      </c>
      <c r="B36" s="410" t="s">
        <v>344</v>
      </c>
      <c r="C36" s="36"/>
      <c r="D36" s="59"/>
      <c r="E36" s="35" t="s">
        <v>129</v>
      </c>
      <c r="F36" s="35" t="s">
        <v>117</v>
      </c>
      <c r="G36" s="35"/>
      <c r="H36" s="35"/>
      <c r="I36" s="418"/>
      <c r="J36" s="558"/>
      <c r="K36" s="35"/>
      <c r="L36" s="35"/>
      <c r="M36" s="52">
        <f>SUM(M37:M40)</f>
        <v>1112870</v>
      </c>
      <c r="N36" s="52"/>
      <c r="O36" s="52">
        <f aca="true" t="shared" si="9" ref="O36:W36">SUM(O37:O40)</f>
        <v>1215256</v>
      </c>
      <c r="P36" s="52">
        <f t="shared" si="9"/>
        <v>1029406</v>
      </c>
      <c r="Q36" s="52">
        <f t="shared" si="9"/>
        <v>185850</v>
      </c>
      <c r="R36" s="52">
        <f t="shared" si="9"/>
        <v>1263866</v>
      </c>
      <c r="S36" s="52">
        <f t="shared" si="9"/>
        <v>1263866</v>
      </c>
      <c r="T36" s="52">
        <f t="shared" si="9"/>
        <v>0</v>
      </c>
      <c r="U36" s="52">
        <f t="shared" si="9"/>
        <v>1314421</v>
      </c>
      <c r="V36" s="52">
        <f t="shared" si="9"/>
        <v>1314421</v>
      </c>
      <c r="W36" s="52">
        <f t="shared" si="9"/>
        <v>0</v>
      </c>
    </row>
    <row r="37" spans="1:23" ht="57" customHeight="1">
      <c r="A37" s="454"/>
      <c r="B37" s="453"/>
      <c r="C37" s="36" t="s">
        <v>133</v>
      </c>
      <c r="D37" s="57" t="s">
        <v>132</v>
      </c>
      <c r="E37" s="35" t="s">
        <v>129</v>
      </c>
      <c r="F37" s="35" t="s">
        <v>117</v>
      </c>
      <c r="G37" s="35" t="s">
        <v>248</v>
      </c>
      <c r="H37" s="35" t="s">
        <v>130</v>
      </c>
      <c r="I37" s="418"/>
      <c r="J37" s="558"/>
      <c r="K37" s="35"/>
      <c r="L37" s="35"/>
      <c r="M37" s="52">
        <v>1112870</v>
      </c>
      <c r="N37" s="52"/>
      <c r="O37" s="52">
        <f>SUM(P37:Q37)</f>
        <v>1215256</v>
      </c>
      <c r="P37" s="52">
        <v>1029406</v>
      </c>
      <c r="Q37" s="52">
        <v>185850</v>
      </c>
      <c r="R37" s="52">
        <f>SUM(S37:T37)</f>
        <v>1263866</v>
      </c>
      <c r="S37" s="52">
        <v>1263866</v>
      </c>
      <c r="T37" s="52"/>
      <c r="U37" s="52">
        <f>SUM(V37:W37)</f>
        <v>1314421</v>
      </c>
      <c r="V37" s="52">
        <v>1314421</v>
      </c>
      <c r="W37" s="52"/>
    </row>
    <row r="38" spans="1:23" ht="90">
      <c r="A38" s="454"/>
      <c r="B38" s="453"/>
      <c r="C38" s="40" t="s">
        <v>249</v>
      </c>
      <c r="D38" s="57" t="s">
        <v>92</v>
      </c>
      <c r="E38" s="35" t="s">
        <v>129</v>
      </c>
      <c r="F38" s="35" t="s">
        <v>117</v>
      </c>
      <c r="G38" s="35" t="s">
        <v>248</v>
      </c>
      <c r="H38" s="35" t="s">
        <v>130</v>
      </c>
      <c r="I38" s="366"/>
      <c r="J38" s="559"/>
      <c r="K38" s="35"/>
      <c r="L38" s="35"/>
      <c r="M38" s="52"/>
      <c r="N38" s="52"/>
      <c r="O38" s="52">
        <f>SUM(P38:Q38)</f>
        <v>0</v>
      </c>
      <c r="P38" s="52"/>
      <c r="Q38" s="52">
        <v>0</v>
      </c>
      <c r="R38" s="52">
        <f>SUM(S38:T38)</f>
        <v>0</v>
      </c>
      <c r="S38" s="52"/>
      <c r="T38" s="52">
        <v>0</v>
      </c>
      <c r="U38" s="52">
        <f>SUM(V38:W38)</f>
        <v>0</v>
      </c>
      <c r="V38" s="52"/>
      <c r="W38" s="52">
        <v>0</v>
      </c>
    </row>
    <row r="39" spans="1:23" ht="60" customHeight="1">
      <c r="A39" s="454"/>
      <c r="B39" s="453"/>
      <c r="C39" s="36" t="s">
        <v>133</v>
      </c>
      <c r="D39" s="57"/>
      <c r="E39" s="35"/>
      <c r="F39" s="35"/>
      <c r="G39" s="35"/>
      <c r="H39" s="35"/>
      <c r="I39" s="35"/>
      <c r="J39" s="35"/>
      <c r="K39" s="35"/>
      <c r="L39" s="35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ht="90.75" customHeight="1">
      <c r="A40" s="454"/>
      <c r="B40" s="453"/>
      <c r="C40" s="40" t="s">
        <v>249</v>
      </c>
      <c r="D40" s="57"/>
      <c r="E40" s="35"/>
      <c r="F40" s="35"/>
      <c r="G40" s="35"/>
      <c r="H40" s="35"/>
      <c r="I40" s="35"/>
      <c r="J40" s="35"/>
      <c r="K40" s="35"/>
      <c r="L40" s="35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33.75">
      <c r="A41" s="57" t="s">
        <v>20</v>
      </c>
      <c r="B41" s="40" t="s">
        <v>110</v>
      </c>
      <c r="C41" s="37"/>
      <c r="D41" s="35"/>
      <c r="E41" s="35"/>
      <c r="F41" s="35"/>
      <c r="G41" s="35"/>
      <c r="H41" s="35"/>
      <c r="I41" s="35"/>
      <c r="J41" s="35"/>
      <c r="K41" s="35"/>
      <c r="L41" s="35"/>
      <c r="M41" s="52">
        <f>SUM(M42:M44)</f>
        <v>178790</v>
      </c>
      <c r="N41" s="52"/>
      <c r="O41" s="55">
        <f>SUM(O42:O44)</f>
        <v>186718</v>
      </c>
      <c r="P41" s="52">
        <f aca="true" t="shared" si="10" ref="P41:W41">SUM(P42:P44)</f>
        <v>186718</v>
      </c>
      <c r="Q41" s="52">
        <f t="shared" si="10"/>
        <v>0</v>
      </c>
      <c r="R41" s="55">
        <f>SUM(R42:R44)</f>
        <v>192376</v>
      </c>
      <c r="S41" s="52">
        <f t="shared" si="10"/>
        <v>192376</v>
      </c>
      <c r="T41" s="52">
        <f t="shared" si="10"/>
        <v>0</v>
      </c>
      <c r="U41" s="52">
        <f t="shared" si="10"/>
        <v>196979</v>
      </c>
      <c r="V41" s="52">
        <f t="shared" si="10"/>
        <v>196979</v>
      </c>
      <c r="W41" s="52">
        <f t="shared" si="10"/>
        <v>0</v>
      </c>
    </row>
    <row r="42" spans="1:23" ht="47.25" customHeight="1">
      <c r="A42" s="57" t="s">
        <v>105</v>
      </c>
      <c r="B42" s="36" t="s">
        <v>342</v>
      </c>
      <c r="C42" s="37"/>
      <c r="D42" s="60"/>
      <c r="E42" s="35" t="s">
        <v>126</v>
      </c>
      <c r="F42" s="35" t="s">
        <v>127</v>
      </c>
      <c r="G42" s="35" t="s">
        <v>191</v>
      </c>
      <c r="H42" s="35" t="s">
        <v>121</v>
      </c>
      <c r="I42" s="35"/>
      <c r="J42" s="35"/>
      <c r="K42" s="35"/>
      <c r="L42" s="35"/>
      <c r="M42" s="52">
        <v>84200</v>
      </c>
      <c r="N42" s="52"/>
      <c r="O42" s="55">
        <f>SUM(P42:Q42)</f>
        <v>89588</v>
      </c>
      <c r="P42" s="55">
        <v>89588</v>
      </c>
      <c r="Q42" s="52">
        <v>0</v>
      </c>
      <c r="R42" s="55">
        <f>SUM(S42:T42)</f>
        <v>91992</v>
      </c>
      <c r="S42" s="55">
        <v>91992</v>
      </c>
      <c r="T42" s="55">
        <v>0</v>
      </c>
      <c r="U42" s="55">
        <f>SUM(V42:W42)</f>
        <v>94491</v>
      </c>
      <c r="V42" s="55">
        <v>94491</v>
      </c>
      <c r="W42" s="52">
        <v>0</v>
      </c>
    </row>
    <row r="43" spans="1:23" ht="90" customHeight="1">
      <c r="A43" s="57" t="s">
        <v>106</v>
      </c>
      <c r="B43" s="410" t="s">
        <v>344</v>
      </c>
      <c r="C43" s="36" t="s">
        <v>133</v>
      </c>
      <c r="D43" s="60" t="s">
        <v>132</v>
      </c>
      <c r="E43" s="35" t="s">
        <v>129</v>
      </c>
      <c r="F43" s="35" t="s">
        <v>117</v>
      </c>
      <c r="G43" s="35" t="s">
        <v>248</v>
      </c>
      <c r="H43" s="35" t="s">
        <v>121</v>
      </c>
      <c r="I43" s="37" t="s">
        <v>336</v>
      </c>
      <c r="J43" s="35" t="s">
        <v>337</v>
      </c>
      <c r="K43" s="35" t="s">
        <v>338</v>
      </c>
      <c r="L43" s="35"/>
      <c r="M43" s="52">
        <v>94590</v>
      </c>
      <c r="N43" s="52"/>
      <c r="O43" s="52">
        <f>SUM(P43:Q43)</f>
        <v>97130</v>
      </c>
      <c r="P43" s="52">
        <v>97130</v>
      </c>
      <c r="Q43" s="52">
        <v>0</v>
      </c>
      <c r="R43" s="55">
        <f>SUM(S43:T43)</f>
        <v>100384</v>
      </c>
      <c r="S43" s="55">
        <v>100384</v>
      </c>
      <c r="T43" s="55">
        <v>0</v>
      </c>
      <c r="U43" s="55">
        <f>SUM(V43:W43)</f>
        <v>102488</v>
      </c>
      <c r="V43" s="55">
        <v>102488</v>
      </c>
      <c r="W43" s="52">
        <v>0</v>
      </c>
    </row>
    <row r="44" spans="1:23" ht="90.75" customHeight="1">
      <c r="A44" s="57"/>
      <c r="B44" s="560"/>
      <c r="C44" s="40" t="s">
        <v>249</v>
      </c>
      <c r="D44" s="57" t="s">
        <v>92</v>
      </c>
      <c r="E44" s="35" t="s">
        <v>129</v>
      </c>
      <c r="F44" s="35" t="s">
        <v>117</v>
      </c>
      <c r="G44" s="35" t="s">
        <v>248</v>
      </c>
      <c r="H44" s="35" t="s">
        <v>121</v>
      </c>
      <c r="I44" s="35"/>
      <c r="J44" s="35"/>
      <c r="K44" s="35"/>
      <c r="L44" s="35"/>
      <c r="M44" s="52"/>
      <c r="N44" s="52"/>
      <c r="O44" s="52">
        <f>SUM(P44:Q44)</f>
        <v>0</v>
      </c>
      <c r="P44" s="52"/>
      <c r="Q44" s="52">
        <v>0</v>
      </c>
      <c r="R44" s="55">
        <f>SUM(S44:T44)</f>
        <v>0</v>
      </c>
      <c r="S44" s="55"/>
      <c r="T44" s="55">
        <v>0</v>
      </c>
      <c r="U44" s="55">
        <f>SUM(V44:W44)</f>
        <v>0</v>
      </c>
      <c r="V44" s="55"/>
      <c r="W44" s="52">
        <v>0</v>
      </c>
    </row>
    <row r="45" spans="1:23" ht="12.75">
      <c r="A45" s="57" t="s">
        <v>57</v>
      </c>
      <c r="B45" s="36" t="s">
        <v>340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52">
        <f>SUM(M46:M48)</f>
        <v>5000</v>
      </c>
      <c r="N45" s="52"/>
      <c r="O45" s="52">
        <f aca="true" t="shared" si="11" ref="O45:W45">SUM(O46:O48)</f>
        <v>5000</v>
      </c>
      <c r="P45" s="52">
        <f t="shared" si="11"/>
        <v>5000</v>
      </c>
      <c r="Q45" s="52">
        <f t="shared" si="11"/>
        <v>0</v>
      </c>
      <c r="R45" s="52">
        <f t="shared" si="11"/>
        <v>5000</v>
      </c>
      <c r="S45" s="52">
        <f t="shared" si="11"/>
        <v>5000</v>
      </c>
      <c r="T45" s="52">
        <f t="shared" si="11"/>
        <v>0</v>
      </c>
      <c r="U45" s="52">
        <f t="shared" si="11"/>
        <v>5000</v>
      </c>
      <c r="V45" s="52">
        <f t="shared" si="11"/>
        <v>5000</v>
      </c>
      <c r="W45" s="52">
        <f t="shared" si="11"/>
        <v>0</v>
      </c>
    </row>
    <row r="46" spans="1:23" ht="56.25">
      <c r="A46" s="57" t="s">
        <v>107</v>
      </c>
      <c r="B46" s="36" t="s">
        <v>342</v>
      </c>
      <c r="C46" s="57"/>
      <c r="D46" s="35"/>
      <c r="E46" s="35" t="s">
        <v>126</v>
      </c>
      <c r="F46" s="35" t="s">
        <v>127</v>
      </c>
      <c r="G46" s="35" t="s">
        <v>191</v>
      </c>
      <c r="H46" s="35" t="s">
        <v>122</v>
      </c>
      <c r="I46" s="35"/>
      <c r="J46" s="35"/>
      <c r="K46" s="35"/>
      <c r="L46" s="35"/>
      <c r="M46" s="52">
        <v>1500</v>
      </c>
      <c r="N46" s="52"/>
      <c r="O46" s="52">
        <f>SUM(P46:Q46)</f>
        <v>1500</v>
      </c>
      <c r="P46" s="52">
        <v>1500</v>
      </c>
      <c r="Q46" s="52">
        <v>0</v>
      </c>
      <c r="R46" s="55">
        <f>SUM(S46:T46)</f>
        <v>1500</v>
      </c>
      <c r="S46" s="55">
        <f>P46</f>
        <v>1500</v>
      </c>
      <c r="T46" s="55">
        <v>0</v>
      </c>
      <c r="U46" s="55">
        <f>SUM(V46:W46)</f>
        <v>1500</v>
      </c>
      <c r="V46" s="55">
        <f>S46</f>
        <v>1500</v>
      </c>
      <c r="W46" s="52">
        <v>0</v>
      </c>
    </row>
    <row r="47" spans="1:23" ht="90">
      <c r="A47" s="57" t="s">
        <v>131</v>
      </c>
      <c r="B47" s="410" t="s">
        <v>344</v>
      </c>
      <c r="C47" s="36" t="s">
        <v>133</v>
      </c>
      <c r="D47" s="35" t="s">
        <v>132</v>
      </c>
      <c r="E47" s="35" t="s">
        <v>129</v>
      </c>
      <c r="F47" s="35" t="s">
        <v>117</v>
      </c>
      <c r="G47" s="35" t="s">
        <v>248</v>
      </c>
      <c r="H47" s="35" t="s">
        <v>122</v>
      </c>
      <c r="I47" s="37" t="s">
        <v>336</v>
      </c>
      <c r="J47" s="35" t="s">
        <v>337</v>
      </c>
      <c r="K47" s="35" t="s">
        <v>338</v>
      </c>
      <c r="L47" s="35"/>
      <c r="M47" s="52">
        <v>3500</v>
      </c>
      <c r="N47" s="52"/>
      <c r="O47" s="52">
        <f>SUM(P47:Q47)</f>
        <v>3500</v>
      </c>
      <c r="P47" s="52">
        <v>3500</v>
      </c>
      <c r="Q47" s="52">
        <v>0</v>
      </c>
      <c r="R47" s="55">
        <f>SUM(S47:T47)</f>
        <v>3500</v>
      </c>
      <c r="S47" s="55">
        <f>P47</f>
        <v>3500</v>
      </c>
      <c r="T47" s="55">
        <v>0</v>
      </c>
      <c r="U47" s="55">
        <f>SUM(V47:W47)</f>
        <v>3500</v>
      </c>
      <c r="V47" s="55">
        <f>S47</f>
        <v>3500</v>
      </c>
      <c r="W47" s="52">
        <v>0</v>
      </c>
    </row>
    <row r="48" spans="1:23" ht="90">
      <c r="A48" s="57"/>
      <c r="B48" s="452"/>
      <c r="C48" s="40" t="s">
        <v>249</v>
      </c>
      <c r="D48" s="57" t="s">
        <v>92</v>
      </c>
      <c r="E48" s="35" t="s">
        <v>129</v>
      </c>
      <c r="F48" s="35" t="s">
        <v>117</v>
      </c>
      <c r="G48" s="35"/>
      <c r="H48" s="35" t="s">
        <v>122</v>
      </c>
      <c r="I48" s="35"/>
      <c r="J48" s="35"/>
      <c r="K48" s="35"/>
      <c r="L48" s="35"/>
      <c r="M48" s="52"/>
      <c r="N48" s="52"/>
      <c r="O48" s="52">
        <f>SUM(P48:Q48)</f>
        <v>0</v>
      </c>
      <c r="P48" s="52"/>
      <c r="Q48" s="52">
        <v>0</v>
      </c>
      <c r="R48" s="55">
        <f>SUM(S48:T48)</f>
        <v>0</v>
      </c>
      <c r="S48" s="55"/>
      <c r="T48" s="55">
        <v>0</v>
      </c>
      <c r="U48" s="55">
        <f>SUM(V48:W48)</f>
        <v>0</v>
      </c>
      <c r="V48" s="55"/>
      <c r="W48" s="52">
        <v>0</v>
      </c>
    </row>
    <row r="49" spans="1:23" ht="63" customHeight="1">
      <c r="A49" s="381" t="s">
        <v>345</v>
      </c>
      <c r="B49" s="445"/>
      <c r="C49" s="445"/>
      <c r="D49" s="445"/>
      <c r="E49" s="445"/>
      <c r="F49" s="445"/>
      <c r="G49" s="445"/>
      <c r="H49" s="445"/>
      <c r="I49" s="445"/>
      <c r="J49" s="445"/>
      <c r="K49" s="445"/>
      <c r="L49" s="14"/>
      <c r="M49" s="6">
        <f>SUM(M50+M71)</f>
        <v>1553000</v>
      </c>
      <c r="N49" s="6">
        <f aca="true" t="shared" si="12" ref="N49:W49">SUM(N50+N71)</f>
        <v>0</v>
      </c>
      <c r="O49" s="6">
        <f t="shared" si="12"/>
        <v>1565642</v>
      </c>
      <c r="P49" s="6">
        <f t="shared" si="12"/>
        <v>1565642</v>
      </c>
      <c r="Q49" s="6">
        <f t="shared" si="12"/>
        <v>0</v>
      </c>
      <c r="R49" s="6">
        <f t="shared" si="12"/>
        <v>1573356</v>
      </c>
      <c r="S49" s="6">
        <f t="shared" si="12"/>
        <v>1573356</v>
      </c>
      <c r="T49" s="6">
        <f t="shared" si="12"/>
        <v>0</v>
      </c>
      <c r="U49" s="6">
        <f t="shared" si="12"/>
        <v>1581379</v>
      </c>
      <c r="V49" s="6">
        <f t="shared" si="12"/>
        <v>1581379</v>
      </c>
      <c r="W49" s="6">
        <f t="shared" si="12"/>
        <v>0</v>
      </c>
    </row>
    <row r="50" spans="1:23" ht="45.75" customHeight="1">
      <c r="A50" s="13" t="s">
        <v>63</v>
      </c>
      <c r="B50" s="40" t="s">
        <v>67</v>
      </c>
      <c r="C50" s="37"/>
      <c r="D50" s="37"/>
      <c r="E50" s="37"/>
      <c r="F50" s="37"/>
      <c r="G50" s="37"/>
      <c r="H50" s="37"/>
      <c r="I50" s="37"/>
      <c r="J50" s="37"/>
      <c r="K50" s="37"/>
      <c r="L50" s="14"/>
      <c r="M50" s="63">
        <f>SUM(M52+M53+M54+M55+M66+M67+M70+M51)</f>
        <v>1545600</v>
      </c>
      <c r="N50" s="63">
        <f aca="true" t="shared" si="13" ref="N50:W50">SUM(N52+N53+N54+N55+N66+N67+N70+N51)</f>
        <v>0</v>
      </c>
      <c r="O50" s="63">
        <f t="shared" si="13"/>
        <v>1556910</v>
      </c>
      <c r="P50" s="63">
        <f t="shared" si="13"/>
        <v>1556910</v>
      </c>
      <c r="Q50" s="63">
        <f t="shared" si="13"/>
        <v>0</v>
      </c>
      <c r="R50" s="63">
        <f t="shared" si="13"/>
        <v>1564624</v>
      </c>
      <c r="S50" s="63">
        <f t="shared" si="13"/>
        <v>1564624</v>
      </c>
      <c r="T50" s="63">
        <f t="shared" si="13"/>
        <v>0</v>
      </c>
      <c r="U50" s="63">
        <f t="shared" si="13"/>
        <v>1572647</v>
      </c>
      <c r="V50" s="63">
        <f t="shared" si="13"/>
        <v>1572647</v>
      </c>
      <c r="W50" s="63">
        <f t="shared" si="13"/>
        <v>0</v>
      </c>
    </row>
    <row r="51" spans="1:23" ht="94.5" customHeight="1">
      <c r="A51" s="61" t="s">
        <v>64</v>
      </c>
      <c r="B51" s="40" t="s">
        <v>251</v>
      </c>
      <c r="C51" s="37"/>
      <c r="D51" s="37"/>
      <c r="E51" s="37" t="s">
        <v>117</v>
      </c>
      <c r="F51" s="37" t="s">
        <v>252</v>
      </c>
      <c r="G51" s="37" t="s">
        <v>253</v>
      </c>
      <c r="H51" s="37" t="s">
        <v>346</v>
      </c>
      <c r="I51" s="37" t="s">
        <v>336</v>
      </c>
      <c r="J51" s="35" t="s">
        <v>337</v>
      </c>
      <c r="K51" s="35" t="s">
        <v>338</v>
      </c>
      <c r="L51" s="14"/>
      <c r="M51" s="63">
        <v>2000</v>
      </c>
      <c r="N51" s="63"/>
      <c r="O51" s="63">
        <f>SUM(P51:Q51)</f>
        <v>2360</v>
      </c>
      <c r="P51" s="63">
        <v>2360</v>
      </c>
      <c r="Q51" s="63">
        <v>0</v>
      </c>
      <c r="R51" s="63">
        <f>SUM(S51:T51)</f>
        <v>2360</v>
      </c>
      <c r="S51" s="63">
        <v>2360</v>
      </c>
      <c r="T51" s="63">
        <v>0</v>
      </c>
      <c r="U51" s="45">
        <f>SUM(V51:W51)</f>
        <v>2360</v>
      </c>
      <c r="V51" s="63">
        <v>2360</v>
      </c>
      <c r="W51" s="63">
        <v>0</v>
      </c>
    </row>
    <row r="52" spans="1:23" ht="91.5" customHeight="1" hidden="1">
      <c r="A52" s="61" t="s">
        <v>347</v>
      </c>
      <c r="B52" s="36" t="s">
        <v>348</v>
      </c>
      <c r="C52" s="37"/>
      <c r="D52" s="37"/>
      <c r="E52" s="37" t="s">
        <v>126</v>
      </c>
      <c r="F52" s="37" t="s">
        <v>135</v>
      </c>
      <c r="G52" s="37" t="s">
        <v>307</v>
      </c>
      <c r="H52" s="37" t="s">
        <v>121</v>
      </c>
      <c r="I52" s="37" t="s">
        <v>349</v>
      </c>
      <c r="J52" s="35" t="s">
        <v>350</v>
      </c>
      <c r="K52" s="35" t="s">
        <v>351</v>
      </c>
      <c r="L52" s="14"/>
      <c r="M52" s="63">
        <v>0</v>
      </c>
      <c r="N52" s="63"/>
      <c r="O52" s="63">
        <f>SUM(P52:Q52)</f>
        <v>0</v>
      </c>
      <c r="P52" s="63">
        <v>0</v>
      </c>
      <c r="Q52" s="63">
        <v>0</v>
      </c>
      <c r="R52" s="63">
        <f>SUM(S52:T52)</f>
        <v>0</v>
      </c>
      <c r="S52" s="63">
        <v>0</v>
      </c>
      <c r="T52" s="63">
        <v>0</v>
      </c>
      <c r="U52" s="45">
        <f>SUM(V52:W52)</f>
        <v>0</v>
      </c>
      <c r="V52" s="45">
        <v>0</v>
      </c>
      <c r="W52" s="63">
        <v>0</v>
      </c>
    </row>
    <row r="53" spans="1:23" ht="239.25" customHeight="1">
      <c r="A53" s="61" t="s">
        <v>136</v>
      </c>
      <c r="B53" s="357" t="s">
        <v>352</v>
      </c>
      <c r="C53" s="365"/>
      <c r="D53" s="365"/>
      <c r="E53" s="37" t="s">
        <v>118</v>
      </c>
      <c r="F53" s="37" t="s">
        <v>135</v>
      </c>
      <c r="G53" s="37" t="s">
        <v>201</v>
      </c>
      <c r="H53" s="37" t="s">
        <v>121</v>
      </c>
      <c r="I53" s="365" t="s">
        <v>336</v>
      </c>
      <c r="J53" s="557" t="s">
        <v>337</v>
      </c>
      <c r="K53" s="557" t="s">
        <v>338</v>
      </c>
      <c r="L53" s="14"/>
      <c r="M53" s="63">
        <v>200000</v>
      </c>
      <c r="N53" s="63"/>
      <c r="O53" s="63">
        <f>SUM(P53:Q53)</f>
        <v>200000</v>
      </c>
      <c r="P53" s="63">
        <v>200000</v>
      </c>
      <c r="Q53" s="63">
        <v>0</v>
      </c>
      <c r="R53" s="45">
        <f>SUM(S53:T53)</f>
        <v>200000</v>
      </c>
      <c r="S53" s="45">
        <v>200000</v>
      </c>
      <c r="T53" s="63">
        <v>0</v>
      </c>
      <c r="U53" s="45">
        <f>SUM(V53:W53)</f>
        <v>200000</v>
      </c>
      <c r="V53" s="45">
        <v>200000</v>
      </c>
      <c r="W53" s="63">
        <v>0</v>
      </c>
    </row>
    <row r="54" spans="1:23" ht="21.75" customHeight="1">
      <c r="A54" s="198" t="s">
        <v>137</v>
      </c>
      <c r="B54" s="358"/>
      <c r="C54" s="366"/>
      <c r="D54" s="366"/>
      <c r="E54" s="37" t="s">
        <v>118</v>
      </c>
      <c r="F54" s="37" t="s">
        <v>135</v>
      </c>
      <c r="G54" s="37" t="s">
        <v>228</v>
      </c>
      <c r="H54" s="37" t="s">
        <v>121</v>
      </c>
      <c r="I54" s="366"/>
      <c r="J54" s="559"/>
      <c r="K54" s="559"/>
      <c r="L54" s="14"/>
      <c r="M54" s="63">
        <v>1106600</v>
      </c>
      <c r="N54" s="63"/>
      <c r="O54" s="63">
        <f>SUM(P54:Q54)</f>
        <v>1106600</v>
      </c>
      <c r="P54" s="63">
        <f>M54</f>
        <v>1106600</v>
      </c>
      <c r="Q54" s="63"/>
      <c r="R54" s="45">
        <f>SUM(S54:T54)</f>
        <v>1106600</v>
      </c>
      <c r="S54" s="45">
        <f>P54</f>
        <v>1106600</v>
      </c>
      <c r="T54" s="63"/>
      <c r="U54" s="45">
        <f>SUM(V54:W54)</f>
        <v>1106600</v>
      </c>
      <c r="V54" s="45">
        <f>S54</f>
        <v>1106600</v>
      </c>
      <c r="W54" s="63"/>
    </row>
    <row r="55" spans="1:23" ht="18" customHeight="1">
      <c r="A55" s="410" t="s">
        <v>138</v>
      </c>
      <c r="B55" s="385" t="s">
        <v>257</v>
      </c>
      <c r="C55" s="37"/>
      <c r="D55" s="37"/>
      <c r="E55" s="37"/>
      <c r="F55" s="37"/>
      <c r="G55" s="37"/>
      <c r="H55" s="37"/>
      <c r="I55" s="37"/>
      <c r="J55" s="37"/>
      <c r="K55" s="37"/>
      <c r="L55" s="14"/>
      <c r="M55" s="63">
        <f>SUM(M56:M57)</f>
        <v>192000</v>
      </c>
      <c r="N55" s="63"/>
      <c r="O55" s="63">
        <f aca="true" t="shared" si="14" ref="O55:W55">SUM(O56:O57)</f>
        <v>194850</v>
      </c>
      <c r="P55" s="63">
        <f t="shared" si="14"/>
        <v>194850</v>
      </c>
      <c r="Q55" s="63">
        <f t="shared" si="14"/>
        <v>0</v>
      </c>
      <c r="R55" s="63">
        <f t="shared" si="14"/>
        <v>202564</v>
      </c>
      <c r="S55" s="63">
        <f t="shared" si="14"/>
        <v>202564</v>
      </c>
      <c r="T55" s="63">
        <f t="shared" si="14"/>
        <v>0</v>
      </c>
      <c r="U55" s="63">
        <f t="shared" si="14"/>
        <v>210587</v>
      </c>
      <c r="V55" s="63">
        <f t="shared" si="14"/>
        <v>210587</v>
      </c>
      <c r="W55" s="63">
        <f t="shared" si="14"/>
        <v>0</v>
      </c>
    </row>
    <row r="56" spans="1:23" ht="18.75" customHeight="1">
      <c r="A56" s="453"/>
      <c r="B56" s="453"/>
      <c r="C56" s="37"/>
      <c r="D56" s="37"/>
      <c r="E56" s="36" t="s">
        <v>127</v>
      </c>
      <c r="F56" s="36" t="s">
        <v>260</v>
      </c>
      <c r="G56" s="36" t="s">
        <v>258</v>
      </c>
      <c r="H56" s="36" t="s">
        <v>121</v>
      </c>
      <c r="I56" s="36"/>
      <c r="J56" s="37"/>
      <c r="K56" s="37"/>
      <c r="L56" s="14"/>
      <c r="M56" s="63">
        <v>0</v>
      </c>
      <c r="N56" s="63"/>
      <c r="O56" s="63">
        <f>SUM(P56:Q56)</f>
        <v>0</v>
      </c>
      <c r="P56" s="63">
        <v>0</v>
      </c>
      <c r="Q56" s="63">
        <v>0</v>
      </c>
      <c r="R56" s="45">
        <f>SUM(S56:T56)</f>
        <v>0</v>
      </c>
      <c r="S56" s="45">
        <v>0</v>
      </c>
      <c r="T56" s="63">
        <v>0</v>
      </c>
      <c r="U56" s="45">
        <f>SUM(V56:W56)</f>
        <v>0</v>
      </c>
      <c r="V56" s="45">
        <v>0</v>
      </c>
      <c r="W56" s="63">
        <v>0</v>
      </c>
    </row>
    <row r="57" spans="1:23" ht="17.25" customHeight="1">
      <c r="A57" s="453"/>
      <c r="B57" s="453"/>
      <c r="C57" s="37"/>
      <c r="D57" s="37"/>
      <c r="E57" s="37"/>
      <c r="F57" s="37"/>
      <c r="G57" s="37"/>
      <c r="H57" s="37"/>
      <c r="I57" s="37"/>
      <c r="J57" s="37"/>
      <c r="K57" s="37"/>
      <c r="L57" s="14"/>
      <c r="M57" s="63">
        <f>SUM(M58+M61+M62)</f>
        <v>192000</v>
      </c>
      <c r="N57" s="63"/>
      <c r="O57" s="63">
        <f aca="true" t="shared" si="15" ref="O57:W57">SUM(O58+O61+O62)</f>
        <v>194850</v>
      </c>
      <c r="P57" s="63">
        <f t="shared" si="15"/>
        <v>194850</v>
      </c>
      <c r="Q57" s="63">
        <f t="shared" si="15"/>
        <v>0</v>
      </c>
      <c r="R57" s="63">
        <f t="shared" si="15"/>
        <v>202564</v>
      </c>
      <c r="S57" s="63">
        <f t="shared" si="15"/>
        <v>202564</v>
      </c>
      <c r="T57" s="63">
        <f t="shared" si="15"/>
        <v>0</v>
      </c>
      <c r="U57" s="63">
        <f t="shared" si="15"/>
        <v>210587</v>
      </c>
      <c r="V57" s="63">
        <f t="shared" si="15"/>
        <v>210587</v>
      </c>
      <c r="W57" s="63">
        <f t="shared" si="15"/>
        <v>0</v>
      </c>
    </row>
    <row r="58" spans="1:23" ht="181.5" customHeight="1">
      <c r="A58" s="453"/>
      <c r="B58" s="453"/>
      <c r="C58" s="37"/>
      <c r="D58" s="37"/>
      <c r="E58" s="37" t="s">
        <v>139</v>
      </c>
      <c r="F58" s="37" t="s">
        <v>126</v>
      </c>
      <c r="G58" s="37" t="s">
        <v>353</v>
      </c>
      <c r="H58" s="37" t="s">
        <v>121</v>
      </c>
      <c r="I58" s="37" t="s">
        <v>336</v>
      </c>
      <c r="J58" s="35" t="s">
        <v>337</v>
      </c>
      <c r="K58" s="35" t="s">
        <v>338</v>
      </c>
      <c r="L58" s="14"/>
      <c r="M58" s="63">
        <f>SUM(M59:M60)</f>
        <v>2000</v>
      </c>
      <c r="N58" s="63"/>
      <c r="O58" s="63">
        <f aca="true" t="shared" si="16" ref="O58:W58">SUM(O59:O60)</f>
        <v>2000</v>
      </c>
      <c r="P58" s="63">
        <f t="shared" si="16"/>
        <v>2000</v>
      </c>
      <c r="Q58" s="63">
        <f t="shared" si="16"/>
        <v>0</v>
      </c>
      <c r="R58" s="63">
        <f t="shared" si="16"/>
        <v>2000</v>
      </c>
      <c r="S58" s="63">
        <f t="shared" si="16"/>
        <v>2000</v>
      </c>
      <c r="T58" s="63">
        <f t="shared" si="16"/>
        <v>0</v>
      </c>
      <c r="U58" s="63">
        <f t="shared" si="16"/>
        <v>2000</v>
      </c>
      <c r="V58" s="63">
        <f t="shared" si="16"/>
        <v>2000</v>
      </c>
      <c r="W58" s="63">
        <f t="shared" si="16"/>
        <v>0</v>
      </c>
    </row>
    <row r="59" spans="1:23" ht="21" customHeight="1">
      <c r="A59" s="453"/>
      <c r="B59" s="453"/>
      <c r="C59" s="37"/>
      <c r="D59" s="37"/>
      <c r="E59" s="379" t="s">
        <v>354</v>
      </c>
      <c r="F59" s="445"/>
      <c r="G59" s="451"/>
      <c r="H59" s="37"/>
      <c r="I59" s="37"/>
      <c r="J59" s="37"/>
      <c r="K59" s="37"/>
      <c r="L59" s="14"/>
      <c r="M59" s="63">
        <v>2000</v>
      </c>
      <c r="N59" s="63"/>
      <c r="O59" s="63">
        <f>SUM(P59:Q59)</f>
        <v>2000</v>
      </c>
      <c r="P59" s="63">
        <v>2000</v>
      </c>
      <c r="Q59" s="63">
        <v>0</v>
      </c>
      <c r="R59" s="45">
        <f>SUM(S59:T59)</f>
        <v>2000</v>
      </c>
      <c r="S59" s="45">
        <v>2000</v>
      </c>
      <c r="T59" s="63">
        <v>0</v>
      </c>
      <c r="U59" s="45">
        <f>SUM(V59:W59)</f>
        <v>2000</v>
      </c>
      <c r="V59" s="45">
        <v>2000</v>
      </c>
      <c r="W59" s="63">
        <v>0</v>
      </c>
    </row>
    <row r="60" spans="1:23" ht="18.75" customHeight="1">
      <c r="A60" s="453"/>
      <c r="B60" s="453"/>
      <c r="C60" s="37"/>
      <c r="D60" s="37"/>
      <c r="E60" s="379"/>
      <c r="F60" s="445"/>
      <c r="G60" s="451"/>
      <c r="H60" s="37"/>
      <c r="I60" s="37"/>
      <c r="J60" s="37"/>
      <c r="K60" s="37"/>
      <c r="L60" s="14"/>
      <c r="M60" s="63"/>
      <c r="N60" s="63"/>
      <c r="O60" s="63">
        <f>SUM(P60:Q60)</f>
        <v>0</v>
      </c>
      <c r="P60" s="63"/>
      <c r="Q60" s="63">
        <v>0</v>
      </c>
      <c r="R60" s="45">
        <f>SUM(S60:T60)</f>
        <v>0</v>
      </c>
      <c r="S60" s="45"/>
      <c r="T60" s="63">
        <v>0</v>
      </c>
      <c r="U60" s="45">
        <f>SUM(V60:W60)</f>
        <v>0</v>
      </c>
      <c r="V60" s="45"/>
      <c r="W60" s="63">
        <v>0</v>
      </c>
    </row>
    <row r="61" spans="1:23" ht="18" customHeight="1">
      <c r="A61" s="453"/>
      <c r="B61" s="453"/>
      <c r="C61" s="37"/>
      <c r="D61" s="37"/>
      <c r="E61" s="37" t="s">
        <v>139</v>
      </c>
      <c r="F61" s="37" t="s">
        <v>126</v>
      </c>
      <c r="G61" s="37" t="s">
        <v>264</v>
      </c>
      <c r="H61" s="37" t="s">
        <v>121</v>
      </c>
      <c r="I61" s="37"/>
      <c r="J61" s="37"/>
      <c r="K61" s="37"/>
      <c r="L61" s="14"/>
      <c r="M61" s="63"/>
      <c r="N61" s="63"/>
      <c r="O61" s="63">
        <f>SUM(P61:Q61)</f>
        <v>0</v>
      </c>
      <c r="P61" s="63"/>
      <c r="Q61" s="63">
        <v>0</v>
      </c>
      <c r="R61" s="45">
        <f>SUM(S61:T61)</f>
        <v>0</v>
      </c>
      <c r="S61" s="45"/>
      <c r="T61" s="63">
        <v>0</v>
      </c>
      <c r="U61" s="45">
        <f>SUM(V61:W61)</f>
        <v>0</v>
      </c>
      <c r="V61" s="45"/>
      <c r="W61" s="63">
        <v>0</v>
      </c>
    </row>
    <row r="62" spans="1:23" ht="18" customHeight="1">
      <c r="A62" s="453"/>
      <c r="B62" s="453"/>
      <c r="C62" s="37"/>
      <c r="D62" s="37"/>
      <c r="E62" s="37" t="s">
        <v>139</v>
      </c>
      <c r="F62" s="37" t="s">
        <v>126</v>
      </c>
      <c r="G62" s="37"/>
      <c r="H62" s="37" t="s">
        <v>121</v>
      </c>
      <c r="I62" s="365" t="s">
        <v>336</v>
      </c>
      <c r="J62" s="557" t="s">
        <v>337</v>
      </c>
      <c r="K62" s="557" t="s">
        <v>338</v>
      </c>
      <c r="L62" s="14"/>
      <c r="M62" s="63">
        <f>SUM(M63:M65)</f>
        <v>190000</v>
      </c>
      <c r="N62" s="63"/>
      <c r="O62" s="63">
        <f>SUM(O63:O65)</f>
        <v>192850</v>
      </c>
      <c r="P62" s="63">
        <f>SUM(P63:P65)</f>
        <v>192850</v>
      </c>
      <c r="Q62" s="63">
        <f>SUM(Q64:Q65)</f>
        <v>0</v>
      </c>
      <c r="R62" s="63">
        <f>SUM(R63:R65)</f>
        <v>200564</v>
      </c>
      <c r="S62" s="63">
        <f>SUM(S63:S65)</f>
        <v>200564</v>
      </c>
      <c r="T62" s="63">
        <f>SUM(T64:T65)</f>
        <v>0</v>
      </c>
      <c r="U62" s="63">
        <f>SUM(U63:U65)</f>
        <v>208587</v>
      </c>
      <c r="V62" s="63">
        <f>SUM(V63:V65)</f>
        <v>208587</v>
      </c>
      <c r="W62" s="63">
        <f>SUM(W64:W65)</f>
        <v>0</v>
      </c>
    </row>
    <row r="63" spans="1:23" ht="18" customHeight="1" hidden="1">
      <c r="A63" s="453"/>
      <c r="B63" s="453"/>
      <c r="C63" s="37"/>
      <c r="D63" s="37"/>
      <c r="E63" s="379"/>
      <c r="F63" s="375"/>
      <c r="G63" s="376"/>
      <c r="H63" s="37"/>
      <c r="I63" s="418"/>
      <c r="J63" s="558"/>
      <c r="K63" s="558"/>
      <c r="L63" s="14"/>
      <c r="M63" s="63"/>
      <c r="N63" s="63"/>
      <c r="O63" s="63">
        <f>SUM(P63:Q63)</f>
        <v>0</v>
      </c>
      <c r="P63" s="63"/>
      <c r="Q63" s="63"/>
      <c r="R63" s="45">
        <f>SUM(S63:T63)</f>
        <v>0</v>
      </c>
      <c r="S63" s="63"/>
      <c r="T63" s="63"/>
      <c r="U63" s="45">
        <f>SUM(V63:W63)</f>
        <v>0</v>
      </c>
      <c r="V63" s="63"/>
      <c r="W63" s="63"/>
    </row>
    <row r="64" spans="1:23" ht="18" customHeight="1">
      <c r="A64" s="453"/>
      <c r="B64" s="453"/>
      <c r="C64" s="37"/>
      <c r="D64" s="37"/>
      <c r="E64" s="379" t="s">
        <v>355</v>
      </c>
      <c r="F64" s="445"/>
      <c r="G64" s="451"/>
      <c r="H64" s="37"/>
      <c r="I64" s="418"/>
      <c r="J64" s="558"/>
      <c r="K64" s="558"/>
      <c r="L64" s="14"/>
      <c r="M64" s="63">
        <v>190000</v>
      </c>
      <c r="N64" s="63"/>
      <c r="O64" s="63">
        <f>SUM(P64:Q64)</f>
        <v>192850</v>
      </c>
      <c r="P64" s="63">
        <v>192850</v>
      </c>
      <c r="Q64" s="63">
        <v>0</v>
      </c>
      <c r="R64" s="45">
        <f>SUM(S64:T64)</f>
        <v>200564</v>
      </c>
      <c r="S64" s="45">
        <v>200564</v>
      </c>
      <c r="T64" s="63">
        <v>0</v>
      </c>
      <c r="U64" s="45">
        <f>SUM(V64:W64)</f>
        <v>208587</v>
      </c>
      <c r="V64" s="45">
        <v>208587</v>
      </c>
      <c r="W64" s="63">
        <v>0</v>
      </c>
    </row>
    <row r="65" spans="1:23" ht="18" customHeight="1">
      <c r="A65" s="452"/>
      <c r="B65" s="452"/>
      <c r="C65" s="37"/>
      <c r="D65" s="37"/>
      <c r="E65" s="379"/>
      <c r="F65" s="445"/>
      <c r="G65" s="451"/>
      <c r="H65" s="37"/>
      <c r="I65" s="418"/>
      <c r="J65" s="558"/>
      <c r="K65" s="558"/>
      <c r="L65" s="14"/>
      <c r="M65" s="63"/>
      <c r="N65" s="63"/>
      <c r="O65" s="63">
        <f>SUM(P65:Q65)</f>
        <v>0</v>
      </c>
      <c r="P65" s="63"/>
      <c r="Q65" s="63">
        <v>0</v>
      </c>
      <c r="R65" s="45">
        <f>SUM(S65:T65)</f>
        <v>0</v>
      </c>
      <c r="S65" s="45"/>
      <c r="T65" s="63">
        <v>0</v>
      </c>
      <c r="U65" s="45">
        <f>SUM(V65:W65)</f>
        <v>0</v>
      </c>
      <c r="V65" s="45"/>
      <c r="W65" s="63">
        <v>0</v>
      </c>
    </row>
    <row r="66" spans="1:23" ht="35.25" customHeight="1">
      <c r="A66" s="61" t="s">
        <v>145</v>
      </c>
      <c r="B66" s="36" t="s">
        <v>142</v>
      </c>
      <c r="C66" s="37"/>
      <c r="D66" s="37"/>
      <c r="E66" s="37" t="s">
        <v>139</v>
      </c>
      <c r="F66" s="37" t="s">
        <v>126</v>
      </c>
      <c r="G66" s="37"/>
      <c r="H66" s="37" t="s">
        <v>121</v>
      </c>
      <c r="I66" s="366"/>
      <c r="J66" s="559"/>
      <c r="K66" s="559"/>
      <c r="L66" s="14"/>
      <c r="M66" s="63"/>
      <c r="N66" s="63"/>
      <c r="O66" s="63">
        <f>SUM(P66:Q66)</f>
        <v>0</v>
      </c>
      <c r="P66" s="63"/>
      <c r="Q66" s="63">
        <v>0</v>
      </c>
      <c r="R66" s="45">
        <f>SUM(S66:T66)</f>
        <v>0</v>
      </c>
      <c r="S66" s="45"/>
      <c r="T66" s="63">
        <v>0</v>
      </c>
      <c r="U66" s="45">
        <f>SUM(V66:W66)</f>
        <v>0</v>
      </c>
      <c r="V66" s="45"/>
      <c r="W66" s="63">
        <v>0</v>
      </c>
    </row>
    <row r="67" spans="1:23" ht="96" customHeight="1">
      <c r="A67" s="61" t="s">
        <v>148</v>
      </c>
      <c r="B67" s="36" t="s">
        <v>146</v>
      </c>
      <c r="C67" s="37"/>
      <c r="D67" s="37"/>
      <c r="E67" s="37"/>
      <c r="F67" s="37"/>
      <c r="G67" s="37"/>
      <c r="H67" s="37"/>
      <c r="I67" s="37"/>
      <c r="J67" s="37"/>
      <c r="K67" s="37"/>
      <c r="L67" s="14"/>
      <c r="M67" s="63">
        <f>SUM(M68:M69)</f>
        <v>45000</v>
      </c>
      <c r="N67" s="63"/>
      <c r="O67" s="63">
        <f aca="true" t="shared" si="17" ref="O67:W67">SUM(O68:O69)</f>
        <v>53100</v>
      </c>
      <c r="P67" s="63">
        <f t="shared" si="17"/>
        <v>53100</v>
      </c>
      <c r="Q67" s="63">
        <f t="shared" si="17"/>
        <v>0</v>
      </c>
      <c r="R67" s="63">
        <f t="shared" si="17"/>
        <v>53100</v>
      </c>
      <c r="S67" s="63">
        <f t="shared" si="17"/>
        <v>53100</v>
      </c>
      <c r="T67" s="63">
        <f t="shared" si="17"/>
        <v>0</v>
      </c>
      <c r="U67" s="63">
        <f t="shared" si="17"/>
        <v>53100</v>
      </c>
      <c r="V67" s="63">
        <f t="shared" si="17"/>
        <v>53100</v>
      </c>
      <c r="W67" s="63">
        <f t="shared" si="17"/>
        <v>0</v>
      </c>
    </row>
    <row r="68" spans="1:23" ht="15.75" customHeight="1">
      <c r="A68" s="61"/>
      <c r="B68" s="36"/>
      <c r="C68" s="37"/>
      <c r="D68" s="37"/>
      <c r="E68" s="37" t="s">
        <v>139</v>
      </c>
      <c r="F68" s="37" t="s">
        <v>126</v>
      </c>
      <c r="G68" s="37" t="s">
        <v>266</v>
      </c>
      <c r="H68" s="37" t="s">
        <v>121</v>
      </c>
      <c r="I68" s="37"/>
      <c r="J68" s="37"/>
      <c r="K68" s="37"/>
      <c r="L68" s="14"/>
      <c r="M68" s="63"/>
      <c r="N68" s="63"/>
      <c r="O68" s="63">
        <f>SUM(P68:Q68)</f>
        <v>0</v>
      </c>
      <c r="P68" s="63"/>
      <c r="Q68" s="63">
        <v>0</v>
      </c>
      <c r="R68" s="45">
        <f>SUM(S68:T68)</f>
        <v>0</v>
      </c>
      <c r="S68" s="45"/>
      <c r="T68" s="63">
        <v>0</v>
      </c>
      <c r="U68" s="45">
        <f>SUM(V68:W68)</f>
        <v>0</v>
      </c>
      <c r="V68" s="45"/>
      <c r="W68" s="63">
        <v>0</v>
      </c>
    </row>
    <row r="69" spans="1:23" ht="15.75" customHeight="1">
      <c r="A69" s="61"/>
      <c r="B69" s="36"/>
      <c r="C69" s="37"/>
      <c r="D69" s="37"/>
      <c r="E69" s="379" t="s">
        <v>356</v>
      </c>
      <c r="F69" s="375"/>
      <c r="G69" s="375"/>
      <c r="H69" s="376"/>
      <c r="I69" s="37"/>
      <c r="J69" s="37"/>
      <c r="K69" s="37"/>
      <c r="L69" s="14"/>
      <c r="M69" s="63">
        <v>45000</v>
      </c>
      <c r="N69" s="63"/>
      <c r="O69" s="63">
        <f>SUM(P69:Q69)</f>
        <v>53100</v>
      </c>
      <c r="P69" s="63">
        <v>53100</v>
      </c>
      <c r="Q69" s="63">
        <v>0</v>
      </c>
      <c r="R69" s="45">
        <f>SUM(S69:T69)</f>
        <v>53100</v>
      </c>
      <c r="S69" s="45">
        <v>53100</v>
      </c>
      <c r="T69" s="63">
        <v>0</v>
      </c>
      <c r="U69" s="45">
        <f>SUM(V69:W69)</f>
        <v>53100</v>
      </c>
      <c r="V69" s="45">
        <v>53100</v>
      </c>
      <c r="W69" s="63">
        <v>0</v>
      </c>
    </row>
    <row r="70" spans="1:23" ht="27" customHeight="1">
      <c r="A70" s="61" t="s">
        <v>357</v>
      </c>
      <c r="B70" s="36" t="s">
        <v>149</v>
      </c>
      <c r="C70" s="37"/>
      <c r="D70" s="37"/>
      <c r="E70" s="37" t="s">
        <v>139</v>
      </c>
      <c r="F70" s="37" t="s">
        <v>126</v>
      </c>
      <c r="G70" s="37"/>
      <c r="H70" s="37" t="s">
        <v>121</v>
      </c>
      <c r="I70" s="365" t="s">
        <v>358</v>
      </c>
      <c r="J70" s="557" t="s">
        <v>337</v>
      </c>
      <c r="K70" s="557" t="s">
        <v>338</v>
      </c>
      <c r="L70" s="14"/>
      <c r="M70" s="63"/>
      <c r="N70" s="63"/>
      <c r="O70" s="63">
        <f>SUM(P70:Q70)</f>
        <v>0</v>
      </c>
      <c r="P70" s="63"/>
      <c r="Q70" s="63">
        <v>0</v>
      </c>
      <c r="R70" s="45">
        <f>SUM(S70:T70)</f>
        <v>0</v>
      </c>
      <c r="S70" s="45"/>
      <c r="T70" s="63">
        <v>0</v>
      </c>
      <c r="U70" s="45">
        <f>SUM(V70:W70)</f>
        <v>0</v>
      </c>
      <c r="V70" s="45"/>
      <c r="W70" s="63">
        <v>0</v>
      </c>
    </row>
    <row r="71" spans="1:23" ht="23.25" customHeight="1">
      <c r="A71" s="61" t="s">
        <v>111</v>
      </c>
      <c r="B71" s="36" t="s">
        <v>187</v>
      </c>
      <c r="C71" s="37"/>
      <c r="D71" s="37"/>
      <c r="E71" s="35" t="s">
        <v>117</v>
      </c>
      <c r="F71" s="35" t="s">
        <v>14</v>
      </c>
      <c r="G71" s="35" t="s">
        <v>194</v>
      </c>
      <c r="H71" s="35"/>
      <c r="I71" s="418"/>
      <c r="J71" s="558"/>
      <c r="K71" s="558"/>
      <c r="L71" s="14"/>
      <c r="M71" s="63">
        <f>SUM(M72:M73)</f>
        <v>7400</v>
      </c>
      <c r="N71" s="63"/>
      <c r="O71" s="63">
        <f aca="true" t="shared" si="18" ref="O71:W71">SUM(O72:O73)</f>
        <v>8732</v>
      </c>
      <c r="P71" s="63">
        <f t="shared" si="18"/>
        <v>8732</v>
      </c>
      <c r="Q71" s="63">
        <f t="shared" si="18"/>
        <v>0</v>
      </c>
      <c r="R71" s="63">
        <f t="shared" si="18"/>
        <v>8732</v>
      </c>
      <c r="S71" s="63">
        <f t="shared" si="18"/>
        <v>8732</v>
      </c>
      <c r="T71" s="63">
        <f t="shared" si="18"/>
        <v>0</v>
      </c>
      <c r="U71" s="63">
        <f t="shared" si="18"/>
        <v>8732</v>
      </c>
      <c r="V71" s="63">
        <f t="shared" si="18"/>
        <v>8732</v>
      </c>
      <c r="W71" s="63">
        <f t="shared" si="18"/>
        <v>0</v>
      </c>
    </row>
    <row r="72" spans="1:23" ht="33.75">
      <c r="A72" s="57" t="s">
        <v>267</v>
      </c>
      <c r="B72" s="36" t="s">
        <v>359</v>
      </c>
      <c r="C72" s="35"/>
      <c r="D72" s="35"/>
      <c r="E72" s="35" t="s">
        <v>117</v>
      </c>
      <c r="F72" s="35" t="s">
        <v>14</v>
      </c>
      <c r="G72" s="35" t="s">
        <v>194</v>
      </c>
      <c r="H72" s="35" t="s">
        <v>121</v>
      </c>
      <c r="I72" s="418"/>
      <c r="J72" s="558"/>
      <c r="K72" s="558"/>
      <c r="L72" s="35"/>
      <c r="M72" s="52">
        <v>7400</v>
      </c>
      <c r="N72" s="52"/>
      <c r="O72" s="52">
        <f>SUM(P72:Q72)</f>
        <v>8732</v>
      </c>
      <c r="P72" s="52">
        <v>8732</v>
      </c>
      <c r="Q72" s="52">
        <v>0</v>
      </c>
      <c r="R72" s="52">
        <f>SUM(S72:T72)</f>
        <v>8732</v>
      </c>
      <c r="S72" s="52">
        <v>8732</v>
      </c>
      <c r="T72" s="52">
        <v>0</v>
      </c>
      <c r="U72" s="52">
        <f>SUM(V72:W72)</f>
        <v>8732</v>
      </c>
      <c r="V72" s="52">
        <v>8732</v>
      </c>
      <c r="W72" s="52">
        <v>0</v>
      </c>
    </row>
    <row r="73" spans="1:23" ht="78.75" customHeight="1">
      <c r="A73" s="57" t="s">
        <v>269</v>
      </c>
      <c r="B73" s="36" t="s">
        <v>270</v>
      </c>
      <c r="C73" s="35"/>
      <c r="D73" s="35"/>
      <c r="E73" s="35" t="s">
        <v>252</v>
      </c>
      <c r="F73" s="35" t="s">
        <v>144</v>
      </c>
      <c r="G73" s="35"/>
      <c r="H73" s="35" t="s">
        <v>360</v>
      </c>
      <c r="I73" s="366"/>
      <c r="J73" s="559"/>
      <c r="K73" s="559"/>
      <c r="L73" s="68"/>
      <c r="M73" s="69"/>
      <c r="N73" s="69"/>
      <c r="O73" s="52">
        <f>SUM(P73:Q73)</f>
        <v>0</v>
      </c>
      <c r="P73" s="69"/>
      <c r="Q73" s="69">
        <v>0</v>
      </c>
      <c r="R73" s="52">
        <f>SUM(S73:T73)</f>
        <v>0</v>
      </c>
      <c r="S73" s="69"/>
      <c r="T73" s="69">
        <v>0</v>
      </c>
      <c r="U73" s="52">
        <f>SUM(V73:W73)</f>
        <v>0</v>
      </c>
      <c r="V73" s="69"/>
      <c r="W73" s="69">
        <v>0</v>
      </c>
    </row>
    <row r="74" spans="1:23" ht="39" customHeight="1">
      <c r="A74" s="350" t="s">
        <v>302</v>
      </c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2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>
      <c r="A75" s="14" t="s">
        <v>22</v>
      </c>
      <c r="B75" s="14" t="s">
        <v>69</v>
      </c>
      <c r="C75" s="35"/>
      <c r="D75" s="35"/>
      <c r="E75" s="35"/>
      <c r="F75" s="35"/>
      <c r="G75" s="35"/>
      <c r="H75" s="35"/>
      <c r="I75" s="35"/>
      <c r="J75" s="35"/>
      <c r="K75" s="35"/>
      <c r="L75" s="70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67.5">
      <c r="A76" s="57" t="s">
        <v>70</v>
      </c>
      <c r="B76" s="90" t="s">
        <v>71</v>
      </c>
      <c r="C76" s="57"/>
      <c r="D76" s="57"/>
      <c r="E76" s="57"/>
      <c r="F76" s="57"/>
      <c r="G76" s="57"/>
      <c r="H76" s="57"/>
      <c r="I76" s="57"/>
      <c r="J76" s="57"/>
      <c r="K76" s="57"/>
      <c r="L76" s="35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57" t="s">
        <v>72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5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22.5">
      <c r="A79" s="57" t="s">
        <v>73</v>
      </c>
      <c r="B79" s="40" t="s">
        <v>76</v>
      </c>
      <c r="C79" s="22" t="s">
        <v>90</v>
      </c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57" t="s">
        <v>74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5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22.5">
      <c r="A82" s="57" t="s">
        <v>75</v>
      </c>
      <c r="B82" s="40" t="s">
        <v>164</v>
      </c>
      <c r="C82" s="22" t="s">
        <v>90</v>
      </c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57" t="s">
        <v>77</v>
      </c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57" t="s">
        <v>23</v>
      </c>
      <c r="B84" s="14" t="s">
        <v>109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67.5">
      <c r="A85" s="57" t="s">
        <v>78</v>
      </c>
      <c r="B85" s="90" t="s">
        <v>83</v>
      </c>
      <c r="C85" s="57"/>
      <c r="D85" s="57"/>
      <c r="E85" s="57"/>
      <c r="F85" s="57"/>
      <c r="G85" s="57"/>
      <c r="H85" s="57"/>
      <c r="I85" s="57"/>
      <c r="J85" s="57"/>
      <c r="K85" s="35"/>
      <c r="L85" s="3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57" t="s">
        <v>72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5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22.5">
      <c r="A88" s="57" t="s">
        <v>79</v>
      </c>
      <c r="B88" s="40" t="s">
        <v>84</v>
      </c>
      <c r="C88" s="22" t="s">
        <v>90</v>
      </c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57" t="s">
        <v>80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5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22.5">
      <c r="A91" s="57" t="s">
        <v>81</v>
      </c>
      <c r="B91" s="40" t="s">
        <v>165</v>
      </c>
      <c r="C91" s="22" t="s">
        <v>90</v>
      </c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57" t="s">
        <v>82</v>
      </c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57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57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ht="16.5" customHeight="1">
      <c r="A95" s="14" t="s">
        <v>85</v>
      </c>
      <c r="B95" s="372" t="s">
        <v>86</v>
      </c>
      <c r="C95" s="375"/>
      <c r="D95" s="375"/>
      <c r="E95" s="375"/>
      <c r="F95" s="375"/>
      <c r="G95" s="375"/>
      <c r="H95" s="375"/>
      <c r="I95" s="375"/>
      <c r="J95" s="375"/>
      <c r="K95" s="375"/>
      <c r="L95" s="2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>
      <c r="A96" s="57" t="s">
        <v>87</v>
      </c>
      <c r="B96" s="36"/>
      <c r="C96" s="22" t="s">
        <v>90</v>
      </c>
      <c r="D96" s="35"/>
      <c r="E96" s="35"/>
      <c r="F96" s="35"/>
      <c r="G96" s="35"/>
      <c r="H96" s="35"/>
      <c r="I96" s="35"/>
      <c r="J96" s="35"/>
      <c r="K96" s="35"/>
      <c r="L96" s="35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57" t="s">
        <v>88</v>
      </c>
      <c r="B97" s="36"/>
      <c r="C97" s="22" t="s">
        <v>90</v>
      </c>
      <c r="D97" s="35"/>
      <c r="E97" s="35"/>
      <c r="F97" s="35"/>
      <c r="G97" s="35"/>
      <c r="H97" s="35"/>
      <c r="I97" s="35"/>
      <c r="J97" s="35"/>
      <c r="K97" s="35"/>
      <c r="L97" s="35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57"/>
      <c r="B98" s="35"/>
      <c r="C98" s="72"/>
      <c r="D98" s="35"/>
      <c r="E98" s="35"/>
      <c r="F98" s="35"/>
      <c r="G98" s="35"/>
      <c r="H98" s="35"/>
      <c r="I98" s="35"/>
      <c r="J98" s="35"/>
      <c r="K98" s="35"/>
      <c r="L98" s="35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ht="30.75" customHeight="1">
      <c r="A99" s="350" t="s">
        <v>361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2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>
      <c r="A100" s="57" t="s">
        <v>24</v>
      </c>
      <c r="B100" s="35"/>
      <c r="C100" s="72" t="s">
        <v>90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57" t="s">
        <v>25</v>
      </c>
      <c r="B101" s="35"/>
      <c r="C101" s="72" t="s">
        <v>90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ht="23.25" customHeight="1">
      <c r="A102" s="350" t="s">
        <v>166</v>
      </c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ht="22.5">
      <c r="A103" s="199" t="s">
        <v>152</v>
      </c>
      <c r="B103" s="40" t="s">
        <v>169</v>
      </c>
      <c r="C103" s="74"/>
      <c r="D103" s="52"/>
      <c r="E103" s="52"/>
      <c r="F103" s="52"/>
      <c r="G103" s="52"/>
      <c r="H103" s="52"/>
      <c r="I103" s="52"/>
      <c r="J103" s="52"/>
      <c r="K103" s="52"/>
      <c r="L103" s="75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23" t="s">
        <v>44</v>
      </c>
      <c r="B104" s="372" t="s">
        <v>45</v>
      </c>
      <c r="C104" s="373"/>
      <c r="D104" s="373"/>
      <c r="E104" s="373"/>
      <c r="F104" s="373"/>
      <c r="G104" s="373"/>
      <c r="H104" s="375"/>
      <c r="I104" s="562"/>
      <c r="J104" s="562"/>
      <c r="K104" s="562"/>
      <c r="L104" s="563"/>
      <c r="M104" s="51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1:23" ht="31.5">
      <c r="A105" s="57" t="s">
        <v>26</v>
      </c>
      <c r="B105" s="21" t="s">
        <v>89</v>
      </c>
      <c r="C105" s="23" t="s">
        <v>90</v>
      </c>
      <c r="D105" s="14"/>
      <c r="E105" s="35"/>
      <c r="F105" s="35"/>
      <c r="G105" s="35"/>
      <c r="H105" s="35"/>
      <c r="I105" s="35"/>
      <c r="J105" s="35"/>
      <c r="K105" s="35"/>
      <c r="L105" s="35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53" t="s">
        <v>17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57" t="s">
        <v>18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1:23" ht="42">
      <c r="A108" s="57" t="s">
        <v>27</v>
      </c>
      <c r="B108" s="21" t="s">
        <v>91</v>
      </c>
      <c r="C108" s="22" t="s">
        <v>90</v>
      </c>
      <c r="D108" s="22"/>
      <c r="E108" s="35"/>
      <c r="F108" s="35"/>
      <c r="G108" s="35"/>
      <c r="H108" s="35"/>
      <c r="I108" s="35"/>
      <c r="J108" s="35"/>
      <c r="K108" s="35"/>
      <c r="L108" s="35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57" t="s">
        <v>19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57" t="s">
        <v>92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1:23" ht="31.5">
      <c r="A111" s="14" t="s">
        <v>12</v>
      </c>
      <c r="B111" s="21" t="s">
        <v>93</v>
      </c>
      <c r="C111" s="22" t="s">
        <v>90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57" t="s">
        <v>65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57" t="s">
        <v>94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14" t="s">
        <v>13</v>
      </c>
      <c r="B114" s="14" t="s">
        <v>95</v>
      </c>
      <c r="C114" s="22" t="s">
        <v>90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57" t="s">
        <v>98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57" t="s">
        <v>96</v>
      </c>
      <c r="B116" s="14" t="s">
        <v>97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57" t="s">
        <v>99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14" t="s">
        <v>100</v>
      </c>
      <c r="B118" s="14" t="s">
        <v>101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57" t="s">
        <v>102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26.25" customHeight="1">
      <c r="A120" s="200" t="s">
        <v>46</v>
      </c>
      <c r="B120" s="350" t="s">
        <v>362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2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31.5">
      <c r="A121" s="14" t="s">
        <v>26</v>
      </c>
      <c r="B121" s="21" t="s">
        <v>277</v>
      </c>
      <c r="C121" s="22" t="s">
        <v>90</v>
      </c>
      <c r="D121" s="21"/>
      <c r="E121" s="35"/>
      <c r="F121" s="35"/>
      <c r="G121" s="35"/>
      <c r="H121" s="35"/>
      <c r="I121" s="35"/>
      <c r="J121" s="35"/>
      <c r="K121" s="35"/>
      <c r="L121" s="3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57" t="s">
        <v>17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79"/>
      <c r="R122" s="79"/>
      <c r="S122" s="52"/>
      <c r="T122" s="52"/>
      <c r="U122" s="52"/>
      <c r="V122" s="52"/>
      <c r="W122" s="52"/>
    </row>
    <row r="123" spans="1:23" ht="12.75">
      <c r="A123" s="53" t="s">
        <v>18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63">
      <c r="A124" s="14" t="s">
        <v>27</v>
      </c>
      <c r="B124" s="21" t="s">
        <v>278</v>
      </c>
      <c r="C124" s="22" t="s">
        <v>90</v>
      </c>
      <c r="D124" s="21"/>
      <c r="E124" s="35"/>
      <c r="F124" s="35"/>
      <c r="G124" s="35"/>
      <c r="H124" s="35"/>
      <c r="I124" s="35"/>
      <c r="J124" s="35"/>
      <c r="K124" s="35"/>
      <c r="L124" s="35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57" t="s">
        <v>19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57" t="s">
        <v>20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ht="27" customHeight="1">
      <c r="A127" s="200" t="s">
        <v>33</v>
      </c>
      <c r="B127" s="350" t="s">
        <v>174</v>
      </c>
      <c r="C127" s="445"/>
      <c r="D127" s="445"/>
      <c r="E127" s="445"/>
      <c r="F127" s="445"/>
      <c r="G127" s="445"/>
      <c r="H127" s="445"/>
      <c r="I127" s="445"/>
      <c r="J127" s="445"/>
      <c r="K127" s="445"/>
      <c r="L127" s="2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>
      <c r="A128" s="57" t="s">
        <v>30</v>
      </c>
      <c r="B128" s="35"/>
      <c r="C128" s="22"/>
      <c r="D128" s="35"/>
      <c r="E128" s="35"/>
      <c r="F128" s="35"/>
      <c r="G128" s="35"/>
      <c r="H128" s="35"/>
      <c r="I128" s="35"/>
      <c r="J128" s="35"/>
      <c r="K128" s="35"/>
      <c r="L128" s="35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ht="12.75">
      <c r="A129" s="57" t="s">
        <v>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23" t="s">
        <v>47</v>
      </c>
      <c r="B130" s="372" t="s">
        <v>48</v>
      </c>
      <c r="C130" s="373"/>
      <c r="D130" s="373"/>
      <c r="E130" s="374"/>
      <c r="F130" s="374"/>
      <c r="G130" s="374"/>
      <c r="H130" s="374"/>
      <c r="I130" s="375"/>
      <c r="J130" s="376"/>
      <c r="K130" s="35"/>
      <c r="L130" s="35"/>
      <c r="M130" s="24"/>
      <c r="N130" s="52"/>
      <c r="O130" s="51"/>
      <c r="P130" s="52"/>
      <c r="Q130" s="52"/>
      <c r="R130" s="51"/>
      <c r="S130" s="52"/>
      <c r="T130" s="52"/>
      <c r="U130" s="52"/>
      <c r="V130" s="51"/>
      <c r="W130" s="52"/>
    </row>
    <row r="131" spans="1:23" ht="12.75">
      <c r="A131" s="57" t="s">
        <v>26</v>
      </c>
      <c r="B131" s="14" t="s">
        <v>34</v>
      </c>
      <c r="C131" s="22" t="s">
        <v>90</v>
      </c>
      <c r="D131" s="14"/>
      <c r="E131" s="35"/>
      <c r="F131" s="35"/>
      <c r="G131" s="35"/>
      <c r="H131" s="35"/>
      <c r="I131" s="35"/>
      <c r="J131" s="35"/>
      <c r="K131" s="35"/>
      <c r="L131" s="35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31.5">
      <c r="A132" s="53" t="s">
        <v>17</v>
      </c>
      <c r="B132" s="21" t="s">
        <v>51</v>
      </c>
      <c r="C132" s="22" t="s">
        <v>90</v>
      </c>
      <c r="D132" s="21"/>
      <c r="E132" s="35"/>
      <c r="F132" s="35"/>
      <c r="G132" s="35"/>
      <c r="H132" s="35"/>
      <c r="I132" s="35"/>
      <c r="J132" s="35"/>
      <c r="K132" s="35"/>
      <c r="L132" s="35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12.75">
      <c r="A133" s="57">
        <v>2</v>
      </c>
      <c r="B133" s="14" t="s">
        <v>31</v>
      </c>
      <c r="C133" s="22" t="s">
        <v>90</v>
      </c>
      <c r="D133" s="14"/>
      <c r="E133" s="35"/>
      <c r="F133" s="35"/>
      <c r="G133" s="35"/>
      <c r="H133" s="35"/>
      <c r="I133" s="35"/>
      <c r="J133" s="35"/>
      <c r="K133" s="35"/>
      <c r="L133" s="35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57" t="s">
        <v>19</v>
      </c>
      <c r="B134" s="25"/>
      <c r="C134" s="22" t="s">
        <v>90</v>
      </c>
      <c r="D134" s="25"/>
      <c r="E134" s="35"/>
      <c r="F134" s="35"/>
      <c r="G134" s="35"/>
      <c r="H134" s="35"/>
      <c r="I134" s="35"/>
      <c r="J134" s="35"/>
      <c r="K134" s="35"/>
      <c r="L134" s="35"/>
      <c r="M134" s="52"/>
      <c r="N134" s="52"/>
      <c r="O134" s="52"/>
      <c r="P134" s="52"/>
      <c r="Q134" s="52"/>
      <c r="R134" s="51"/>
      <c r="S134" s="52"/>
      <c r="T134" s="52"/>
      <c r="U134" s="52"/>
      <c r="V134" s="52"/>
      <c r="W134" s="52"/>
    </row>
    <row r="135" spans="1:23" ht="21">
      <c r="A135" s="63">
        <v>3</v>
      </c>
      <c r="B135" s="5" t="s">
        <v>175</v>
      </c>
      <c r="C135" s="22" t="s">
        <v>90</v>
      </c>
      <c r="D135" s="14"/>
      <c r="E135" s="35"/>
      <c r="F135" s="35"/>
      <c r="G135" s="35"/>
      <c r="H135" s="35"/>
      <c r="I135" s="35"/>
      <c r="J135" s="35"/>
      <c r="K135" s="35"/>
      <c r="L135" s="35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57" t="s">
        <v>21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ht="12.75">
      <c r="A137" s="57" t="s">
        <v>111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15.75">
      <c r="A138" s="201" t="s">
        <v>32</v>
      </c>
      <c r="B138" s="350" t="s">
        <v>50</v>
      </c>
      <c r="C138" s="362"/>
      <c r="D138" s="362"/>
      <c r="E138" s="362"/>
      <c r="F138" s="362"/>
      <c r="G138" s="362"/>
      <c r="H138" s="362"/>
      <c r="I138" s="362"/>
      <c r="J138" s="445"/>
      <c r="K138" s="445"/>
      <c r="L138" s="445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51"/>
    </row>
    <row r="139" spans="1:23" ht="12.75">
      <c r="A139" s="52"/>
      <c r="B139" s="26"/>
      <c r="C139" s="26"/>
      <c r="D139" s="26"/>
      <c r="E139" s="26"/>
      <c r="F139" s="26"/>
      <c r="G139" s="26"/>
      <c r="H139" s="26"/>
      <c r="I139" s="26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ht="30" customHeight="1">
      <c r="A140" s="201" t="s">
        <v>49</v>
      </c>
      <c r="B140" s="350" t="s">
        <v>281</v>
      </c>
      <c r="C140" s="445"/>
      <c r="D140" s="445"/>
      <c r="E140" s="445"/>
      <c r="F140" s="445"/>
      <c r="G140" s="445"/>
      <c r="H140" s="445"/>
      <c r="I140" s="445"/>
      <c r="J140" s="445"/>
      <c r="K140" s="44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1:23" ht="12.75" customHeight="1">
      <c r="A142" s="17" t="s">
        <v>103</v>
      </c>
      <c r="B142" s="17" t="s">
        <v>61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1:24" ht="12.75">
      <c r="A143" s="32"/>
      <c r="B143" s="32" t="s">
        <v>282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3">
        <f>SUM(M19+M104+M120+M127+M130+M138+M140+M142)</f>
        <v>4527650</v>
      </c>
      <c r="N143" s="33">
        <f aca="true" t="shared" si="19" ref="N143:X143">SUM(N19+N104+N120+N127+N130+N138+N140+N142)</f>
        <v>0</v>
      </c>
      <c r="O143" s="33">
        <f t="shared" si="19"/>
        <v>4734200</v>
      </c>
      <c r="P143" s="33">
        <f t="shared" si="19"/>
        <v>4548350</v>
      </c>
      <c r="Q143" s="33">
        <f t="shared" si="19"/>
        <v>185850</v>
      </c>
      <c r="R143" s="33">
        <f t="shared" si="19"/>
        <v>4913296</v>
      </c>
      <c r="S143" s="33">
        <f t="shared" si="19"/>
        <v>4913296</v>
      </c>
      <c r="T143" s="33">
        <f t="shared" si="19"/>
        <v>0</v>
      </c>
      <c r="U143" s="33">
        <f t="shared" si="19"/>
        <v>5009848</v>
      </c>
      <c r="V143" s="33">
        <f t="shared" si="19"/>
        <v>5009848</v>
      </c>
      <c r="W143" s="33">
        <f t="shared" si="19"/>
        <v>0</v>
      </c>
      <c r="X143" s="33">
        <f t="shared" si="19"/>
        <v>0</v>
      </c>
    </row>
    <row r="144" spans="1:23" ht="16.5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:23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</row>
    <row r="146" spans="1:23" ht="12.75">
      <c r="A146" s="27" t="s">
        <v>113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82"/>
      <c r="Q146" s="82"/>
      <c r="R146" s="82"/>
      <c r="S146" s="82"/>
      <c r="T146" s="82"/>
      <c r="U146" s="82"/>
      <c r="V146" s="82"/>
      <c r="W146" s="82"/>
    </row>
    <row r="147" spans="1:23" ht="12.75">
      <c r="A147" s="27" t="s">
        <v>114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82"/>
      <c r="Q147" s="82"/>
      <c r="R147" s="82"/>
      <c r="S147" s="82"/>
      <c r="T147" s="82"/>
      <c r="U147" s="82"/>
      <c r="V147" s="82"/>
      <c r="W147" s="82"/>
    </row>
    <row r="148" spans="1:23" ht="15.75" customHeight="1">
      <c r="A148" s="27" t="s">
        <v>115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82"/>
      <c r="Q148" s="82"/>
      <c r="R148" s="82"/>
      <c r="S148" s="82"/>
      <c r="T148" s="82"/>
      <c r="U148" s="82"/>
      <c r="V148" s="82"/>
      <c r="W148" s="82"/>
    </row>
    <row r="149" spans="1:23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</row>
    <row r="150" spans="1:23" ht="12.75" customHeight="1">
      <c r="A150" s="405" t="s">
        <v>28</v>
      </c>
      <c r="B150" s="357" t="s">
        <v>1</v>
      </c>
      <c r="C150" s="357" t="s">
        <v>54</v>
      </c>
      <c r="D150" s="357" t="s">
        <v>55</v>
      </c>
      <c r="E150" s="377" t="s">
        <v>2</v>
      </c>
      <c r="F150" s="378"/>
      <c r="G150" s="378"/>
      <c r="H150" s="84"/>
      <c r="I150" s="385" t="s">
        <v>37</v>
      </c>
      <c r="J150" s="357" t="s">
        <v>38</v>
      </c>
      <c r="K150" s="357" t="s">
        <v>3</v>
      </c>
      <c r="L150" s="85"/>
      <c r="M150" s="86"/>
      <c r="N150" s="86"/>
      <c r="O150" s="86"/>
      <c r="P150" s="86"/>
      <c r="Q150" s="389"/>
      <c r="R150" s="389"/>
      <c r="S150" s="86"/>
      <c r="T150" s="86"/>
      <c r="U150" s="87"/>
      <c r="V150" s="86"/>
      <c r="W150" s="84"/>
    </row>
    <row r="151" spans="1:23" ht="12.75" customHeight="1">
      <c r="A151" s="406"/>
      <c r="B151" s="388"/>
      <c r="C151" s="388"/>
      <c r="D151" s="388"/>
      <c r="E151" s="396" t="s">
        <v>4</v>
      </c>
      <c r="F151" s="397"/>
      <c r="G151" s="397"/>
      <c r="H151" s="398"/>
      <c r="I151" s="386"/>
      <c r="J151" s="388"/>
      <c r="K151" s="388"/>
      <c r="L151" s="399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4"/>
    </row>
    <row r="152" spans="1:23" ht="12.75" customHeight="1">
      <c r="A152" s="406"/>
      <c r="B152" s="388"/>
      <c r="C152" s="388"/>
      <c r="D152" s="388"/>
      <c r="E152" s="393" t="s">
        <v>5</v>
      </c>
      <c r="F152" s="393" t="s">
        <v>6</v>
      </c>
      <c r="G152" s="390" t="s">
        <v>36</v>
      </c>
      <c r="H152" s="393" t="s">
        <v>7</v>
      </c>
      <c r="I152" s="386"/>
      <c r="J152" s="388"/>
      <c r="K152" s="388"/>
      <c r="L152" s="354" t="s">
        <v>53</v>
      </c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6"/>
    </row>
    <row r="153" spans="1:23" ht="12.75" customHeight="1">
      <c r="A153" s="406"/>
      <c r="B153" s="388"/>
      <c r="C153" s="388"/>
      <c r="D153" s="388"/>
      <c r="E153" s="394"/>
      <c r="F153" s="394"/>
      <c r="G153" s="391"/>
      <c r="H153" s="394"/>
      <c r="I153" s="386"/>
      <c r="J153" s="388"/>
      <c r="K153" s="388"/>
      <c r="L153" s="357" t="s">
        <v>39</v>
      </c>
      <c r="M153" s="357" t="s">
        <v>40</v>
      </c>
      <c r="N153" s="357" t="s">
        <v>41</v>
      </c>
      <c r="O153" s="359" t="s">
        <v>42</v>
      </c>
      <c r="P153" s="360"/>
      <c r="Q153" s="361"/>
      <c r="R153" s="359" t="s">
        <v>8</v>
      </c>
      <c r="S153" s="360"/>
      <c r="T153" s="361"/>
      <c r="U153" s="367" t="s">
        <v>9</v>
      </c>
      <c r="V153" s="368"/>
      <c r="W153" s="369"/>
    </row>
    <row r="154" spans="1:23" ht="36" customHeight="1">
      <c r="A154" s="407"/>
      <c r="B154" s="358"/>
      <c r="C154" s="358"/>
      <c r="D154" s="358"/>
      <c r="E154" s="395"/>
      <c r="F154" s="395"/>
      <c r="G154" s="392"/>
      <c r="H154" s="395"/>
      <c r="I154" s="387"/>
      <c r="J154" s="358"/>
      <c r="K154" s="358"/>
      <c r="L154" s="358"/>
      <c r="M154" s="358"/>
      <c r="N154" s="358"/>
      <c r="O154" s="51" t="s">
        <v>10</v>
      </c>
      <c r="P154" s="51" t="s">
        <v>11</v>
      </c>
      <c r="Q154" s="51" t="s">
        <v>29</v>
      </c>
      <c r="R154" s="51" t="s">
        <v>10</v>
      </c>
      <c r="S154" s="51" t="s">
        <v>11</v>
      </c>
      <c r="T154" s="51" t="s">
        <v>29</v>
      </c>
      <c r="U154" s="51" t="s">
        <v>10</v>
      </c>
      <c r="V154" s="51" t="s">
        <v>11</v>
      </c>
      <c r="W154" s="51" t="s">
        <v>29</v>
      </c>
    </row>
    <row r="155" spans="1:23" ht="12.75">
      <c r="A155" s="51">
        <v>1</v>
      </c>
      <c r="B155" s="51">
        <v>2</v>
      </c>
      <c r="C155" s="51"/>
      <c r="D155" s="51"/>
      <c r="E155" s="51" t="s">
        <v>12</v>
      </c>
      <c r="F155" s="51" t="s">
        <v>13</v>
      </c>
      <c r="G155" s="51">
        <v>5</v>
      </c>
      <c r="H155" s="51">
        <v>6</v>
      </c>
      <c r="I155" s="51">
        <v>7</v>
      </c>
      <c r="J155" s="51">
        <v>8</v>
      </c>
      <c r="K155" s="51">
        <v>9</v>
      </c>
      <c r="L155" s="51">
        <v>10</v>
      </c>
      <c r="M155" s="51">
        <v>11</v>
      </c>
      <c r="N155" s="51">
        <v>12</v>
      </c>
      <c r="O155" s="359" t="s">
        <v>14</v>
      </c>
      <c r="P155" s="360"/>
      <c r="Q155" s="361"/>
      <c r="R155" s="359" t="s">
        <v>15</v>
      </c>
      <c r="S155" s="360"/>
      <c r="T155" s="361"/>
      <c r="U155" s="359" t="s">
        <v>16</v>
      </c>
      <c r="V155" s="360"/>
      <c r="W155" s="361"/>
    </row>
    <row r="156" spans="1:23" ht="15.75" customHeight="1">
      <c r="A156" s="51" t="s">
        <v>43</v>
      </c>
      <c r="B156" s="350" t="s">
        <v>240</v>
      </c>
      <c r="C156" s="362"/>
      <c r="D156" s="362"/>
      <c r="E156" s="362"/>
      <c r="F156" s="362"/>
      <c r="G156" s="362"/>
      <c r="H156" s="363"/>
      <c r="I156" s="52"/>
      <c r="J156" s="52"/>
      <c r="K156" s="52"/>
      <c r="L156" s="52"/>
      <c r="M156" s="29">
        <f aca="true" t="shared" si="20" ref="M156:W156">SUM(M158+M166+M173+M179+M204)</f>
        <v>61900</v>
      </c>
      <c r="N156" s="29">
        <f t="shared" si="20"/>
        <v>0</v>
      </c>
      <c r="O156" s="29">
        <f t="shared" si="20"/>
        <v>61900</v>
      </c>
      <c r="P156" s="29">
        <f t="shared" si="20"/>
        <v>61900</v>
      </c>
      <c r="Q156" s="29">
        <f t="shared" si="20"/>
        <v>0</v>
      </c>
      <c r="R156" s="29">
        <f t="shared" si="20"/>
        <v>61900</v>
      </c>
      <c r="S156" s="29">
        <f t="shared" si="20"/>
        <v>61900</v>
      </c>
      <c r="T156" s="29">
        <f t="shared" si="20"/>
        <v>0</v>
      </c>
      <c r="U156" s="29">
        <f t="shared" si="20"/>
        <v>61900</v>
      </c>
      <c r="V156" s="29">
        <f t="shared" si="20"/>
        <v>61900</v>
      </c>
      <c r="W156" s="29">
        <f t="shared" si="20"/>
        <v>0</v>
      </c>
    </row>
    <row r="157" spans="1:23" ht="12.75">
      <c r="A157" s="52"/>
      <c r="B157" s="367"/>
      <c r="C157" s="368"/>
      <c r="D157" s="368"/>
      <c r="E157" s="368"/>
      <c r="F157" s="368"/>
      <c r="G157" s="369"/>
      <c r="H157" s="52"/>
      <c r="I157" s="370"/>
      <c r="J157" s="371"/>
      <c r="K157" s="52"/>
      <c r="L157" s="52"/>
      <c r="M157" s="52"/>
      <c r="N157" s="52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2.75" customHeight="1">
      <c r="A158" s="350" t="s">
        <v>158</v>
      </c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52"/>
      <c r="M158" s="52"/>
      <c r="N158" s="52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1:23" ht="22.5">
      <c r="A159" s="51" t="s">
        <v>17</v>
      </c>
      <c r="B159" s="40" t="s">
        <v>159</v>
      </c>
      <c r="C159" s="89" t="s">
        <v>90</v>
      </c>
      <c r="D159" s="40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1:23" ht="12.75">
      <c r="A160" s="51" t="s">
        <v>58</v>
      </c>
      <c r="B160" s="40"/>
      <c r="C160" s="89"/>
      <c r="D160" s="40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1:23" ht="33.75">
      <c r="A161" s="53" t="s">
        <v>18</v>
      </c>
      <c r="B161" s="40" t="s">
        <v>112</v>
      </c>
      <c r="C161" s="89" t="s">
        <v>90</v>
      </c>
      <c r="D161" s="40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1:23" ht="12.75">
      <c r="A162" s="51" t="s">
        <v>59</v>
      </c>
      <c r="B162" s="40"/>
      <c r="C162" s="89"/>
      <c r="D162" s="40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1:23" ht="12.75">
      <c r="A163" s="51" t="s">
        <v>60</v>
      </c>
      <c r="B163" s="40" t="s">
        <v>61</v>
      </c>
      <c r="C163" s="89" t="s">
        <v>90</v>
      </c>
      <c r="D163" s="40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:23" ht="12.75">
      <c r="A164" s="51" t="s">
        <v>62</v>
      </c>
      <c r="B164" s="40"/>
      <c r="C164" s="40"/>
      <c r="D164" s="40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1:23" ht="12.75">
      <c r="A165" s="51"/>
      <c r="B165" s="40"/>
      <c r="C165" s="40"/>
      <c r="D165" s="40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1:23" ht="12.75" customHeight="1">
      <c r="A166" s="350" t="s">
        <v>160</v>
      </c>
      <c r="B166" s="362"/>
      <c r="C166" s="362"/>
      <c r="D166" s="362"/>
      <c r="E166" s="362"/>
      <c r="F166" s="362"/>
      <c r="G166" s="362"/>
      <c r="H166" s="362"/>
      <c r="I166" s="362"/>
      <c r="J166" s="362"/>
      <c r="K166" s="363"/>
      <c r="L166" s="52"/>
      <c r="M166" s="29">
        <f>SUM(M167+M169+M171)</f>
        <v>61900</v>
      </c>
      <c r="N166" s="29">
        <f aca="true" t="shared" si="21" ref="N166:W166">SUM(N167+N169+N171)</f>
        <v>0</v>
      </c>
      <c r="O166" s="30">
        <f t="shared" si="21"/>
        <v>61900</v>
      </c>
      <c r="P166" s="30">
        <f t="shared" si="21"/>
        <v>61900</v>
      </c>
      <c r="Q166" s="30">
        <f t="shared" si="21"/>
        <v>0</v>
      </c>
      <c r="R166" s="30">
        <f t="shared" si="21"/>
        <v>61900</v>
      </c>
      <c r="S166" s="30">
        <f t="shared" si="21"/>
        <v>61900</v>
      </c>
      <c r="T166" s="30">
        <f t="shared" si="21"/>
        <v>0</v>
      </c>
      <c r="U166" s="30">
        <f t="shared" si="21"/>
        <v>61900</v>
      </c>
      <c r="V166" s="30">
        <f t="shared" si="21"/>
        <v>61900</v>
      </c>
      <c r="W166" s="30">
        <f t="shared" si="21"/>
        <v>0</v>
      </c>
    </row>
    <row r="167" spans="1:23" ht="22.5">
      <c r="A167" s="63" t="s">
        <v>19</v>
      </c>
      <c r="B167" s="40" t="s">
        <v>178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>
        <f>SUM(M168)</f>
        <v>51680</v>
      </c>
      <c r="N167" s="52"/>
      <c r="O167" s="52">
        <f aca="true" t="shared" si="22" ref="O167:W167">SUM(O168)</f>
        <v>51680</v>
      </c>
      <c r="P167" s="52">
        <f t="shared" si="22"/>
        <v>51680</v>
      </c>
      <c r="Q167" s="52">
        <f t="shared" si="22"/>
        <v>0</v>
      </c>
      <c r="R167" s="52">
        <f t="shared" si="22"/>
        <v>51680</v>
      </c>
      <c r="S167" s="52">
        <f t="shared" si="22"/>
        <v>51680</v>
      </c>
      <c r="T167" s="52">
        <f t="shared" si="22"/>
        <v>0</v>
      </c>
      <c r="U167" s="52">
        <f t="shared" si="22"/>
        <v>51680</v>
      </c>
      <c r="V167" s="52">
        <f t="shared" si="22"/>
        <v>51680</v>
      </c>
      <c r="W167" s="52">
        <f t="shared" si="22"/>
        <v>0</v>
      </c>
    </row>
    <row r="168" spans="1:23" ht="45" customHeight="1">
      <c r="A168" s="63" t="s">
        <v>56</v>
      </c>
      <c r="B168" s="40" t="s">
        <v>143</v>
      </c>
      <c r="C168" s="52"/>
      <c r="D168" s="52"/>
      <c r="E168" s="35" t="s">
        <v>144</v>
      </c>
      <c r="F168" s="35" t="s">
        <v>126</v>
      </c>
      <c r="G168" s="35" t="s">
        <v>195</v>
      </c>
      <c r="H168" s="35" t="s">
        <v>119</v>
      </c>
      <c r="I168" s="365" t="s">
        <v>343</v>
      </c>
      <c r="J168" s="557" t="s">
        <v>350</v>
      </c>
      <c r="K168" s="52"/>
      <c r="L168" s="52"/>
      <c r="M168" s="52">
        <v>51680</v>
      </c>
      <c r="N168" s="52"/>
      <c r="O168" s="52">
        <f>SUM(P168:Q168)</f>
        <v>51680</v>
      </c>
      <c r="P168" s="52">
        <f>M168</f>
        <v>51680</v>
      </c>
      <c r="Q168" s="52">
        <v>0</v>
      </c>
      <c r="R168" s="52">
        <f>SUM(S168:T168)</f>
        <v>51680</v>
      </c>
      <c r="S168" s="52">
        <f>P168</f>
        <v>51680</v>
      </c>
      <c r="T168" s="52">
        <v>0</v>
      </c>
      <c r="U168" s="52">
        <f>SUM(V168:W168)</f>
        <v>51680</v>
      </c>
      <c r="V168" s="52">
        <f>S168</f>
        <v>51680</v>
      </c>
      <c r="W168" s="52">
        <v>0</v>
      </c>
    </row>
    <row r="169" spans="1:23" ht="36.75" customHeight="1">
      <c r="A169" s="57" t="s">
        <v>20</v>
      </c>
      <c r="B169" s="40" t="s">
        <v>110</v>
      </c>
      <c r="C169" s="52"/>
      <c r="D169" s="52"/>
      <c r="E169" s="35" t="s">
        <v>144</v>
      </c>
      <c r="F169" s="35" t="s">
        <v>126</v>
      </c>
      <c r="G169" s="35" t="s">
        <v>195</v>
      </c>
      <c r="H169" s="35" t="s">
        <v>121</v>
      </c>
      <c r="I169" s="418"/>
      <c r="J169" s="558"/>
      <c r="K169" s="52"/>
      <c r="L169" s="52"/>
      <c r="M169" s="52">
        <f>SUM(M170)</f>
        <v>10220</v>
      </c>
      <c r="N169" s="52"/>
      <c r="O169" s="55">
        <f aca="true" t="shared" si="23" ref="O169:W169">SUM(O170)</f>
        <v>10220</v>
      </c>
      <c r="P169" s="55">
        <f t="shared" si="23"/>
        <v>10220</v>
      </c>
      <c r="Q169" s="55">
        <f t="shared" si="23"/>
        <v>0</v>
      </c>
      <c r="R169" s="55">
        <f t="shared" si="23"/>
        <v>10220</v>
      </c>
      <c r="S169" s="55">
        <f t="shared" si="23"/>
        <v>10220</v>
      </c>
      <c r="T169" s="55">
        <f t="shared" si="23"/>
        <v>0</v>
      </c>
      <c r="U169" s="55">
        <f t="shared" si="23"/>
        <v>10220</v>
      </c>
      <c r="V169" s="55">
        <f t="shared" si="23"/>
        <v>10220</v>
      </c>
      <c r="W169" s="55">
        <f t="shared" si="23"/>
        <v>0</v>
      </c>
    </row>
    <row r="170" spans="1:23" ht="45">
      <c r="A170" s="63" t="s">
        <v>105</v>
      </c>
      <c r="B170" s="40" t="s">
        <v>143</v>
      </c>
      <c r="C170" s="52"/>
      <c r="D170" s="52"/>
      <c r="E170" s="35" t="s">
        <v>144</v>
      </c>
      <c r="F170" s="35" t="s">
        <v>126</v>
      </c>
      <c r="G170" s="35" t="s">
        <v>195</v>
      </c>
      <c r="H170" s="35" t="s">
        <v>121</v>
      </c>
      <c r="I170" s="418"/>
      <c r="J170" s="558"/>
      <c r="K170" s="52"/>
      <c r="L170" s="52"/>
      <c r="M170" s="52">
        <v>10220</v>
      </c>
      <c r="N170" s="52"/>
      <c r="O170" s="55">
        <f>SUM(P170:Q170)</f>
        <v>10220</v>
      </c>
      <c r="P170" s="55">
        <f>M170</f>
        <v>10220</v>
      </c>
      <c r="Q170" s="55">
        <v>0</v>
      </c>
      <c r="R170" s="55">
        <f>SUM(S170:T170)</f>
        <v>10220</v>
      </c>
      <c r="S170" s="55">
        <f>P170</f>
        <v>10220</v>
      </c>
      <c r="T170" s="55">
        <v>0</v>
      </c>
      <c r="U170" s="55">
        <f>SUM(V170:W170)</f>
        <v>10220</v>
      </c>
      <c r="V170" s="55">
        <f>S170</f>
        <v>10220</v>
      </c>
      <c r="W170" s="55">
        <v>0</v>
      </c>
    </row>
    <row r="171" spans="1:23" ht="12.75" customHeight="1">
      <c r="A171" s="63" t="s">
        <v>57</v>
      </c>
      <c r="B171" s="63" t="s">
        <v>61</v>
      </c>
      <c r="C171" s="52"/>
      <c r="D171" s="52"/>
      <c r="E171" s="35"/>
      <c r="F171" s="35"/>
      <c r="G171" s="35"/>
      <c r="H171" s="35"/>
      <c r="I171" s="418"/>
      <c r="J171" s="558"/>
      <c r="K171" s="52"/>
      <c r="L171" s="52"/>
      <c r="M171" s="52"/>
      <c r="N171" s="52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1:23" ht="45">
      <c r="A172" s="63" t="s">
        <v>107</v>
      </c>
      <c r="B172" s="40" t="s">
        <v>143</v>
      </c>
      <c r="C172" s="52"/>
      <c r="D172" s="52"/>
      <c r="E172" s="35"/>
      <c r="F172" s="35"/>
      <c r="G172" s="35"/>
      <c r="H172" s="35"/>
      <c r="I172" s="366"/>
      <c r="J172" s="559"/>
      <c r="K172" s="52"/>
      <c r="L172" s="52"/>
      <c r="M172" s="52"/>
      <c r="N172" s="52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1:23" ht="36.75" customHeight="1">
      <c r="A173" s="381" t="s">
        <v>179</v>
      </c>
      <c r="B173" s="445"/>
      <c r="C173" s="445"/>
      <c r="D173" s="445"/>
      <c r="E173" s="445"/>
      <c r="F173" s="445"/>
      <c r="G173" s="445"/>
      <c r="H173" s="445"/>
      <c r="I173" s="445"/>
      <c r="J173" s="445"/>
      <c r="K173" s="445"/>
      <c r="L173" s="5"/>
      <c r="M173" s="5"/>
      <c r="N173" s="5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:23" ht="45">
      <c r="A174" s="13" t="s">
        <v>63</v>
      </c>
      <c r="B174" s="40" t="s">
        <v>67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>
      <c r="A175" s="90" t="s">
        <v>64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>
      <c r="A176" s="9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22.5">
      <c r="A177" s="57" t="s">
        <v>65</v>
      </c>
      <c r="B177" s="36" t="s">
        <v>68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</row>
    <row r="178" spans="1:23" ht="12.75">
      <c r="A178" s="63" t="s">
        <v>66</v>
      </c>
      <c r="B178" s="40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ht="34.5" customHeight="1">
      <c r="A179" s="350" t="s">
        <v>302</v>
      </c>
      <c r="B179" s="445"/>
      <c r="C179" s="445"/>
      <c r="D179" s="445"/>
      <c r="E179" s="445"/>
      <c r="F179" s="445"/>
      <c r="G179" s="445"/>
      <c r="H179" s="445"/>
      <c r="I179" s="445"/>
      <c r="J179" s="445"/>
      <c r="K179" s="44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>
      <c r="A180" s="6" t="s">
        <v>22</v>
      </c>
      <c r="B180" s="6" t="s">
        <v>69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ht="67.5">
      <c r="A181" s="57" t="s">
        <v>70</v>
      </c>
      <c r="B181" s="90" t="s">
        <v>71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2.75">
      <c r="A182" s="63" t="s">
        <v>72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6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:23" ht="22.5">
      <c r="A184" s="57" t="s">
        <v>73</v>
      </c>
      <c r="B184" s="40" t="s">
        <v>76</v>
      </c>
      <c r="C184" s="15" t="s">
        <v>90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63" t="s">
        <v>74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ht="12.75">
      <c r="A186" s="6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:23" ht="22.5">
      <c r="A187" s="57" t="s">
        <v>363</v>
      </c>
      <c r="B187" s="36" t="s">
        <v>164</v>
      </c>
      <c r="C187" s="15" t="s">
        <v>90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2.75">
      <c r="A188" s="63" t="s">
        <v>77</v>
      </c>
      <c r="B188" s="40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63" t="s">
        <v>23</v>
      </c>
      <c r="B189" s="6" t="s">
        <v>109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67.5">
      <c r="A190" s="57" t="s">
        <v>78</v>
      </c>
      <c r="B190" s="90" t="s">
        <v>83</v>
      </c>
      <c r="C190" s="63"/>
      <c r="D190" s="63"/>
      <c r="E190" s="63"/>
      <c r="F190" s="63"/>
      <c r="G190" s="63"/>
      <c r="H190" s="63"/>
      <c r="I190" s="63"/>
      <c r="J190" s="63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ht="12.75">
      <c r="A191" s="63" t="s">
        <v>72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ht="12.75" customHeight="1">
      <c r="A192" s="6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ht="22.5">
      <c r="A193" s="57" t="s">
        <v>79</v>
      </c>
      <c r="B193" s="40" t="s">
        <v>180</v>
      </c>
      <c r="C193" s="15" t="s">
        <v>90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12.75">
      <c r="A194" s="63" t="s">
        <v>80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12.75" hidden="1">
      <c r="A195" s="63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27.75" customHeight="1">
      <c r="A196" s="57" t="s">
        <v>81</v>
      </c>
      <c r="B196" s="40" t="s">
        <v>165</v>
      </c>
      <c r="C196" s="15" t="s">
        <v>90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12.75">
      <c r="A197" s="63" t="s">
        <v>82</v>
      </c>
      <c r="B197" s="40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12.75">
      <c r="A198" s="63"/>
      <c r="B198" s="40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5.75" customHeight="1">
      <c r="A199" s="63"/>
      <c r="B199" s="40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12.75" customHeight="1">
      <c r="A200" s="6" t="s">
        <v>85</v>
      </c>
      <c r="B200" s="350" t="s">
        <v>86</v>
      </c>
      <c r="C200" s="362"/>
      <c r="D200" s="362"/>
      <c r="E200" s="364"/>
      <c r="F200" s="364"/>
      <c r="G200" s="364"/>
      <c r="H200" s="364"/>
      <c r="I200" s="38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63" t="s">
        <v>87</v>
      </c>
      <c r="B201" s="40"/>
      <c r="C201" s="15" t="s">
        <v>90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63" t="s">
        <v>88</v>
      </c>
      <c r="B202" s="40"/>
      <c r="C202" s="15" t="s">
        <v>90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ht="12.75" hidden="1">
      <c r="A203" s="63"/>
      <c r="B203" s="52"/>
      <c r="C203" s="7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36" customHeight="1">
      <c r="A204" s="350" t="s">
        <v>303</v>
      </c>
      <c r="B204" s="445"/>
      <c r="C204" s="445"/>
      <c r="D204" s="445"/>
      <c r="E204" s="445"/>
      <c r="F204" s="445"/>
      <c r="G204" s="445"/>
      <c r="H204" s="445"/>
      <c r="I204" s="445"/>
      <c r="J204" s="445"/>
      <c r="K204" s="19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>
      <c r="A205" s="63" t="s">
        <v>24</v>
      </c>
      <c r="B205" s="52"/>
      <c r="C205" s="74" t="s">
        <v>90</v>
      </c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12.75">
      <c r="A206" s="63" t="s">
        <v>25</v>
      </c>
      <c r="B206" s="52"/>
      <c r="C206" s="74" t="s">
        <v>90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25.5" customHeight="1">
      <c r="A207" s="350" t="s">
        <v>181</v>
      </c>
      <c r="B207" s="351"/>
      <c r="C207" s="351"/>
      <c r="D207" s="351"/>
      <c r="E207" s="351"/>
      <c r="F207" s="351"/>
      <c r="G207" s="351"/>
      <c r="H207" s="351"/>
      <c r="I207" s="351"/>
      <c r="J207" s="351"/>
      <c r="K207" s="351"/>
      <c r="L207" s="3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22.5">
      <c r="A208" s="199" t="s">
        <v>152</v>
      </c>
      <c r="B208" s="40" t="s">
        <v>169</v>
      </c>
      <c r="C208" s="74"/>
      <c r="D208" s="52"/>
      <c r="E208" s="52"/>
      <c r="F208" s="52"/>
      <c r="G208" s="52"/>
      <c r="H208" s="52"/>
      <c r="I208" s="52"/>
      <c r="J208" s="52"/>
      <c r="K208" s="52"/>
      <c r="L208" s="88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15.75" customHeight="1">
      <c r="A209" s="200" t="s">
        <v>44</v>
      </c>
      <c r="B209" s="350" t="s">
        <v>45</v>
      </c>
      <c r="C209" s="362"/>
      <c r="D209" s="362"/>
      <c r="E209" s="362"/>
      <c r="F209" s="362"/>
      <c r="G209" s="362"/>
      <c r="H209" s="362"/>
      <c r="I209" s="362"/>
      <c r="J209" s="362"/>
      <c r="K209" s="362"/>
      <c r="L209" s="363"/>
      <c r="M209" s="51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ht="31.5">
      <c r="A210" s="63" t="s">
        <v>26</v>
      </c>
      <c r="B210" s="5" t="s">
        <v>89</v>
      </c>
      <c r="C210" s="16" t="s">
        <v>90</v>
      </c>
      <c r="D210" s="6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12.75">
      <c r="A211" s="51" t="s">
        <v>17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ht="12.75">
      <c r="A212" s="63" t="s">
        <v>18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42">
      <c r="A213" s="63" t="s">
        <v>27</v>
      </c>
      <c r="B213" s="5" t="s">
        <v>91</v>
      </c>
      <c r="C213" s="15" t="s">
        <v>90</v>
      </c>
      <c r="D213" s="15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12.75">
      <c r="A214" s="63" t="s">
        <v>19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63" t="s">
        <v>92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31.5">
      <c r="A216" s="6" t="s">
        <v>12</v>
      </c>
      <c r="B216" s="5" t="s">
        <v>93</v>
      </c>
      <c r="C216" s="15" t="s">
        <v>90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15.75" customHeight="1">
      <c r="A217" s="63" t="s">
        <v>65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ht="12.75">
      <c r="A218" s="63" t="s">
        <v>94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12.75">
      <c r="A219" s="6" t="s">
        <v>13</v>
      </c>
      <c r="B219" s="6" t="s">
        <v>95</v>
      </c>
      <c r="C219" s="15" t="s">
        <v>90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63" t="s">
        <v>98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96</v>
      </c>
      <c r="B221" s="6" t="s">
        <v>97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12.75">
      <c r="A222" s="63" t="s">
        <v>99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6" t="s">
        <v>100</v>
      </c>
      <c r="B223" s="6" t="s">
        <v>101</v>
      </c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11.25" customHeight="1">
      <c r="A224" s="63" t="s">
        <v>102</v>
      </c>
      <c r="B224" s="52"/>
      <c r="C224" s="52"/>
      <c r="D224" s="52"/>
      <c r="E224" s="52"/>
      <c r="F224" s="52"/>
      <c r="G224" s="52"/>
      <c r="H224" s="52"/>
      <c r="I224" s="52"/>
      <c r="J224" s="19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ht="30" customHeight="1">
      <c r="A225" s="200" t="s">
        <v>46</v>
      </c>
      <c r="B225" s="350" t="s">
        <v>362</v>
      </c>
      <c r="C225" s="445"/>
      <c r="D225" s="445"/>
      <c r="E225" s="445"/>
      <c r="F225" s="445"/>
      <c r="G225" s="445"/>
      <c r="H225" s="445"/>
      <c r="I225" s="445"/>
      <c r="J225" s="445"/>
      <c r="K225" s="445"/>
      <c r="L225" s="19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31.5">
      <c r="A226" s="6" t="s">
        <v>26</v>
      </c>
      <c r="B226" s="5" t="s">
        <v>277</v>
      </c>
      <c r="C226" s="15" t="s">
        <v>90</v>
      </c>
      <c r="D226" s="5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ht="15.75" customHeight="1">
      <c r="A227" s="63" t="s">
        <v>17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79"/>
      <c r="R227" s="79"/>
      <c r="S227" s="52"/>
      <c r="T227" s="52"/>
      <c r="U227" s="52"/>
      <c r="V227" s="52"/>
      <c r="W227" s="52"/>
    </row>
    <row r="228" spans="1:23" ht="12.75">
      <c r="A228" s="51" t="s">
        <v>18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63">
      <c r="A229" s="6" t="s">
        <v>27</v>
      </c>
      <c r="B229" s="5" t="s">
        <v>278</v>
      </c>
      <c r="C229" s="15" t="s">
        <v>90</v>
      </c>
      <c r="D229" s="5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63" t="s">
        <v>19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12.75">
      <c r="A231" s="63" t="s">
        <v>20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ht="25.5" customHeight="1">
      <c r="A232" s="200" t="s">
        <v>33</v>
      </c>
      <c r="B232" s="350" t="s">
        <v>174</v>
      </c>
      <c r="C232" s="445"/>
      <c r="D232" s="445"/>
      <c r="E232" s="445"/>
      <c r="F232" s="445"/>
      <c r="G232" s="445"/>
      <c r="H232" s="445"/>
      <c r="I232" s="445"/>
      <c r="J232" s="445"/>
      <c r="K232" s="445"/>
      <c r="L232" s="44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>
      <c r="A233" s="63" t="s">
        <v>30</v>
      </c>
      <c r="B233" s="52"/>
      <c r="C233" s="15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12.75">
      <c r="A234" s="63" t="s">
        <v>27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1:23" ht="15.75" customHeight="1">
      <c r="A235" s="16" t="s">
        <v>47</v>
      </c>
      <c r="B235" s="350" t="s">
        <v>48</v>
      </c>
      <c r="C235" s="362"/>
      <c r="D235" s="362"/>
      <c r="E235" s="362"/>
      <c r="F235" s="362"/>
      <c r="G235" s="362"/>
      <c r="H235" s="362"/>
      <c r="I235" s="362"/>
      <c r="J235" s="363"/>
      <c r="K235" s="52"/>
      <c r="L235" s="52"/>
      <c r="M235" s="24"/>
      <c r="N235" s="52"/>
      <c r="O235" s="51"/>
      <c r="P235" s="52"/>
      <c r="Q235" s="52"/>
      <c r="R235" s="51"/>
      <c r="S235" s="52"/>
      <c r="T235" s="52"/>
      <c r="U235" s="52"/>
      <c r="V235" s="51"/>
      <c r="W235" s="52"/>
    </row>
    <row r="236" spans="1:23" ht="12.75">
      <c r="A236" s="63" t="s">
        <v>26</v>
      </c>
      <c r="B236" s="6" t="s">
        <v>34</v>
      </c>
      <c r="C236" s="15" t="s">
        <v>90</v>
      </c>
      <c r="D236" s="6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ht="24" customHeight="1">
      <c r="A237" s="51" t="s">
        <v>17</v>
      </c>
      <c r="B237" s="5" t="s">
        <v>51</v>
      </c>
      <c r="C237" s="15" t="s">
        <v>90</v>
      </c>
      <c r="D237" s="5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63">
        <v>2</v>
      </c>
      <c r="B238" s="6" t="s">
        <v>31</v>
      </c>
      <c r="C238" s="15" t="s">
        <v>90</v>
      </c>
      <c r="D238" s="6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2.75">
      <c r="A239" s="63" t="s">
        <v>19</v>
      </c>
      <c r="B239" s="29"/>
      <c r="C239" s="15" t="s">
        <v>90</v>
      </c>
      <c r="D239" s="29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1"/>
      <c r="S239" s="52"/>
      <c r="T239" s="52"/>
      <c r="U239" s="52"/>
      <c r="V239" s="52"/>
      <c r="W239" s="52"/>
    </row>
    <row r="240" spans="1:23" ht="21">
      <c r="A240" s="63">
        <v>3</v>
      </c>
      <c r="B240" s="5" t="s">
        <v>175</v>
      </c>
      <c r="C240" s="15" t="s">
        <v>90</v>
      </c>
      <c r="D240" s="6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12.75">
      <c r="A241" s="63" t="s">
        <v>21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ht="12.75">
      <c r="A242" s="63" t="s">
        <v>111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ht="12.75">
      <c r="A243" s="6" t="s">
        <v>32</v>
      </c>
      <c r="B243" s="350" t="s">
        <v>50</v>
      </c>
      <c r="C243" s="364"/>
      <c r="D243" s="364"/>
      <c r="E243" s="364"/>
      <c r="F243" s="364"/>
      <c r="G243" s="364"/>
      <c r="H243" s="364"/>
      <c r="I243" s="364"/>
      <c r="J243" s="364"/>
      <c r="K243" s="364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</row>
    <row r="244" spans="1:23" ht="12.75">
      <c r="A244" s="52"/>
      <c r="B244" s="26"/>
      <c r="C244" s="26"/>
      <c r="D244" s="26"/>
      <c r="E244" s="26"/>
      <c r="F244" s="26"/>
      <c r="G244" s="26"/>
      <c r="H244" s="26"/>
      <c r="I244" s="26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ht="27" customHeight="1">
      <c r="A245" s="201" t="s">
        <v>49</v>
      </c>
      <c r="B245" s="350" t="s">
        <v>281</v>
      </c>
      <c r="C245" s="445"/>
      <c r="D245" s="445"/>
      <c r="E245" s="445"/>
      <c r="F245" s="445"/>
      <c r="G245" s="445"/>
      <c r="H245" s="445"/>
      <c r="I245" s="445"/>
      <c r="J245" s="445"/>
      <c r="K245" s="44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 hidden="1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</row>
    <row r="247" spans="1:23" ht="12.75">
      <c r="A247" s="17" t="s">
        <v>103</v>
      </c>
      <c r="B247" s="17" t="s">
        <v>61</v>
      </c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</row>
    <row r="248" spans="1:23" ht="12.75">
      <c r="A248" s="32"/>
      <c r="B248" s="32" t="s">
        <v>283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>
        <f aca="true" t="shared" si="24" ref="M248:W248">SUM(M156+M209+M225+M232+M235+M243+M245+M247)</f>
        <v>61900</v>
      </c>
      <c r="N248" s="32">
        <f t="shared" si="24"/>
        <v>0</v>
      </c>
      <c r="O248" s="32">
        <f t="shared" si="24"/>
        <v>61900</v>
      </c>
      <c r="P248" s="32">
        <f t="shared" si="24"/>
        <v>61900</v>
      </c>
      <c r="Q248" s="32">
        <f t="shared" si="24"/>
        <v>0</v>
      </c>
      <c r="R248" s="32">
        <f t="shared" si="24"/>
        <v>61900</v>
      </c>
      <c r="S248" s="32">
        <f t="shared" si="24"/>
        <v>61900</v>
      </c>
      <c r="T248" s="32">
        <f t="shared" si="24"/>
        <v>0</v>
      </c>
      <c r="U248" s="32">
        <f t="shared" si="24"/>
        <v>61900</v>
      </c>
      <c r="V248" s="32">
        <f t="shared" si="24"/>
        <v>61900</v>
      </c>
      <c r="W248" s="32">
        <f t="shared" si="24"/>
        <v>0</v>
      </c>
    </row>
    <row r="249" spans="1:23" ht="12.75">
      <c r="A249" s="32"/>
      <c r="B249" s="32" t="s">
        <v>284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3">
        <f>SUM(M248+M143)</f>
        <v>4589550</v>
      </c>
      <c r="N249" s="33">
        <f aca="true" t="shared" si="25" ref="N249:W249">SUM(N248+N143)</f>
        <v>0</v>
      </c>
      <c r="O249" s="33">
        <f t="shared" si="25"/>
        <v>4796100</v>
      </c>
      <c r="P249" s="33">
        <f t="shared" si="25"/>
        <v>4610250</v>
      </c>
      <c r="Q249" s="33">
        <f t="shared" si="25"/>
        <v>185850</v>
      </c>
      <c r="R249" s="33">
        <f t="shared" si="25"/>
        <v>4975196</v>
      </c>
      <c r="S249" s="33">
        <f t="shared" si="25"/>
        <v>4975196</v>
      </c>
      <c r="T249" s="33">
        <f t="shared" si="25"/>
        <v>0</v>
      </c>
      <c r="U249" s="33">
        <f t="shared" si="25"/>
        <v>5071748</v>
      </c>
      <c r="V249" s="33">
        <f t="shared" si="25"/>
        <v>5071748</v>
      </c>
      <c r="W249" s="33">
        <f t="shared" si="25"/>
        <v>0</v>
      </c>
    </row>
    <row r="251" spans="1:6" ht="12.75">
      <c r="A251" s="556" t="s">
        <v>364</v>
      </c>
      <c r="B251" s="556"/>
      <c r="C251" s="556"/>
      <c r="D251" s="556"/>
      <c r="E251" s="556"/>
      <c r="F251" s="556"/>
    </row>
    <row r="253" spans="1:6" ht="12.75">
      <c r="A253" s="556" t="s">
        <v>365</v>
      </c>
      <c r="B253" s="556"/>
      <c r="C253" s="556"/>
      <c r="D253" s="556"/>
      <c r="E253" s="556"/>
      <c r="F253" s="556"/>
    </row>
  </sheetData>
  <sheetProtection/>
  <mergeCells count="124">
    <mergeCell ref="B235:J235"/>
    <mergeCell ref="B243:K243"/>
    <mergeCell ref="B245:K245"/>
    <mergeCell ref="A251:F251"/>
    <mergeCell ref="A253:F253"/>
    <mergeCell ref="B200:I200"/>
    <mergeCell ref="A204:J204"/>
    <mergeCell ref="A207:L207"/>
    <mergeCell ref="B209:L209"/>
    <mergeCell ref="B225:K225"/>
    <mergeCell ref="J150:J154"/>
    <mergeCell ref="K150:K154"/>
    <mergeCell ref="Q150:R150"/>
    <mergeCell ref="B232:L232"/>
    <mergeCell ref="A158:K158"/>
    <mergeCell ref="A166:K166"/>
    <mergeCell ref="I168:I172"/>
    <mergeCell ref="J168:J172"/>
    <mergeCell ref="A173:K173"/>
    <mergeCell ref="A179:K179"/>
    <mergeCell ref="O155:Q155"/>
    <mergeCell ref="R155:T155"/>
    <mergeCell ref="U155:W155"/>
    <mergeCell ref="B156:H156"/>
    <mergeCell ref="B157:G157"/>
    <mergeCell ref="I157:J157"/>
    <mergeCell ref="L152:W152"/>
    <mergeCell ref="L153:L154"/>
    <mergeCell ref="M153:M154"/>
    <mergeCell ref="N153:N154"/>
    <mergeCell ref="O153:Q153"/>
    <mergeCell ref="U153:W153"/>
    <mergeCell ref="L151:P151"/>
    <mergeCell ref="Q151:R151"/>
    <mergeCell ref="R153:T153"/>
    <mergeCell ref="B127:K127"/>
    <mergeCell ref="B130:J130"/>
    <mergeCell ref="B138:W138"/>
    <mergeCell ref="B140:K140"/>
    <mergeCell ref="S151:W151"/>
    <mergeCell ref="E152:E154"/>
    <mergeCell ref="F152:F154"/>
    <mergeCell ref="A150:A154"/>
    <mergeCell ref="B150:B154"/>
    <mergeCell ref="C150:C154"/>
    <mergeCell ref="D150:D154"/>
    <mergeCell ref="E150:G150"/>
    <mergeCell ref="I150:I154"/>
    <mergeCell ref="E151:H151"/>
    <mergeCell ref="G152:G154"/>
    <mergeCell ref="H152:H154"/>
    <mergeCell ref="A74:K74"/>
    <mergeCell ref="B95:K95"/>
    <mergeCell ref="A99:K99"/>
    <mergeCell ref="A102:L102"/>
    <mergeCell ref="B104:L104"/>
    <mergeCell ref="B120:K120"/>
    <mergeCell ref="K62:K66"/>
    <mergeCell ref="E63:G63"/>
    <mergeCell ref="E64:G64"/>
    <mergeCell ref="E65:G65"/>
    <mergeCell ref="E69:H69"/>
    <mergeCell ref="I70:I73"/>
    <mergeCell ref="J70:J73"/>
    <mergeCell ref="K70:K73"/>
    <mergeCell ref="A55:A65"/>
    <mergeCell ref="B55:B65"/>
    <mergeCell ref="E59:G59"/>
    <mergeCell ref="E60:G60"/>
    <mergeCell ref="I62:I66"/>
    <mergeCell ref="J62:J66"/>
    <mergeCell ref="B36:B40"/>
    <mergeCell ref="B43:B44"/>
    <mergeCell ref="B47:B48"/>
    <mergeCell ref="A49:K49"/>
    <mergeCell ref="B53:B54"/>
    <mergeCell ref="C53:C54"/>
    <mergeCell ref="D53:D54"/>
    <mergeCell ref="I53:I54"/>
    <mergeCell ref="J53:J54"/>
    <mergeCell ref="K53:K54"/>
    <mergeCell ref="A21:K21"/>
    <mergeCell ref="A23:A26"/>
    <mergeCell ref="B23:B26"/>
    <mergeCell ref="I23:I26"/>
    <mergeCell ref="A31:K31"/>
    <mergeCell ref="A33:A35"/>
    <mergeCell ref="B33:B35"/>
    <mergeCell ref="I34:I38"/>
    <mergeCell ref="J34:J38"/>
    <mergeCell ref="A36:A40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52"/>
  <sheetViews>
    <sheetView zoomScalePageLayoutView="0" workbookViewId="0" topLeftCell="A58">
      <selection activeCell="E66" sqref="E66"/>
    </sheetView>
  </sheetViews>
  <sheetFormatPr defaultColWidth="9.140625" defaultRowHeight="12.75"/>
  <cols>
    <col min="1" max="1" width="5.421875" style="95" customWidth="1"/>
    <col min="2" max="2" width="23.140625" style="95" customWidth="1"/>
    <col min="3" max="3" width="19.00390625" style="95" customWidth="1"/>
    <col min="4" max="4" width="5.140625" style="95" customWidth="1"/>
    <col min="5" max="5" width="6.140625" style="95" customWidth="1"/>
    <col min="6" max="6" width="4.28125" style="95" customWidth="1"/>
    <col min="7" max="7" width="10.57421875" style="95" customWidth="1"/>
    <col min="8" max="8" width="4.421875" style="95" customWidth="1"/>
    <col min="9" max="9" width="7.7109375" style="95" customWidth="1"/>
    <col min="10" max="10" width="10.28125" style="95" customWidth="1"/>
    <col min="11" max="11" width="5.8515625" style="95" customWidth="1"/>
    <col min="12" max="12" width="2.57421875" style="95" customWidth="1"/>
    <col min="13" max="13" width="8.8515625" style="95" customWidth="1"/>
    <col min="14" max="14" width="2.421875" style="95" customWidth="1"/>
    <col min="15" max="15" width="9.140625" style="95" customWidth="1"/>
    <col min="16" max="16" width="9.00390625" style="95" customWidth="1"/>
    <col min="17" max="17" width="6.28125" style="95" customWidth="1"/>
    <col min="18" max="18" width="8.140625" style="95" customWidth="1"/>
    <col min="19" max="19" width="9.140625" style="95" customWidth="1"/>
    <col min="20" max="20" width="3.140625" style="95" customWidth="1"/>
    <col min="21" max="22" width="9.140625" style="95" customWidth="1"/>
    <col min="23" max="23" width="4.140625" style="95" customWidth="1"/>
    <col min="24" max="16384" width="9.140625" style="95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202"/>
      <c r="C3" s="203"/>
      <c r="Q3" s="1" t="s">
        <v>0</v>
      </c>
    </row>
    <row r="4" spans="1:17" ht="12.75">
      <c r="A4" s="1"/>
      <c r="Q4" s="1" t="s">
        <v>52</v>
      </c>
    </row>
    <row r="6" spans="1:17" ht="12.75">
      <c r="A6" s="555" t="s">
        <v>366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</row>
    <row r="7" spans="1:17" ht="4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96"/>
      <c r="O7" s="96"/>
      <c r="P7" s="96"/>
      <c r="Q7" s="96"/>
    </row>
    <row r="8" spans="1:17" ht="12.75">
      <c r="A8" s="555" t="s">
        <v>116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</row>
    <row r="9" spans="1:17" ht="4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96"/>
      <c r="O9" s="96"/>
      <c r="P9" s="96"/>
      <c r="Q9" s="96"/>
    </row>
    <row r="10" spans="1:17" ht="12.75">
      <c r="A10" s="555" t="s">
        <v>367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</row>
    <row r="11" spans="2:17" ht="2.25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ht="12.75" hidden="1"/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97"/>
      <c r="I13" s="385" t="s">
        <v>37</v>
      </c>
      <c r="J13" s="357" t="s">
        <v>38</v>
      </c>
      <c r="K13" s="357" t="s">
        <v>3</v>
      </c>
      <c r="L13" s="98"/>
      <c r="M13" s="99"/>
      <c r="N13" s="99"/>
      <c r="O13" s="99"/>
      <c r="P13" s="99"/>
      <c r="Q13" s="99"/>
      <c r="R13" s="204"/>
      <c r="S13" s="204"/>
      <c r="T13" s="204"/>
      <c r="U13" s="204"/>
      <c r="V13" s="204"/>
      <c r="W13" s="205"/>
    </row>
    <row r="14" spans="1:23" ht="12.75">
      <c r="A14" s="441"/>
      <c r="B14" s="388"/>
      <c r="C14" s="466"/>
      <c r="D14" s="466"/>
      <c r="E14" s="396" t="s">
        <v>4</v>
      </c>
      <c r="F14" s="397"/>
      <c r="G14" s="397"/>
      <c r="H14" s="398"/>
      <c r="I14" s="386"/>
      <c r="J14" s="388"/>
      <c r="K14" s="388"/>
      <c r="L14" s="463"/>
      <c r="M14" s="464"/>
      <c r="N14" s="464"/>
      <c r="O14" s="464"/>
      <c r="P14" s="464"/>
      <c r="Q14" s="96"/>
      <c r="W14" s="206"/>
    </row>
    <row r="15" spans="1:23" ht="11.25" customHeight="1">
      <c r="A15" s="441"/>
      <c r="B15" s="388"/>
      <c r="C15" s="466"/>
      <c r="D15" s="466"/>
      <c r="E15" s="393" t="s">
        <v>5</v>
      </c>
      <c r="F15" s="393" t="s">
        <v>6</v>
      </c>
      <c r="G15" s="390" t="s">
        <v>36</v>
      </c>
      <c r="H15" s="393" t="s">
        <v>7</v>
      </c>
      <c r="I15" s="386"/>
      <c r="J15" s="388"/>
      <c r="K15" s="388"/>
      <c r="L15" s="354"/>
      <c r="M15" s="355"/>
      <c r="N15" s="355"/>
      <c r="O15" s="355"/>
      <c r="P15" s="355"/>
      <c r="Q15" s="355"/>
      <c r="R15" s="207"/>
      <c r="S15" s="207"/>
      <c r="T15" s="207"/>
      <c r="U15" s="207"/>
      <c r="V15" s="207"/>
      <c r="W15" s="208"/>
    </row>
    <row r="16" spans="1:23" ht="25.5" customHeight="1">
      <c r="A16" s="441"/>
      <c r="B16" s="388"/>
      <c r="C16" s="466"/>
      <c r="D16" s="466"/>
      <c r="E16" s="394"/>
      <c r="F16" s="394"/>
      <c r="G16" s="391"/>
      <c r="H16" s="394"/>
      <c r="I16" s="386"/>
      <c r="J16" s="388"/>
      <c r="K16" s="388"/>
      <c r="L16" s="437" t="s">
        <v>39</v>
      </c>
      <c r="M16" s="357" t="s">
        <v>368</v>
      </c>
      <c r="N16" s="437" t="s">
        <v>41</v>
      </c>
      <c r="O16" s="564" t="s">
        <v>369</v>
      </c>
      <c r="P16" s="565"/>
      <c r="Q16" s="566"/>
      <c r="R16" s="564" t="s">
        <v>370</v>
      </c>
      <c r="S16" s="565"/>
      <c r="T16" s="566"/>
      <c r="U16" s="564" t="s">
        <v>371</v>
      </c>
      <c r="V16" s="565"/>
      <c r="W16" s="566"/>
    </row>
    <row r="17" spans="1:23" ht="74.25" customHeight="1">
      <c r="A17" s="442"/>
      <c r="B17" s="358"/>
      <c r="C17" s="467"/>
      <c r="D17" s="467"/>
      <c r="E17" s="395"/>
      <c r="F17" s="395"/>
      <c r="G17" s="392"/>
      <c r="H17" s="395"/>
      <c r="I17" s="387"/>
      <c r="J17" s="358"/>
      <c r="K17" s="358"/>
      <c r="L17" s="438"/>
      <c r="M17" s="358"/>
      <c r="N17" s="438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15</v>
      </c>
      <c r="S18" s="360"/>
      <c r="T18" s="361"/>
      <c r="U18" s="359">
        <v>15</v>
      </c>
      <c r="V18" s="360"/>
      <c r="W18" s="361"/>
    </row>
    <row r="19" spans="1:23" ht="26.25" customHeight="1">
      <c r="A19" s="4" t="s">
        <v>43</v>
      </c>
      <c r="B19" s="350" t="s">
        <v>372</v>
      </c>
      <c r="C19" s="362"/>
      <c r="D19" s="362"/>
      <c r="E19" s="362"/>
      <c r="F19" s="362"/>
      <c r="G19" s="362"/>
      <c r="H19" s="451"/>
      <c r="I19" s="100"/>
      <c r="J19" s="100"/>
      <c r="K19" s="100"/>
      <c r="L19" s="100"/>
      <c r="M19" s="30">
        <f>SUM(M21+M31+M49+M72+M97)</f>
        <v>4845800</v>
      </c>
      <c r="N19" s="30"/>
      <c r="O19" s="30">
        <f aca="true" t="shared" si="0" ref="O19:W19">SUM(O21+O31+O49+O72+O97)</f>
        <v>5100298</v>
      </c>
      <c r="P19" s="30">
        <f t="shared" si="0"/>
        <v>4870295</v>
      </c>
      <c r="Q19" s="30">
        <f t="shared" si="0"/>
        <v>230003</v>
      </c>
      <c r="R19" s="30">
        <f t="shared" si="0"/>
        <v>5326678</v>
      </c>
      <c r="S19" s="30">
        <f t="shared" si="0"/>
        <v>5326678</v>
      </c>
      <c r="T19" s="30">
        <f t="shared" si="0"/>
        <v>0</v>
      </c>
      <c r="U19" s="30">
        <f t="shared" si="0"/>
        <v>5475676</v>
      </c>
      <c r="V19" s="30">
        <f t="shared" si="0"/>
        <v>5475676</v>
      </c>
      <c r="W19" s="30">
        <f t="shared" si="0"/>
        <v>0</v>
      </c>
    </row>
    <row r="20" spans="1:23" ht="16.5">
      <c r="A20" s="100"/>
      <c r="B20" s="422"/>
      <c r="C20" s="423"/>
      <c r="D20" s="423"/>
      <c r="E20" s="423"/>
      <c r="F20" s="423"/>
      <c r="G20" s="424"/>
      <c r="H20" s="100"/>
      <c r="I20" s="460"/>
      <c r="J20" s="461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12.75">
      <c r="A21" s="350" t="s">
        <v>373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52"/>
      <c r="M21" s="30">
        <f>SUM(M22+M27+M29)</f>
        <v>1281440</v>
      </c>
      <c r="N21" s="30">
        <f aca="true" t="shared" si="1" ref="N21:V21">SUM(N22+N27+N29)</f>
        <v>0</v>
      </c>
      <c r="O21" s="30">
        <f t="shared" si="1"/>
        <v>1327375</v>
      </c>
      <c r="P21" s="30">
        <f t="shared" si="1"/>
        <v>1285470</v>
      </c>
      <c r="Q21" s="30">
        <f t="shared" si="1"/>
        <v>41905</v>
      </c>
      <c r="R21" s="30">
        <f t="shared" si="1"/>
        <v>1378234</v>
      </c>
      <c r="S21" s="30">
        <f t="shared" si="1"/>
        <v>1378234</v>
      </c>
      <c r="T21" s="30">
        <f t="shared" si="1"/>
        <v>0</v>
      </c>
      <c r="U21" s="30">
        <f t="shared" si="1"/>
        <v>1431750</v>
      </c>
      <c r="V21" s="30">
        <f t="shared" si="1"/>
        <v>1431750</v>
      </c>
      <c r="W21" s="30">
        <f>SUM(W22+W27+W29)</f>
        <v>0</v>
      </c>
    </row>
    <row r="22" spans="1:23" ht="22.5" customHeight="1">
      <c r="A22" s="53" t="s">
        <v>17</v>
      </c>
      <c r="B22" s="36" t="s">
        <v>159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567" t="s">
        <v>374</v>
      </c>
      <c r="J22" s="570">
        <v>38789</v>
      </c>
      <c r="K22" s="567" t="s">
        <v>375</v>
      </c>
      <c r="L22" s="35"/>
      <c r="M22" s="55">
        <f>SUM(M23+M26)</f>
        <v>1106000</v>
      </c>
      <c r="N22" s="55"/>
      <c r="O22" s="55">
        <f aca="true" t="shared" si="2" ref="O22:W22">SUM(O24:O25)</f>
        <v>1141737</v>
      </c>
      <c r="P22" s="55">
        <f t="shared" si="2"/>
        <v>1099832</v>
      </c>
      <c r="Q22" s="55">
        <f t="shared" si="2"/>
        <v>41905</v>
      </c>
      <c r="R22" s="55">
        <f t="shared" si="2"/>
        <v>1187406</v>
      </c>
      <c r="S22" s="55">
        <f t="shared" si="2"/>
        <v>1187406</v>
      </c>
      <c r="T22" s="55">
        <f t="shared" si="2"/>
        <v>0</v>
      </c>
      <c r="U22" s="55">
        <f t="shared" si="2"/>
        <v>1234903</v>
      </c>
      <c r="V22" s="55">
        <f t="shared" si="2"/>
        <v>1234903</v>
      </c>
      <c r="W22" s="55">
        <f t="shared" si="2"/>
        <v>0</v>
      </c>
    </row>
    <row r="23" spans="1:23" ht="12.75">
      <c r="A23" s="425" t="s">
        <v>123</v>
      </c>
      <c r="B23" s="410" t="s">
        <v>120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119</v>
      </c>
      <c r="I23" s="568"/>
      <c r="J23" s="571"/>
      <c r="K23" s="568"/>
      <c r="L23" s="35"/>
      <c r="M23" s="55">
        <f>SUM(M24:M25)</f>
        <v>1106000</v>
      </c>
      <c r="N23" s="55">
        <f aca="true" t="shared" si="3" ref="N23:W23">SUM(N24:N25)</f>
        <v>0</v>
      </c>
      <c r="O23" s="55">
        <f t="shared" si="3"/>
        <v>1141737</v>
      </c>
      <c r="P23" s="55">
        <f t="shared" si="3"/>
        <v>1099832</v>
      </c>
      <c r="Q23" s="55">
        <f t="shared" si="3"/>
        <v>41905</v>
      </c>
      <c r="R23" s="55">
        <f t="shared" si="3"/>
        <v>1187406</v>
      </c>
      <c r="S23" s="55">
        <f t="shared" si="3"/>
        <v>1187406</v>
      </c>
      <c r="T23" s="55">
        <f t="shared" si="3"/>
        <v>0</v>
      </c>
      <c r="U23" s="55">
        <f t="shared" si="3"/>
        <v>1234903</v>
      </c>
      <c r="V23" s="55">
        <f t="shared" si="3"/>
        <v>1234903</v>
      </c>
      <c r="W23" s="55">
        <f t="shared" si="3"/>
        <v>0</v>
      </c>
    </row>
    <row r="24" spans="1:23" ht="12.75" customHeight="1">
      <c r="A24" s="458"/>
      <c r="B24" s="453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568"/>
      <c r="J24" s="571"/>
      <c r="K24" s="568"/>
      <c r="L24" s="35"/>
      <c r="M24" s="55">
        <v>589600</v>
      </c>
      <c r="N24" s="55"/>
      <c r="O24" s="55">
        <f>SUM(P24+Q24)</f>
        <v>631505</v>
      </c>
      <c r="P24" s="55">
        <v>589600</v>
      </c>
      <c r="Q24" s="55">
        <v>41905</v>
      </c>
      <c r="R24" s="55">
        <f>SUM(S24+T24)</f>
        <v>656765</v>
      </c>
      <c r="S24" s="55">
        <v>656765</v>
      </c>
      <c r="T24" s="55">
        <v>0</v>
      </c>
      <c r="U24" s="55">
        <f>SUM(V24+W24)</f>
        <v>683036</v>
      </c>
      <c r="V24" s="55">
        <v>683036</v>
      </c>
      <c r="W24" s="55">
        <v>0</v>
      </c>
    </row>
    <row r="25" spans="1:23" ht="14.25" customHeight="1">
      <c r="A25" s="458"/>
      <c r="B25" s="453"/>
      <c r="C25" s="54"/>
      <c r="D25" s="36"/>
      <c r="E25" s="35" t="s">
        <v>117</v>
      </c>
      <c r="F25" s="35" t="s">
        <v>118</v>
      </c>
      <c r="G25" s="35" t="s">
        <v>244</v>
      </c>
      <c r="H25" s="35" t="s">
        <v>119</v>
      </c>
      <c r="I25" s="568"/>
      <c r="J25" s="571"/>
      <c r="K25" s="568"/>
      <c r="L25" s="35"/>
      <c r="M25" s="55">
        <v>516400</v>
      </c>
      <c r="N25" s="55"/>
      <c r="O25" s="55">
        <f>SUM(P25+Q25)</f>
        <v>510232</v>
      </c>
      <c r="P25" s="55">
        <v>510232</v>
      </c>
      <c r="Q25" s="55">
        <v>0</v>
      </c>
      <c r="R25" s="55">
        <f>SUM(S25+T25)</f>
        <v>530641</v>
      </c>
      <c r="S25" s="55">
        <v>530641</v>
      </c>
      <c r="T25" s="55">
        <v>0</v>
      </c>
      <c r="U25" s="55">
        <f>SUM(V25+W25)</f>
        <v>551867</v>
      </c>
      <c r="V25" s="55">
        <v>551867</v>
      </c>
      <c r="W25" s="55">
        <v>0</v>
      </c>
    </row>
    <row r="26" spans="1:23" ht="14.25" customHeight="1">
      <c r="A26" s="459"/>
      <c r="B26" s="452"/>
      <c r="C26" s="54"/>
      <c r="D26" s="36"/>
      <c r="E26" s="35"/>
      <c r="F26" s="35"/>
      <c r="G26" s="35"/>
      <c r="H26" s="35"/>
      <c r="I26" s="568"/>
      <c r="J26" s="571"/>
      <c r="K26" s="568"/>
      <c r="L26" s="3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33.75">
      <c r="A27" s="53" t="s">
        <v>18</v>
      </c>
      <c r="B27" s="36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189</v>
      </c>
      <c r="H27" s="35" t="s">
        <v>121</v>
      </c>
      <c r="I27" s="568"/>
      <c r="J27" s="571"/>
      <c r="K27" s="568"/>
      <c r="L27" s="35"/>
      <c r="M27" s="55">
        <f>SUM(M28:M28)</f>
        <v>173840</v>
      </c>
      <c r="N27" s="55"/>
      <c r="O27" s="55">
        <f aca="true" t="shared" si="4" ref="O27:W27">SUM(O28:O28)</f>
        <v>184038</v>
      </c>
      <c r="P27" s="55">
        <f t="shared" si="4"/>
        <v>184038</v>
      </c>
      <c r="Q27" s="55">
        <f t="shared" si="4"/>
        <v>0</v>
      </c>
      <c r="R27" s="55">
        <f t="shared" si="4"/>
        <v>189228</v>
      </c>
      <c r="S27" s="55">
        <f t="shared" si="4"/>
        <v>189228</v>
      </c>
      <c r="T27" s="55">
        <f t="shared" si="4"/>
        <v>0</v>
      </c>
      <c r="U27" s="55">
        <f t="shared" si="4"/>
        <v>195247</v>
      </c>
      <c r="V27" s="55">
        <f t="shared" si="4"/>
        <v>195247</v>
      </c>
      <c r="W27" s="55">
        <f t="shared" si="4"/>
        <v>0</v>
      </c>
    </row>
    <row r="28" spans="1:23" ht="38.25" customHeight="1">
      <c r="A28" s="53" t="s">
        <v>59</v>
      </c>
      <c r="B28" s="56" t="s">
        <v>120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568"/>
      <c r="J28" s="571"/>
      <c r="K28" s="568"/>
      <c r="L28" s="35"/>
      <c r="M28" s="55">
        <v>173840</v>
      </c>
      <c r="N28" s="55"/>
      <c r="O28" s="55">
        <f>SUM(P28:Q28)</f>
        <v>184038</v>
      </c>
      <c r="P28" s="55">
        <v>184038</v>
      </c>
      <c r="Q28" s="55">
        <v>0</v>
      </c>
      <c r="R28" s="55">
        <f>SUM(S28:T28)</f>
        <v>189228</v>
      </c>
      <c r="S28" s="55">
        <v>189228</v>
      </c>
      <c r="T28" s="55">
        <v>0</v>
      </c>
      <c r="U28" s="55">
        <f>SUM(V28:W28)</f>
        <v>195247</v>
      </c>
      <c r="V28" s="55">
        <v>195247</v>
      </c>
      <c r="W28" s="55">
        <v>0</v>
      </c>
    </row>
    <row r="29" spans="1:23" ht="12.75">
      <c r="A29" s="53" t="s">
        <v>60</v>
      </c>
      <c r="B29" s="36" t="s">
        <v>61</v>
      </c>
      <c r="C29" s="54" t="s">
        <v>90</v>
      </c>
      <c r="D29" s="36"/>
      <c r="E29" s="35"/>
      <c r="F29" s="35"/>
      <c r="G29" s="35"/>
      <c r="H29" s="35"/>
      <c r="I29" s="568"/>
      <c r="J29" s="571"/>
      <c r="K29" s="568"/>
      <c r="L29" s="35"/>
      <c r="M29" s="55">
        <f>SUM(M30)</f>
        <v>1600</v>
      </c>
      <c r="N29" s="55"/>
      <c r="O29" s="55">
        <f aca="true" t="shared" si="5" ref="O29:W29">SUM(O30)</f>
        <v>1600</v>
      </c>
      <c r="P29" s="55">
        <f t="shared" si="5"/>
        <v>1600</v>
      </c>
      <c r="Q29" s="55">
        <f t="shared" si="5"/>
        <v>0</v>
      </c>
      <c r="R29" s="55">
        <f t="shared" si="5"/>
        <v>1600</v>
      </c>
      <c r="S29" s="55">
        <f t="shared" si="5"/>
        <v>1600</v>
      </c>
      <c r="T29" s="55">
        <f t="shared" si="5"/>
        <v>0</v>
      </c>
      <c r="U29" s="55">
        <f t="shared" si="5"/>
        <v>1600</v>
      </c>
      <c r="V29" s="55">
        <f t="shared" si="5"/>
        <v>1600</v>
      </c>
      <c r="W29" s="55">
        <f t="shared" si="5"/>
        <v>0</v>
      </c>
    </row>
    <row r="30" spans="1:23" ht="36.75" customHeight="1">
      <c r="A30" s="53" t="s">
        <v>62</v>
      </c>
      <c r="B30" s="56" t="s">
        <v>120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569"/>
      <c r="J30" s="572"/>
      <c r="K30" s="569"/>
      <c r="L30" s="35"/>
      <c r="M30" s="55">
        <v>1600</v>
      </c>
      <c r="N30" s="55"/>
      <c r="O30" s="55">
        <f>SUM(P30:Q30)</f>
        <v>1600</v>
      </c>
      <c r="P30" s="55">
        <v>1600</v>
      </c>
      <c r="Q30" s="55">
        <v>0</v>
      </c>
      <c r="R30" s="55">
        <f>SUM(S30:T30)</f>
        <v>1600</v>
      </c>
      <c r="S30" s="55">
        <v>1600</v>
      </c>
      <c r="T30" s="55">
        <v>0</v>
      </c>
      <c r="U30" s="55">
        <f>SUM(V30:W30)</f>
        <v>1600</v>
      </c>
      <c r="V30" s="55">
        <v>1600</v>
      </c>
      <c r="W30" s="55">
        <v>0</v>
      </c>
    </row>
    <row r="31" spans="1:23" ht="24" customHeight="1">
      <c r="A31" s="372" t="s">
        <v>376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"/>
      <c r="M31" s="197">
        <f>SUM(M32+M41+M45)</f>
        <v>1897840</v>
      </c>
      <c r="N31" s="197">
        <f aca="true" t="shared" si="6" ref="N31:W31">SUM(N32+N41+N45)</f>
        <v>0</v>
      </c>
      <c r="O31" s="197">
        <f t="shared" si="6"/>
        <v>2103340</v>
      </c>
      <c r="P31" s="197">
        <f t="shared" si="6"/>
        <v>1915242</v>
      </c>
      <c r="Q31" s="197">
        <f t="shared" si="6"/>
        <v>188098</v>
      </c>
      <c r="R31" s="197">
        <f t="shared" si="6"/>
        <v>2253560</v>
      </c>
      <c r="S31" s="197">
        <f t="shared" si="6"/>
        <v>2253560</v>
      </c>
      <c r="T31" s="197">
        <f t="shared" si="6"/>
        <v>0</v>
      </c>
      <c r="U31" s="197">
        <f t="shared" si="6"/>
        <v>2338364</v>
      </c>
      <c r="V31" s="197">
        <f t="shared" si="6"/>
        <v>2338364</v>
      </c>
      <c r="W31" s="197">
        <f t="shared" si="6"/>
        <v>0</v>
      </c>
    </row>
    <row r="32" spans="1:23" ht="22.5">
      <c r="A32" s="57" t="s">
        <v>19</v>
      </c>
      <c r="B32" s="36" t="s">
        <v>178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52">
        <f>SUM(M33+M36)</f>
        <v>1640430</v>
      </c>
      <c r="N32" s="52"/>
      <c r="O32" s="52">
        <f aca="true" t="shared" si="7" ref="O32:W32">SUM(O33+O36)</f>
        <v>1833110</v>
      </c>
      <c r="P32" s="52">
        <f t="shared" si="7"/>
        <v>1645012</v>
      </c>
      <c r="Q32" s="52">
        <f t="shared" si="7"/>
        <v>188098</v>
      </c>
      <c r="R32" s="52">
        <f t="shared" si="7"/>
        <v>1975371</v>
      </c>
      <c r="S32" s="52">
        <f t="shared" si="7"/>
        <v>1975371</v>
      </c>
      <c r="T32" s="52">
        <f t="shared" si="7"/>
        <v>0</v>
      </c>
      <c r="U32" s="52">
        <f t="shared" si="7"/>
        <v>2051900</v>
      </c>
      <c r="V32" s="52">
        <f t="shared" si="7"/>
        <v>2051900</v>
      </c>
      <c r="W32" s="52">
        <f t="shared" si="7"/>
        <v>0</v>
      </c>
    </row>
    <row r="33" spans="1:23" ht="45">
      <c r="A33" s="408" t="s">
        <v>128</v>
      </c>
      <c r="B33" s="410" t="s">
        <v>124</v>
      </c>
      <c r="C33" s="35"/>
      <c r="D33" s="35"/>
      <c r="E33" s="35" t="s">
        <v>126</v>
      </c>
      <c r="F33" s="35" t="s">
        <v>127</v>
      </c>
      <c r="G33" s="35"/>
      <c r="H33" s="35"/>
      <c r="I33" s="209" t="s">
        <v>377</v>
      </c>
      <c r="J33" s="210">
        <v>38789</v>
      </c>
      <c r="K33" s="209" t="s">
        <v>375</v>
      </c>
      <c r="L33" s="35"/>
      <c r="M33" s="29">
        <f>SUM(M34:M35)</f>
        <v>514100</v>
      </c>
      <c r="N33" s="29"/>
      <c r="O33" s="29">
        <f aca="true" t="shared" si="8" ref="O33:W33">SUM(O34:O35)</f>
        <v>603153</v>
      </c>
      <c r="P33" s="29">
        <f t="shared" si="8"/>
        <v>603153</v>
      </c>
      <c r="Q33" s="29">
        <f t="shared" si="8"/>
        <v>0</v>
      </c>
      <c r="R33" s="29">
        <f t="shared" si="8"/>
        <v>696216</v>
      </c>
      <c r="S33" s="29">
        <f t="shared" si="8"/>
        <v>696216</v>
      </c>
      <c r="T33" s="29">
        <f t="shared" si="8"/>
        <v>0</v>
      </c>
      <c r="U33" s="29">
        <f t="shared" si="8"/>
        <v>721579</v>
      </c>
      <c r="V33" s="29">
        <f t="shared" si="8"/>
        <v>721579</v>
      </c>
      <c r="W33" s="52">
        <f t="shared" si="8"/>
        <v>0</v>
      </c>
    </row>
    <row r="34" spans="1:23" ht="15" customHeight="1">
      <c r="A34" s="454"/>
      <c r="B34" s="453"/>
      <c r="C34" s="35"/>
      <c r="D34" s="35"/>
      <c r="E34" s="35" t="s">
        <v>126</v>
      </c>
      <c r="F34" s="35" t="s">
        <v>127</v>
      </c>
      <c r="G34" s="35" t="s">
        <v>191</v>
      </c>
      <c r="H34" s="35" t="s">
        <v>119</v>
      </c>
      <c r="I34" s="102"/>
      <c r="J34" s="102"/>
      <c r="K34" s="102"/>
      <c r="L34" s="35"/>
      <c r="M34" s="52">
        <v>514100</v>
      </c>
      <c r="N34" s="52"/>
      <c r="O34" s="52">
        <f>SUM(P34:Q34)</f>
        <v>603153</v>
      </c>
      <c r="P34" s="52">
        <v>603153</v>
      </c>
      <c r="Q34" s="52">
        <v>0</v>
      </c>
      <c r="R34" s="52">
        <f>SUM(S34:T34)</f>
        <v>696216</v>
      </c>
      <c r="S34" s="52">
        <v>696216</v>
      </c>
      <c r="T34" s="52">
        <v>0</v>
      </c>
      <c r="U34" s="52">
        <f>SUM(V34:W34)</f>
        <v>721579</v>
      </c>
      <c r="V34" s="52">
        <v>721579</v>
      </c>
      <c r="W34" s="52">
        <v>0</v>
      </c>
    </row>
    <row r="35" spans="1:23" ht="19.5" customHeight="1" hidden="1">
      <c r="A35" s="455"/>
      <c r="B35" s="452"/>
      <c r="C35" s="35"/>
      <c r="D35" s="35"/>
      <c r="E35" s="35"/>
      <c r="F35" s="35"/>
      <c r="G35" s="35"/>
      <c r="H35" s="35"/>
      <c r="I35" s="103"/>
      <c r="J35" s="103"/>
      <c r="K35" s="103"/>
      <c r="L35" s="35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ht="57.75" customHeight="1">
      <c r="A36" s="408" t="s">
        <v>108</v>
      </c>
      <c r="B36" s="410" t="s">
        <v>125</v>
      </c>
      <c r="C36" s="36"/>
      <c r="D36" s="59"/>
      <c r="E36" s="35" t="s">
        <v>129</v>
      </c>
      <c r="F36" s="35" t="s">
        <v>117</v>
      </c>
      <c r="G36" s="35"/>
      <c r="H36" s="35"/>
      <c r="I36" s="209" t="s">
        <v>378</v>
      </c>
      <c r="J36" s="210">
        <v>38789</v>
      </c>
      <c r="K36" s="209" t="s">
        <v>375</v>
      </c>
      <c r="L36" s="35"/>
      <c r="M36" s="52">
        <f>SUM(M37:M40)</f>
        <v>1126330</v>
      </c>
      <c r="N36" s="52"/>
      <c r="O36" s="52">
        <f aca="true" t="shared" si="9" ref="O36:W36">SUM(O37:O40)</f>
        <v>1229957</v>
      </c>
      <c r="P36" s="52">
        <f t="shared" si="9"/>
        <v>1041859</v>
      </c>
      <c r="Q36" s="52">
        <f t="shared" si="9"/>
        <v>188098</v>
      </c>
      <c r="R36" s="52">
        <f t="shared" si="9"/>
        <v>1279155</v>
      </c>
      <c r="S36" s="52">
        <f t="shared" si="9"/>
        <v>1279155</v>
      </c>
      <c r="T36" s="52">
        <f t="shared" si="9"/>
        <v>0</v>
      </c>
      <c r="U36" s="52">
        <f t="shared" si="9"/>
        <v>1330321</v>
      </c>
      <c r="V36" s="52">
        <f t="shared" si="9"/>
        <v>1330321</v>
      </c>
      <c r="W36" s="52">
        <f t="shared" si="9"/>
        <v>0</v>
      </c>
    </row>
    <row r="37" spans="1:23" ht="48.75" customHeight="1">
      <c r="A37" s="454"/>
      <c r="B37" s="453"/>
      <c r="C37" s="36" t="s">
        <v>133</v>
      </c>
      <c r="D37" s="57" t="s">
        <v>132</v>
      </c>
      <c r="E37" s="35" t="s">
        <v>129</v>
      </c>
      <c r="F37" s="35" t="s">
        <v>117</v>
      </c>
      <c r="G37" s="35" t="s">
        <v>248</v>
      </c>
      <c r="H37" s="35" t="s">
        <v>130</v>
      </c>
      <c r="I37" s="102"/>
      <c r="J37" s="102"/>
      <c r="K37" s="102"/>
      <c r="L37" s="35"/>
      <c r="M37" s="52">
        <v>1126330</v>
      </c>
      <c r="N37" s="52"/>
      <c r="O37" s="52">
        <f>SUM(P37:Q37)</f>
        <v>1229957</v>
      </c>
      <c r="P37" s="52">
        <v>1041859</v>
      </c>
      <c r="Q37" s="52">
        <v>188098</v>
      </c>
      <c r="R37" s="52">
        <f>SUM(S37:T37)</f>
        <v>1279155</v>
      </c>
      <c r="S37" s="52">
        <v>1279155</v>
      </c>
      <c r="T37" s="52">
        <v>0</v>
      </c>
      <c r="U37" s="52">
        <f>SUM(V37:W37)</f>
        <v>1330321</v>
      </c>
      <c r="V37" s="52">
        <v>1330321</v>
      </c>
      <c r="W37" s="52">
        <v>0</v>
      </c>
    </row>
    <row r="38" spans="1:23" ht="0.75" customHeight="1" hidden="1">
      <c r="A38" s="454"/>
      <c r="B38" s="453"/>
      <c r="C38" s="40" t="s">
        <v>249</v>
      </c>
      <c r="D38" s="57" t="s">
        <v>92</v>
      </c>
      <c r="E38" s="35" t="s">
        <v>129</v>
      </c>
      <c r="F38" s="35" t="s">
        <v>117</v>
      </c>
      <c r="G38" s="35" t="s">
        <v>379</v>
      </c>
      <c r="H38" s="35" t="s">
        <v>130</v>
      </c>
      <c r="I38" s="209" t="s">
        <v>380</v>
      </c>
      <c r="J38" s="210">
        <v>38789</v>
      </c>
      <c r="K38" s="209" t="s">
        <v>375</v>
      </c>
      <c r="L38" s="35"/>
      <c r="M38" s="52"/>
      <c r="N38" s="52"/>
      <c r="O38" s="52">
        <f>SUM(P38:Q38)</f>
        <v>0</v>
      </c>
      <c r="P38" s="52"/>
      <c r="Q38" s="52"/>
      <c r="R38" s="52">
        <f>SUM(S38:T38)</f>
        <v>0</v>
      </c>
      <c r="S38" s="52"/>
      <c r="T38" s="52"/>
      <c r="U38" s="52">
        <f>SUM(V38:W38)</f>
        <v>0</v>
      </c>
      <c r="V38" s="52"/>
      <c r="W38" s="52"/>
    </row>
    <row r="39" spans="1:23" ht="47.25" customHeight="1">
      <c r="A39" s="454"/>
      <c r="B39" s="453"/>
      <c r="C39" s="36" t="s">
        <v>133</v>
      </c>
      <c r="D39" s="57" t="s">
        <v>132</v>
      </c>
      <c r="E39" s="35"/>
      <c r="F39" s="35"/>
      <c r="G39" s="35"/>
      <c r="H39" s="35"/>
      <c r="I39" s="102"/>
      <c r="J39" s="102"/>
      <c r="K39" s="102"/>
      <c r="L39" s="35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ht="0.75" customHeight="1" hidden="1">
      <c r="A40" s="454"/>
      <c r="B40" s="453"/>
      <c r="C40" s="40" t="s">
        <v>249</v>
      </c>
      <c r="D40" s="57" t="s">
        <v>92</v>
      </c>
      <c r="E40" s="35"/>
      <c r="F40" s="35"/>
      <c r="G40" s="35"/>
      <c r="H40" s="35"/>
      <c r="I40" s="102"/>
      <c r="J40" s="102"/>
      <c r="K40" s="102"/>
      <c r="L40" s="35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33.75">
      <c r="A41" s="57" t="s">
        <v>20</v>
      </c>
      <c r="B41" s="36" t="s">
        <v>112</v>
      </c>
      <c r="C41" s="37"/>
      <c r="D41" s="35"/>
      <c r="E41" s="35"/>
      <c r="F41" s="35"/>
      <c r="G41" s="35"/>
      <c r="H41" s="35"/>
      <c r="I41" s="102"/>
      <c r="J41" s="102"/>
      <c r="K41" s="102"/>
      <c r="L41" s="35"/>
      <c r="M41" s="52">
        <f>SUM(M42:M44)</f>
        <v>251010</v>
      </c>
      <c r="N41" s="52"/>
      <c r="O41" s="52">
        <f aca="true" t="shared" si="10" ref="O41:W41">SUM(O42:O44)</f>
        <v>263830</v>
      </c>
      <c r="P41" s="52">
        <f t="shared" si="10"/>
        <v>263830</v>
      </c>
      <c r="Q41" s="52">
        <f t="shared" si="10"/>
        <v>0</v>
      </c>
      <c r="R41" s="52">
        <f t="shared" si="10"/>
        <v>271789</v>
      </c>
      <c r="S41" s="52">
        <f t="shared" si="10"/>
        <v>271789</v>
      </c>
      <c r="T41" s="52">
        <f t="shared" si="10"/>
        <v>0</v>
      </c>
      <c r="U41" s="52">
        <f t="shared" si="10"/>
        <v>280064</v>
      </c>
      <c r="V41" s="52">
        <f t="shared" si="10"/>
        <v>280064</v>
      </c>
      <c r="W41" s="52">
        <f t="shared" si="10"/>
        <v>0</v>
      </c>
    </row>
    <row r="42" spans="1:23" ht="47.25" customHeight="1">
      <c r="A42" s="57" t="s">
        <v>105</v>
      </c>
      <c r="B42" s="36" t="s">
        <v>124</v>
      </c>
      <c r="C42" s="37"/>
      <c r="D42" s="60"/>
      <c r="E42" s="35" t="s">
        <v>126</v>
      </c>
      <c r="F42" s="35" t="s">
        <v>127</v>
      </c>
      <c r="G42" s="35" t="s">
        <v>191</v>
      </c>
      <c r="H42" s="35" t="s">
        <v>121</v>
      </c>
      <c r="I42" s="102"/>
      <c r="J42" s="102"/>
      <c r="K42" s="102"/>
      <c r="L42" s="35"/>
      <c r="M42" s="52">
        <v>66280</v>
      </c>
      <c r="N42" s="52"/>
      <c r="O42" s="55">
        <f>SUM(P42:Q42)</f>
        <v>71564</v>
      </c>
      <c r="P42" s="55">
        <v>71564</v>
      </c>
      <c r="Q42" s="52">
        <v>0</v>
      </c>
      <c r="R42" s="55">
        <f>SUM(S42:T42)</f>
        <v>73200</v>
      </c>
      <c r="S42" s="55">
        <v>73200</v>
      </c>
      <c r="T42" s="52">
        <v>0</v>
      </c>
      <c r="U42" s="55">
        <f>SUM(V42:W42)</f>
        <v>74900</v>
      </c>
      <c r="V42" s="55">
        <v>74900</v>
      </c>
      <c r="W42" s="52">
        <v>0</v>
      </c>
    </row>
    <row r="43" spans="1:23" ht="58.5" customHeight="1">
      <c r="A43" s="57" t="s">
        <v>106</v>
      </c>
      <c r="B43" s="410" t="s">
        <v>125</v>
      </c>
      <c r="C43" s="36" t="s">
        <v>133</v>
      </c>
      <c r="D43" s="60" t="s">
        <v>132</v>
      </c>
      <c r="E43" s="35" t="s">
        <v>129</v>
      </c>
      <c r="F43" s="35" t="s">
        <v>117</v>
      </c>
      <c r="G43" s="35" t="s">
        <v>248</v>
      </c>
      <c r="H43" s="35" t="s">
        <v>121</v>
      </c>
      <c r="I43" s="102"/>
      <c r="J43" s="102"/>
      <c r="K43" s="102"/>
      <c r="L43" s="35"/>
      <c r="M43" s="52">
        <v>184730</v>
      </c>
      <c r="N43" s="52"/>
      <c r="O43" s="52">
        <f>SUM(P43:Q43)</f>
        <v>192266</v>
      </c>
      <c r="P43" s="52">
        <v>192266</v>
      </c>
      <c r="Q43" s="52">
        <v>0</v>
      </c>
      <c r="R43" s="52">
        <f>SUM(S43:T43)</f>
        <v>198589</v>
      </c>
      <c r="S43" s="52">
        <v>198589</v>
      </c>
      <c r="T43" s="52">
        <v>0</v>
      </c>
      <c r="U43" s="52">
        <f>SUM(V43:W43)</f>
        <v>205164</v>
      </c>
      <c r="V43" s="52">
        <v>205164</v>
      </c>
      <c r="W43" s="52">
        <v>0</v>
      </c>
    </row>
    <row r="44" spans="1:23" ht="90.75" customHeight="1" hidden="1">
      <c r="A44" s="57"/>
      <c r="B44" s="452"/>
      <c r="C44" s="40" t="s">
        <v>249</v>
      </c>
      <c r="D44" s="57" t="s">
        <v>92</v>
      </c>
      <c r="E44" s="35" t="s">
        <v>129</v>
      </c>
      <c r="F44" s="35" t="s">
        <v>117</v>
      </c>
      <c r="G44" s="35" t="s">
        <v>379</v>
      </c>
      <c r="H44" s="35" t="s">
        <v>121</v>
      </c>
      <c r="I44" s="102"/>
      <c r="J44" s="102"/>
      <c r="K44" s="102"/>
      <c r="L44" s="35"/>
      <c r="M44" s="52"/>
      <c r="N44" s="52"/>
      <c r="O44" s="52">
        <f>SUM(P44:Q44)</f>
        <v>0</v>
      </c>
      <c r="P44" s="52"/>
      <c r="Q44" s="52">
        <v>0</v>
      </c>
      <c r="R44" s="52">
        <f>SUM(S44:T44)</f>
        <v>0</v>
      </c>
      <c r="S44" s="52"/>
      <c r="T44" s="52">
        <v>0</v>
      </c>
      <c r="U44" s="52">
        <f>SUM(V44:W44)</f>
        <v>0</v>
      </c>
      <c r="V44" s="52"/>
      <c r="W44" s="52">
        <v>0</v>
      </c>
    </row>
    <row r="45" spans="1:23" ht="12.75">
      <c r="A45" s="57" t="s">
        <v>57</v>
      </c>
      <c r="B45" s="36" t="s">
        <v>61</v>
      </c>
      <c r="C45" s="57"/>
      <c r="D45" s="35"/>
      <c r="E45" s="35"/>
      <c r="F45" s="35"/>
      <c r="G45" s="35"/>
      <c r="H45" s="35"/>
      <c r="I45" s="102"/>
      <c r="J45" s="102"/>
      <c r="K45" s="102"/>
      <c r="L45" s="35"/>
      <c r="M45" s="52">
        <f>SUM(M46:M48)</f>
        <v>6400</v>
      </c>
      <c r="N45" s="52"/>
      <c r="O45" s="52">
        <f aca="true" t="shared" si="11" ref="O45:W45">SUM(O46:O48)</f>
        <v>6400</v>
      </c>
      <c r="P45" s="52">
        <f t="shared" si="11"/>
        <v>6400</v>
      </c>
      <c r="Q45" s="52">
        <f t="shared" si="11"/>
        <v>0</v>
      </c>
      <c r="R45" s="52">
        <f t="shared" si="11"/>
        <v>6400</v>
      </c>
      <c r="S45" s="52">
        <f t="shared" si="11"/>
        <v>6400</v>
      </c>
      <c r="T45" s="52">
        <f t="shared" si="11"/>
        <v>0</v>
      </c>
      <c r="U45" s="52">
        <f t="shared" si="11"/>
        <v>6400</v>
      </c>
      <c r="V45" s="52">
        <f t="shared" si="11"/>
        <v>6400</v>
      </c>
      <c r="W45" s="52">
        <f t="shared" si="11"/>
        <v>0</v>
      </c>
    </row>
    <row r="46" spans="1:23" ht="45">
      <c r="A46" s="57" t="s">
        <v>107</v>
      </c>
      <c r="B46" s="36" t="s">
        <v>124</v>
      </c>
      <c r="C46" s="57"/>
      <c r="D46" s="35"/>
      <c r="E46" s="35" t="s">
        <v>126</v>
      </c>
      <c r="F46" s="35" t="s">
        <v>127</v>
      </c>
      <c r="G46" s="35" t="s">
        <v>191</v>
      </c>
      <c r="H46" s="35" t="s">
        <v>122</v>
      </c>
      <c r="I46" s="102"/>
      <c r="J46" s="102"/>
      <c r="K46" s="102"/>
      <c r="L46" s="35"/>
      <c r="M46" s="52">
        <v>1800</v>
      </c>
      <c r="N46" s="52"/>
      <c r="O46" s="52">
        <f>SUM(P46:Q46)</f>
        <v>1800</v>
      </c>
      <c r="P46" s="52">
        <v>1800</v>
      </c>
      <c r="Q46" s="52">
        <v>0</v>
      </c>
      <c r="R46" s="52">
        <f>SUM(S46:T46)</f>
        <v>1800</v>
      </c>
      <c r="S46" s="52">
        <v>1800</v>
      </c>
      <c r="T46" s="52">
        <v>0</v>
      </c>
      <c r="U46" s="52">
        <f>SUM(V46:W46)</f>
        <v>1800</v>
      </c>
      <c r="V46" s="52">
        <v>1800</v>
      </c>
      <c r="W46" s="52">
        <v>0</v>
      </c>
    </row>
    <row r="47" spans="1:23" ht="60.75" customHeight="1">
      <c r="A47" s="57" t="s">
        <v>131</v>
      </c>
      <c r="B47" s="410" t="s">
        <v>125</v>
      </c>
      <c r="C47" s="36" t="s">
        <v>133</v>
      </c>
      <c r="D47" s="35" t="s">
        <v>132</v>
      </c>
      <c r="E47" s="35" t="s">
        <v>129</v>
      </c>
      <c r="F47" s="35" t="s">
        <v>117</v>
      </c>
      <c r="G47" s="35" t="s">
        <v>248</v>
      </c>
      <c r="H47" s="35" t="s">
        <v>122</v>
      </c>
      <c r="I47" s="102"/>
      <c r="J47" s="102"/>
      <c r="K47" s="102"/>
      <c r="L47" s="35"/>
      <c r="M47" s="52">
        <v>4600</v>
      </c>
      <c r="N47" s="52"/>
      <c r="O47" s="52">
        <f>SUM(P47:Q47)</f>
        <v>4600</v>
      </c>
      <c r="P47" s="52">
        <v>4600</v>
      </c>
      <c r="Q47" s="52">
        <v>0</v>
      </c>
      <c r="R47" s="52">
        <f>SUM(S47:T47)</f>
        <v>4600</v>
      </c>
      <c r="S47" s="52">
        <v>4600</v>
      </c>
      <c r="T47" s="52">
        <v>0</v>
      </c>
      <c r="U47" s="52">
        <f>SUM(V47:W47)</f>
        <v>4600</v>
      </c>
      <c r="V47" s="52">
        <v>4600</v>
      </c>
      <c r="W47" s="52">
        <v>0</v>
      </c>
    </row>
    <row r="48" spans="1:23" ht="0.75" customHeight="1" hidden="1">
      <c r="A48" s="57"/>
      <c r="B48" s="452"/>
      <c r="C48" s="40" t="s">
        <v>249</v>
      </c>
      <c r="D48" s="57" t="s">
        <v>92</v>
      </c>
      <c r="E48" s="35" t="s">
        <v>129</v>
      </c>
      <c r="F48" s="35" t="s">
        <v>117</v>
      </c>
      <c r="G48" s="35" t="s">
        <v>379</v>
      </c>
      <c r="H48" s="35" t="s">
        <v>122</v>
      </c>
      <c r="I48" s="103"/>
      <c r="J48" s="103"/>
      <c r="K48" s="103"/>
      <c r="L48" s="35"/>
      <c r="M48" s="52"/>
      <c r="N48" s="52"/>
      <c r="O48" s="52">
        <f>SUM(P48:Q48)</f>
        <v>0</v>
      </c>
      <c r="P48" s="52"/>
      <c r="Q48" s="52">
        <v>0</v>
      </c>
      <c r="R48" s="52">
        <f>SUM(S48:T48)</f>
        <v>0</v>
      </c>
      <c r="S48" s="52"/>
      <c r="T48" s="52">
        <v>0</v>
      </c>
      <c r="U48" s="52">
        <f>SUM(V48:W48)</f>
        <v>0</v>
      </c>
      <c r="V48" s="52"/>
      <c r="W48" s="52">
        <v>0</v>
      </c>
    </row>
    <row r="49" spans="1:23" ht="25.5" customHeight="1">
      <c r="A49" s="372" t="s">
        <v>179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14"/>
      <c r="M49" s="6">
        <f>SUM(M50+M69)</f>
        <v>1666520</v>
      </c>
      <c r="N49" s="6">
        <f aca="true" t="shared" si="12" ref="N49:W49">SUM(N50+N69)</f>
        <v>0</v>
      </c>
      <c r="O49" s="6">
        <f t="shared" si="12"/>
        <v>1669583</v>
      </c>
      <c r="P49" s="6">
        <f t="shared" si="12"/>
        <v>1669583</v>
      </c>
      <c r="Q49" s="6">
        <f t="shared" si="12"/>
        <v>0</v>
      </c>
      <c r="R49" s="6">
        <f t="shared" si="12"/>
        <v>1694884</v>
      </c>
      <c r="S49" s="6">
        <f t="shared" si="12"/>
        <v>1694884</v>
      </c>
      <c r="T49" s="6">
        <f t="shared" si="12"/>
        <v>0</v>
      </c>
      <c r="U49" s="6">
        <f t="shared" si="12"/>
        <v>1705562</v>
      </c>
      <c r="V49" s="6">
        <f t="shared" si="12"/>
        <v>1705562</v>
      </c>
      <c r="W49" s="6">
        <f t="shared" si="12"/>
        <v>0</v>
      </c>
    </row>
    <row r="50" spans="1:23" ht="45.75" customHeight="1">
      <c r="A50" s="13" t="s">
        <v>63</v>
      </c>
      <c r="B50" s="36" t="s">
        <v>67</v>
      </c>
      <c r="C50" s="37"/>
      <c r="D50" s="37"/>
      <c r="E50" s="37"/>
      <c r="F50" s="37"/>
      <c r="G50" s="37"/>
      <c r="H50" s="37"/>
      <c r="I50" s="37"/>
      <c r="J50" s="37"/>
      <c r="K50" s="37"/>
      <c r="L50" s="14"/>
      <c r="M50" s="63">
        <f>SUM(M51+M52+M53+M54+M64+M65+M68)</f>
        <v>1631520</v>
      </c>
      <c r="N50" s="63">
        <f>SUM(N51+N52+N54+N64+N65+N68)</f>
        <v>0</v>
      </c>
      <c r="O50" s="63">
        <f>SUM(O51+O52+O53+O54+O64+O65+O68)</f>
        <v>1628283</v>
      </c>
      <c r="P50" s="63">
        <f>SUM(P51+P52+P53+P54+P64+P65+P68)</f>
        <v>1628283</v>
      </c>
      <c r="Q50" s="63">
        <f>SUM(Q51+Q52+Q54+Q64+Q65+Q68)</f>
        <v>0</v>
      </c>
      <c r="R50" s="63">
        <f>SUM(R51+R52+R53+R54+R64+R65+R68)</f>
        <v>1653584</v>
      </c>
      <c r="S50" s="63">
        <f>SUM(S51+S52+S53+S54+S64+S65+S68)</f>
        <v>1653584</v>
      </c>
      <c r="T50" s="63">
        <f>SUM(T51+T52+T54+T64+T65+T68)</f>
        <v>0</v>
      </c>
      <c r="U50" s="63">
        <f>SUM(U51+U52+U53+U54+U64+U65+U68)</f>
        <v>1664262</v>
      </c>
      <c r="V50" s="63">
        <f>SUM(V51+V52+V53+V54+V64+V65+V68)</f>
        <v>1664262</v>
      </c>
      <c r="W50" s="63">
        <f>SUM(W51+W52+W54+W64+W65+W68)</f>
        <v>0</v>
      </c>
    </row>
    <row r="51" spans="1:23" ht="47.25" customHeight="1">
      <c r="A51" s="61" t="s">
        <v>64</v>
      </c>
      <c r="B51" s="36" t="s">
        <v>134</v>
      </c>
      <c r="C51" s="37"/>
      <c r="D51" s="37"/>
      <c r="E51" s="37" t="s">
        <v>126</v>
      </c>
      <c r="F51" s="37" t="s">
        <v>135</v>
      </c>
      <c r="G51" s="37" t="s">
        <v>307</v>
      </c>
      <c r="H51" s="37" t="s">
        <v>121</v>
      </c>
      <c r="I51" s="37" t="s">
        <v>381</v>
      </c>
      <c r="J51" s="37" t="s">
        <v>382</v>
      </c>
      <c r="K51" s="80" t="s">
        <v>383</v>
      </c>
      <c r="L51" s="14"/>
      <c r="M51" s="63">
        <v>5000</v>
      </c>
      <c r="N51" s="63"/>
      <c r="O51" s="63">
        <f>SUM(P51:Q51)</f>
        <v>5900</v>
      </c>
      <c r="P51" s="63">
        <v>5900</v>
      </c>
      <c r="Q51" s="63">
        <v>0</v>
      </c>
      <c r="R51" s="63">
        <f>SUM(S51:T51)</f>
        <v>5900</v>
      </c>
      <c r="S51" s="63">
        <v>5900</v>
      </c>
      <c r="T51" s="63">
        <v>0</v>
      </c>
      <c r="U51" s="63">
        <f>SUM(V51:W51)</f>
        <v>5900</v>
      </c>
      <c r="V51" s="63">
        <v>5900</v>
      </c>
      <c r="W51" s="63">
        <v>0</v>
      </c>
    </row>
    <row r="52" spans="1:23" ht="188.25" customHeight="1">
      <c r="A52" s="410" t="s">
        <v>136</v>
      </c>
      <c r="B52" s="410" t="s">
        <v>384</v>
      </c>
      <c r="C52" s="37"/>
      <c r="D52" s="37"/>
      <c r="E52" s="37" t="s">
        <v>118</v>
      </c>
      <c r="F52" s="37" t="s">
        <v>135</v>
      </c>
      <c r="G52" s="37" t="s">
        <v>201</v>
      </c>
      <c r="H52" s="37" t="s">
        <v>121</v>
      </c>
      <c r="I52" s="211" t="s">
        <v>385</v>
      </c>
      <c r="J52" s="212">
        <v>38789</v>
      </c>
      <c r="K52" s="211" t="s">
        <v>383</v>
      </c>
      <c r="L52" s="14"/>
      <c r="M52" s="63">
        <v>350000</v>
      </c>
      <c r="N52" s="63"/>
      <c r="O52" s="63">
        <f>SUM(P52:Q52)</f>
        <v>350000</v>
      </c>
      <c r="P52" s="63">
        <v>350000</v>
      </c>
      <c r="Q52" s="63">
        <v>0</v>
      </c>
      <c r="R52" s="63">
        <f>SUM(S52:T52)</f>
        <v>350000</v>
      </c>
      <c r="S52" s="63">
        <v>350000</v>
      </c>
      <c r="T52" s="63">
        <v>0</v>
      </c>
      <c r="U52" s="63">
        <f>SUM(V52:W52)</f>
        <v>350000</v>
      </c>
      <c r="V52" s="63">
        <v>350000</v>
      </c>
      <c r="W52" s="63">
        <v>0</v>
      </c>
    </row>
    <row r="53" spans="1:23" ht="26.25" customHeight="1">
      <c r="A53" s="452"/>
      <c r="B53" s="452"/>
      <c r="C53" s="37"/>
      <c r="D53" s="37"/>
      <c r="E53" s="37" t="s">
        <v>118</v>
      </c>
      <c r="F53" s="37" t="s">
        <v>135</v>
      </c>
      <c r="G53" s="37" t="s">
        <v>228</v>
      </c>
      <c r="H53" s="37" t="s">
        <v>121</v>
      </c>
      <c r="I53" s="211" t="s">
        <v>385</v>
      </c>
      <c r="J53" s="212">
        <v>38789</v>
      </c>
      <c r="K53" s="211" t="s">
        <v>383</v>
      </c>
      <c r="L53" s="14"/>
      <c r="M53" s="63">
        <v>472200</v>
      </c>
      <c r="N53" s="63"/>
      <c r="O53" s="63">
        <f>P53</f>
        <v>472200</v>
      </c>
      <c r="P53" s="63">
        <v>472200</v>
      </c>
      <c r="Q53" s="63"/>
      <c r="R53" s="63">
        <f>S53</f>
        <v>472200</v>
      </c>
      <c r="S53" s="63">
        <v>472200</v>
      </c>
      <c r="T53" s="63"/>
      <c r="U53" s="63">
        <f>V53</f>
        <v>472200</v>
      </c>
      <c r="V53" s="63">
        <v>472200</v>
      </c>
      <c r="W53" s="63"/>
    </row>
    <row r="54" spans="1:23" ht="18" customHeight="1">
      <c r="A54" s="410" t="s">
        <v>137</v>
      </c>
      <c r="B54" s="410" t="s">
        <v>257</v>
      </c>
      <c r="C54" s="37"/>
      <c r="D54" s="37"/>
      <c r="E54" s="37"/>
      <c r="F54" s="37"/>
      <c r="G54" s="37"/>
      <c r="H54" s="37"/>
      <c r="I54" s="37"/>
      <c r="J54" s="37"/>
      <c r="K54" s="37"/>
      <c r="L54" s="14"/>
      <c r="M54" s="63">
        <f>SUM(M55:M56)</f>
        <v>511000</v>
      </c>
      <c r="N54" s="63">
        <f aca="true" t="shared" si="13" ref="N54:W54">SUM(N55:N56)</f>
        <v>0</v>
      </c>
      <c r="O54" s="63">
        <f t="shared" si="13"/>
        <v>521495</v>
      </c>
      <c r="P54" s="63">
        <f t="shared" si="13"/>
        <v>521495</v>
      </c>
      <c r="Q54" s="63">
        <f t="shared" si="13"/>
        <v>0</v>
      </c>
      <c r="R54" s="63">
        <f t="shared" si="13"/>
        <v>530456</v>
      </c>
      <c r="S54" s="63">
        <f t="shared" si="13"/>
        <v>530456</v>
      </c>
      <c r="T54" s="63">
        <f t="shared" si="13"/>
        <v>0</v>
      </c>
      <c r="U54" s="63">
        <f t="shared" si="13"/>
        <v>536678</v>
      </c>
      <c r="V54" s="63">
        <f t="shared" si="13"/>
        <v>536678</v>
      </c>
      <c r="W54" s="63">
        <f t="shared" si="13"/>
        <v>0</v>
      </c>
    </row>
    <row r="55" spans="1:23" ht="21.75" customHeight="1">
      <c r="A55" s="453"/>
      <c r="B55" s="453"/>
      <c r="C55" s="37"/>
      <c r="D55" s="37"/>
      <c r="E55" s="36" t="s">
        <v>127</v>
      </c>
      <c r="F55" s="36" t="s">
        <v>260</v>
      </c>
      <c r="G55" s="36" t="s">
        <v>261</v>
      </c>
      <c r="H55" s="36" t="s">
        <v>121</v>
      </c>
      <c r="I55" s="211" t="s">
        <v>386</v>
      </c>
      <c r="J55" s="212">
        <v>38789</v>
      </c>
      <c r="K55" s="211" t="s">
        <v>383</v>
      </c>
      <c r="L55" s="14"/>
      <c r="M55" s="63">
        <v>19600</v>
      </c>
      <c r="N55" s="63"/>
      <c r="O55" s="63">
        <f>SUM(P55:Q55)</f>
        <v>25079</v>
      </c>
      <c r="P55" s="63">
        <v>25079</v>
      </c>
      <c r="Q55" s="63">
        <v>0</v>
      </c>
      <c r="R55" s="63">
        <f>SUM(S55:T55)</f>
        <v>28949</v>
      </c>
      <c r="S55" s="63">
        <v>28949</v>
      </c>
      <c r="T55" s="63">
        <v>0</v>
      </c>
      <c r="U55" s="63">
        <f>SUM(V55:W55)</f>
        <v>30003</v>
      </c>
      <c r="V55" s="63">
        <v>30003</v>
      </c>
      <c r="W55" s="63">
        <v>0</v>
      </c>
    </row>
    <row r="56" spans="1:23" ht="17.25" customHeight="1">
      <c r="A56" s="453"/>
      <c r="B56" s="453"/>
      <c r="C56" s="37"/>
      <c r="D56" s="37"/>
      <c r="E56" s="37"/>
      <c r="F56" s="37"/>
      <c r="G56" s="37"/>
      <c r="H56" s="37"/>
      <c r="I56" s="37"/>
      <c r="J56" s="37"/>
      <c r="K56" s="37"/>
      <c r="L56" s="14"/>
      <c r="M56" s="63">
        <f>SUM(M57+M60+M61)+M63</f>
        <v>491400</v>
      </c>
      <c r="N56" s="63">
        <f aca="true" t="shared" si="14" ref="N56:W56">SUM(N57+N60+N61)+N63</f>
        <v>0</v>
      </c>
      <c r="O56" s="63">
        <f t="shared" si="14"/>
        <v>496416</v>
      </c>
      <c r="P56" s="63">
        <f t="shared" si="14"/>
        <v>496416</v>
      </c>
      <c r="Q56" s="63">
        <f t="shared" si="14"/>
        <v>0</v>
      </c>
      <c r="R56" s="63">
        <f t="shared" si="14"/>
        <v>501507</v>
      </c>
      <c r="S56" s="63">
        <f t="shared" si="14"/>
        <v>501507</v>
      </c>
      <c r="T56" s="63">
        <f t="shared" si="14"/>
        <v>0</v>
      </c>
      <c r="U56" s="63">
        <f t="shared" si="14"/>
        <v>506675</v>
      </c>
      <c r="V56" s="63">
        <f t="shared" si="14"/>
        <v>506675</v>
      </c>
      <c r="W56" s="63">
        <f t="shared" si="14"/>
        <v>0</v>
      </c>
    </row>
    <row r="57" spans="1:23" ht="185.25" customHeight="1">
      <c r="A57" s="453"/>
      <c r="B57" s="453"/>
      <c r="C57" s="37"/>
      <c r="D57" s="37"/>
      <c r="E57" s="37" t="s">
        <v>139</v>
      </c>
      <c r="F57" s="37" t="s">
        <v>126</v>
      </c>
      <c r="G57" s="37" t="s">
        <v>387</v>
      </c>
      <c r="H57" s="37" t="s">
        <v>121</v>
      </c>
      <c r="I57" s="211" t="s">
        <v>386</v>
      </c>
      <c r="J57" s="212">
        <v>38789</v>
      </c>
      <c r="K57" s="211" t="s">
        <v>383</v>
      </c>
      <c r="L57" s="14"/>
      <c r="M57" s="6">
        <f>SUM(M58:M59)</f>
        <v>354400</v>
      </c>
      <c r="N57" s="63"/>
      <c r="O57" s="63">
        <f aca="true" t="shared" si="15" ref="O57:W57">SUM(O58:O59)</f>
        <v>359416</v>
      </c>
      <c r="P57" s="63">
        <f t="shared" si="15"/>
        <v>359416</v>
      </c>
      <c r="Q57" s="63">
        <f t="shared" si="15"/>
        <v>0</v>
      </c>
      <c r="R57" s="63">
        <f t="shared" si="15"/>
        <v>364507</v>
      </c>
      <c r="S57" s="63">
        <f t="shared" si="15"/>
        <v>364507</v>
      </c>
      <c r="T57" s="63">
        <f t="shared" si="15"/>
        <v>0</v>
      </c>
      <c r="U57" s="63">
        <f t="shared" si="15"/>
        <v>369675</v>
      </c>
      <c r="V57" s="63">
        <f t="shared" si="15"/>
        <v>369675</v>
      </c>
      <c r="W57" s="63">
        <f t="shared" si="15"/>
        <v>0</v>
      </c>
    </row>
    <row r="58" spans="1:23" ht="21" customHeight="1">
      <c r="A58" s="453"/>
      <c r="B58" s="453"/>
      <c r="C58" s="37"/>
      <c r="D58" s="37"/>
      <c r="E58" s="379" t="s">
        <v>388</v>
      </c>
      <c r="F58" s="445"/>
      <c r="G58" s="451"/>
      <c r="H58" s="37"/>
      <c r="I58" s="37"/>
      <c r="J58" s="37"/>
      <c r="K58" s="37"/>
      <c r="L58" s="14"/>
      <c r="M58" s="215">
        <v>334400</v>
      </c>
      <c r="N58" s="63"/>
      <c r="O58" s="63">
        <f>SUM(P58:Q58)</f>
        <v>339416</v>
      </c>
      <c r="P58" s="63">
        <v>339416</v>
      </c>
      <c r="Q58" s="63">
        <v>0</v>
      </c>
      <c r="R58" s="63">
        <f>SUM(S58:T58)</f>
        <v>344507</v>
      </c>
      <c r="S58" s="63">
        <v>344507</v>
      </c>
      <c r="T58" s="63">
        <v>0</v>
      </c>
      <c r="U58" s="63">
        <f>SUM(V58:W58)</f>
        <v>349675</v>
      </c>
      <c r="V58" s="63">
        <v>349675</v>
      </c>
      <c r="W58" s="63">
        <v>0</v>
      </c>
    </row>
    <row r="59" spans="1:23" ht="21" customHeight="1">
      <c r="A59" s="453"/>
      <c r="B59" s="453"/>
      <c r="C59" s="37"/>
      <c r="D59" s="37"/>
      <c r="E59" s="379" t="s">
        <v>389</v>
      </c>
      <c r="F59" s="445"/>
      <c r="G59" s="451"/>
      <c r="H59" s="37"/>
      <c r="I59" s="37"/>
      <c r="J59" s="37"/>
      <c r="K59" s="37"/>
      <c r="L59" s="14"/>
      <c r="M59" s="215">
        <v>20000</v>
      </c>
      <c r="N59" s="63"/>
      <c r="O59" s="63">
        <f>SUM(P59:Q59)</f>
        <v>20000</v>
      </c>
      <c r="P59" s="63">
        <v>20000</v>
      </c>
      <c r="Q59" s="63">
        <v>0</v>
      </c>
      <c r="R59" s="63">
        <f>SUM(S59:T59)</f>
        <v>20000</v>
      </c>
      <c r="S59" s="63">
        <v>20000</v>
      </c>
      <c r="T59" s="63">
        <v>0</v>
      </c>
      <c r="U59" s="63">
        <f>SUM(V59:W59)</f>
        <v>20000</v>
      </c>
      <c r="V59" s="63">
        <v>20000</v>
      </c>
      <c r="W59" s="63">
        <v>0</v>
      </c>
    </row>
    <row r="60" spans="1:23" ht="18" customHeight="1">
      <c r="A60" s="453"/>
      <c r="B60" s="453"/>
      <c r="C60" s="37"/>
      <c r="D60" s="37"/>
      <c r="E60" s="37" t="s">
        <v>139</v>
      </c>
      <c r="F60" s="37" t="s">
        <v>126</v>
      </c>
      <c r="G60" s="37" t="s">
        <v>390</v>
      </c>
      <c r="H60" s="37" t="s">
        <v>121</v>
      </c>
      <c r="I60" s="37"/>
      <c r="J60" s="37"/>
      <c r="K60" s="37"/>
      <c r="L60" s="14"/>
      <c r="M60" s="63"/>
      <c r="N60" s="63"/>
      <c r="O60" s="63">
        <f>SUM(P60:Q60)</f>
        <v>0</v>
      </c>
      <c r="P60" s="63"/>
      <c r="Q60" s="63">
        <v>0</v>
      </c>
      <c r="R60" s="63">
        <f>SUM(S60:T60)</f>
        <v>0</v>
      </c>
      <c r="S60" s="63"/>
      <c r="T60" s="63">
        <v>0</v>
      </c>
      <c r="U60" s="63">
        <f>SUM(V60:W60)</f>
        <v>0</v>
      </c>
      <c r="V60" s="63"/>
      <c r="W60" s="63">
        <v>0</v>
      </c>
    </row>
    <row r="61" spans="1:23" ht="18" customHeight="1">
      <c r="A61" s="453"/>
      <c r="B61" s="453"/>
      <c r="C61" s="37"/>
      <c r="D61" s="37"/>
      <c r="E61" s="37" t="s">
        <v>139</v>
      </c>
      <c r="F61" s="37" t="s">
        <v>126</v>
      </c>
      <c r="G61" s="37" t="s">
        <v>155</v>
      </c>
      <c r="H61" s="37" t="s">
        <v>121</v>
      </c>
      <c r="I61" s="37"/>
      <c r="J61" s="37"/>
      <c r="K61" s="37"/>
      <c r="L61" s="14"/>
      <c r="M61" s="6">
        <f>SUM(M62:M63)</f>
        <v>127000</v>
      </c>
      <c r="N61" s="63"/>
      <c r="O61" s="63">
        <f aca="true" t="shared" si="16" ref="O61:W61">SUM(O62:O63)</f>
        <v>127000</v>
      </c>
      <c r="P61" s="63">
        <f t="shared" si="16"/>
        <v>127000</v>
      </c>
      <c r="Q61" s="63">
        <f t="shared" si="16"/>
        <v>0</v>
      </c>
      <c r="R61" s="63">
        <f t="shared" si="16"/>
        <v>127000</v>
      </c>
      <c r="S61" s="63">
        <f t="shared" si="16"/>
        <v>127000</v>
      </c>
      <c r="T61" s="63">
        <f t="shared" si="16"/>
        <v>0</v>
      </c>
      <c r="U61" s="63">
        <f t="shared" si="16"/>
        <v>127000</v>
      </c>
      <c r="V61" s="63">
        <f t="shared" si="16"/>
        <v>127000</v>
      </c>
      <c r="W61" s="63">
        <f t="shared" si="16"/>
        <v>0</v>
      </c>
    </row>
    <row r="62" spans="1:23" ht="27" customHeight="1">
      <c r="A62" s="453"/>
      <c r="B62" s="453"/>
      <c r="C62" s="37"/>
      <c r="D62" s="37"/>
      <c r="E62" s="379" t="s">
        <v>391</v>
      </c>
      <c r="F62" s="445"/>
      <c r="G62" s="451"/>
      <c r="H62" s="37"/>
      <c r="I62" s="37"/>
      <c r="J62" s="37"/>
      <c r="K62" s="37"/>
      <c r="L62" s="14"/>
      <c r="M62" s="215">
        <v>117000</v>
      </c>
      <c r="N62" s="63"/>
      <c r="O62" s="63">
        <f>SUM(P62:Q62)</f>
        <v>117000</v>
      </c>
      <c r="P62" s="63">
        <v>117000</v>
      </c>
      <c r="Q62" s="63">
        <v>0</v>
      </c>
      <c r="R62" s="63">
        <f>SUM(S62:T62)</f>
        <v>117000</v>
      </c>
      <c r="S62" s="63">
        <v>117000</v>
      </c>
      <c r="T62" s="63">
        <v>0</v>
      </c>
      <c r="U62" s="63">
        <f>SUM(V62:W62)</f>
        <v>117000</v>
      </c>
      <c r="V62" s="63">
        <v>117000</v>
      </c>
      <c r="W62" s="63">
        <v>0</v>
      </c>
    </row>
    <row r="63" spans="1:23" ht="22.5" customHeight="1">
      <c r="A63" s="452"/>
      <c r="B63" s="452"/>
      <c r="C63" s="37"/>
      <c r="D63" s="37"/>
      <c r="E63" s="379" t="s">
        <v>141</v>
      </c>
      <c r="F63" s="445"/>
      <c r="G63" s="451"/>
      <c r="H63" s="37"/>
      <c r="I63" s="37"/>
      <c r="J63" s="37"/>
      <c r="K63" s="37"/>
      <c r="L63" s="14"/>
      <c r="M63" s="215">
        <v>10000</v>
      </c>
      <c r="N63" s="63"/>
      <c r="O63" s="63">
        <f>SUM(P63:Q63)</f>
        <v>10000</v>
      </c>
      <c r="P63" s="63">
        <v>10000</v>
      </c>
      <c r="Q63" s="63">
        <v>0</v>
      </c>
      <c r="R63" s="63">
        <f>SUM(S63:T63)</f>
        <v>10000</v>
      </c>
      <c r="S63" s="63">
        <v>10000</v>
      </c>
      <c r="T63" s="63">
        <v>0</v>
      </c>
      <c r="U63" s="63">
        <f>SUM(V63:W63)</f>
        <v>10000</v>
      </c>
      <c r="V63" s="63">
        <v>10000</v>
      </c>
      <c r="W63" s="63">
        <v>0</v>
      </c>
    </row>
    <row r="64" spans="1:23" ht="22.5" customHeight="1">
      <c r="A64" s="61" t="s">
        <v>138</v>
      </c>
      <c r="B64" s="36" t="s">
        <v>142</v>
      </c>
      <c r="C64" s="37"/>
      <c r="D64" s="37"/>
      <c r="E64" s="37" t="s">
        <v>139</v>
      </c>
      <c r="F64" s="37" t="s">
        <v>126</v>
      </c>
      <c r="G64" s="37" t="s">
        <v>204</v>
      </c>
      <c r="H64" s="37" t="s">
        <v>121</v>
      </c>
      <c r="I64" s="211" t="s">
        <v>392</v>
      </c>
      <c r="J64" s="212">
        <v>38789</v>
      </c>
      <c r="K64" s="211" t="s">
        <v>383</v>
      </c>
      <c r="L64" s="14"/>
      <c r="M64" s="214">
        <v>40000</v>
      </c>
      <c r="N64" s="63"/>
      <c r="O64" s="63">
        <f>SUM(P64:Q64)</f>
        <v>40000</v>
      </c>
      <c r="P64" s="63">
        <v>40000</v>
      </c>
      <c r="Q64" s="63">
        <v>0</v>
      </c>
      <c r="R64" s="63">
        <f>SUM(S64:T64)</f>
        <v>40000</v>
      </c>
      <c r="S64" s="63">
        <v>40000</v>
      </c>
      <c r="T64" s="63">
        <v>0</v>
      </c>
      <c r="U64" s="63">
        <f>SUM(V64:W64)</f>
        <v>40000</v>
      </c>
      <c r="V64" s="63">
        <v>40000</v>
      </c>
      <c r="W64" s="63">
        <v>0</v>
      </c>
    </row>
    <row r="65" spans="1:23" ht="96" customHeight="1">
      <c r="A65" s="61" t="s">
        <v>145</v>
      </c>
      <c r="B65" s="36" t="s">
        <v>146</v>
      </c>
      <c r="C65" s="37"/>
      <c r="D65" s="37"/>
      <c r="E65" s="37"/>
      <c r="F65" s="37"/>
      <c r="G65" s="37"/>
      <c r="H65" s="37"/>
      <c r="I65" s="211" t="s">
        <v>393</v>
      </c>
      <c r="J65" s="212">
        <v>38789</v>
      </c>
      <c r="K65" s="211" t="s">
        <v>383</v>
      </c>
      <c r="L65" s="14"/>
      <c r="M65" s="6">
        <f>SUM(M66:M67)</f>
        <v>253320</v>
      </c>
      <c r="N65" s="63"/>
      <c r="O65" s="63">
        <f aca="true" t="shared" si="17" ref="O65:W65">SUM(O66:O67)</f>
        <v>238688</v>
      </c>
      <c r="P65" s="63">
        <f t="shared" si="17"/>
        <v>238688</v>
      </c>
      <c r="Q65" s="63">
        <f t="shared" si="17"/>
        <v>0</v>
      </c>
      <c r="R65" s="63">
        <f t="shared" si="17"/>
        <v>255028</v>
      </c>
      <c r="S65" s="63">
        <f t="shared" si="17"/>
        <v>255028</v>
      </c>
      <c r="T65" s="63">
        <f t="shared" si="17"/>
        <v>0</v>
      </c>
      <c r="U65" s="63">
        <f t="shared" si="17"/>
        <v>259484</v>
      </c>
      <c r="V65" s="63">
        <f t="shared" si="17"/>
        <v>259484</v>
      </c>
      <c r="W65" s="63">
        <f t="shared" si="17"/>
        <v>0</v>
      </c>
    </row>
    <row r="66" spans="1:23" ht="15.75" customHeight="1">
      <c r="A66" s="61"/>
      <c r="B66" s="36" t="s">
        <v>394</v>
      </c>
      <c r="C66" s="37"/>
      <c r="D66" s="37"/>
      <c r="E66" s="37" t="s">
        <v>139</v>
      </c>
      <c r="F66" s="37" t="s">
        <v>126</v>
      </c>
      <c r="G66" s="37"/>
      <c r="H66" s="37" t="s">
        <v>121</v>
      </c>
      <c r="I66" s="37"/>
      <c r="J66" s="37"/>
      <c r="K66" s="37"/>
      <c r="L66" s="14"/>
      <c r="M66" s="215">
        <v>132720</v>
      </c>
      <c r="N66" s="63"/>
      <c r="O66" s="63">
        <f>SUM(P66:Q66)</f>
        <v>132720</v>
      </c>
      <c r="P66" s="63">
        <v>132720</v>
      </c>
      <c r="Q66" s="63">
        <v>0</v>
      </c>
      <c r="R66" s="63">
        <f>SUM(S66:T66)</f>
        <v>132720</v>
      </c>
      <c r="S66" s="63">
        <v>132720</v>
      </c>
      <c r="T66" s="63">
        <v>0</v>
      </c>
      <c r="U66" s="63">
        <f>SUM(V66:W66)</f>
        <v>132720</v>
      </c>
      <c r="V66" s="63">
        <v>132720</v>
      </c>
      <c r="W66" s="63">
        <v>0</v>
      </c>
    </row>
    <row r="67" spans="1:23" ht="15.75" customHeight="1">
      <c r="A67" s="61"/>
      <c r="B67" s="36"/>
      <c r="C67" s="37"/>
      <c r="D67" s="37"/>
      <c r="E67" s="37" t="s">
        <v>139</v>
      </c>
      <c r="F67" s="37" t="s">
        <v>144</v>
      </c>
      <c r="G67" s="37" t="s">
        <v>395</v>
      </c>
      <c r="H67" s="37" t="s">
        <v>121</v>
      </c>
      <c r="I67" s="37"/>
      <c r="J67" s="37"/>
      <c r="K67" s="37"/>
      <c r="L67" s="14"/>
      <c r="M67" s="215">
        <v>120600</v>
      </c>
      <c r="N67" s="63"/>
      <c r="O67" s="63">
        <f>SUM(P67:Q67)</f>
        <v>105968</v>
      </c>
      <c r="P67" s="63">
        <v>105968</v>
      </c>
      <c r="Q67" s="63">
        <v>0</v>
      </c>
      <c r="R67" s="63">
        <f>SUM(S67:T67)</f>
        <v>122308</v>
      </c>
      <c r="S67" s="63">
        <v>122308</v>
      </c>
      <c r="T67" s="63">
        <v>0</v>
      </c>
      <c r="U67" s="63">
        <f>SUM(V67:W67)</f>
        <v>126764</v>
      </c>
      <c r="V67" s="63">
        <v>126764</v>
      </c>
      <c r="W67" s="63">
        <v>0</v>
      </c>
    </row>
    <row r="68" spans="1:23" ht="27" customHeight="1">
      <c r="A68" s="61" t="s">
        <v>148</v>
      </c>
      <c r="B68" s="36" t="s">
        <v>149</v>
      </c>
      <c r="C68" s="37"/>
      <c r="D68" s="37"/>
      <c r="E68" s="37" t="s">
        <v>139</v>
      </c>
      <c r="F68" s="37" t="s">
        <v>126</v>
      </c>
      <c r="G68" s="37"/>
      <c r="H68" s="37" t="s">
        <v>121</v>
      </c>
      <c r="I68" s="211" t="s">
        <v>396</v>
      </c>
      <c r="J68" s="212">
        <v>38789</v>
      </c>
      <c r="K68" s="211" t="s">
        <v>383</v>
      </c>
      <c r="L68" s="14"/>
      <c r="M68" s="63"/>
      <c r="N68" s="63"/>
      <c r="O68" s="63">
        <f>SUM(P68:Q68)</f>
        <v>0</v>
      </c>
      <c r="P68" s="63"/>
      <c r="Q68" s="63">
        <v>0</v>
      </c>
      <c r="R68" s="63">
        <f>SUM(S68:T68)</f>
        <v>0</v>
      </c>
      <c r="S68" s="63"/>
      <c r="T68" s="63">
        <v>0</v>
      </c>
      <c r="U68" s="63">
        <f>SUM(V68:W68)</f>
        <v>0</v>
      </c>
      <c r="V68" s="63"/>
      <c r="W68" s="63">
        <v>0</v>
      </c>
    </row>
    <row r="69" spans="1:23" ht="23.25" customHeight="1">
      <c r="A69" s="61" t="s">
        <v>111</v>
      </c>
      <c r="B69" s="36" t="s">
        <v>68</v>
      </c>
      <c r="C69" s="37"/>
      <c r="D69" s="37"/>
      <c r="E69" s="37"/>
      <c r="F69" s="104"/>
      <c r="G69" s="104"/>
      <c r="H69" s="37"/>
      <c r="I69" s="37"/>
      <c r="J69" s="37"/>
      <c r="K69" s="37"/>
      <c r="L69" s="14"/>
      <c r="M69" s="63">
        <f>SUM(M70:M71)</f>
        <v>35000</v>
      </c>
      <c r="N69" s="63"/>
      <c r="O69" s="63">
        <f aca="true" t="shared" si="18" ref="O69:W69">SUM(O70:O71)</f>
        <v>41300</v>
      </c>
      <c r="P69" s="63">
        <f t="shared" si="18"/>
        <v>41300</v>
      </c>
      <c r="Q69" s="63">
        <f t="shared" si="18"/>
        <v>0</v>
      </c>
      <c r="R69" s="63">
        <f t="shared" si="18"/>
        <v>41300</v>
      </c>
      <c r="S69" s="63">
        <f t="shared" si="18"/>
        <v>41300</v>
      </c>
      <c r="T69" s="63">
        <f t="shared" si="18"/>
        <v>0</v>
      </c>
      <c r="U69" s="63">
        <f t="shared" si="18"/>
        <v>41300</v>
      </c>
      <c r="V69" s="63">
        <f t="shared" si="18"/>
        <v>41300</v>
      </c>
      <c r="W69" s="63">
        <f t="shared" si="18"/>
        <v>0</v>
      </c>
    </row>
    <row r="70" spans="1:23" ht="45.75" customHeight="1">
      <c r="A70" s="57" t="s">
        <v>267</v>
      </c>
      <c r="B70" s="36" t="s">
        <v>268</v>
      </c>
      <c r="C70" s="35"/>
      <c r="D70" s="35"/>
      <c r="E70" s="35" t="s">
        <v>117</v>
      </c>
      <c r="F70" s="35" t="s">
        <v>14</v>
      </c>
      <c r="G70" s="35" t="s">
        <v>397</v>
      </c>
      <c r="H70" s="35" t="s">
        <v>122</v>
      </c>
      <c r="I70" s="211" t="s">
        <v>398</v>
      </c>
      <c r="J70" s="212">
        <v>38789</v>
      </c>
      <c r="K70" s="211" t="s">
        <v>383</v>
      </c>
      <c r="L70" s="35"/>
      <c r="M70" s="52">
        <v>35000</v>
      </c>
      <c r="N70" s="52"/>
      <c r="O70" s="52">
        <f>SUM(P70:Q70)</f>
        <v>41300</v>
      </c>
      <c r="P70" s="52">
        <v>41300</v>
      </c>
      <c r="Q70" s="52">
        <v>0</v>
      </c>
      <c r="R70" s="52">
        <f>SUM(S70:T70)</f>
        <v>41300</v>
      </c>
      <c r="S70" s="52">
        <f>SUM(P70)</f>
        <v>41300</v>
      </c>
      <c r="T70" s="52">
        <v>0</v>
      </c>
      <c r="U70" s="52">
        <f>SUM(V70:W70)</f>
        <v>41300</v>
      </c>
      <c r="V70" s="52">
        <f>SUM(S70)</f>
        <v>41300</v>
      </c>
      <c r="W70" s="52">
        <v>0</v>
      </c>
    </row>
    <row r="71" spans="1:23" ht="78.75" customHeight="1">
      <c r="A71" s="57" t="s">
        <v>269</v>
      </c>
      <c r="B71" s="36" t="s">
        <v>270</v>
      </c>
      <c r="C71" s="35"/>
      <c r="D71" s="35"/>
      <c r="E71" s="35" t="s">
        <v>252</v>
      </c>
      <c r="F71" s="35" t="s">
        <v>144</v>
      </c>
      <c r="G71" s="35"/>
      <c r="H71" s="35" t="s">
        <v>360</v>
      </c>
      <c r="I71" s="211" t="s">
        <v>399</v>
      </c>
      <c r="J71" s="212">
        <v>38789</v>
      </c>
      <c r="K71" s="211" t="s">
        <v>383</v>
      </c>
      <c r="L71" s="68"/>
      <c r="M71" s="69"/>
      <c r="N71" s="69"/>
      <c r="O71" s="52">
        <f>SUM(P71:Q71)</f>
        <v>0</v>
      </c>
      <c r="P71" s="69"/>
      <c r="Q71" s="69">
        <v>0</v>
      </c>
      <c r="R71" s="52">
        <f>SUM(S71:T71)</f>
        <v>0</v>
      </c>
      <c r="S71" s="69"/>
      <c r="T71" s="69">
        <v>0</v>
      </c>
      <c r="U71" s="52">
        <f>SUM(V71:W71)</f>
        <v>0</v>
      </c>
      <c r="V71" s="69"/>
      <c r="W71" s="69">
        <v>0</v>
      </c>
    </row>
    <row r="72" spans="1:23" ht="41.25" customHeight="1">
      <c r="A72" s="372" t="s">
        <v>400</v>
      </c>
      <c r="B72" s="562"/>
      <c r="C72" s="562"/>
      <c r="D72" s="562"/>
      <c r="E72" s="562"/>
      <c r="F72" s="562"/>
      <c r="G72" s="562"/>
      <c r="H72" s="562"/>
      <c r="I72" s="562"/>
      <c r="J72" s="562"/>
      <c r="K72" s="562"/>
      <c r="L72" s="2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14" t="s">
        <v>22</v>
      </c>
      <c r="B73" s="14" t="s">
        <v>69</v>
      </c>
      <c r="C73" s="35"/>
      <c r="D73" s="35"/>
      <c r="E73" s="35"/>
      <c r="F73" s="35"/>
      <c r="G73" s="35"/>
      <c r="H73" s="35"/>
      <c r="I73" s="35"/>
      <c r="J73" s="35"/>
      <c r="K73" s="35"/>
      <c r="L73" s="70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3" ht="67.5">
      <c r="A74" s="57" t="s">
        <v>70</v>
      </c>
      <c r="B74" s="61" t="s">
        <v>71</v>
      </c>
      <c r="C74" s="57"/>
      <c r="D74" s="57"/>
      <c r="E74" s="57"/>
      <c r="F74" s="57"/>
      <c r="G74" s="57"/>
      <c r="H74" s="57"/>
      <c r="I74" s="57"/>
      <c r="J74" s="57"/>
      <c r="K74" s="57"/>
      <c r="L74" s="35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1:23" ht="12.75">
      <c r="A75" s="57" t="s">
        <v>72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1:23" ht="12.75">
      <c r="A76" s="5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ht="22.5">
      <c r="A77" s="57" t="s">
        <v>73</v>
      </c>
      <c r="B77" s="36" t="s">
        <v>76</v>
      </c>
      <c r="C77" s="22" t="s">
        <v>90</v>
      </c>
      <c r="D77" s="35"/>
      <c r="E77" s="35"/>
      <c r="F77" s="35"/>
      <c r="G77" s="35"/>
      <c r="H77" s="35"/>
      <c r="I77" s="35"/>
      <c r="J77" s="35"/>
      <c r="K77" s="35"/>
      <c r="L77" s="3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57" t="s">
        <v>74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12.75">
      <c r="A79" s="5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22.5">
      <c r="A80" s="57" t="s">
        <v>75</v>
      </c>
      <c r="B80" s="36" t="s">
        <v>164</v>
      </c>
      <c r="C80" s="22" t="s">
        <v>90</v>
      </c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57" t="s">
        <v>77</v>
      </c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12.75">
      <c r="A82" s="57" t="s">
        <v>23</v>
      </c>
      <c r="B82" s="14" t="s">
        <v>109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22.5">
      <c r="A83" s="57" t="s">
        <v>78</v>
      </c>
      <c r="B83" s="61" t="s">
        <v>84</v>
      </c>
      <c r="C83" s="57"/>
      <c r="D83" s="57"/>
      <c r="E83" s="57"/>
      <c r="F83" s="57"/>
      <c r="G83" s="57"/>
      <c r="H83" s="57"/>
      <c r="I83" s="57"/>
      <c r="J83" s="57"/>
      <c r="K83" s="35"/>
      <c r="L83" s="3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57" t="s">
        <v>72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12.75">
      <c r="A85" s="5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22.5">
      <c r="A86" s="57" t="s">
        <v>79</v>
      </c>
      <c r="B86" s="36" t="s">
        <v>84</v>
      </c>
      <c r="C86" s="22" t="s">
        <v>90</v>
      </c>
      <c r="D86" s="35"/>
      <c r="E86" s="35"/>
      <c r="F86" s="35"/>
      <c r="G86" s="35"/>
      <c r="H86" s="35"/>
      <c r="I86" s="35"/>
      <c r="J86" s="35"/>
      <c r="K86" s="35"/>
      <c r="L86" s="35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57" t="s">
        <v>80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12.75">
      <c r="A88" s="5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22.5">
      <c r="A89" s="57" t="s">
        <v>81</v>
      </c>
      <c r="B89" s="36" t="s">
        <v>165</v>
      </c>
      <c r="C89" s="22" t="s">
        <v>90</v>
      </c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57" t="s">
        <v>82</v>
      </c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12.75">
      <c r="A91" s="57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57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6.5" customHeight="1">
      <c r="A93" s="14" t="s">
        <v>85</v>
      </c>
      <c r="B93" s="372" t="s">
        <v>86</v>
      </c>
      <c r="C93" s="375"/>
      <c r="D93" s="375"/>
      <c r="E93" s="375"/>
      <c r="F93" s="375"/>
      <c r="G93" s="375"/>
      <c r="H93" s="375"/>
      <c r="I93" s="375"/>
      <c r="J93" s="375"/>
      <c r="K93" s="375"/>
      <c r="L93" s="2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2.75">
      <c r="A94" s="57" t="s">
        <v>87</v>
      </c>
      <c r="B94" s="36"/>
      <c r="C94" s="22" t="s">
        <v>90</v>
      </c>
      <c r="D94" s="35"/>
      <c r="E94" s="35"/>
      <c r="F94" s="35"/>
      <c r="G94" s="35"/>
      <c r="H94" s="35"/>
      <c r="I94" s="35"/>
      <c r="J94" s="35"/>
      <c r="K94" s="35"/>
      <c r="L94" s="35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ht="12.75">
      <c r="A95" s="57" t="s">
        <v>88</v>
      </c>
      <c r="B95" s="36"/>
      <c r="C95" s="22" t="s">
        <v>90</v>
      </c>
      <c r="D95" s="35"/>
      <c r="E95" s="35"/>
      <c r="F95" s="35"/>
      <c r="G95" s="35"/>
      <c r="H95" s="35"/>
      <c r="I95" s="35"/>
      <c r="J95" s="35"/>
      <c r="K95" s="35"/>
      <c r="L95" s="35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1:23" ht="12.75">
      <c r="A96" s="57"/>
      <c r="B96" s="35"/>
      <c r="C96" s="72"/>
      <c r="D96" s="35"/>
      <c r="E96" s="35"/>
      <c r="F96" s="35"/>
      <c r="G96" s="35"/>
      <c r="H96" s="35"/>
      <c r="I96" s="35"/>
      <c r="J96" s="35"/>
      <c r="K96" s="35"/>
      <c r="L96" s="35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1:23" ht="30.75" customHeight="1">
      <c r="A97" s="372" t="s">
        <v>361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2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>
      <c r="A98" s="57" t="s">
        <v>24</v>
      </c>
      <c r="B98" s="35"/>
      <c r="C98" s="72" t="s">
        <v>90</v>
      </c>
      <c r="D98" s="35"/>
      <c r="E98" s="35"/>
      <c r="F98" s="35"/>
      <c r="G98" s="35"/>
      <c r="H98" s="35"/>
      <c r="I98" s="35"/>
      <c r="J98" s="35"/>
      <c r="K98" s="35"/>
      <c r="L98" s="35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ht="12.75">
      <c r="A99" s="57" t="s">
        <v>25</v>
      </c>
      <c r="B99" s="35"/>
      <c r="C99" s="72" t="s">
        <v>90</v>
      </c>
      <c r="D99" s="35"/>
      <c r="E99" s="35"/>
      <c r="F99" s="35"/>
      <c r="G99" s="35"/>
      <c r="H99" s="35"/>
      <c r="I99" s="35"/>
      <c r="J99" s="35"/>
      <c r="K99" s="35"/>
      <c r="L99" s="35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ht="12.75">
      <c r="A100" s="350" t="s">
        <v>401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2"/>
      <c r="L100" s="75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63" t="s">
        <v>152</v>
      </c>
      <c r="B101" s="52"/>
      <c r="C101" s="74"/>
      <c r="D101" s="52"/>
      <c r="E101" s="52"/>
      <c r="F101" s="52"/>
      <c r="G101" s="52"/>
      <c r="H101" s="52"/>
      <c r="I101" s="52"/>
      <c r="J101" s="52"/>
      <c r="K101" s="52"/>
      <c r="L101" s="75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ht="12.75">
      <c r="A102" s="23" t="s">
        <v>44</v>
      </c>
      <c r="B102" s="372" t="s">
        <v>45</v>
      </c>
      <c r="C102" s="373"/>
      <c r="D102" s="373"/>
      <c r="E102" s="373"/>
      <c r="F102" s="373"/>
      <c r="G102" s="373"/>
      <c r="H102" s="375"/>
      <c r="I102" s="562"/>
      <c r="J102" s="562"/>
      <c r="K102" s="562"/>
      <c r="L102" s="563"/>
      <c r="M102" s="51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ht="31.5">
      <c r="A103" s="57" t="s">
        <v>26</v>
      </c>
      <c r="B103" s="21" t="s">
        <v>89</v>
      </c>
      <c r="C103" s="23" t="s">
        <v>90</v>
      </c>
      <c r="D103" s="14"/>
      <c r="E103" s="35"/>
      <c r="F103" s="35"/>
      <c r="G103" s="35"/>
      <c r="H103" s="35"/>
      <c r="I103" s="35"/>
      <c r="J103" s="35"/>
      <c r="K103" s="35"/>
      <c r="L103" s="35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53" t="s">
        <v>17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1:23" ht="12.75">
      <c r="A105" s="57" t="s">
        <v>18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1:23" ht="42">
      <c r="A106" s="57" t="s">
        <v>27</v>
      </c>
      <c r="B106" s="21" t="s">
        <v>91</v>
      </c>
      <c r="C106" s="22" t="s">
        <v>90</v>
      </c>
      <c r="D106" s="22"/>
      <c r="E106" s="35"/>
      <c r="F106" s="35"/>
      <c r="G106" s="35"/>
      <c r="H106" s="35"/>
      <c r="I106" s="35"/>
      <c r="J106" s="35"/>
      <c r="K106" s="35"/>
      <c r="L106" s="35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57" t="s">
        <v>19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1:23" ht="12.75">
      <c r="A108" s="57" t="s">
        <v>92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ht="31.5">
      <c r="A109" s="14" t="s">
        <v>12</v>
      </c>
      <c r="B109" s="21" t="s">
        <v>93</v>
      </c>
      <c r="C109" s="22" t="s">
        <v>90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57" t="s">
        <v>65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1:23" ht="12.75">
      <c r="A111" s="57" t="s">
        <v>94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14" t="s">
        <v>13</v>
      </c>
      <c r="B112" s="14" t="s">
        <v>95</v>
      </c>
      <c r="C112" s="22" t="s">
        <v>90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57" t="s">
        <v>98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57" t="s">
        <v>96</v>
      </c>
      <c r="B114" s="14" t="s">
        <v>97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57" t="s">
        <v>99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14" t="s">
        <v>100</v>
      </c>
      <c r="B116" s="14" t="s">
        <v>101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57" t="s">
        <v>102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26.25" customHeight="1">
      <c r="A118" s="23" t="s">
        <v>46</v>
      </c>
      <c r="B118" s="372" t="s">
        <v>153</v>
      </c>
      <c r="C118" s="375"/>
      <c r="D118" s="375"/>
      <c r="E118" s="375"/>
      <c r="F118" s="375"/>
      <c r="G118" s="375"/>
      <c r="H118" s="375"/>
      <c r="I118" s="375"/>
      <c r="J118" s="375"/>
      <c r="K118" s="375"/>
      <c r="L118" s="2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14" t="s">
        <v>26</v>
      </c>
      <c r="B119" s="21"/>
      <c r="C119" s="22" t="s">
        <v>90</v>
      </c>
      <c r="D119" s="21"/>
      <c r="E119" s="35"/>
      <c r="F119" s="35"/>
      <c r="G119" s="35"/>
      <c r="H119" s="35"/>
      <c r="I119" s="35"/>
      <c r="J119" s="35"/>
      <c r="K119" s="35"/>
      <c r="L119" s="35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2.75">
      <c r="A120" s="57" t="s">
        <v>17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52"/>
      <c r="N120" s="52"/>
      <c r="O120" s="52"/>
      <c r="P120" s="52"/>
      <c r="Q120" s="79"/>
      <c r="R120" s="52"/>
      <c r="S120" s="52"/>
      <c r="T120" s="79"/>
      <c r="U120" s="52"/>
      <c r="V120" s="52"/>
      <c r="W120" s="79"/>
    </row>
    <row r="121" spans="1:23" ht="12.75">
      <c r="A121" s="53" t="s">
        <v>18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 customHeight="1" hidden="1">
      <c r="A122" s="14" t="s">
        <v>27</v>
      </c>
      <c r="B122" s="21"/>
      <c r="C122" s="22" t="s">
        <v>90</v>
      </c>
      <c r="D122" s="21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2.75" customHeight="1" hidden="1">
      <c r="A123" s="57" t="s">
        <v>19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2.75" customHeight="1" hidden="1">
      <c r="A124" s="57" t="s">
        <v>20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27" customHeight="1">
      <c r="A125" s="23" t="s">
        <v>33</v>
      </c>
      <c r="B125" s="372" t="s">
        <v>402</v>
      </c>
      <c r="C125" s="375"/>
      <c r="D125" s="375"/>
      <c r="E125" s="375"/>
      <c r="F125" s="375"/>
      <c r="G125" s="375"/>
      <c r="H125" s="375"/>
      <c r="I125" s="375"/>
      <c r="J125" s="375"/>
      <c r="K125" s="375"/>
      <c r="L125" s="2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2.75">
      <c r="A126" s="57" t="s">
        <v>30</v>
      </c>
      <c r="B126" s="35"/>
      <c r="C126" s="22"/>
      <c r="D126" s="35"/>
      <c r="E126" s="35"/>
      <c r="F126" s="35"/>
      <c r="G126" s="35"/>
      <c r="H126" s="35"/>
      <c r="I126" s="35"/>
      <c r="J126" s="35"/>
      <c r="K126" s="35"/>
      <c r="L126" s="35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ht="12.75">
      <c r="A127" s="57" t="s">
        <v>27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ht="12.75">
      <c r="A128" s="23" t="s">
        <v>47</v>
      </c>
      <c r="B128" s="372" t="s">
        <v>48</v>
      </c>
      <c r="C128" s="373"/>
      <c r="D128" s="373"/>
      <c r="E128" s="374"/>
      <c r="F128" s="374"/>
      <c r="G128" s="374"/>
      <c r="H128" s="374"/>
      <c r="I128" s="375"/>
      <c r="J128" s="376"/>
      <c r="K128" s="35"/>
      <c r="L128" s="35"/>
      <c r="M128" s="24"/>
      <c r="N128" s="52"/>
      <c r="O128" s="51"/>
      <c r="P128" s="52"/>
      <c r="Q128" s="52"/>
      <c r="R128" s="51"/>
      <c r="S128" s="52"/>
      <c r="T128" s="52"/>
      <c r="U128" s="51"/>
      <c r="V128" s="52"/>
      <c r="W128" s="52"/>
    </row>
    <row r="129" spans="1:23" ht="12.75">
      <c r="A129" s="57" t="s">
        <v>26</v>
      </c>
      <c r="B129" s="14" t="s">
        <v>34</v>
      </c>
      <c r="C129" s="22" t="s">
        <v>90</v>
      </c>
      <c r="D129" s="14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31.5">
      <c r="A130" s="53" t="s">
        <v>17</v>
      </c>
      <c r="B130" s="21" t="s">
        <v>51</v>
      </c>
      <c r="C130" s="22" t="s">
        <v>90</v>
      </c>
      <c r="D130" s="21"/>
      <c r="E130" s="35"/>
      <c r="F130" s="35"/>
      <c r="G130" s="35"/>
      <c r="H130" s="35"/>
      <c r="I130" s="35"/>
      <c r="J130" s="35"/>
      <c r="K130" s="35"/>
      <c r="L130" s="35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12.75">
      <c r="A131" s="57">
        <v>2</v>
      </c>
      <c r="B131" s="14" t="s">
        <v>31</v>
      </c>
      <c r="C131" s="22" t="s">
        <v>90</v>
      </c>
      <c r="D131" s="14"/>
      <c r="E131" s="35"/>
      <c r="F131" s="35"/>
      <c r="G131" s="35"/>
      <c r="H131" s="35"/>
      <c r="I131" s="35"/>
      <c r="J131" s="35"/>
      <c r="K131" s="35"/>
      <c r="L131" s="35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12.75">
      <c r="A132" s="57" t="s">
        <v>19</v>
      </c>
      <c r="B132" s="25"/>
      <c r="C132" s="22" t="s">
        <v>90</v>
      </c>
      <c r="D132" s="25"/>
      <c r="E132" s="35"/>
      <c r="F132" s="35"/>
      <c r="G132" s="35"/>
      <c r="H132" s="35"/>
      <c r="I132" s="35"/>
      <c r="J132" s="35"/>
      <c r="K132" s="35"/>
      <c r="L132" s="35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21">
      <c r="A133" s="57">
        <v>3</v>
      </c>
      <c r="B133" s="21" t="s">
        <v>175</v>
      </c>
      <c r="C133" s="22" t="s">
        <v>90</v>
      </c>
      <c r="D133" s="14"/>
      <c r="E133" s="35"/>
      <c r="F133" s="35"/>
      <c r="G133" s="35"/>
      <c r="H133" s="35"/>
      <c r="I133" s="35"/>
      <c r="J133" s="35"/>
      <c r="K133" s="35"/>
      <c r="L133" s="35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57" t="s">
        <v>21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ht="12.75">
      <c r="A135" s="57" t="s">
        <v>111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42">
      <c r="A136" s="6" t="s">
        <v>32</v>
      </c>
      <c r="B136" s="5" t="s">
        <v>50</v>
      </c>
      <c r="C136" s="5"/>
      <c r="D136" s="5"/>
      <c r="E136" s="5"/>
      <c r="F136" s="5"/>
      <c r="G136" s="5"/>
      <c r="H136" s="5"/>
      <c r="I136" s="5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</row>
    <row r="137" spans="1:23" ht="12.75">
      <c r="A137" s="52"/>
      <c r="B137" s="26"/>
      <c r="C137" s="26"/>
      <c r="D137" s="26"/>
      <c r="E137" s="26"/>
      <c r="F137" s="26"/>
      <c r="G137" s="26"/>
      <c r="H137" s="26"/>
      <c r="I137" s="26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33" customHeight="1">
      <c r="A138" s="6" t="s">
        <v>49</v>
      </c>
      <c r="B138" s="350" t="s">
        <v>281</v>
      </c>
      <c r="C138" s="364"/>
      <c r="D138" s="364"/>
      <c r="E138" s="364"/>
      <c r="F138" s="364"/>
      <c r="G138" s="364"/>
      <c r="H138" s="364"/>
      <c r="I138" s="364"/>
      <c r="J138" s="364"/>
      <c r="K138" s="36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2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1:23" ht="12.75" customHeight="1">
      <c r="A140" s="17" t="s">
        <v>103</v>
      </c>
      <c r="B140" s="17" t="s">
        <v>61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1:23" ht="12.75">
      <c r="A141" s="32"/>
      <c r="B141" s="32" t="s">
        <v>282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3">
        <f>SUM(M19+M102+M118+M125+M128+M136+M138+M140)</f>
        <v>4845800</v>
      </c>
      <c r="N141" s="33"/>
      <c r="O141" s="33">
        <f aca="true" t="shared" si="19" ref="O141:W141">SUM(O19+O102+O118+O125+O128+O136+O138+O140)</f>
        <v>5100298</v>
      </c>
      <c r="P141" s="33">
        <f t="shared" si="19"/>
        <v>4870295</v>
      </c>
      <c r="Q141" s="33">
        <f t="shared" si="19"/>
        <v>230003</v>
      </c>
      <c r="R141" s="33">
        <f t="shared" si="19"/>
        <v>5326678</v>
      </c>
      <c r="S141" s="33">
        <f t="shared" si="19"/>
        <v>5326678</v>
      </c>
      <c r="T141" s="33">
        <f t="shared" si="19"/>
        <v>0</v>
      </c>
      <c r="U141" s="33">
        <f t="shared" si="19"/>
        <v>5475676</v>
      </c>
      <c r="V141" s="33">
        <f t="shared" si="19"/>
        <v>5475676</v>
      </c>
      <c r="W141" s="33">
        <f t="shared" si="19"/>
        <v>0</v>
      </c>
    </row>
    <row r="142" spans="1:17" ht="16.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1:17" ht="147.75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1:17" ht="12.75">
      <c r="A144" s="27" t="s">
        <v>113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82"/>
      <c r="Q144" s="82"/>
    </row>
    <row r="145" spans="1:17" ht="12.75">
      <c r="A145" s="27" t="s">
        <v>114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82"/>
      <c r="Q145" s="82"/>
    </row>
    <row r="146" spans="1:17" ht="15.75" customHeight="1">
      <c r="A146" s="27" t="s">
        <v>115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82"/>
      <c r="Q146" s="82"/>
    </row>
    <row r="147" spans="1:17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1:17" ht="12.75" customHeight="1">
      <c r="A148" s="405" t="s">
        <v>28</v>
      </c>
      <c r="B148" s="357" t="s">
        <v>1</v>
      </c>
      <c r="C148" s="357" t="s">
        <v>54</v>
      </c>
      <c r="D148" s="357" t="s">
        <v>55</v>
      </c>
      <c r="E148" s="377" t="s">
        <v>2</v>
      </c>
      <c r="F148" s="378"/>
      <c r="G148" s="378"/>
      <c r="H148" s="84"/>
      <c r="I148" s="385" t="s">
        <v>37</v>
      </c>
      <c r="J148" s="357" t="s">
        <v>38</v>
      </c>
      <c r="K148" s="357" t="s">
        <v>3</v>
      </c>
      <c r="L148" s="85"/>
      <c r="M148" s="86"/>
      <c r="N148" s="86"/>
      <c r="O148" s="86"/>
      <c r="P148" s="86"/>
      <c r="Q148" s="86"/>
    </row>
    <row r="149" spans="1:17" ht="12.75" customHeight="1">
      <c r="A149" s="406"/>
      <c r="B149" s="388"/>
      <c r="C149" s="388"/>
      <c r="D149" s="388"/>
      <c r="E149" s="396" t="s">
        <v>4</v>
      </c>
      <c r="F149" s="397"/>
      <c r="G149" s="397"/>
      <c r="H149" s="398"/>
      <c r="I149" s="386"/>
      <c r="J149" s="388"/>
      <c r="K149" s="388"/>
      <c r="L149" s="399"/>
      <c r="M149" s="383"/>
      <c r="N149" s="383"/>
      <c r="O149" s="383"/>
      <c r="P149" s="383"/>
      <c r="Q149" s="94"/>
    </row>
    <row r="150" spans="1:17" ht="12.75" customHeight="1">
      <c r="A150" s="406"/>
      <c r="B150" s="388"/>
      <c r="C150" s="388"/>
      <c r="D150" s="388"/>
      <c r="E150" s="393" t="s">
        <v>5</v>
      </c>
      <c r="F150" s="393" t="s">
        <v>6</v>
      </c>
      <c r="G150" s="390" t="s">
        <v>36</v>
      </c>
      <c r="H150" s="393" t="s">
        <v>7</v>
      </c>
      <c r="I150" s="386"/>
      <c r="J150" s="388"/>
      <c r="K150" s="388"/>
      <c r="L150" s="354" t="s">
        <v>53</v>
      </c>
      <c r="M150" s="355"/>
      <c r="N150" s="355"/>
      <c r="O150" s="355"/>
      <c r="P150" s="355"/>
      <c r="Q150" s="355"/>
    </row>
    <row r="151" spans="1:23" ht="12.75" customHeight="1">
      <c r="A151" s="406"/>
      <c r="B151" s="388"/>
      <c r="C151" s="388"/>
      <c r="D151" s="388"/>
      <c r="E151" s="394"/>
      <c r="F151" s="394"/>
      <c r="G151" s="391"/>
      <c r="H151" s="394"/>
      <c r="I151" s="386"/>
      <c r="J151" s="388"/>
      <c r="K151" s="388"/>
      <c r="L151" s="357" t="s">
        <v>39</v>
      </c>
      <c r="M151" s="357" t="s">
        <v>403</v>
      </c>
      <c r="N151" s="357" t="s">
        <v>41</v>
      </c>
      <c r="O151" s="359">
        <v>2018</v>
      </c>
      <c r="P151" s="360"/>
      <c r="Q151" s="361"/>
      <c r="R151" s="359">
        <v>2019</v>
      </c>
      <c r="S151" s="360"/>
      <c r="T151" s="361"/>
      <c r="U151" s="359">
        <v>2020</v>
      </c>
      <c r="V151" s="360"/>
      <c r="W151" s="361"/>
    </row>
    <row r="152" spans="1:23" ht="36" customHeight="1">
      <c r="A152" s="407"/>
      <c r="B152" s="358"/>
      <c r="C152" s="358"/>
      <c r="D152" s="358"/>
      <c r="E152" s="395"/>
      <c r="F152" s="395"/>
      <c r="G152" s="392"/>
      <c r="H152" s="395"/>
      <c r="I152" s="387"/>
      <c r="J152" s="358"/>
      <c r="K152" s="358"/>
      <c r="L152" s="358"/>
      <c r="M152" s="358"/>
      <c r="N152" s="358"/>
      <c r="O152" s="51" t="s">
        <v>10</v>
      </c>
      <c r="P152" s="51" t="s">
        <v>11</v>
      </c>
      <c r="Q152" s="51" t="s">
        <v>29</v>
      </c>
      <c r="R152" s="51" t="s">
        <v>10</v>
      </c>
      <c r="S152" s="51" t="s">
        <v>11</v>
      </c>
      <c r="T152" s="51" t="s">
        <v>29</v>
      </c>
      <c r="U152" s="51" t="s">
        <v>10</v>
      </c>
      <c r="V152" s="51" t="s">
        <v>11</v>
      </c>
      <c r="W152" s="51" t="s">
        <v>29</v>
      </c>
    </row>
    <row r="153" spans="1:23" ht="12.75">
      <c r="A153" s="51">
        <v>1</v>
      </c>
      <c r="B153" s="51">
        <v>2</v>
      </c>
      <c r="C153" s="51"/>
      <c r="D153" s="51"/>
      <c r="E153" s="51" t="s">
        <v>12</v>
      </c>
      <c r="F153" s="51" t="s">
        <v>13</v>
      </c>
      <c r="G153" s="51">
        <v>5</v>
      </c>
      <c r="H153" s="51">
        <v>6</v>
      </c>
      <c r="I153" s="51">
        <v>7</v>
      </c>
      <c r="J153" s="51">
        <v>8</v>
      </c>
      <c r="K153" s="51">
        <v>9</v>
      </c>
      <c r="L153" s="51">
        <v>10</v>
      </c>
      <c r="M153" s="51">
        <v>11</v>
      </c>
      <c r="N153" s="51">
        <v>12</v>
      </c>
      <c r="O153" s="359" t="s">
        <v>14</v>
      </c>
      <c r="P153" s="360"/>
      <c r="Q153" s="361"/>
      <c r="R153" s="359" t="s">
        <v>14</v>
      </c>
      <c r="S153" s="360"/>
      <c r="T153" s="361"/>
      <c r="U153" s="359" t="s">
        <v>14</v>
      </c>
      <c r="V153" s="360"/>
      <c r="W153" s="361"/>
    </row>
    <row r="154" spans="1:23" ht="15.75" customHeight="1">
      <c r="A154" s="51" t="s">
        <v>43</v>
      </c>
      <c r="B154" s="350" t="s">
        <v>240</v>
      </c>
      <c r="C154" s="362"/>
      <c r="D154" s="362"/>
      <c r="E154" s="362"/>
      <c r="F154" s="362"/>
      <c r="G154" s="362"/>
      <c r="H154" s="363"/>
      <c r="I154" s="52"/>
      <c r="J154" s="52"/>
      <c r="K154" s="52"/>
      <c r="L154" s="52"/>
      <c r="M154" s="29">
        <f>SUM(M156+M164+M171+M177+M202)</f>
        <v>77030</v>
      </c>
      <c r="N154" s="29">
        <f>SUM(N156+N164+N171+N177+N202)</f>
        <v>0</v>
      </c>
      <c r="O154" s="29">
        <f>SUM(O156+O164+O171+O177+O202)</f>
        <v>77030</v>
      </c>
      <c r="P154" s="29">
        <f>SUM(P156+P164+P171+P177+P202)</f>
        <v>77030</v>
      </c>
      <c r="Q154" s="29">
        <f>SUM(Q156+Q164+Q171+Q177+Q202)</f>
        <v>0</v>
      </c>
      <c r="R154" s="29">
        <f aca="true" t="shared" si="20" ref="R154:W154">SUM(R156+R164+R171+R177+R202)</f>
        <v>77030</v>
      </c>
      <c r="S154" s="29">
        <f t="shared" si="20"/>
        <v>77030</v>
      </c>
      <c r="T154" s="29">
        <f t="shared" si="20"/>
        <v>0</v>
      </c>
      <c r="U154" s="29">
        <f t="shared" si="20"/>
        <v>77030</v>
      </c>
      <c r="V154" s="29">
        <f t="shared" si="20"/>
        <v>77030</v>
      </c>
      <c r="W154" s="29">
        <f t="shared" si="20"/>
        <v>0</v>
      </c>
    </row>
    <row r="155" spans="1:23" ht="12.75">
      <c r="A155" s="52"/>
      <c r="B155" s="367"/>
      <c r="C155" s="368"/>
      <c r="D155" s="368"/>
      <c r="E155" s="368"/>
      <c r="F155" s="368"/>
      <c r="G155" s="369"/>
      <c r="H155" s="52"/>
      <c r="I155" s="370"/>
      <c r="J155" s="371"/>
      <c r="K155" s="52"/>
      <c r="L155" s="52"/>
      <c r="M155" s="52"/>
      <c r="N155" s="52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1:23" ht="12.75" customHeight="1">
      <c r="A156" s="350" t="s">
        <v>404</v>
      </c>
      <c r="B156" s="362"/>
      <c r="C156" s="362"/>
      <c r="D156" s="362"/>
      <c r="E156" s="362"/>
      <c r="F156" s="362"/>
      <c r="G156" s="362"/>
      <c r="H156" s="362"/>
      <c r="I156" s="362"/>
      <c r="J156" s="362"/>
      <c r="K156" s="362"/>
      <c r="L156" s="52"/>
      <c r="M156" s="52"/>
      <c r="N156" s="52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1:23" ht="22.5">
      <c r="A157" s="51" t="s">
        <v>17</v>
      </c>
      <c r="B157" s="40" t="s">
        <v>405</v>
      </c>
      <c r="C157" s="89" t="s">
        <v>90</v>
      </c>
      <c r="D157" s="40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2.75">
      <c r="A158" s="51" t="s">
        <v>58</v>
      </c>
      <c r="B158" s="40"/>
      <c r="C158" s="89"/>
      <c r="D158" s="40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1:23" ht="33.75">
      <c r="A159" s="51" t="s">
        <v>18</v>
      </c>
      <c r="B159" s="40" t="s">
        <v>112</v>
      </c>
      <c r="C159" s="89" t="s">
        <v>90</v>
      </c>
      <c r="D159" s="40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1:23" ht="12.75">
      <c r="A160" s="51" t="s">
        <v>59</v>
      </c>
      <c r="B160" s="40"/>
      <c r="C160" s="89"/>
      <c r="D160" s="40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1:23" ht="12.75">
      <c r="A161" s="51" t="s">
        <v>60</v>
      </c>
      <c r="B161" s="40" t="s">
        <v>61</v>
      </c>
      <c r="C161" s="89" t="s">
        <v>90</v>
      </c>
      <c r="D161" s="40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1:23" ht="12.75">
      <c r="A162" s="51" t="s">
        <v>62</v>
      </c>
      <c r="B162" s="40"/>
      <c r="C162" s="40"/>
      <c r="D162" s="40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1:23" ht="12.75">
      <c r="A163" s="51"/>
      <c r="B163" s="40"/>
      <c r="C163" s="40"/>
      <c r="D163" s="40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:23" ht="27" customHeight="1">
      <c r="A164" s="350" t="s">
        <v>406</v>
      </c>
      <c r="B164" s="362"/>
      <c r="C164" s="362"/>
      <c r="D164" s="362"/>
      <c r="E164" s="362"/>
      <c r="F164" s="362"/>
      <c r="G164" s="362"/>
      <c r="H164" s="362"/>
      <c r="I164" s="362"/>
      <c r="J164" s="362"/>
      <c r="K164" s="363"/>
      <c r="L164" s="52"/>
      <c r="M164" s="29">
        <f>SUM(M165+M167+M169)</f>
        <v>77030</v>
      </c>
      <c r="N164" s="29">
        <f>SUM(N165+N167+N169)</f>
        <v>0</v>
      </c>
      <c r="O164" s="30">
        <f>SUM(O165+O167+O169)</f>
        <v>77030</v>
      </c>
      <c r="P164" s="30">
        <f>SUM(P165+P167+P169)</f>
        <v>77030</v>
      </c>
      <c r="Q164" s="30">
        <f>SUM(Q165+Q167+Q169)</f>
        <v>0</v>
      </c>
      <c r="R164" s="30">
        <f aca="true" t="shared" si="21" ref="R164:W164">SUM(R165+R167+R169)</f>
        <v>77030</v>
      </c>
      <c r="S164" s="30">
        <f t="shared" si="21"/>
        <v>77030</v>
      </c>
      <c r="T164" s="30">
        <f t="shared" si="21"/>
        <v>0</v>
      </c>
      <c r="U164" s="30">
        <f t="shared" si="21"/>
        <v>77030</v>
      </c>
      <c r="V164" s="30">
        <f t="shared" si="21"/>
        <v>77030</v>
      </c>
      <c r="W164" s="30">
        <f t="shared" si="21"/>
        <v>0</v>
      </c>
    </row>
    <row r="165" spans="1:23" ht="22.5">
      <c r="A165" s="63" t="s">
        <v>19</v>
      </c>
      <c r="B165" s="40" t="s">
        <v>159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>
        <f>SUM(M166)</f>
        <v>52920</v>
      </c>
      <c r="N165" s="52"/>
      <c r="O165" s="52">
        <f>SUM(O166)</f>
        <v>52920</v>
      </c>
      <c r="P165" s="52">
        <f>SUM(P166)</f>
        <v>52920</v>
      </c>
      <c r="Q165" s="52">
        <f>SUM(Q166)</f>
        <v>0</v>
      </c>
      <c r="R165" s="52">
        <f aca="true" t="shared" si="22" ref="R165:W165">SUM(R166)</f>
        <v>52920</v>
      </c>
      <c r="S165" s="52">
        <f t="shared" si="22"/>
        <v>52920</v>
      </c>
      <c r="T165" s="52">
        <f t="shared" si="22"/>
        <v>0</v>
      </c>
      <c r="U165" s="52">
        <f t="shared" si="22"/>
        <v>52920</v>
      </c>
      <c r="V165" s="52">
        <f t="shared" si="22"/>
        <v>52920</v>
      </c>
      <c r="W165" s="52">
        <f t="shared" si="22"/>
        <v>0</v>
      </c>
    </row>
    <row r="166" spans="1:23" ht="56.25">
      <c r="A166" s="63" t="s">
        <v>56</v>
      </c>
      <c r="B166" s="40" t="s">
        <v>143</v>
      </c>
      <c r="C166" s="52"/>
      <c r="D166" s="52"/>
      <c r="E166" s="35" t="s">
        <v>144</v>
      </c>
      <c r="F166" s="35" t="s">
        <v>126</v>
      </c>
      <c r="G166" s="35" t="s">
        <v>195</v>
      </c>
      <c r="H166" s="35" t="s">
        <v>119</v>
      </c>
      <c r="I166" s="573" t="s">
        <v>407</v>
      </c>
      <c r="J166" s="574" t="s">
        <v>382</v>
      </c>
      <c r="K166" s="573" t="s">
        <v>375</v>
      </c>
      <c r="L166" s="52"/>
      <c r="M166" s="52">
        <v>52920</v>
      </c>
      <c r="N166" s="52"/>
      <c r="O166" s="52">
        <f>SUM(P166:Q166)</f>
        <v>52920</v>
      </c>
      <c r="P166" s="52">
        <v>52920</v>
      </c>
      <c r="Q166" s="52">
        <v>0</v>
      </c>
      <c r="R166" s="52">
        <f>SUM(S166:T166)</f>
        <v>52920</v>
      </c>
      <c r="S166" s="52">
        <v>52920</v>
      </c>
      <c r="T166" s="52">
        <v>0</v>
      </c>
      <c r="U166" s="52">
        <f>SUM(V166:W166)</f>
        <v>52920</v>
      </c>
      <c r="V166" s="52">
        <v>52920</v>
      </c>
      <c r="W166" s="52">
        <v>0</v>
      </c>
    </row>
    <row r="167" spans="1:23" ht="36.75" customHeight="1">
      <c r="A167" s="63" t="s">
        <v>20</v>
      </c>
      <c r="B167" s="40" t="s">
        <v>110</v>
      </c>
      <c r="C167" s="52"/>
      <c r="D167" s="52"/>
      <c r="E167" s="35" t="s">
        <v>144</v>
      </c>
      <c r="F167" s="35" t="s">
        <v>126</v>
      </c>
      <c r="G167" s="35" t="s">
        <v>195</v>
      </c>
      <c r="H167" s="35" t="s">
        <v>121</v>
      </c>
      <c r="I167" s="454"/>
      <c r="J167" s="454"/>
      <c r="K167" s="454"/>
      <c r="L167" s="52"/>
      <c r="M167" s="52">
        <f>SUM(M168)</f>
        <v>24110</v>
      </c>
      <c r="N167" s="52"/>
      <c r="O167" s="55">
        <f>SUM(O168)</f>
        <v>24110</v>
      </c>
      <c r="P167" s="55">
        <f>SUM(P168)</f>
        <v>24110</v>
      </c>
      <c r="Q167" s="55">
        <f>SUM(Q168)</f>
        <v>0</v>
      </c>
      <c r="R167" s="55">
        <f aca="true" t="shared" si="23" ref="R167:W167">SUM(R168)</f>
        <v>24110</v>
      </c>
      <c r="S167" s="55">
        <f t="shared" si="23"/>
        <v>24110</v>
      </c>
      <c r="T167" s="55">
        <f t="shared" si="23"/>
        <v>0</v>
      </c>
      <c r="U167" s="55">
        <f t="shared" si="23"/>
        <v>24110</v>
      </c>
      <c r="V167" s="55">
        <f t="shared" si="23"/>
        <v>24110</v>
      </c>
      <c r="W167" s="55">
        <f t="shared" si="23"/>
        <v>0</v>
      </c>
    </row>
    <row r="168" spans="1:23" ht="56.25">
      <c r="A168" s="63" t="s">
        <v>105</v>
      </c>
      <c r="B168" s="40" t="s">
        <v>143</v>
      </c>
      <c r="C168" s="52"/>
      <c r="D168" s="52"/>
      <c r="E168" s="35" t="s">
        <v>144</v>
      </c>
      <c r="F168" s="35" t="s">
        <v>126</v>
      </c>
      <c r="G168" s="35" t="s">
        <v>195</v>
      </c>
      <c r="H168" s="35" t="s">
        <v>121</v>
      </c>
      <c r="I168" s="455"/>
      <c r="J168" s="455"/>
      <c r="K168" s="455"/>
      <c r="L168" s="52"/>
      <c r="M168" s="52">
        <v>24110</v>
      </c>
      <c r="N168" s="52"/>
      <c r="O168" s="55">
        <f>SUM(P168:Q168)</f>
        <v>24110</v>
      </c>
      <c r="P168" s="55">
        <v>24110</v>
      </c>
      <c r="Q168" s="55">
        <v>0</v>
      </c>
      <c r="R168" s="55">
        <f>SUM(S168:T168)</f>
        <v>24110</v>
      </c>
      <c r="S168" s="55">
        <v>24110</v>
      </c>
      <c r="T168" s="55">
        <v>0</v>
      </c>
      <c r="U168" s="55">
        <f>SUM(V168:W168)</f>
        <v>24110</v>
      </c>
      <c r="V168" s="55">
        <v>24110</v>
      </c>
      <c r="W168" s="55">
        <v>0</v>
      </c>
    </row>
    <row r="169" spans="1:23" ht="12.75" customHeight="1">
      <c r="A169" s="63" t="s">
        <v>57</v>
      </c>
      <c r="B169" s="63" t="s">
        <v>61</v>
      </c>
      <c r="C169" s="52"/>
      <c r="D169" s="52"/>
      <c r="E169" s="35"/>
      <c r="F169" s="35"/>
      <c r="G169" s="35"/>
      <c r="H169" s="35"/>
      <c r="I169" s="52"/>
      <c r="J169" s="52"/>
      <c r="K169" s="52"/>
      <c r="L169" s="52"/>
      <c r="M169" s="52"/>
      <c r="N169" s="52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1:23" ht="56.25">
      <c r="A170" s="63" t="s">
        <v>107</v>
      </c>
      <c r="B170" s="40" t="s">
        <v>143</v>
      </c>
      <c r="C170" s="52"/>
      <c r="D170" s="52"/>
      <c r="E170" s="35"/>
      <c r="F170" s="35"/>
      <c r="G170" s="35"/>
      <c r="H170" s="35"/>
      <c r="I170" s="52"/>
      <c r="J170" s="52"/>
      <c r="K170" s="52"/>
      <c r="L170" s="52"/>
      <c r="M170" s="52"/>
      <c r="N170" s="52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1:23" ht="24" customHeight="1">
      <c r="A171" s="350" t="s">
        <v>408</v>
      </c>
      <c r="B171" s="364"/>
      <c r="C171" s="364"/>
      <c r="D171" s="364"/>
      <c r="E171" s="364"/>
      <c r="F171" s="364"/>
      <c r="G171" s="364"/>
      <c r="H171" s="364"/>
      <c r="I171" s="364"/>
      <c r="J171" s="364"/>
      <c r="K171" s="364"/>
      <c r="L171" s="5"/>
      <c r="M171" s="5"/>
      <c r="N171" s="5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:23" ht="45">
      <c r="A172" s="20" t="s">
        <v>63</v>
      </c>
      <c r="B172" s="40" t="s">
        <v>67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>
      <c r="A173" s="90" t="s">
        <v>64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75">
      <c r="A174" s="9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22.5">
      <c r="A175" s="63" t="s">
        <v>65</v>
      </c>
      <c r="B175" s="40" t="s">
        <v>68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</row>
    <row r="176" spans="1:23" ht="12.75">
      <c r="A176" s="63" t="s">
        <v>66</v>
      </c>
      <c r="B176" s="40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</row>
    <row r="177" spans="1:23" ht="36.75" customHeight="1">
      <c r="A177" s="350" t="s">
        <v>409</v>
      </c>
      <c r="B177" s="364"/>
      <c r="C177" s="364"/>
      <c r="D177" s="364"/>
      <c r="E177" s="364"/>
      <c r="F177" s="364"/>
      <c r="G177" s="364"/>
      <c r="H177" s="364"/>
      <c r="I177" s="364"/>
      <c r="J177" s="364"/>
      <c r="K177" s="36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.75">
      <c r="A178" s="6" t="s">
        <v>22</v>
      </c>
      <c r="B178" s="6" t="s">
        <v>69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ht="67.5">
      <c r="A179" s="63" t="s">
        <v>70</v>
      </c>
      <c r="B179" s="90" t="s">
        <v>71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2.75">
      <c r="A180" s="63" t="s">
        <v>72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ht="12.75">
      <c r="A181" s="63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22.5">
      <c r="A182" s="63" t="s">
        <v>73</v>
      </c>
      <c r="B182" s="40" t="s">
        <v>76</v>
      </c>
      <c r="C182" s="15" t="s">
        <v>90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63" t="s">
        <v>74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:23" ht="12.75">
      <c r="A184" s="63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ht="22.5">
      <c r="A185" s="63" t="s">
        <v>75</v>
      </c>
      <c r="B185" s="40" t="s">
        <v>164</v>
      </c>
      <c r="C185" s="15" t="s">
        <v>90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ht="12.75">
      <c r="A186" s="63" t="s">
        <v>77</v>
      </c>
      <c r="B186" s="40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:23" ht="12.75">
      <c r="A187" s="63" t="s">
        <v>23</v>
      </c>
      <c r="B187" s="6" t="s">
        <v>109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67.5">
      <c r="A188" s="63" t="s">
        <v>78</v>
      </c>
      <c r="B188" s="90" t="s">
        <v>83</v>
      </c>
      <c r="C188" s="63"/>
      <c r="D188" s="63"/>
      <c r="E188" s="63"/>
      <c r="F188" s="63"/>
      <c r="G188" s="63"/>
      <c r="H188" s="63"/>
      <c r="I188" s="63"/>
      <c r="J188" s="63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63" t="s">
        <v>72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12.75" customHeight="1">
      <c r="A190" s="63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ht="22.5">
      <c r="A191" s="63" t="s">
        <v>79</v>
      </c>
      <c r="B191" s="40" t="s">
        <v>84</v>
      </c>
      <c r="C191" s="15" t="s">
        <v>90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ht="12.75">
      <c r="A192" s="63" t="s">
        <v>80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ht="12.75">
      <c r="A193" s="63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27.75" customHeight="1">
      <c r="A194" s="63" t="s">
        <v>81</v>
      </c>
      <c r="B194" s="40" t="s">
        <v>165</v>
      </c>
      <c r="C194" s="15" t="s">
        <v>90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63" t="s">
        <v>82</v>
      </c>
      <c r="B195" s="40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12.75">
      <c r="A196" s="63"/>
      <c r="B196" s="40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14.25" customHeight="1">
      <c r="A197" s="63"/>
      <c r="B197" s="40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0.75" customHeight="1" hidden="1">
      <c r="A198" s="6" t="s">
        <v>85</v>
      </c>
      <c r="B198" s="350" t="s">
        <v>86</v>
      </c>
      <c r="C198" s="362"/>
      <c r="D198" s="362"/>
      <c r="E198" s="364"/>
      <c r="F198" s="364"/>
      <c r="G198" s="364"/>
      <c r="H198" s="364"/>
      <c r="I198" s="38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2.75" customHeight="1" hidden="1">
      <c r="A199" s="63" t="s">
        <v>87</v>
      </c>
      <c r="B199" s="40"/>
      <c r="C199" s="15" t="s">
        <v>90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12.75" customHeight="1" hidden="1">
      <c r="A200" s="63" t="s">
        <v>88</v>
      </c>
      <c r="B200" s="40"/>
      <c r="C200" s="15" t="s">
        <v>90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12.75" customHeight="1" hidden="1">
      <c r="A201" s="63"/>
      <c r="B201" s="52"/>
      <c r="C201" s="74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33" customHeight="1">
      <c r="A202" s="350" t="s">
        <v>410</v>
      </c>
      <c r="B202" s="364"/>
      <c r="C202" s="364"/>
      <c r="D202" s="364"/>
      <c r="E202" s="364"/>
      <c r="F202" s="364"/>
      <c r="G202" s="364"/>
      <c r="H202" s="364"/>
      <c r="I202" s="364"/>
      <c r="J202" s="364"/>
      <c r="K202" s="19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.75">
      <c r="A203" s="63" t="s">
        <v>24</v>
      </c>
      <c r="B203" s="52"/>
      <c r="C203" s="74" t="s">
        <v>90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2.75">
      <c r="A204" s="63" t="s">
        <v>25</v>
      </c>
      <c r="B204" s="52"/>
      <c r="C204" s="74" t="s">
        <v>90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:23" ht="12.75">
      <c r="A205" s="350" t="s">
        <v>411</v>
      </c>
      <c r="B205" s="351"/>
      <c r="C205" s="351"/>
      <c r="D205" s="351"/>
      <c r="E205" s="351"/>
      <c r="F205" s="351"/>
      <c r="G205" s="351"/>
      <c r="H205" s="351"/>
      <c r="I205" s="351"/>
      <c r="J205" s="351"/>
      <c r="K205" s="352"/>
      <c r="L205" s="88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12.75">
      <c r="A206" s="63" t="s">
        <v>152</v>
      </c>
      <c r="B206" s="52"/>
      <c r="C206" s="74"/>
      <c r="D206" s="52"/>
      <c r="E206" s="52"/>
      <c r="F206" s="52"/>
      <c r="G206" s="52"/>
      <c r="H206" s="52"/>
      <c r="I206" s="52"/>
      <c r="J206" s="52"/>
      <c r="K206" s="52"/>
      <c r="L206" s="88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12" customHeight="1">
      <c r="A207" s="16" t="s">
        <v>44</v>
      </c>
      <c r="B207" s="350" t="s">
        <v>45</v>
      </c>
      <c r="C207" s="362"/>
      <c r="D207" s="362"/>
      <c r="E207" s="362"/>
      <c r="F207" s="362"/>
      <c r="G207" s="362"/>
      <c r="H207" s="362"/>
      <c r="I207" s="362"/>
      <c r="J207" s="362"/>
      <c r="K207" s="362"/>
      <c r="L207" s="363"/>
      <c r="M207" s="51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15.75" customHeight="1">
      <c r="A208" s="16"/>
      <c r="B208" s="20"/>
      <c r="C208" s="19"/>
      <c r="D208" s="19"/>
      <c r="E208" s="19"/>
      <c r="F208" s="19"/>
      <c r="G208" s="19"/>
      <c r="H208" s="19"/>
      <c r="I208" s="19"/>
      <c r="J208" s="19"/>
      <c r="K208" s="19"/>
      <c r="L208" s="93"/>
      <c r="M208" s="51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31.5">
      <c r="A209" s="63" t="s">
        <v>26</v>
      </c>
      <c r="B209" s="5" t="s">
        <v>89</v>
      </c>
      <c r="C209" s="16" t="s">
        <v>90</v>
      </c>
      <c r="D209" s="6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ht="12.75">
      <c r="A210" s="51" t="s">
        <v>17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12.75">
      <c r="A211" s="63" t="s">
        <v>18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ht="42">
      <c r="A212" s="63" t="s">
        <v>27</v>
      </c>
      <c r="B212" s="5" t="s">
        <v>91</v>
      </c>
      <c r="C212" s="15" t="s">
        <v>90</v>
      </c>
      <c r="D212" s="15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12.75">
      <c r="A213" s="63" t="s">
        <v>19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12.75">
      <c r="A214" s="63" t="s">
        <v>92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31.5">
      <c r="A215" s="6" t="s">
        <v>12</v>
      </c>
      <c r="B215" s="5" t="s">
        <v>93</v>
      </c>
      <c r="C215" s="15" t="s">
        <v>90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15.75" customHeight="1">
      <c r="A216" s="63" t="s">
        <v>65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12.75">
      <c r="A217" s="63" t="s">
        <v>94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ht="12.75">
      <c r="A218" s="6" t="s">
        <v>13</v>
      </c>
      <c r="B218" s="6" t="s">
        <v>95</v>
      </c>
      <c r="C218" s="15" t="s">
        <v>90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12.75">
      <c r="A219" s="63" t="s">
        <v>98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63" t="s">
        <v>96</v>
      </c>
      <c r="B220" s="6" t="s">
        <v>97</v>
      </c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99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12.75">
      <c r="A222" s="6" t="s">
        <v>100</v>
      </c>
      <c r="B222" s="6" t="s">
        <v>101</v>
      </c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15.75" customHeight="1">
      <c r="A223" s="63" t="s">
        <v>102</v>
      </c>
      <c r="B223" s="52"/>
      <c r="C223" s="52"/>
      <c r="D223" s="52"/>
      <c r="E223" s="52"/>
      <c r="F223" s="52"/>
      <c r="G223" s="52"/>
      <c r="H223" s="52"/>
      <c r="I223" s="52"/>
      <c r="J223" s="19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27" customHeight="1">
      <c r="A224" s="16" t="s">
        <v>46</v>
      </c>
      <c r="B224" s="372" t="s">
        <v>153</v>
      </c>
      <c r="C224" s="375"/>
      <c r="D224" s="375"/>
      <c r="E224" s="375"/>
      <c r="F224" s="375"/>
      <c r="G224" s="375"/>
      <c r="H224" s="375"/>
      <c r="I224" s="375"/>
      <c r="J224" s="375"/>
      <c r="K224" s="375"/>
      <c r="L224" s="19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2.75">
      <c r="A225" s="6" t="s">
        <v>26</v>
      </c>
      <c r="B225" s="5"/>
      <c r="C225" s="15" t="s">
        <v>90</v>
      </c>
      <c r="D225" s="5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:23" ht="15.75" customHeight="1">
      <c r="A226" s="63" t="s">
        <v>17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79"/>
      <c r="R226" s="52"/>
      <c r="S226" s="52"/>
      <c r="T226" s="79"/>
      <c r="U226" s="52"/>
      <c r="V226" s="52"/>
      <c r="W226" s="79"/>
    </row>
    <row r="227" spans="1:23" ht="11.25" customHeight="1">
      <c r="A227" s="51" t="s">
        <v>18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:23" ht="12.75" customHeight="1" hidden="1">
      <c r="A228" s="6" t="s">
        <v>27</v>
      </c>
      <c r="B228" s="5"/>
      <c r="C228" s="15" t="s">
        <v>90</v>
      </c>
      <c r="D228" s="5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12.75" customHeight="1" hidden="1">
      <c r="A229" s="63" t="s">
        <v>19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 customHeight="1" hidden="1">
      <c r="A230" s="63" t="s">
        <v>20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27" customHeight="1">
      <c r="A231" s="16" t="s">
        <v>33</v>
      </c>
      <c r="B231" s="350" t="s">
        <v>174</v>
      </c>
      <c r="C231" s="364"/>
      <c r="D231" s="364"/>
      <c r="E231" s="364"/>
      <c r="F231" s="364"/>
      <c r="G231" s="364"/>
      <c r="H231" s="364"/>
      <c r="I231" s="364"/>
      <c r="J231" s="364"/>
      <c r="K231" s="364"/>
      <c r="L231" s="364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2.75">
      <c r="A232" s="63" t="s">
        <v>30</v>
      </c>
      <c r="B232" s="52"/>
      <c r="C232" s="15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:23" ht="12.75">
      <c r="A233" s="63" t="s">
        <v>27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15.75" customHeight="1">
      <c r="A234" s="16" t="s">
        <v>47</v>
      </c>
      <c r="B234" s="350" t="s">
        <v>48</v>
      </c>
      <c r="C234" s="362"/>
      <c r="D234" s="362"/>
      <c r="E234" s="362"/>
      <c r="F234" s="362"/>
      <c r="G234" s="362"/>
      <c r="H234" s="362"/>
      <c r="I234" s="362"/>
      <c r="J234" s="363"/>
      <c r="K234" s="52"/>
      <c r="L234" s="52"/>
      <c r="M234" s="24"/>
      <c r="N234" s="52"/>
      <c r="O234" s="51"/>
      <c r="P234" s="52"/>
      <c r="Q234" s="52"/>
      <c r="R234" s="51"/>
      <c r="S234" s="52"/>
      <c r="T234" s="52"/>
      <c r="U234" s="51"/>
      <c r="V234" s="52"/>
      <c r="W234" s="52"/>
    </row>
    <row r="235" spans="1:23" ht="12.75">
      <c r="A235" s="63" t="s">
        <v>26</v>
      </c>
      <c r="B235" s="6" t="s">
        <v>34</v>
      </c>
      <c r="C235" s="15" t="s">
        <v>90</v>
      </c>
      <c r="D235" s="6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:23" ht="24" customHeight="1">
      <c r="A236" s="51" t="s">
        <v>17</v>
      </c>
      <c r="B236" s="5" t="s">
        <v>51</v>
      </c>
      <c r="C236" s="15" t="s">
        <v>90</v>
      </c>
      <c r="D236" s="5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ht="12.75">
      <c r="A237" s="63">
        <v>2</v>
      </c>
      <c r="B237" s="6" t="s">
        <v>31</v>
      </c>
      <c r="C237" s="15" t="s">
        <v>90</v>
      </c>
      <c r="D237" s="6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63" t="s">
        <v>19</v>
      </c>
      <c r="B238" s="29"/>
      <c r="C238" s="15" t="s">
        <v>90</v>
      </c>
      <c r="D238" s="29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21">
      <c r="A239" s="63">
        <v>3</v>
      </c>
      <c r="B239" s="5" t="s">
        <v>175</v>
      </c>
      <c r="C239" s="15" t="s">
        <v>90</v>
      </c>
      <c r="D239" s="6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:23" ht="12.75">
      <c r="A240" s="63" t="s">
        <v>21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12.75">
      <c r="A241" s="63" t="s">
        <v>111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ht="12.75">
      <c r="A242" s="6" t="s">
        <v>32</v>
      </c>
      <c r="B242" s="350" t="s">
        <v>50</v>
      </c>
      <c r="C242" s="364"/>
      <c r="D242" s="364"/>
      <c r="E242" s="364"/>
      <c r="F242" s="364"/>
      <c r="G242" s="364"/>
      <c r="H242" s="364"/>
      <c r="I242" s="364"/>
      <c r="J242" s="364"/>
      <c r="K242" s="364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</row>
    <row r="243" spans="1:23" ht="12.75">
      <c r="A243" s="52"/>
      <c r="B243" s="26"/>
      <c r="C243" s="26"/>
      <c r="D243" s="26"/>
      <c r="E243" s="26"/>
      <c r="F243" s="26"/>
      <c r="G243" s="26"/>
      <c r="H243" s="26"/>
      <c r="I243" s="26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:23" ht="35.25" customHeight="1">
      <c r="A244" s="6" t="s">
        <v>49</v>
      </c>
      <c r="B244" s="350" t="s">
        <v>281</v>
      </c>
      <c r="C244" s="364"/>
      <c r="D244" s="364"/>
      <c r="E244" s="364"/>
      <c r="F244" s="364"/>
      <c r="G244" s="364"/>
      <c r="H244" s="364"/>
      <c r="I244" s="364"/>
      <c r="J244" s="364"/>
      <c r="K244" s="36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2.7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</row>
    <row r="246" spans="1:23" ht="12.75">
      <c r="A246" s="17" t="s">
        <v>103</v>
      </c>
      <c r="B246" s="17" t="s">
        <v>61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</row>
    <row r="247" spans="1:23" ht="12.75">
      <c r="A247" s="32"/>
      <c r="B247" s="32" t="s">
        <v>283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>
        <f>SUM(M154+M207+M224+M231+M234+M242+M244+M246)</f>
        <v>77030</v>
      </c>
      <c r="N247" s="32">
        <f>SUM(N154+N207+N224+N231+N234+N242+N244+N246)</f>
        <v>0</v>
      </c>
      <c r="O247" s="32">
        <f>SUM(O154+O207+O224+O231+O234+O242+O244+O246)</f>
        <v>77030</v>
      </c>
      <c r="P247" s="32">
        <f>SUM(P154+P207+P224+P231+P234+P242+P244+P246)</f>
        <v>77030</v>
      </c>
      <c r="Q247" s="32">
        <f>SUM(Q154+Q207+Q224+Q231+Q234+Q242+Q244+Q246)</f>
        <v>0</v>
      </c>
      <c r="R247" s="32">
        <f aca="true" t="shared" si="24" ref="R247:W247">SUM(R154+R207+R224+R231+R234+R242+R244+R246)</f>
        <v>77030</v>
      </c>
      <c r="S247" s="32">
        <f t="shared" si="24"/>
        <v>77030</v>
      </c>
      <c r="T247" s="32">
        <f t="shared" si="24"/>
        <v>0</v>
      </c>
      <c r="U247" s="32">
        <f t="shared" si="24"/>
        <v>77030</v>
      </c>
      <c r="V247" s="32">
        <f t="shared" si="24"/>
        <v>77030</v>
      </c>
      <c r="W247" s="32">
        <f t="shared" si="24"/>
        <v>0</v>
      </c>
    </row>
    <row r="248" spans="1:23" ht="12.75">
      <c r="A248" s="32"/>
      <c r="B248" s="32" t="s">
        <v>284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3">
        <f>SUM(M247+M141)</f>
        <v>4922830</v>
      </c>
      <c r="N248" s="33">
        <f aca="true" t="shared" si="25" ref="N248:W248">SUM(N247+N141)</f>
        <v>0</v>
      </c>
      <c r="O248" s="33">
        <f t="shared" si="25"/>
        <v>5177328</v>
      </c>
      <c r="P248" s="33">
        <f t="shared" si="25"/>
        <v>4947325</v>
      </c>
      <c r="Q248" s="33">
        <f t="shared" si="25"/>
        <v>230003</v>
      </c>
      <c r="R248" s="33">
        <f t="shared" si="25"/>
        <v>5403708</v>
      </c>
      <c r="S248" s="33">
        <f t="shared" si="25"/>
        <v>5403708</v>
      </c>
      <c r="T248" s="33">
        <f t="shared" si="25"/>
        <v>0</v>
      </c>
      <c r="U248" s="33">
        <f t="shared" si="25"/>
        <v>5552706</v>
      </c>
      <c r="V248" s="33">
        <f t="shared" si="25"/>
        <v>5552706</v>
      </c>
      <c r="W248" s="33">
        <f t="shared" si="25"/>
        <v>0</v>
      </c>
    </row>
    <row r="251" spans="2:15" ht="12.75">
      <c r="B251" s="38" t="s">
        <v>412</v>
      </c>
      <c r="M251" s="213" t="s">
        <v>413</v>
      </c>
      <c r="O251" s="213"/>
    </row>
    <row r="252" spans="2:13" ht="12.75">
      <c r="B252" s="38" t="s">
        <v>414</v>
      </c>
      <c r="M252" s="38" t="s">
        <v>415</v>
      </c>
    </row>
  </sheetData>
  <sheetProtection/>
  <mergeCells count="104">
    <mergeCell ref="B224:K224"/>
    <mergeCell ref="B231:L231"/>
    <mergeCell ref="B234:J234"/>
    <mergeCell ref="B242:K242"/>
    <mergeCell ref="B244:K244"/>
    <mergeCell ref="A171:K171"/>
    <mergeCell ref="A177:K177"/>
    <mergeCell ref="B198:I198"/>
    <mergeCell ref="A202:J202"/>
    <mergeCell ref="A205:K205"/>
    <mergeCell ref="B207:L207"/>
    <mergeCell ref="B154:H154"/>
    <mergeCell ref="B155:G155"/>
    <mergeCell ref="I155:J155"/>
    <mergeCell ref="A156:K156"/>
    <mergeCell ref="A164:K164"/>
    <mergeCell ref="I166:I168"/>
    <mergeCell ref="J166:J168"/>
    <mergeCell ref="K166:K168"/>
    <mergeCell ref="N151:N152"/>
    <mergeCell ref="O151:Q151"/>
    <mergeCell ref="R151:T151"/>
    <mergeCell ref="U151:W151"/>
    <mergeCell ref="O153:Q153"/>
    <mergeCell ref="R153:T153"/>
    <mergeCell ref="U153:W153"/>
    <mergeCell ref="K148:K152"/>
    <mergeCell ref="E149:H149"/>
    <mergeCell ref="L149:P149"/>
    <mergeCell ref="E150:E152"/>
    <mergeCell ref="F150:F152"/>
    <mergeCell ref="G150:G152"/>
    <mergeCell ref="H150:H152"/>
    <mergeCell ref="L150:Q150"/>
    <mergeCell ref="L151:L152"/>
    <mergeCell ref="M151:M152"/>
    <mergeCell ref="B125:K125"/>
    <mergeCell ref="B128:J128"/>
    <mergeCell ref="B138:K138"/>
    <mergeCell ref="A148:A152"/>
    <mergeCell ref="B148:B152"/>
    <mergeCell ref="C148:C152"/>
    <mergeCell ref="D148:D152"/>
    <mergeCell ref="E148:G148"/>
    <mergeCell ref="I148:I152"/>
    <mergeCell ref="J148:J152"/>
    <mergeCell ref="A72:K72"/>
    <mergeCell ref="B93:K93"/>
    <mergeCell ref="A97:K97"/>
    <mergeCell ref="A100:K100"/>
    <mergeCell ref="B102:L102"/>
    <mergeCell ref="B118:K118"/>
    <mergeCell ref="B47:B48"/>
    <mergeCell ref="A49:K49"/>
    <mergeCell ref="A52:A53"/>
    <mergeCell ref="B52:B53"/>
    <mergeCell ref="A54:A63"/>
    <mergeCell ref="B54:B63"/>
    <mergeCell ref="E58:G58"/>
    <mergeCell ref="E59:G59"/>
    <mergeCell ref="E62:G62"/>
    <mergeCell ref="E63:G63"/>
    <mergeCell ref="A31:K31"/>
    <mergeCell ref="A33:A35"/>
    <mergeCell ref="B33:B35"/>
    <mergeCell ref="A36:A40"/>
    <mergeCell ref="B36:B40"/>
    <mergeCell ref="B43:B44"/>
    <mergeCell ref="B19:H19"/>
    <mergeCell ref="B20:G20"/>
    <mergeCell ref="I20:J20"/>
    <mergeCell ref="A21:K21"/>
    <mergeCell ref="I22:I30"/>
    <mergeCell ref="J22:J30"/>
    <mergeCell ref="K22:K30"/>
    <mergeCell ref="A23:A26"/>
    <mergeCell ref="B23:B26"/>
    <mergeCell ref="N16:N17"/>
    <mergeCell ref="O16:Q16"/>
    <mergeCell ref="R16:T16"/>
    <mergeCell ref="U16:W16"/>
    <mergeCell ref="O18:Q18"/>
    <mergeCell ref="R18:T18"/>
    <mergeCell ref="U18:W18"/>
    <mergeCell ref="K13:K17"/>
    <mergeCell ref="E14:H14"/>
    <mergeCell ref="L14:P14"/>
    <mergeCell ref="E15:E17"/>
    <mergeCell ref="F15:F17"/>
    <mergeCell ref="G15:G17"/>
    <mergeCell ref="H15:H17"/>
    <mergeCell ref="L15:Q15"/>
    <mergeCell ref="L16:L17"/>
    <mergeCell ref="M16:M17"/>
    <mergeCell ref="A6:Q6"/>
    <mergeCell ref="A8:Q8"/>
    <mergeCell ref="A10:Q10"/>
    <mergeCell ref="A13:A17"/>
    <mergeCell ref="B13:B17"/>
    <mergeCell ref="C13:C17"/>
    <mergeCell ref="D13:D17"/>
    <mergeCell ref="E13:G13"/>
    <mergeCell ref="I13:I17"/>
    <mergeCell ref="J13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45"/>
  <sheetViews>
    <sheetView zoomScalePageLayoutView="0" workbookViewId="0" topLeftCell="A25">
      <selection activeCell="A181" sqref="A181:IV181"/>
    </sheetView>
  </sheetViews>
  <sheetFormatPr defaultColWidth="9.140625" defaultRowHeight="12.75"/>
  <cols>
    <col min="1" max="1" width="2.8515625" style="95" customWidth="1"/>
    <col min="2" max="2" width="22.00390625" style="95" customWidth="1"/>
    <col min="3" max="3" width="7.140625" style="95" customWidth="1"/>
    <col min="4" max="4" width="4.140625" style="95" customWidth="1"/>
    <col min="5" max="6" width="3.57421875" style="95" customWidth="1"/>
    <col min="7" max="7" width="10.140625" style="95" customWidth="1"/>
    <col min="8" max="8" width="5.57421875" style="95" customWidth="1"/>
    <col min="9" max="9" width="16.421875" style="95" customWidth="1"/>
    <col min="10" max="10" width="8.28125" style="95" customWidth="1"/>
    <col min="11" max="11" width="7.8515625" style="95" customWidth="1"/>
    <col min="12" max="12" width="2.57421875" style="95" customWidth="1"/>
    <col min="13" max="13" width="8.8515625" style="95" customWidth="1"/>
    <col min="14" max="14" width="2.421875" style="95" customWidth="1"/>
    <col min="15" max="15" width="9.140625" style="95" customWidth="1"/>
    <col min="16" max="16" width="8.00390625" style="95" customWidth="1"/>
    <col min="17" max="17" width="6.8515625" style="254" customWidth="1"/>
    <col min="18" max="18" width="8.421875" style="95" customWidth="1"/>
    <col min="19" max="19" width="9.7109375" style="95" customWidth="1"/>
    <col min="20" max="20" width="2.57421875" style="95" customWidth="1"/>
    <col min="21" max="21" width="9.140625" style="95" customWidth="1"/>
    <col min="22" max="22" width="8.28125" style="95" customWidth="1"/>
    <col min="23" max="23" width="7.140625" style="95" customWidth="1"/>
    <col min="24" max="24" width="0.9921875" style="95" customWidth="1"/>
    <col min="25" max="16384" width="9.140625" style="95" customWidth="1"/>
  </cols>
  <sheetData>
    <row r="1" spans="1:17" ht="12.75">
      <c r="A1" s="225"/>
      <c r="Q1" s="245" t="s">
        <v>104</v>
      </c>
    </row>
    <row r="2" spans="1:17" ht="12.75">
      <c r="A2" s="225"/>
      <c r="Q2" s="245" t="s">
        <v>35</v>
      </c>
    </row>
    <row r="3" spans="1:17" ht="12.75">
      <c r="A3" s="225"/>
      <c r="Q3" s="245" t="s">
        <v>0</v>
      </c>
    </row>
    <row r="4" spans="1:17" ht="12.75">
      <c r="A4" s="225"/>
      <c r="Q4" s="245" t="s">
        <v>52</v>
      </c>
    </row>
    <row r="5" ht="12.75"/>
    <row r="6" spans="1:23" ht="12.75">
      <c r="A6" s="555" t="s">
        <v>416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</row>
    <row r="7" spans="1:23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96"/>
      <c r="O7" s="96"/>
      <c r="P7" s="96"/>
      <c r="Q7" s="246"/>
      <c r="R7" s="96"/>
      <c r="S7" s="96"/>
      <c r="T7" s="96"/>
      <c r="U7" s="96"/>
      <c r="V7" s="96"/>
      <c r="W7" s="96"/>
    </row>
    <row r="8" spans="1:23" ht="12.75">
      <c r="A8" s="604" t="s">
        <v>116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</row>
    <row r="9" spans="1:23" ht="12.7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96"/>
      <c r="O9" s="96"/>
      <c r="P9" s="96"/>
      <c r="Q9" s="246"/>
      <c r="R9" s="96"/>
      <c r="S9" s="96"/>
      <c r="T9" s="96"/>
      <c r="U9" s="96"/>
      <c r="V9" s="96"/>
      <c r="W9" s="96"/>
    </row>
    <row r="10" spans="1:23" ht="12.75">
      <c r="A10" s="555" t="s">
        <v>205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556"/>
      <c r="T10" s="556"/>
      <c r="U10" s="556"/>
      <c r="V10" s="556"/>
      <c r="W10" s="556"/>
    </row>
    <row r="11" spans="2:23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246"/>
      <c r="R11" s="96"/>
      <c r="S11" s="96"/>
      <c r="T11" s="96"/>
      <c r="U11" s="96"/>
      <c r="V11" s="96"/>
      <c r="W11" s="96"/>
    </row>
    <row r="12" ht="12.75"/>
    <row r="13" spans="1:23" ht="12.75">
      <c r="A13" s="607" t="s">
        <v>28</v>
      </c>
      <c r="B13" s="595" t="s">
        <v>1</v>
      </c>
      <c r="C13" s="595" t="s">
        <v>54</v>
      </c>
      <c r="D13" s="595" t="s">
        <v>55</v>
      </c>
      <c r="E13" s="610" t="s">
        <v>2</v>
      </c>
      <c r="F13" s="611"/>
      <c r="G13" s="611"/>
      <c r="H13" s="97"/>
      <c r="I13" s="612" t="s">
        <v>37</v>
      </c>
      <c r="J13" s="595" t="s">
        <v>38</v>
      </c>
      <c r="K13" s="595" t="s">
        <v>3</v>
      </c>
      <c r="L13" s="98"/>
      <c r="M13" s="99"/>
      <c r="N13" s="99"/>
      <c r="O13" s="99"/>
      <c r="P13" s="99"/>
      <c r="Q13" s="462"/>
      <c r="R13" s="462"/>
      <c r="S13" s="99"/>
      <c r="T13" s="99"/>
      <c r="U13" s="227"/>
      <c r="V13" s="99"/>
      <c r="W13" s="97"/>
    </row>
    <row r="14" spans="1:23" ht="12.75">
      <c r="A14" s="608"/>
      <c r="B14" s="596"/>
      <c r="C14" s="466"/>
      <c r="D14" s="466"/>
      <c r="E14" s="598" t="s">
        <v>4</v>
      </c>
      <c r="F14" s="599"/>
      <c r="G14" s="599"/>
      <c r="H14" s="600"/>
      <c r="I14" s="613"/>
      <c r="J14" s="596"/>
      <c r="K14" s="596"/>
      <c r="L14" s="463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5"/>
    </row>
    <row r="15" spans="1:23" ht="13.5" customHeight="1">
      <c r="A15" s="608"/>
      <c r="B15" s="596"/>
      <c r="C15" s="466"/>
      <c r="D15" s="466"/>
      <c r="E15" s="601" t="s">
        <v>5</v>
      </c>
      <c r="F15" s="601" t="s">
        <v>6</v>
      </c>
      <c r="G15" s="390" t="s">
        <v>36</v>
      </c>
      <c r="H15" s="601" t="s">
        <v>7</v>
      </c>
      <c r="I15" s="613"/>
      <c r="J15" s="596"/>
      <c r="K15" s="596"/>
      <c r="L15" s="588" t="s">
        <v>53</v>
      </c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90"/>
    </row>
    <row r="16" spans="1:23" ht="18.75" customHeight="1">
      <c r="A16" s="608"/>
      <c r="B16" s="596"/>
      <c r="C16" s="466"/>
      <c r="D16" s="466"/>
      <c r="E16" s="602"/>
      <c r="F16" s="602"/>
      <c r="G16" s="391"/>
      <c r="H16" s="602"/>
      <c r="I16" s="613"/>
      <c r="J16" s="596"/>
      <c r="K16" s="596"/>
      <c r="L16" s="591" t="s">
        <v>39</v>
      </c>
      <c r="M16" s="437" t="s">
        <v>417</v>
      </c>
      <c r="N16" s="591" t="s">
        <v>41</v>
      </c>
      <c r="O16" s="430" t="s">
        <v>369</v>
      </c>
      <c r="P16" s="431"/>
      <c r="Q16" s="432"/>
      <c r="R16" s="430" t="s">
        <v>418</v>
      </c>
      <c r="S16" s="593"/>
      <c r="T16" s="594"/>
      <c r="U16" s="430" t="s">
        <v>419</v>
      </c>
      <c r="V16" s="593"/>
      <c r="W16" s="594"/>
    </row>
    <row r="17" spans="1:23" ht="74.25" customHeight="1">
      <c r="A17" s="609"/>
      <c r="B17" s="597"/>
      <c r="C17" s="467"/>
      <c r="D17" s="467"/>
      <c r="E17" s="603"/>
      <c r="F17" s="603"/>
      <c r="G17" s="392"/>
      <c r="H17" s="603"/>
      <c r="I17" s="614"/>
      <c r="J17" s="597"/>
      <c r="K17" s="597"/>
      <c r="L17" s="592"/>
      <c r="M17" s="592"/>
      <c r="N17" s="592"/>
      <c r="O17" s="228" t="s">
        <v>10</v>
      </c>
      <c r="P17" s="3" t="s">
        <v>11</v>
      </c>
      <c r="Q17" s="247" t="s">
        <v>29</v>
      </c>
      <c r="R17" s="228" t="s">
        <v>10</v>
      </c>
      <c r="S17" s="3" t="s">
        <v>11</v>
      </c>
      <c r="T17" s="228" t="s">
        <v>29</v>
      </c>
      <c r="U17" s="228" t="s">
        <v>10</v>
      </c>
      <c r="V17" s="3" t="s">
        <v>11</v>
      </c>
      <c r="W17" s="228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15.75">
      <c r="A19" s="229" t="s">
        <v>43</v>
      </c>
      <c r="B19" s="350" t="s">
        <v>420</v>
      </c>
      <c r="C19" s="362"/>
      <c r="D19" s="362"/>
      <c r="E19" s="362"/>
      <c r="F19" s="362"/>
      <c r="G19" s="362"/>
      <c r="H19" s="451"/>
      <c r="I19" s="100"/>
      <c r="J19" s="100"/>
      <c r="K19" s="100"/>
      <c r="L19" s="100"/>
      <c r="M19" s="196">
        <f>SUM(M21+M33+M51+M73+M94)</f>
        <v>6234150</v>
      </c>
      <c r="N19" s="196"/>
      <c r="O19" s="196">
        <f aca="true" t="shared" si="0" ref="O19:W19">SUM(O21+O33+O51+O73+O94)</f>
        <v>6749299</v>
      </c>
      <c r="P19" s="196">
        <f t="shared" si="0"/>
        <v>6467670</v>
      </c>
      <c r="Q19" s="196">
        <f t="shared" si="0"/>
        <v>281629</v>
      </c>
      <c r="R19" s="196">
        <f t="shared" si="0"/>
        <v>7065859</v>
      </c>
      <c r="S19" s="196">
        <f t="shared" si="0"/>
        <v>7065859</v>
      </c>
      <c r="T19" s="196">
        <f t="shared" si="0"/>
        <v>0</v>
      </c>
      <c r="U19" s="196">
        <f t="shared" si="0"/>
        <v>7217569</v>
      </c>
      <c r="V19" s="196">
        <f t="shared" si="0"/>
        <v>7217569</v>
      </c>
      <c r="W19" s="196">
        <f t="shared" si="0"/>
        <v>0</v>
      </c>
    </row>
    <row r="20" spans="1:23" ht="16.5">
      <c r="A20" s="100"/>
      <c r="B20" s="585"/>
      <c r="C20" s="586"/>
      <c r="D20" s="586"/>
      <c r="E20" s="586"/>
      <c r="F20" s="586"/>
      <c r="G20" s="587"/>
      <c r="H20" s="100"/>
      <c r="I20" s="460"/>
      <c r="J20" s="461"/>
      <c r="K20" s="100"/>
      <c r="L20" s="100"/>
      <c r="M20" s="100"/>
      <c r="N20" s="100"/>
      <c r="O20" s="100"/>
      <c r="P20" s="100"/>
      <c r="Q20" s="101"/>
      <c r="R20" s="100"/>
      <c r="S20" s="100"/>
      <c r="T20" s="100"/>
      <c r="U20" s="100"/>
      <c r="V20" s="100"/>
      <c r="W20" s="100"/>
    </row>
    <row r="21" spans="1:23" ht="12.75">
      <c r="A21" s="350" t="s">
        <v>421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52"/>
      <c r="M21" s="30">
        <f>SUM(M22+M27+M30)</f>
        <v>1422120</v>
      </c>
      <c r="N21" s="30"/>
      <c r="O21" s="30">
        <f aca="true" t="shared" si="1" ref="O21:W21">SUM(O22+O27+O30)</f>
        <v>1442237</v>
      </c>
      <c r="P21" s="30">
        <f t="shared" si="1"/>
        <v>1430003</v>
      </c>
      <c r="Q21" s="30">
        <f t="shared" si="1"/>
        <v>12234</v>
      </c>
      <c r="R21" s="30">
        <f t="shared" si="1"/>
        <v>1455783</v>
      </c>
      <c r="S21" s="30">
        <f t="shared" si="1"/>
        <v>1455783</v>
      </c>
      <c r="T21" s="30">
        <f t="shared" si="1"/>
        <v>0</v>
      </c>
      <c r="U21" s="30">
        <f t="shared" si="1"/>
        <v>1457463</v>
      </c>
      <c r="V21" s="30">
        <f t="shared" si="1"/>
        <v>1457463</v>
      </c>
      <c r="W21" s="230">
        <f t="shared" si="1"/>
        <v>0</v>
      </c>
    </row>
    <row r="22" spans="1:23" ht="33.75">
      <c r="A22" s="53" t="s">
        <v>17</v>
      </c>
      <c r="B22" s="36" t="s">
        <v>159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5"/>
      <c r="J22" s="35"/>
      <c r="K22" s="35"/>
      <c r="L22" s="35"/>
      <c r="M22" s="55">
        <f>SUM(M23+M26)</f>
        <v>1293400</v>
      </c>
      <c r="N22" s="55"/>
      <c r="O22" s="55">
        <f aca="true" t="shared" si="2" ref="O22:W22">SUM(O24:O25)</f>
        <v>1303515</v>
      </c>
      <c r="P22" s="55">
        <f t="shared" si="2"/>
        <v>1291281</v>
      </c>
      <c r="Q22" s="55">
        <f t="shared" si="2"/>
        <v>12234</v>
      </c>
      <c r="R22" s="55">
        <f t="shared" si="2"/>
        <v>1313909</v>
      </c>
      <c r="S22" s="55">
        <f t="shared" si="2"/>
        <v>1313909</v>
      </c>
      <c r="T22" s="55">
        <f t="shared" si="2"/>
        <v>0</v>
      </c>
      <c r="U22" s="55">
        <f t="shared" si="2"/>
        <v>1312312</v>
      </c>
      <c r="V22" s="55">
        <f t="shared" si="2"/>
        <v>1312312</v>
      </c>
      <c r="W22" s="55">
        <f t="shared" si="2"/>
        <v>0</v>
      </c>
    </row>
    <row r="23" spans="1:23" ht="20.25" customHeight="1">
      <c r="A23" s="425" t="s">
        <v>123</v>
      </c>
      <c r="B23" s="410"/>
      <c r="C23" s="54"/>
      <c r="D23" s="36"/>
      <c r="E23" s="35" t="s">
        <v>117</v>
      </c>
      <c r="F23" s="35" t="s">
        <v>118</v>
      </c>
      <c r="G23" s="35" t="s">
        <v>422</v>
      </c>
      <c r="H23" s="35" t="s">
        <v>119</v>
      </c>
      <c r="I23" s="231" t="s">
        <v>423</v>
      </c>
      <c r="J23" s="232" t="s">
        <v>424</v>
      </c>
      <c r="K23" s="35"/>
      <c r="L23" s="35"/>
      <c r="M23" s="55">
        <f>SUM(M24:M25)</f>
        <v>1293400</v>
      </c>
      <c r="N23" s="55"/>
      <c r="O23" s="55">
        <f aca="true" t="shared" si="3" ref="O23:W23">SUM(O24:O25)</f>
        <v>1303515</v>
      </c>
      <c r="P23" s="55">
        <f t="shared" si="3"/>
        <v>1291281</v>
      </c>
      <c r="Q23" s="55">
        <f t="shared" si="3"/>
        <v>12234</v>
      </c>
      <c r="R23" s="55">
        <f t="shared" si="3"/>
        <v>1313909</v>
      </c>
      <c r="S23" s="55">
        <f t="shared" si="3"/>
        <v>1313909</v>
      </c>
      <c r="T23" s="55">
        <f t="shared" si="3"/>
        <v>0</v>
      </c>
      <c r="U23" s="55">
        <f t="shared" si="3"/>
        <v>1312312</v>
      </c>
      <c r="V23" s="55">
        <f t="shared" si="3"/>
        <v>1312312</v>
      </c>
      <c r="W23" s="55">
        <f t="shared" si="3"/>
        <v>0</v>
      </c>
    </row>
    <row r="24" spans="1:23" ht="12.75" customHeight="1">
      <c r="A24" s="458"/>
      <c r="B24" s="453"/>
      <c r="C24" s="54"/>
      <c r="D24" s="36"/>
      <c r="E24" s="35" t="s">
        <v>117</v>
      </c>
      <c r="F24" s="35" t="s">
        <v>118</v>
      </c>
      <c r="G24" s="35" t="s">
        <v>425</v>
      </c>
      <c r="H24" s="35" t="s">
        <v>119</v>
      </c>
      <c r="I24" s="35" t="s">
        <v>426</v>
      </c>
      <c r="J24" s="35"/>
      <c r="K24" s="35"/>
      <c r="L24" s="35"/>
      <c r="M24" s="55">
        <v>788900</v>
      </c>
      <c r="N24" s="55"/>
      <c r="O24" s="55">
        <f>SUM(P24+Q24)</f>
        <v>804415</v>
      </c>
      <c r="P24" s="55">
        <v>804415</v>
      </c>
      <c r="Q24" s="55">
        <v>0</v>
      </c>
      <c r="R24" s="55">
        <f>SUM(S24:T24)</f>
        <v>832277</v>
      </c>
      <c r="S24" s="55">
        <v>832277</v>
      </c>
      <c r="T24" s="55">
        <v>0</v>
      </c>
      <c r="U24" s="55">
        <f>SUM(V24+W24)</f>
        <v>847537</v>
      </c>
      <c r="V24" s="55">
        <v>847537</v>
      </c>
      <c r="W24" s="233">
        <v>0</v>
      </c>
    </row>
    <row r="25" spans="1:23" ht="28.5" customHeight="1">
      <c r="A25" s="458"/>
      <c r="B25" s="453"/>
      <c r="C25" s="54"/>
      <c r="D25" s="36"/>
      <c r="E25" s="35" t="s">
        <v>117</v>
      </c>
      <c r="F25" s="35" t="s">
        <v>118</v>
      </c>
      <c r="G25" s="35" t="s">
        <v>427</v>
      </c>
      <c r="H25" s="35" t="s">
        <v>119</v>
      </c>
      <c r="I25" s="37" t="s">
        <v>428</v>
      </c>
      <c r="J25" s="35" t="s">
        <v>429</v>
      </c>
      <c r="K25" s="35"/>
      <c r="L25" s="35"/>
      <c r="M25" s="55">
        <v>504500</v>
      </c>
      <c r="N25" s="55"/>
      <c r="O25" s="55">
        <f>SUM(P25+Q25)</f>
        <v>499100</v>
      </c>
      <c r="P25" s="55">
        <v>486866</v>
      </c>
      <c r="Q25" s="55">
        <v>12234</v>
      </c>
      <c r="R25" s="55">
        <f>SUM(S25:T25)</f>
        <v>481632</v>
      </c>
      <c r="S25" s="55">
        <v>481632</v>
      </c>
      <c r="T25" s="55">
        <v>0</v>
      </c>
      <c r="U25" s="55">
        <f>SUM(V25+W25)</f>
        <v>464775</v>
      </c>
      <c r="V25" s="55">
        <v>464775</v>
      </c>
      <c r="W25" s="233">
        <v>0</v>
      </c>
    </row>
    <row r="26" spans="1:23" ht="20.25" customHeight="1">
      <c r="A26" s="459"/>
      <c r="B26" s="452"/>
      <c r="C26" s="54"/>
      <c r="D26" s="36"/>
      <c r="E26" s="35" t="s">
        <v>117</v>
      </c>
      <c r="F26" s="35" t="s">
        <v>118</v>
      </c>
      <c r="G26" s="35" t="s">
        <v>430</v>
      </c>
      <c r="H26" s="35" t="s">
        <v>431</v>
      </c>
      <c r="I26" s="35"/>
      <c r="J26" s="35"/>
      <c r="K26" s="35"/>
      <c r="L26" s="35"/>
      <c r="M26" s="55">
        <v>0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29.25" customHeight="1">
      <c r="A27" s="53" t="s">
        <v>18</v>
      </c>
      <c r="B27" s="36" t="s">
        <v>112</v>
      </c>
      <c r="C27" s="54" t="s">
        <v>90</v>
      </c>
      <c r="D27" s="36"/>
      <c r="E27" s="35" t="s">
        <v>117</v>
      </c>
      <c r="F27" s="35" t="s">
        <v>118</v>
      </c>
      <c r="G27" s="35" t="s">
        <v>432</v>
      </c>
      <c r="H27" s="35" t="s">
        <v>196</v>
      </c>
      <c r="I27" s="37" t="s">
        <v>433</v>
      </c>
      <c r="J27" s="35"/>
      <c r="K27" s="35"/>
      <c r="L27" s="35"/>
      <c r="M27" s="55">
        <f>M28+M29</f>
        <v>120220</v>
      </c>
      <c r="N27" s="55">
        <f aca="true" t="shared" si="4" ref="N27:W27">N28+N29</f>
        <v>0</v>
      </c>
      <c r="O27" s="55">
        <f t="shared" si="4"/>
        <v>129052</v>
      </c>
      <c r="P27" s="55">
        <f t="shared" si="4"/>
        <v>129052</v>
      </c>
      <c r="Q27" s="55">
        <f t="shared" si="4"/>
        <v>0</v>
      </c>
      <c r="R27" s="55">
        <f t="shared" si="4"/>
        <v>132204</v>
      </c>
      <c r="S27" s="55">
        <f t="shared" si="4"/>
        <v>132204</v>
      </c>
      <c r="T27" s="55">
        <f t="shared" si="4"/>
        <v>0</v>
      </c>
      <c r="U27" s="55">
        <f t="shared" si="4"/>
        <v>135481</v>
      </c>
      <c r="V27" s="55">
        <f t="shared" si="4"/>
        <v>135481</v>
      </c>
      <c r="W27" s="55">
        <f t="shared" si="4"/>
        <v>0</v>
      </c>
    </row>
    <row r="28" spans="1:23" ht="14.25" customHeight="1">
      <c r="A28" s="53" t="s">
        <v>59</v>
      </c>
      <c r="B28" s="56"/>
      <c r="C28" s="54"/>
      <c r="D28" s="36"/>
      <c r="E28" s="35" t="s">
        <v>117</v>
      </c>
      <c r="F28" s="35" t="s">
        <v>118</v>
      </c>
      <c r="G28" s="35" t="s">
        <v>425</v>
      </c>
      <c r="H28" s="35" t="s">
        <v>121</v>
      </c>
      <c r="I28" s="35"/>
      <c r="J28" s="35"/>
      <c r="K28" s="35"/>
      <c r="L28" s="35"/>
      <c r="M28" s="55">
        <v>110220</v>
      </c>
      <c r="N28" s="55"/>
      <c r="O28" s="55">
        <f>SUM(P28:Q28)</f>
        <v>117252</v>
      </c>
      <c r="P28" s="55">
        <v>117252</v>
      </c>
      <c r="Q28" s="55"/>
      <c r="R28" s="55">
        <f>SUM(S28:T28)</f>
        <v>120404</v>
      </c>
      <c r="S28" s="55">
        <v>120404</v>
      </c>
      <c r="T28" s="55"/>
      <c r="U28" s="55">
        <f>SUM(V28:W28)</f>
        <v>123681</v>
      </c>
      <c r="V28" s="55">
        <v>123681</v>
      </c>
      <c r="W28" s="233"/>
    </row>
    <row r="29" spans="1:23" ht="11.25" customHeight="1">
      <c r="A29" s="53"/>
      <c r="B29" s="56"/>
      <c r="C29" s="54"/>
      <c r="D29" s="36"/>
      <c r="E29" s="35" t="s">
        <v>117</v>
      </c>
      <c r="F29" s="35" t="s">
        <v>14</v>
      </c>
      <c r="G29" s="35" t="s">
        <v>434</v>
      </c>
      <c r="H29" s="35" t="s">
        <v>121</v>
      </c>
      <c r="I29" s="35"/>
      <c r="J29" s="35"/>
      <c r="K29" s="35"/>
      <c r="L29" s="35"/>
      <c r="M29" s="55">
        <v>10000</v>
      </c>
      <c r="N29" s="55"/>
      <c r="O29" s="55">
        <f>SUM(P29:Q29)</f>
        <v>11800</v>
      </c>
      <c r="P29" s="55">
        <v>11800</v>
      </c>
      <c r="Q29" s="55"/>
      <c r="R29" s="55">
        <f>SUM(S29:T29)</f>
        <v>11800</v>
      </c>
      <c r="S29" s="55">
        <v>11800</v>
      </c>
      <c r="T29" s="55"/>
      <c r="U29" s="55">
        <f>SUM(V29:W29)</f>
        <v>11800</v>
      </c>
      <c r="V29" s="55">
        <v>11800</v>
      </c>
      <c r="W29" s="55"/>
    </row>
    <row r="30" spans="1:23" ht="12.75">
      <c r="A30" s="53" t="s">
        <v>60</v>
      </c>
      <c r="B30" s="36" t="s">
        <v>61</v>
      </c>
      <c r="C30" s="54" t="s">
        <v>90</v>
      </c>
      <c r="D30" s="36"/>
      <c r="E30" s="35"/>
      <c r="F30" s="35"/>
      <c r="G30" s="35"/>
      <c r="H30" s="35"/>
      <c r="I30" s="35"/>
      <c r="J30" s="35"/>
      <c r="K30" s="35"/>
      <c r="L30" s="35"/>
      <c r="M30" s="55">
        <f>SUM(M31+M32)</f>
        <v>8500</v>
      </c>
      <c r="N30" s="55"/>
      <c r="O30" s="55">
        <f>SUM(O31+O32)</f>
        <v>9670</v>
      </c>
      <c r="P30" s="55">
        <f>SUM(P31+P32)</f>
        <v>9670</v>
      </c>
      <c r="Q30" s="55">
        <f>SUM(Q32)</f>
        <v>0</v>
      </c>
      <c r="R30" s="55">
        <f>SUM(R31+R32)</f>
        <v>9670</v>
      </c>
      <c r="S30" s="55">
        <f>SUM(S31+S32)</f>
        <v>9670</v>
      </c>
      <c r="T30" s="55">
        <f>SUM(T32)</f>
        <v>0</v>
      </c>
      <c r="U30" s="55">
        <f>SUM(U31+U32)</f>
        <v>9670</v>
      </c>
      <c r="V30" s="55">
        <f>SUM(V31+V32)</f>
        <v>9670</v>
      </c>
      <c r="W30" s="55">
        <f>SUM(W32)</f>
        <v>0</v>
      </c>
    </row>
    <row r="31" spans="1:23" ht="34.5" customHeight="1">
      <c r="A31" s="53"/>
      <c r="B31" s="234" t="s">
        <v>120</v>
      </c>
      <c r="C31" s="36"/>
      <c r="D31" s="36"/>
      <c r="E31" s="35" t="s">
        <v>117</v>
      </c>
      <c r="F31" s="35" t="s">
        <v>118</v>
      </c>
      <c r="G31" s="35" t="s">
        <v>425</v>
      </c>
      <c r="H31" s="35" t="s">
        <v>122</v>
      </c>
      <c r="I31" s="35"/>
      <c r="J31" s="35"/>
      <c r="K31" s="35"/>
      <c r="L31" s="35"/>
      <c r="M31" s="55">
        <v>2000</v>
      </c>
      <c r="N31" s="55"/>
      <c r="O31" s="55">
        <f>SUM(P31:Q31)</f>
        <v>2000</v>
      </c>
      <c r="P31" s="55">
        <f>M31</f>
        <v>2000</v>
      </c>
      <c r="Q31" s="55"/>
      <c r="R31" s="55">
        <f>SUM(S31:T31)</f>
        <v>2000</v>
      </c>
      <c r="S31" s="55">
        <f>M31</f>
        <v>2000</v>
      </c>
      <c r="T31" s="55">
        <v>0</v>
      </c>
      <c r="U31" s="55">
        <f>V31</f>
        <v>2000</v>
      </c>
      <c r="V31" s="55">
        <f>M31</f>
        <v>2000</v>
      </c>
      <c r="W31" s="55">
        <v>0</v>
      </c>
    </row>
    <row r="32" spans="1:23" ht="15.75" customHeight="1">
      <c r="A32" s="53" t="s">
        <v>62</v>
      </c>
      <c r="B32" s="234"/>
      <c r="C32" s="36"/>
      <c r="D32" s="36"/>
      <c r="E32" s="35" t="s">
        <v>117</v>
      </c>
      <c r="F32" s="35" t="s">
        <v>252</v>
      </c>
      <c r="G32" s="35" t="s">
        <v>435</v>
      </c>
      <c r="H32" s="35" t="s">
        <v>436</v>
      </c>
      <c r="I32" s="35"/>
      <c r="J32" s="35"/>
      <c r="K32" s="35"/>
      <c r="L32" s="35"/>
      <c r="M32" s="55">
        <v>6500</v>
      </c>
      <c r="N32" s="55"/>
      <c r="O32" s="55">
        <f>SUM(P32:Q32)</f>
        <v>7670</v>
      </c>
      <c r="P32" s="55">
        <v>7670</v>
      </c>
      <c r="Q32" s="55"/>
      <c r="R32" s="55">
        <f>SUM(S32:T32)</f>
        <v>7670</v>
      </c>
      <c r="S32" s="55">
        <v>7670</v>
      </c>
      <c r="T32" s="55">
        <v>0</v>
      </c>
      <c r="U32" s="55">
        <f>V32</f>
        <v>7670</v>
      </c>
      <c r="V32" s="55">
        <v>7670</v>
      </c>
      <c r="W32" s="55">
        <v>0</v>
      </c>
    </row>
    <row r="33" spans="1:23" ht="21" customHeight="1">
      <c r="A33" s="372" t="s">
        <v>437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"/>
      <c r="M33" s="197">
        <f aca="true" t="shared" si="5" ref="M33:W33">SUM(M34+M43+M47)</f>
        <v>2814320</v>
      </c>
      <c r="N33" s="197">
        <f t="shared" si="5"/>
        <v>0</v>
      </c>
      <c r="O33" s="197">
        <f t="shared" si="5"/>
        <v>3157407</v>
      </c>
      <c r="P33" s="197">
        <f t="shared" si="5"/>
        <v>2888012</v>
      </c>
      <c r="Q33" s="31">
        <f t="shared" si="5"/>
        <v>269395</v>
      </c>
      <c r="R33" s="31">
        <f t="shared" si="5"/>
        <v>3419057</v>
      </c>
      <c r="S33" s="197">
        <f t="shared" si="5"/>
        <v>3419057</v>
      </c>
      <c r="T33" s="31">
        <f t="shared" si="5"/>
        <v>0</v>
      </c>
      <c r="U33" s="31">
        <f t="shared" si="5"/>
        <v>3548346</v>
      </c>
      <c r="V33" s="197">
        <f t="shared" si="5"/>
        <v>3548346</v>
      </c>
      <c r="W33" s="197">
        <f t="shared" si="5"/>
        <v>0</v>
      </c>
    </row>
    <row r="34" spans="1:23" ht="22.5">
      <c r="A34" s="57" t="s">
        <v>19</v>
      </c>
      <c r="B34" s="36" t="s">
        <v>178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235">
        <f>SUM(M35+M38)</f>
        <v>2532480</v>
      </c>
      <c r="N34" s="235"/>
      <c r="O34" s="235">
        <f aca="true" t="shared" si="6" ref="O34:W34">SUM(O35+O38)</f>
        <v>2849001</v>
      </c>
      <c r="P34" s="235">
        <f t="shared" si="6"/>
        <v>2597786</v>
      </c>
      <c r="Q34" s="233">
        <f t="shared" si="6"/>
        <v>251215</v>
      </c>
      <c r="R34" s="235">
        <f t="shared" si="6"/>
        <v>3100816</v>
      </c>
      <c r="S34" s="235">
        <f t="shared" si="6"/>
        <v>3100816</v>
      </c>
      <c r="T34" s="235">
        <f t="shared" si="6"/>
        <v>0</v>
      </c>
      <c r="U34" s="235">
        <f t="shared" si="6"/>
        <v>3219877</v>
      </c>
      <c r="V34" s="235">
        <f t="shared" si="6"/>
        <v>3219877</v>
      </c>
      <c r="W34" s="235">
        <f t="shared" si="6"/>
        <v>0</v>
      </c>
    </row>
    <row r="35" spans="1:23" ht="12.75">
      <c r="A35" s="408" t="s">
        <v>128</v>
      </c>
      <c r="B35" s="578" t="s">
        <v>124</v>
      </c>
      <c r="C35" s="35"/>
      <c r="D35" s="35"/>
      <c r="E35" s="35" t="s">
        <v>126</v>
      </c>
      <c r="F35" s="35" t="s">
        <v>127</v>
      </c>
      <c r="G35" s="35"/>
      <c r="H35" s="35"/>
      <c r="I35" s="35"/>
      <c r="J35" s="35"/>
      <c r="K35" s="35"/>
      <c r="L35" s="35"/>
      <c r="M35" s="52">
        <f>SUM(M36:M37)</f>
        <v>1028200</v>
      </c>
      <c r="N35" s="52"/>
      <c r="O35" s="52">
        <f aca="true" t="shared" si="7" ref="O35:W35">SUM(O36:O37)</f>
        <v>1206329</v>
      </c>
      <c r="P35" s="52">
        <f t="shared" si="7"/>
        <v>1206329</v>
      </c>
      <c r="Q35" s="55">
        <f t="shared" si="7"/>
        <v>0</v>
      </c>
      <c r="R35" s="52">
        <f>SUM(R36:R37)</f>
        <v>1392437</v>
      </c>
      <c r="S35" s="52">
        <f t="shared" si="7"/>
        <v>1392437</v>
      </c>
      <c r="T35" s="52">
        <f t="shared" si="7"/>
        <v>0</v>
      </c>
      <c r="U35" s="52">
        <f>SUM(U36:U37)</f>
        <v>1443163</v>
      </c>
      <c r="V35" s="52">
        <f t="shared" si="7"/>
        <v>1443163</v>
      </c>
      <c r="W35" s="52">
        <f t="shared" si="7"/>
        <v>0</v>
      </c>
    </row>
    <row r="36" spans="1:23" ht="27" customHeight="1">
      <c r="A36" s="454"/>
      <c r="B36" s="579"/>
      <c r="C36" s="35"/>
      <c r="D36" s="35"/>
      <c r="E36" s="35" t="s">
        <v>126</v>
      </c>
      <c r="F36" s="35" t="s">
        <v>127</v>
      </c>
      <c r="G36" s="35" t="s">
        <v>438</v>
      </c>
      <c r="H36" s="35" t="s">
        <v>119</v>
      </c>
      <c r="I36" s="37" t="s">
        <v>439</v>
      </c>
      <c r="J36" s="35" t="s">
        <v>440</v>
      </c>
      <c r="K36" s="35"/>
      <c r="L36" s="35"/>
      <c r="M36" s="52">
        <v>1028200</v>
      </c>
      <c r="N36" s="52"/>
      <c r="O36" s="52">
        <f>SUM(P36:Q36)</f>
        <v>1206329</v>
      </c>
      <c r="P36" s="52">
        <v>1206329</v>
      </c>
      <c r="Q36" s="55">
        <v>0</v>
      </c>
      <c r="R36" s="52">
        <f>SUM(S36:T36)</f>
        <v>1392437</v>
      </c>
      <c r="S36" s="52">
        <v>1392437</v>
      </c>
      <c r="T36" s="52">
        <v>0</v>
      </c>
      <c r="U36" s="52">
        <f>SUM(V36:W36)</f>
        <v>1443163</v>
      </c>
      <c r="V36" s="52">
        <v>1443163</v>
      </c>
      <c r="W36" s="52">
        <v>0</v>
      </c>
    </row>
    <row r="37" spans="1:23" ht="15" customHeight="1">
      <c r="A37" s="455"/>
      <c r="B37" s="580"/>
      <c r="C37" s="35"/>
      <c r="D37" s="35"/>
      <c r="E37" s="35" t="s">
        <v>126</v>
      </c>
      <c r="F37" s="35" t="s">
        <v>127</v>
      </c>
      <c r="G37" s="35" t="s">
        <v>441</v>
      </c>
      <c r="H37" s="35" t="s">
        <v>119</v>
      </c>
      <c r="I37" s="35"/>
      <c r="J37" s="35"/>
      <c r="K37" s="35"/>
      <c r="L37" s="35"/>
      <c r="M37" s="52">
        <v>0</v>
      </c>
      <c r="N37" s="52"/>
      <c r="O37" s="235"/>
      <c r="P37" s="235"/>
      <c r="Q37" s="233"/>
      <c r="R37" s="235"/>
      <c r="S37" s="235"/>
      <c r="T37" s="235"/>
      <c r="U37" s="235"/>
      <c r="V37" s="235"/>
      <c r="W37" s="235"/>
    </row>
    <row r="38" spans="1:23" ht="57.75" customHeight="1">
      <c r="A38" s="408" t="s">
        <v>108</v>
      </c>
      <c r="B38" s="578" t="s">
        <v>125</v>
      </c>
      <c r="C38" s="36"/>
      <c r="D38" s="59"/>
      <c r="E38" s="35" t="s">
        <v>129</v>
      </c>
      <c r="F38" s="35" t="s">
        <v>117</v>
      </c>
      <c r="G38" s="35"/>
      <c r="H38" s="35"/>
      <c r="I38" s="35"/>
      <c r="J38" s="35"/>
      <c r="K38" s="35"/>
      <c r="L38" s="35"/>
      <c r="M38" s="52">
        <f>SUM(M39:M42)</f>
        <v>1504280</v>
      </c>
      <c r="N38" s="52"/>
      <c r="O38" s="52">
        <f aca="true" t="shared" si="8" ref="O38:W38">SUM(O39:O42)</f>
        <v>1642672</v>
      </c>
      <c r="P38" s="52">
        <v>1391457</v>
      </c>
      <c r="Q38" s="55">
        <f t="shared" si="8"/>
        <v>251215</v>
      </c>
      <c r="R38" s="52">
        <f>SUM(R39:R42)</f>
        <v>1708379</v>
      </c>
      <c r="S38" s="52">
        <f t="shared" si="8"/>
        <v>1708379</v>
      </c>
      <c r="T38" s="52">
        <f t="shared" si="8"/>
        <v>0</v>
      </c>
      <c r="U38" s="52">
        <f t="shared" si="8"/>
        <v>1776714</v>
      </c>
      <c r="V38" s="52">
        <f t="shared" si="8"/>
        <v>1776714</v>
      </c>
      <c r="W38" s="52">
        <f t="shared" si="8"/>
        <v>0</v>
      </c>
    </row>
    <row r="39" spans="1:23" ht="50.25" customHeight="1">
      <c r="A39" s="454"/>
      <c r="B39" s="579"/>
      <c r="C39" s="36" t="s">
        <v>133</v>
      </c>
      <c r="D39" s="57" t="s">
        <v>132</v>
      </c>
      <c r="E39" s="35" t="s">
        <v>129</v>
      </c>
      <c r="F39" s="35" t="s">
        <v>117</v>
      </c>
      <c r="G39" s="35" t="s">
        <v>442</v>
      </c>
      <c r="H39" s="35" t="s">
        <v>130</v>
      </c>
      <c r="I39" s="37" t="s">
        <v>443</v>
      </c>
      <c r="J39" s="35" t="s">
        <v>440</v>
      </c>
      <c r="K39" s="35"/>
      <c r="L39" s="35"/>
      <c r="M39" s="52">
        <v>1504280</v>
      </c>
      <c r="N39" s="52"/>
      <c r="O39" s="52">
        <f>SUM(P39:Q39)</f>
        <v>1642672</v>
      </c>
      <c r="P39" s="52">
        <v>1391457</v>
      </c>
      <c r="Q39" s="55">
        <v>251215</v>
      </c>
      <c r="R39" s="52">
        <f>SUM(S39:T39)</f>
        <v>1708379</v>
      </c>
      <c r="S39" s="52">
        <v>1708379</v>
      </c>
      <c r="T39" s="52">
        <v>0</v>
      </c>
      <c r="U39" s="52">
        <f>SUM(V39:W39)</f>
        <v>1776714</v>
      </c>
      <c r="V39" s="52">
        <v>1776714</v>
      </c>
      <c r="W39" s="52">
        <v>0</v>
      </c>
    </row>
    <row r="40" spans="1:23" ht="20.25" customHeight="1">
      <c r="A40" s="454"/>
      <c r="B40" s="579"/>
      <c r="C40" s="40" t="s">
        <v>249</v>
      </c>
      <c r="D40" s="57" t="s">
        <v>92</v>
      </c>
      <c r="E40" s="35" t="s">
        <v>129</v>
      </c>
      <c r="F40" s="35" t="s">
        <v>117</v>
      </c>
      <c r="G40" s="35" t="s">
        <v>444</v>
      </c>
      <c r="H40" s="35" t="s">
        <v>130</v>
      </c>
      <c r="I40" s="35"/>
      <c r="J40" s="35"/>
      <c r="K40" s="35"/>
      <c r="L40" s="35"/>
      <c r="M40" s="52"/>
      <c r="N40" s="52"/>
      <c r="O40" s="235">
        <f>SUM(P40:Q40)</f>
        <v>0</v>
      </c>
      <c r="P40" s="235"/>
      <c r="Q40" s="233">
        <v>0</v>
      </c>
      <c r="R40" s="235">
        <f>SUM(S40:T40)</f>
        <v>0</v>
      </c>
      <c r="S40" s="235"/>
      <c r="T40" s="235">
        <v>0</v>
      </c>
      <c r="U40" s="235">
        <f>SUM(V40:W40)</f>
        <v>0</v>
      </c>
      <c r="V40" s="235"/>
      <c r="W40" s="235">
        <v>0</v>
      </c>
    </row>
    <row r="41" spans="1:23" ht="14.25" customHeight="1">
      <c r="A41" s="454"/>
      <c r="B41" s="579"/>
      <c r="C41" s="36" t="s">
        <v>133</v>
      </c>
      <c r="D41" s="57" t="s">
        <v>132</v>
      </c>
      <c r="E41" s="35" t="s">
        <v>129</v>
      </c>
      <c r="F41" s="35" t="s">
        <v>117</v>
      </c>
      <c r="G41" s="35" t="s">
        <v>441</v>
      </c>
      <c r="H41" s="35" t="s">
        <v>130</v>
      </c>
      <c r="I41" s="35"/>
      <c r="J41" s="35"/>
      <c r="K41" s="35"/>
      <c r="L41" s="35"/>
      <c r="M41" s="52">
        <v>0</v>
      </c>
      <c r="N41" s="52"/>
      <c r="O41" s="235"/>
      <c r="P41" s="235"/>
      <c r="Q41" s="233"/>
      <c r="R41" s="235"/>
      <c r="S41" s="235"/>
      <c r="T41" s="235"/>
      <c r="U41" s="235"/>
      <c r="V41" s="235"/>
      <c r="W41" s="235"/>
    </row>
    <row r="42" spans="1:23" ht="22.5" customHeight="1">
      <c r="A42" s="454"/>
      <c r="B42" s="579"/>
      <c r="C42" s="40" t="s">
        <v>249</v>
      </c>
      <c r="D42" s="57" t="s">
        <v>92</v>
      </c>
      <c r="E42" s="35" t="s">
        <v>129</v>
      </c>
      <c r="F42" s="35" t="s">
        <v>117</v>
      </c>
      <c r="G42" s="35" t="s">
        <v>441</v>
      </c>
      <c r="H42" s="35" t="s">
        <v>130</v>
      </c>
      <c r="I42" s="35"/>
      <c r="J42" s="35"/>
      <c r="K42" s="35"/>
      <c r="L42" s="35"/>
      <c r="M42" s="52"/>
      <c r="N42" s="52"/>
      <c r="O42" s="235"/>
      <c r="P42" s="235"/>
      <c r="Q42" s="233"/>
      <c r="R42" s="235"/>
      <c r="S42" s="235"/>
      <c r="T42" s="235"/>
      <c r="U42" s="235"/>
      <c r="V42" s="235"/>
      <c r="W42" s="235"/>
    </row>
    <row r="43" spans="1:23" ht="36" customHeight="1">
      <c r="A43" s="57" t="s">
        <v>20</v>
      </c>
      <c r="B43" s="36" t="s">
        <v>110</v>
      </c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235">
        <f>SUM(M44:M46)</f>
        <v>275440</v>
      </c>
      <c r="N43" s="235"/>
      <c r="O43" s="235">
        <f aca="true" t="shared" si="9" ref="O43:W43">SUM(O44:O46)</f>
        <v>302006</v>
      </c>
      <c r="P43" s="235">
        <f t="shared" si="9"/>
        <v>283826</v>
      </c>
      <c r="Q43" s="233">
        <f t="shared" si="9"/>
        <v>18180</v>
      </c>
      <c r="R43" s="235">
        <f t="shared" si="9"/>
        <v>311841</v>
      </c>
      <c r="S43" s="235">
        <f t="shared" si="9"/>
        <v>311841</v>
      </c>
      <c r="T43" s="235">
        <f t="shared" si="9"/>
        <v>0</v>
      </c>
      <c r="U43" s="235">
        <f t="shared" si="9"/>
        <v>322069</v>
      </c>
      <c r="V43" s="235">
        <f t="shared" si="9"/>
        <v>322069</v>
      </c>
      <c r="W43" s="235">
        <f t="shared" si="9"/>
        <v>0</v>
      </c>
    </row>
    <row r="44" spans="1:23" ht="47.25" customHeight="1">
      <c r="A44" s="57" t="s">
        <v>105</v>
      </c>
      <c r="B44" s="236" t="s">
        <v>124</v>
      </c>
      <c r="C44" s="37"/>
      <c r="D44" s="60"/>
      <c r="E44" s="35" t="s">
        <v>126</v>
      </c>
      <c r="F44" s="35" t="s">
        <v>127</v>
      </c>
      <c r="G44" s="35" t="s">
        <v>438</v>
      </c>
      <c r="H44" s="35" t="s">
        <v>121</v>
      </c>
      <c r="I44" s="37" t="s">
        <v>445</v>
      </c>
      <c r="J44" s="35" t="s">
        <v>429</v>
      </c>
      <c r="K44" s="35" t="s">
        <v>446</v>
      </c>
      <c r="L44" s="35"/>
      <c r="M44" s="52">
        <v>85200</v>
      </c>
      <c r="N44" s="52"/>
      <c r="O44" s="55">
        <f>SUM(P44:Q44)</f>
        <v>109014</v>
      </c>
      <c r="P44" s="55">
        <v>90834</v>
      </c>
      <c r="Q44" s="55">
        <v>18180</v>
      </c>
      <c r="R44" s="55">
        <f>SUM(S44:T44)</f>
        <v>111402</v>
      </c>
      <c r="S44" s="55">
        <v>111402</v>
      </c>
      <c r="T44" s="55">
        <v>0</v>
      </c>
      <c r="U44" s="55">
        <f>SUM(V44:W44)</f>
        <v>113884</v>
      </c>
      <c r="V44" s="55">
        <v>113884</v>
      </c>
      <c r="W44" s="52">
        <v>0</v>
      </c>
    </row>
    <row r="45" spans="1:23" ht="59.25" customHeight="1">
      <c r="A45" s="57" t="s">
        <v>106</v>
      </c>
      <c r="B45" s="578" t="s">
        <v>125</v>
      </c>
      <c r="C45" s="36" t="s">
        <v>133</v>
      </c>
      <c r="D45" s="60" t="s">
        <v>132</v>
      </c>
      <c r="E45" s="35" t="s">
        <v>129</v>
      </c>
      <c r="F45" s="35" t="s">
        <v>117</v>
      </c>
      <c r="G45" s="35" t="s">
        <v>442</v>
      </c>
      <c r="H45" s="35" t="s">
        <v>121</v>
      </c>
      <c r="I45" s="37" t="s">
        <v>445</v>
      </c>
      <c r="J45" s="35" t="s">
        <v>429</v>
      </c>
      <c r="K45" s="35" t="s">
        <v>446</v>
      </c>
      <c r="L45" s="35"/>
      <c r="M45" s="52">
        <v>190240</v>
      </c>
      <c r="N45" s="52"/>
      <c r="O45" s="52">
        <f>SUM(P45:Q45)</f>
        <v>192992</v>
      </c>
      <c r="P45" s="52">
        <v>192992</v>
      </c>
      <c r="Q45" s="55">
        <v>0</v>
      </c>
      <c r="R45" s="55">
        <f>SUM(S45:T45)</f>
        <v>200439</v>
      </c>
      <c r="S45" s="52">
        <v>200439</v>
      </c>
      <c r="T45" s="55">
        <v>0</v>
      </c>
      <c r="U45" s="55">
        <f>SUM(V45:W45)</f>
        <v>208185</v>
      </c>
      <c r="V45" s="52">
        <v>208185</v>
      </c>
      <c r="W45" s="52">
        <v>0</v>
      </c>
    </row>
    <row r="46" spans="1:23" ht="90.75" customHeight="1">
      <c r="A46" s="57"/>
      <c r="B46" s="580"/>
      <c r="C46" s="40" t="s">
        <v>249</v>
      </c>
      <c r="D46" s="57" t="s">
        <v>92</v>
      </c>
      <c r="E46" s="35" t="s">
        <v>129</v>
      </c>
      <c r="F46" s="35" t="s">
        <v>117</v>
      </c>
      <c r="G46" s="35" t="s">
        <v>442</v>
      </c>
      <c r="H46" s="35" t="s">
        <v>121</v>
      </c>
      <c r="I46" s="35"/>
      <c r="J46" s="35"/>
      <c r="K46" s="35"/>
      <c r="L46" s="35"/>
      <c r="M46" s="52"/>
      <c r="N46" s="52"/>
      <c r="O46" s="52">
        <f>SUM(P46:Q46)</f>
        <v>0</v>
      </c>
      <c r="P46" s="52"/>
      <c r="Q46" s="55">
        <v>0</v>
      </c>
      <c r="R46" s="55">
        <f>SUM(S46:T46)</f>
        <v>0</v>
      </c>
      <c r="S46" s="55"/>
      <c r="T46" s="55">
        <v>0</v>
      </c>
      <c r="U46" s="55">
        <f>SUM(V46:W46)</f>
        <v>0</v>
      </c>
      <c r="V46" s="55"/>
      <c r="W46" s="52">
        <v>0</v>
      </c>
    </row>
    <row r="47" spans="1:23" ht="12.75">
      <c r="A47" s="57" t="s">
        <v>57</v>
      </c>
      <c r="B47" s="36" t="s">
        <v>61</v>
      </c>
      <c r="C47" s="57"/>
      <c r="D47" s="35"/>
      <c r="E47" s="35"/>
      <c r="F47" s="35"/>
      <c r="G47" s="35"/>
      <c r="H47" s="35"/>
      <c r="I47" s="35"/>
      <c r="J47" s="35"/>
      <c r="K47" s="35"/>
      <c r="L47" s="35"/>
      <c r="M47" s="235">
        <f>SUM(M48:M50)</f>
        <v>6400</v>
      </c>
      <c r="N47" s="235"/>
      <c r="O47" s="235">
        <f aca="true" t="shared" si="10" ref="O47:W47">SUM(O48:O50)</f>
        <v>6400</v>
      </c>
      <c r="P47" s="235">
        <f t="shared" si="10"/>
        <v>6400</v>
      </c>
      <c r="Q47" s="233">
        <f t="shared" si="10"/>
        <v>0</v>
      </c>
      <c r="R47" s="235">
        <f t="shared" si="10"/>
        <v>6400</v>
      </c>
      <c r="S47" s="235">
        <f t="shared" si="10"/>
        <v>6400</v>
      </c>
      <c r="T47" s="235">
        <f t="shared" si="10"/>
        <v>0</v>
      </c>
      <c r="U47" s="235">
        <f t="shared" si="10"/>
        <v>6400</v>
      </c>
      <c r="V47" s="235">
        <f t="shared" si="10"/>
        <v>6400</v>
      </c>
      <c r="W47" s="235">
        <f t="shared" si="10"/>
        <v>0</v>
      </c>
    </row>
    <row r="48" spans="1:23" ht="45">
      <c r="A48" s="57" t="s">
        <v>107</v>
      </c>
      <c r="B48" s="236" t="s">
        <v>124</v>
      </c>
      <c r="C48" s="57"/>
      <c r="D48" s="35"/>
      <c r="E48" s="35" t="s">
        <v>126</v>
      </c>
      <c r="F48" s="35" t="s">
        <v>127</v>
      </c>
      <c r="G48" s="35" t="s">
        <v>438</v>
      </c>
      <c r="H48" s="35" t="s">
        <v>122</v>
      </c>
      <c r="I48" s="37" t="s">
        <v>445</v>
      </c>
      <c r="J48" s="35" t="s">
        <v>429</v>
      </c>
      <c r="K48" s="35" t="s">
        <v>446</v>
      </c>
      <c r="L48" s="35"/>
      <c r="M48" s="52">
        <v>4400</v>
      </c>
      <c r="N48" s="52"/>
      <c r="O48" s="52">
        <f>SUM(P48:Q48)</f>
        <v>4400</v>
      </c>
      <c r="P48" s="52">
        <f>M48</f>
        <v>4400</v>
      </c>
      <c r="Q48" s="55">
        <v>0</v>
      </c>
      <c r="R48" s="55">
        <f>SUM(S48:T48)</f>
        <v>4400</v>
      </c>
      <c r="S48" s="55">
        <f>M48</f>
        <v>4400</v>
      </c>
      <c r="T48" s="55">
        <v>0</v>
      </c>
      <c r="U48" s="55">
        <f>SUM(V48:W48)</f>
        <v>4400</v>
      </c>
      <c r="V48" s="55">
        <f>M48</f>
        <v>4400</v>
      </c>
      <c r="W48" s="52">
        <v>0</v>
      </c>
    </row>
    <row r="49" spans="1:23" ht="112.5">
      <c r="A49" s="57" t="s">
        <v>131</v>
      </c>
      <c r="B49" s="578" t="s">
        <v>125</v>
      </c>
      <c r="C49" s="36" t="s">
        <v>133</v>
      </c>
      <c r="D49" s="35" t="s">
        <v>132</v>
      </c>
      <c r="E49" s="35" t="s">
        <v>129</v>
      </c>
      <c r="F49" s="35" t="s">
        <v>117</v>
      </c>
      <c r="G49" s="35" t="s">
        <v>447</v>
      </c>
      <c r="H49" s="35" t="s">
        <v>122</v>
      </c>
      <c r="I49" s="37" t="s">
        <v>445</v>
      </c>
      <c r="J49" s="35" t="s">
        <v>429</v>
      </c>
      <c r="K49" s="35" t="s">
        <v>446</v>
      </c>
      <c r="L49" s="35"/>
      <c r="M49" s="52">
        <v>2000</v>
      </c>
      <c r="N49" s="52"/>
      <c r="O49" s="52">
        <f>SUM(P49:Q49)</f>
        <v>2000</v>
      </c>
      <c r="P49" s="52">
        <f>M49</f>
        <v>2000</v>
      </c>
      <c r="Q49" s="55">
        <v>0</v>
      </c>
      <c r="R49" s="55">
        <f>SUM(S49:T49)</f>
        <v>2000</v>
      </c>
      <c r="S49" s="52">
        <f>M49</f>
        <v>2000</v>
      </c>
      <c r="T49" s="55">
        <v>0</v>
      </c>
      <c r="U49" s="55">
        <f>SUM(V49:W49)</f>
        <v>2000</v>
      </c>
      <c r="V49" s="52">
        <f>M49</f>
        <v>2000</v>
      </c>
      <c r="W49" s="52">
        <v>0</v>
      </c>
    </row>
    <row r="50" spans="1:23" ht="157.5">
      <c r="A50" s="57"/>
      <c r="B50" s="580"/>
      <c r="C50" s="40" t="s">
        <v>249</v>
      </c>
      <c r="D50" s="57" t="s">
        <v>92</v>
      </c>
      <c r="E50" s="35" t="s">
        <v>129</v>
      </c>
      <c r="F50" s="35" t="s">
        <v>117</v>
      </c>
      <c r="G50" s="35"/>
      <c r="H50" s="35" t="s">
        <v>122</v>
      </c>
      <c r="I50" s="35"/>
      <c r="J50" s="35"/>
      <c r="K50" s="35"/>
      <c r="L50" s="35"/>
      <c r="M50" s="52">
        <v>0</v>
      </c>
      <c r="N50" s="52"/>
      <c r="O50" s="52">
        <f>SUM(P50:Q50)</f>
        <v>0</v>
      </c>
      <c r="P50" s="52">
        <v>0</v>
      </c>
      <c r="Q50" s="55">
        <v>0</v>
      </c>
      <c r="R50" s="55">
        <v>0</v>
      </c>
      <c r="S50" s="55">
        <v>0</v>
      </c>
      <c r="T50" s="55">
        <v>0</v>
      </c>
      <c r="U50" s="55">
        <f>SUM(V50:W50)</f>
        <v>0</v>
      </c>
      <c r="V50" s="55">
        <v>0</v>
      </c>
      <c r="W50" s="52">
        <v>0</v>
      </c>
    </row>
    <row r="51" spans="1:23" ht="31.5" customHeight="1">
      <c r="A51" s="581" t="s">
        <v>448</v>
      </c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14"/>
      <c r="M51" s="6">
        <f aca="true" t="shared" si="11" ref="M51:W51">SUM(M52+M70)</f>
        <v>1997710</v>
      </c>
      <c r="N51" s="6">
        <f t="shared" si="11"/>
        <v>0</v>
      </c>
      <c r="O51" s="6">
        <f t="shared" si="11"/>
        <v>2149655</v>
      </c>
      <c r="P51" s="6">
        <f t="shared" si="11"/>
        <v>2149655</v>
      </c>
      <c r="Q51" s="48">
        <f t="shared" si="11"/>
        <v>0</v>
      </c>
      <c r="R51" s="6">
        <f t="shared" si="11"/>
        <v>2191019</v>
      </c>
      <c r="S51" s="6">
        <f t="shared" si="11"/>
        <v>2191019</v>
      </c>
      <c r="T51" s="6">
        <f t="shared" si="11"/>
        <v>0</v>
      </c>
      <c r="U51" s="6">
        <f t="shared" si="11"/>
        <v>2211760</v>
      </c>
      <c r="V51" s="6">
        <f t="shared" si="11"/>
        <v>2211760</v>
      </c>
      <c r="W51" s="6">
        <f t="shared" si="11"/>
        <v>0</v>
      </c>
    </row>
    <row r="52" spans="1:23" ht="45.75" customHeight="1">
      <c r="A52" s="13" t="s">
        <v>63</v>
      </c>
      <c r="B52" s="36" t="s">
        <v>67</v>
      </c>
      <c r="C52" s="37"/>
      <c r="D52" s="37"/>
      <c r="E52" s="37"/>
      <c r="F52" s="37"/>
      <c r="G52" s="37"/>
      <c r="H52" s="37"/>
      <c r="I52" s="37"/>
      <c r="J52" s="37"/>
      <c r="K52" s="37"/>
      <c r="L52" s="14"/>
      <c r="M52" s="63">
        <f>SUM(M53+M54+M55)</f>
        <v>1997710</v>
      </c>
      <c r="N52" s="63">
        <f>SUM(N53+N54+N55+N65+N66+N69)</f>
        <v>0</v>
      </c>
      <c r="O52" s="63">
        <f>SUM(O53+O54+O55)</f>
        <v>2149655</v>
      </c>
      <c r="P52" s="63">
        <f>SUM(P53+P54+P55)</f>
        <v>2149655</v>
      </c>
      <c r="Q52" s="45">
        <f>SUM(Q53+Q54+Q55+Q65+Q66+Q69)</f>
        <v>0</v>
      </c>
      <c r="R52" s="63">
        <f>SUM(R53+R54+R55)</f>
        <v>2191019</v>
      </c>
      <c r="S52" s="63">
        <f>SUM(S53+S54+S55)</f>
        <v>2191019</v>
      </c>
      <c r="T52" s="63">
        <f>SUM(T53+T54+T55+T65+T66+T69)</f>
        <v>0</v>
      </c>
      <c r="U52" s="63">
        <f>SUM(U53+U54+U55)</f>
        <v>2211760</v>
      </c>
      <c r="V52" s="63">
        <f>SUM(V53+V54+V55)</f>
        <v>2211760</v>
      </c>
      <c r="W52" s="63">
        <f>SUM(W53+W54+W55+W65+W66+W69)</f>
        <v>0</v>
      </c>
    </row>
    <row r="53" spans="1:23" ht="58.5" customHeight="1">
      <c r="A53" s="61" t="s">
        <v>64</v>
      </c>
      <c r="B53" s="36" t="s">
        <v>449</v>
      </c>
      <c r="C53" s="37"/>
      <c r="D53" s="37"/>
      <c r="E53" s="37" t="s">
        <v>126</v>
      </c>
      <c r="F53" s="37" t="s">
        <v>135</v>
      </c>
      <c r="G53" s="37" t="s">
        <v>450</v>
      </c>
      <c r="H53" s="37" t="s">
        <v>121</v>
      </c>
      <c r="I53" s="37" t="s">
        <v>430</v>
      </c>
      <c r="J53" s="35" t="s">
        <v>430</v>
      </c>
      <c r="K53" s="35" t="s">
        <v>430</v>
      </c>
      <c r="L53" s="14"/>
      <c r="M53" s="63">
        <v>0</v>
      </c>
      <c r="N53" s="63"/>
      <c r="O53" s="63">
        <v>0</v>
      </c>
      <c r="P53" s="63">
        <v>0</v>
      </c>
      <c r="Q53" s="45">
        <v>0</v>
      </c>
      <c r="R53" s="63">
        <f>SUM(S53:T53)</f>
        <v>0</v>
      </c>
      <c r="S53" s="63">
        <v>0</v>
      </c>
      <c r="T53" s="63">
        <v>0</v>
      </c>
      <c r="U53" s="45">
        <f>SUM(V53:W53)</f>
        <v>0</v>
      </c>
      <c r="V53" s="45">
        <v>0</v>
      </c>
      <c r="W53" s="63">
        <v>0</v>
      </c>
    </row>
    <row r="54" spans="1:23" ht="239.25" customHeight="1">
      <c r="A54" s="61" t="s">
        <v>136</v>
      </c>
      <c r="B54" s="237" t="s">
        <v>384</v>
      </c>
      <c r="C54" s="37"/>
      <c r="D54" s="37"/>
      <c r="E54" s="37" t="s">
        <v>118</v>
      </c>
      <c r="F54" s="37" t="s">
        <v>135</v>
      </c>
      <c r="G54" s="37" t="s">
        <v>451</v>
      </c>
      <c r="H54" s="37" t="s">
        <v>121</v>
      </c>
      <c r="I54" s="37" t="s">
        <v>445</v>
      </c>
      <c r="J54" s="35" t="s">
        <v>429</v>
      </c>
      <c r="K54" s="35" t="s">
        <v>446</v>
      </c>
      <c r="L54" s="14"/>
      <c r="M54" s="63">
        <v>1554000</v>
      </c>
      <c r="N54" s="63"/>
      <c r="O54" s="63">
        <f>SUM(P54:Q54)</f>
        <v>1554000</v>
      </c>
      <c r="P54" s="63">
        <v>1554000</v>
      </c>
      <c r="Q54" s="45">
        <v>0</v>
      </c>
      <c r="R54" s="45">
        <f>SUM(S54:T54)</f>
        <v>1554000</v>
      </c>
      <c r="S54" s="45">
        <v>1554000</v>
      </c>
      <c r="T54" s="63">
        <v>0</v>
      </c>
      <c r="U54" s="45">
        <f>SUM(V54:W54)</f>
        <v>1554000</v>
      </c>
      <c r="V54" s="45">
        <v>1554000</v>
      </c>
      <c r="W54" s="63">
        <v>0</v>
      </c>
    </row>
    <row r="55" spans="1:23" ht="45" customHeight="1">
      <c r="A55" s="410" t="s">
        <v>137</v>
      </c>
      <c r="B55" s="583" t="s">
        <v>257</v>
      </c>
      <c r="C55" s="37"/>
      <c r="D55" s="37"/>
      <c r="E55" s="37"/>
      <c r="F55" s="37"/>
      <c r="G55" s="37"/>
      <c r="H55" s="37"/>
      <c r="I55" s="37"/>
      <c r="J55" s="37"/>
      <c r="K55" s="37"/>
      <c r="L55" s="14"/>
      <c r="M55" s="63">
        <f>SUM(M56:M57)</f>
        <v>443710</v>
      </c>
      <c r="N55" s="63"/>
      <c r="O55" s="63">
        <f aca="true" t="shared" si="12" ref="O55:W55">SUM(O56:O57)</f>
        <v>595655</v>
      </c>
      <c r="P55" s="63">
        <f t="shared" si="12"/>
        <v>595655</v>
      </c>
      <c r="Q55" s="45">
        <f t="shared" si="12"/>
        <v>0</v>
      </c>
      <c r="R55" s="63">
        <f t="shared" si="12"/>
        <v>637019</v>
      </c>
      <c r="S55" s="63">
        <f t="shared" si="12"/>
        <v>637019</v>
      </c>
      <c r="T55" s="63">
        <f t="shared" si="12"/>
        <v>0</v>
      </c>
      <c r="U55" s="63">
        <f t="shared" si="12"/>
        <v>657760</v>
      </c>
      <c r="V55" s="63">
        <f t="shared" si="12"/>
        <v>657760</v>
      </c>
      <c r="W55" s="63">
        <f t="shared" si="12"/>
        <v>0</v>
      </c>
    </row>
    <row r="56" spans="1:23" ht="32.25" customHeight="1">
      <c r="A56" s="453"/>
      <c r="B56" s="584"/>
      <c r="C56" s="37"/>
      <c r="D56" s="37"/>
      <c r="E56" s="36" t="s">
        <v>118</v>
      </c>
      <c r="F56" s="36" t="s">
        <v>117</v>
      </c>
      <c r="G56" s="36" t="s">
        <v>452</v>
      </c>
      <c r="H56" s="36" t="s">
        <v>121</v>
      </c>
      <c r="I56" s="37"/>
      <c r="J56" s="35"/>
      <c r="K56" s="35"/>
      <c r="L56" s="14"/>
      <c r="M56" s="63">
        <v>19530</v>
      </c>
      <c r="N56" s="63"/>
      <c r="O56" s="63">
        <v>25080</v>
      </c>
      <c r="P56" s="63">
        <v>25080</v>
      </c>
      <c r="Q56" s="45">
        <v>0</v>
      </c>
      <c r="R56" s="63">
        <v>28950</v>
      </c>
      <c r="S56" s="45">
        <v>28950</v>
      </c>
      <c r="T56" s="63">
        <v>0</v>
      </c>
      <c r="U56" s="63">
        <v>30000</v>
      </c>
      <c r="V56" s="45">
        <v>30000</v>
      </c>
      <c r="W56" s="238">
        <v>0</v>
      </c>
    </row>
    <row r="57" spans="1:23" ht="48" customHeight="1">
      <c r="A57" s="453"/>
      <c r="B57" s="584"/>
      <c r="C57" s="37"/>
      <c r="D57" s="37"/>
      <c r="E57" s="37"/>
      <c r="F57" s="37"/>
      <c r="G57" s="37"/>
      <c r="H57" s="37"/>
      <c r="I57" s="37"/>
      <c r="J57" s="37"/>
      <c r="K57" s="37"/>
      <c r="L57" s="14"/>
      <c r="M57" s="63">
        <f>SUM(M58+M61+M62+M65)</f>
        <v>424180</v>
      </c>
      <c r="N57" s="63"/>
      <c r="O57" s="63">
        <f>SUM(O58+O61+O62+O65)</f>
        <v>570575</v>
      </c>
      <c r="P57" s="63">
        <f>SUM(P58+P61+P62+P65)</f>
        <v>570575</v>
      </c>
      <c r="Q57" s="45">
        <f>SUM(Q58+Q61+Q62)</f>
        <v>0</v>
      </c>
      <c r="R57" s="63">
        <f>SUM(R58+R61+R62+R65)</f>
        <v>608069</v>
      </c>
      <c r="S57" s="63">
        <f>SUM(S58+S61+S62+S65)</f>
        <v>608069</v>
      </c>
      <c r="T57" s="63">
        <f>SUM(T58+T61+T62)</f>
        <v>0</v>
      </c>
      <c r="U57" s="63">
        <f>SUM(U58+U61+U62+U65)</f>
        <v>627760</v>
      </c>
      <c r="V57" s="63">
        <f>SUM(V58+V61+V62+V65)</f>
        <v>627760</v>
      </c>
      <c r="W57" s="63">
        <f>SUM(W58+W61+W62)</f>
        <v>0</v>
      </c>
    </row>
    <row r="58" spans="1:23" ht="222" customHeight="1">
      <c r="A58" s="453"/>
      <c r="B58" s="584"/>
      <c r="C58" s="37"/>
      <c r="D58" s="37"/>
      <c r="E58" s="37" t="s">
        <v>139</v>
      </c>
      <c r="F58" s="37" t="s">
        <v>126</v>
      </c>
      <c r="G58" s="37" t="s">
        <v>453</v>
      </c>
      <c r="H58" s="37" t="s">
        <v>121</v>
      </c>
      <c r="I58" s="37" t="s">
        <v>445</v>
      </c>
      <c r="J58" s="35" t="s">
        <v>429</v>
      </c>
      <c r="K58" s="35" t="s">
        <v>446</v>
      </c>
      <c r="L58" s="14"/>
      <c r="M58" s="63">
        <f aca="true" t="shared" si="13" ref="M58:W58">SUM(M59:M60)</f>
        <v>311000</v>
      </c>
      <c r="N58" s="63"/>
      <c r="O58" s="63">
        <f t="shared" si="13"/>
        <v>315560</v>
      </c>
      <c r="P58" s="63">
        <f t="shared" si="13"/>
        <v>315560</v>
      </c>
      <c r="Q58" s="45">
        <f t="shared" si="13"/>
        <v>0</v>
      </c>
      <c r="R58" s="63">
        <f t="shared" si="13"/>
        <v>327902</v>
      </c>
      <c r="S58" s="63">
        <f t="shared" si="13"/>
        <v>327902</v>
      </c>
      <c r="T58" s="63">
        <f t="shared" si="13"/>
        <v>0</v>
      </c>
      <c r="U58" s="63">
        <f t="shared" si="13"/>
        <v>340738</v>
      </c>
      <c r="V58" s="63">
        <f t="shared" si="13"/>
        <v>340738</v>
      </c>
      <c r="W58" s="63">
        <f t="shared" si="13"/>
        <v>0</v>
      </c>
    </row>
    <row r="59" spans="1:23" ht="15.75" customHeight="1">
      <c r="A59" s="453"/>
      <c r="B59" s="584"/>
      <c r="C59" s="37"/>
      <c r="D59" s="37"/>
      <c r="E59" s="379" t="s">
        <v>150</v>
      </c>
      <c r="F59" s="445"/>
      <c r="G59" s="451"/>
      <c r="H59" s="37"/>
      <c r="I59" s="37"/>
      <c r="J59" s="37"/>
      <c r="K59" s="37"/>
      <c r="L59" s="14"/>
      <c r="M59" s="63">
        <v>304000</v>
      </c>
      <c r="N59" s="63"/>
      <c r="O59" s="63">
        <f>SUM(P59:Q59)</f>
        <v>308560</v>
      </c>
      <c r="P59" s="63">
        <v>308560</v>
      </c>
      <c r="Q59" s="45">
        <v>0</v>
      </c>
      <c r="R59" s="45">
        <f>SUM(S59:T59)</f>
        <v>320902</v>
      </c>
      <c r="S59" s="45">
        <v>320902</v>
      </c>
      <c r="T59" s="63">
        <v>0</v>
      </c>
      <c r="U59" s="45">
        <f>SUM(V59:W59)</f>
        <v>333738</v>
      </c>
      <c r="V59" s="45">
        <v>333738</v>
      </c>
      <c r="W59" s="63">
        <v>0</v>
      </c>
    </row>
    <row r="60" spans="1:23" ht="18.75" customHeight="1">
      <c r="A60" s="453"/>
      <c r="B60" s="584"/>
      <c r="C60" s="37"/>
      <c r="D60" s="37"/>
      <c r="E60" s="379" t="s">
        <v>151</v>
      </c>
      <c r="F60" s="445"/>
      <c r="G60" s="451"/>
      <c r="H60" s="37"/>
      <c r="I60" s="37"/>
      <c r="J60" s="37"/>
      <c r="K60" s="37"/>
      <c r="L60" s="14"/>
      <c r="M60" s="63">
        <v>7000</v>
      </c>
      <c r="N60" s="63"/>
      <c r="O60" s="45">
        <f>SUM(P60:Q60)</f>
        <v>7000</v>
      </c>
      <c r="P60" s="63">
        <v>7000</v>
      </c>
      <c r="Q60" s="45">
        <v>0</v>
      </c>
      <c r="R60" s="45">
        <f>SUM(S60:T60)</f>
        <v>7000</v>
      </c>
      <c r="S60" s="45">
        <v>7000</v>
      </c>
      <c r="T60" s="63">
        <v>0</v>
      </c>
      <c r="U60" s="45">
        <f>SUM(V60:W60)</f>
        <v>7000</v>
      </c>
      <c r="V60" s="45">
        <v>7000</v>
      </c>
      <c r="W60" s="63">
        <v>0</v>
      </c>
    </row>
    <row r="61" spans="1:26" ht="36" customHeight="1">
      <c r="A61" s="453"/>
      <c r="B61" s="584"/>
      <c r="C61" s="37"/>
      <c r="D61" s="37"/>
      <c r="E61" s="37" t="s">
        <v>139</v>
      </c>
      <c r="F61" s="37" t="s">
        <v>126</v>
      </c>
      <c r="G61" s="37" t="s">
        <v>454</v>
      </c>
      <c r="H61" s="37" t="s">
        <v>121</v>
      </c>
      <c r="I61" s="37" t="s">
        <v>445</v>
      </c>
      <c r="J61" s="35" t="s">
        <v>429</v>
      </c>
      <c r="K61" s="35" t="s">
        <v>446</v>
      </c>
      <c r="L61" s="14"/>
      <c r="M61" s="63">
        <v>93180</v>
      </c>
      <c r="N61" s="63"/>
      <c r="O61" s="63">
        <f>SUM(P61:Q61)</f>
        <v>235015</v>
      </c>
      <c r="P61" s="63">
        <v>235015</v>
      </c>
      <c r="Q61" s="45">
        <v>0</v>
      </c>
      <c r="R61" s="45">
        <f>SUM(S61:T61)</f>
        <v>260167</v>
      </c>
      <c r="S61" s="45">
        <v>260167</v>
      </c>
      <c r="T61" s="63">
        <v>0</v>
      </c>
      <c r="U61" s="45">
        <f>SUM(V61:W61)</f>
        <v>267022</v>
      </c>
      <c r="V61" s="45">
        <v>267022</v>
      </c>
      <c r="W61" s="63">
        <v>0</v>
      </c>
      <c r="Z61" s="95" t="s">
        <v>455</v>
      </c>
    </row>
    <row r="62" spans="1:23" ht="36" customHeight="1">
      <c r="A62" s="453"/>
      <c r="B62" s="584"/>
      <c r="C62" s="37"/>
      <c r="D62" s="37"/>
      <c r="E62" s="37" t="s">
        <v>139</v>
      </c>
      <c r="F62" s="37" t="s">
        <v>126</v>
      </c>
      <c r="G62" s="37" t="s">
        <v>353</v>
      </c>
      <c r="H62" s="37" t="s">
        <v>121</v>
      </c>
      <c r="I62" s="37" t="s">
        <v>445</v>
      </c>
      <c r="J62" s="35" t="s">
        <v>429</v>
      </c>
      <c r="K62" s="35" t="s">
        <v>446</v>
      </c>
      <c r="L62" s="14"/>
      <c r="M62" s="63">
        <v>15000</v>
      </c>
      <c r="N62" s="63"/>
      <c r="O62" s="63">
        <f>SUM(O63:O64)</f>
        <v>15000</v>
      </c>
      <c r="P62" s="63">
        <v>15000</v>
      </c>
      <c r="Q62" s="45">
        <f>SUM(Q63:Q64)</f>
        <v>0</v>
      </c>
      <c r="R62" s="63">
        <f>SUM(R63:R64)</f>
        <v>15000</v>
      </c>
      <c r="S62" s="63">
        <v>15000</v>
      </c>
      <c r="T62" s="63">
        <f>SUM(T63:T64)</f>
        <v>0</v>
      </c>
      <c r="U62" s="63">
        <f>SUM(U63:U64)</f>
        <v>15000</v>
      </c>
      <c r="V62" s="45">
        <f>SUM(V63:V64)</f>
        <v>15000</v>
      </c>
      <c r="W62" s="63">
        <f>SUM(W63:W64)</f>
        <v>0</v>
      </c>
    </row>
    <row r="63" spans="1:23" ht="19.5" customHeight="1">
      <c r="A63" s="453"/>
      <c r="B63" s="584"/>
      <c r="C63" s="37"/>
      <c r="D63" s="37"/>
      <c r="E63" s="379" t="s">
        <v>456</v>
      </c>
      <c r="F63" s="445"/>
      <c r="G63" s="451"/>
      <c r="H63" s="37"/>
      <c r="I63" s="37"/>
      <c r="J63" s="37"/>
      <c r="K63" s="37"/>
      <c r="L63" s="14"/>
      <c r="M63" s="63">
        <v>8000</v>
      </c>
      <c r="N63" s="63"/>
      <c r="O63" s="63">
        <f>SUM(P63:Q63)</f>
        <v>8000</v>
      </c>
      <c r="P63" s="63">
        <v>8000</v>
      </c>
      <c r="Q63" s="45">
        <v>0</v>
      </c>
      <c r="R63" s="45">
        <f>SUM(S63:T63)</f>
        <v>8000</v>
      </c>
      <c r="S63" s="45">
        <v>8000</v>
      </c>
      <c r="T63" s="63">
        <v>0</v>
      </c>
      <c r="U63" s="45">
        <f>SUM(V63:W63)</f>
        <v>8000</v>
      </c>
      <c r="V63" s="45">
        <v>8000</v>
      </c>
      <c r="W63" s="63">
        <v>0</v>
      </c>
    </row>
    <row r="64" spans="1:23" ht="18" customHeight="1">
      <c r="A64" s="239"/>
      <c r="B64" s="106"/>
      <c r="C64" s="37"/>
      <c r="D64" s="37"/>
      <c r="E64" s="379" t="s">
        <v>457</v>
      </c>
      <c r="F64" s="445"/>
      <c r="G64" s="451"/>
      <c r="H64" s="37"/>
      <c r="I64" s="37"/>
      <c r="J64" s="37"/>
      <c r="K64" s="37"/>
      <c r="L64" s="14"/>
      <c r="M64" s="63">
        <v>7000</v>
      </c>
      <c r="N64" s="63"/>
      <c r="O64" s="63">
        <f>SUM(P64:Q64)</f>
        <v>7000</v>
      </c>
      <c r="P64" s="63">
        <v>7000</v>
      </c>
      <c r="Q64" s="45">
        <v>0</v>
      </c>
      <c r="R64" s="45">
        <f>SUM(S64:T64)</f>
        <v>7000</v>
      </c>
      <c r="S64" s="45">
        <v>7000</v>
      </c>
      <c r="T64" s="63">
        <v>0</v>
      </c>
      <c r="U64" s="45">
        <f>SUM(V64:W64)</f>
        <v>7000</v>
      </c>
      <c r="V64" s="45">
        <v>7000</v>
      </c>
      <c r="W64" s="63">
        <v>0</v>
      </c>
    </row>
    <row r="65" spans="1:23" ht="37.5" customHeight="1">
      <c r="A65" s="61" t="s">
        <v>138</v>
      </c>
      <c r="B65" s="36" t="s">
        <v>142</v>
      </c>
      <c r="C65" s="37"/>
      <c r="D65" s="37"/>
      <c r="E65" s="37" t="s">
        <v>139</v>
      </c>
      <c r="F65" s="37" t="s">
        <v>126</v>
      </c>
      <c r="G65" s="37" t="s">
        <v>204</v>
      </c>
      <c r="H65" s="37" t="s">
        <v>121</v>
      </c>
      <c r="I65" s="37" t="s">
        <v>445</v>
      </c>
      <c r="J65" s="35" t="s">
        <v>429</v>
      </c>
      <c r="K65" s="35" t="s">
        <v>446</v>
      </c>
      <c r="L65" s="14"/>
      <c r="M65" s="63">
        <v>5000</v>
      </c>
      <c r="N65" s="63"/>
      <c r="O65" s="63">
        <v>5000</v>
      </c>
      <c r="P65" s="255">
        <v>5000</v>
      </c>
      <c r="Q65" s="45">
        <v>0</v>
      </c>
      <c r="R65" s="45">
        <v>5000</v>
      </c>
      <c r="S65" s="256">
        <v>5000</v>
      </c>
      <c r="T65" s="63">
        <v>0</v>
      </c>
      <c r="U65" s="45">
        <v>5000</v>
      </c>
      <c r="V65" s="45">
        <v>5000</v>
      </c>
      <c r="W65" s="63">
        <v>0</v>
      </c>
    </row>
    <row r="66" spans="1:23" ht="96" customHeight="1">
      <c r="A66" s="61" t="s">
        <v>145</v>
      </c>
      <c r="B66" s="36" t="s">
        <v>146</v>
      </c>
      <c r="C66" s="37"/>
      <c r="D66" s="37"/>
      <c r="E66" s="37"/>
      <c r="F66" s="37"/>
      <c r="G66" s="37"/>
      <c r="H66" s="37"/>
      <c r="I66" s="37"/>
      <c r="J66" s="37"/>
      <c r="K66" s="37"/>
      <c r="L66" s="14"/>
      <c r="M66" s="63">
        <f>SUM(M67:M68)</f>
        <v>0</v>
      </c>
      <c r="N66" s="63"/>
      <c r="O66" s="63">
        <f aca="true" t="shared" si="14" ref="O66:W66">SUM(O67:O68)</f>
        <v>0</v>
      </c>
      <c r="P66" s="63">
        <f t="shared" si="14"/>
        <v>0</v>
      </c>
      <c r="Q66" s="45">
        <f t="shared" si="14"/>
        <v>0</v>
      </c>
      <c r="R66" s="63">
        <f t="shared" si="14"/>
        <v>0</v>
      </c>
      <c r="S66" s="63">
        <f t="shared" si="14"/>
        <v>0</v>
      </c>
      <c r="T66" s="63">
        <f t="shared" si="14"/>
        <v>0</v>
      </c>
      <c r="U66" s="63">
        <f t="shared" si="14"/>
        <v>0</v>
      </c>
      <c r="V66" s="63">
        <f t="shared" si="14"/>
        <v>0</v>
      </c>
      <c r="W66" s="63">
        <f t="shared" si="14"/>
        <v>0</v>
      </c>
    </row>
    <row r="67" spans="1:23" ht="15.75" customHeight="1">
      <c r="A67" s="61"/>
      <c r="B67" s="36" t="s">
        <v>147</v>
      </c>
      <c r="C67" s="37"/>
      <c r="D67" s="37"/>
      <c r="E67" s="37" t="s">
        <v>139</v>
      </c>
      <c r="F67" s="37" t="s">
        <v>126</v>
      </c>
      <c r="G67" s="37"/>
      <c r="H67" s="37" t="s">
        <v>121</v>
      </c>
      <c r="I67" s="37"/>
      <c r="J67" s="37"/>
      <c r="K67" s="37"/>
      <c r="L67" s="14"/>
      <c r="M67" s="63">
        <v>0</v>
      </c>
      <c r="N67" s="63"/>
      <c r="O67" s="63">
        <f>SUM(P67:Q67)</f>
        <v>0</v>
      </c>
      <c r="P67" s="63">
        <v>0</v>
      </c>
      <c r="Q67" s="45">
        <v>0</v>
      </c>
      <c r="R67" s="45">
        <f>SUM(S67:T67)</f>
        <v>0</v>
      </c>
      <c r="S67" s="45">
        <v>0</v>
      </c>
      <c r="T67" s="63">
        <v>0</v>
      </c>
      <c r="U67" s="45">
        <f>SUM(V67:W67)</f>
        <v>0</v>
      </c>
      <c r="V67" s="45">
        <v>0</v>
      </c>
      <c r="W67" s="63">
        <v>0</v>
      </c>
    </row>
    <row r="68" spans="1:23" ht="15.75" customHeight="1">
      <c r="A68" s="61"/>
      <c r="B68" s="36"/>
      <c r="C68" s="37"/>
      <c r="D68" s="37"/>
      <c r="E68" s="37" t="s">
        <v>139</v>
      </c>
      <c r="F68" s="37" t="s">
        <v>144</v>
      </c>
      <c r="G68" s="37" t="s">
        <v>430</v>
      </c>
      <c r="H68" s="37" t="s">
        <v>121</v>
      </c>
      <c r="I68" s="37"/>
      <c r="J68" s="37"/>
      <c r="K68" s="37"/>
      <c r="L68" s="14"/>
      <c r="M68" s="63"/>
      <c r="N68" s="63"/>
      <c r="O68" s="63">
        <f>SUM(P68:Q68)</f>
        <v>0</v>
      </c>
      <c r="P68" s="63"/>
      <c r="Q68" s="45">
        <v>0</v>
      </c>
      <c r="R68" s="45">
        <f>SUM(S68:T68)</f>
        <v>0</v>
      </c>
      <c r="S68" s="45"/>
      <c r="T68" s="63">
        <v>0</v>
      </c>
      <c r="U68" s="45">
        <f>SUM(V68:W68)</f>
        <v>0</v>
      </c>
      <c r="V68" s="45"/>
      <c r="W68" s="63">
        <v>0</v>
      </c>
    </row>
    <row r="69" spans="1:23" ht="27" customHeight="1">
      <c r="A69" s="61" t="s">
        <v>148</v>
      </c>
      <c r="B69" s="36" t="s">
        <v>149</v>
      </c>
      <c r="C69" s="37"/>
      <c r="D69" s="37"/>
      <c r="E69" s="37" t="s">
        <v>139</v>
      </c>
      <c r="F69" s="37" t="s">
        <v>126</v>
      </c>
      <c r="G69" s="37" t="s">
        <v>430</v>
      </c>
      <c r="H69" s="37" t="s">
        <v>121</v>
      </c>
      <c r="I69" s="37"/>
      <c r="J69" s="37"/>
      <c r="K69" s="37"/>
      <c r="L69" s="14"/>
      <c r="M69" s="63"/>
      <c r="N69" s="63"/>
      <c r="O69" s="63">
        <f>SUM(P69:Q69)</f>
        <v>0</v>
      </c>
      <c r="P69" s="63"/>
      <c r="Q69" s="45">
        <v>0</v>
      </c>
      <c r="R69" s="45">
        <f>SUM(S69:T69)</f>
        <v>0</v>
      </c>
      <c r="S69" s="45"/>
      <c r="T69" s="63">
        <v>0</v>
      </c>
      <c r="U69" s="45">
        <f>SUM(V69:W69)</f>
        <v>0</v>
      </c>
      <c r="V69" s="45"/>
      <c r="W69" s="63">
        <v>0</v>
      </c>
    </row>
    <row r="70" spans="1:23" ht="23.25" customHeight="1">
      <c r="A70" s="61" t="s">
        <v>111</v>
      </c>
      <c r="B70" s="36" t="s">
        <v>68</v>
      </c>
      <c r="C70" s="37"/>
      <c r="D70" s="37"/>
      <c r="E70" s="37"/>
      <c r="F70" s="104"/>
      <c r="G70" s="104"/>
      <c r="H70" s="37"/>
      <c r="I70" s="37"/>
      <c r="J70" s="37"/>
      <c r="K70" s="37"/>
      <c r="L70" s="14"/>
      <c r="M70" s="63">
        <f>SUM(M71:M72)</f>
        <v>0</v>
      </c>
      <c r="N70" s="63"/>
      <c r="O70" s="63">
        <f aca="true" t="shared" si="15" ref="O70:W70">SUM(O71:O72)</f>
        <v>0</v>
      </c>
      <c r="P70" s="63">
        <f t="shared" si="15"/>
        <v>0</v>
      </c>
      <c r="Q70" s="45">
        <f t="shared" si="15"/>
        <v>0</v>
      </c>
      <c r="R70" s="63">
        <f t="shared" si="15"/>
        <v>0</v>
      </c>
      <c r="S70" s="63">
        <f t="shared" si="15"/>
        <v>0</v>
      </c>
      <c r="T70" s="63">
        <f t="shared" si="15"/>
        <v>0</v>
      </c>
      <c r="U70" s="63">
        <f t="shared" si="15"/>
        <v>0</v>
      </c>
      <c r="V70" s="63">
        <f t="shared" si="15"/>
        <v>0</v>
      </c>
      <c r="W70" s="63">
        <f t="shared" si="15"/>
        <v>0</v>
      </c>
    </row>
    <row r="71" spans="1:23" ht="56.25">
      <c r="A71" s="57" t="s">
        <v>267</v>
      </c>
      <c r="B71" s="36" t="s">
        <v>268</v>
      </c>
      <c r="C71" s="35"/>
      <c r="D71" s="35"/>
      <c r="E71" s="35" t="s">
        <v>117</v>
      </c>
      <c r="F71" s="35" t="s">
        <v>14</v>
      </c>
      <c r="G71" s="35" t="s">
        <v>458</v>
      </c>
      <c r="H71" s="35" t="s">
        <v>122</v>
      </c>
      <c r="I71" s="35"/>
      <c r="J71" s="35"/>
      <c r="K71" s="35"/>
      <c r="L71" s="35"/>
      <c r="M71" s="52">
        <v>0</v>
      </c>
      <c r="N71" s="52"/>
      <c r="O71" s="52">
        <f>SUM(P71:Q71)</f>
        <v>0</v>
      </c>
      <c r="P71" s="52">
        <f>SUM(M71)</f>
        <v>0</v>
      </c>
      <c r="Q71" s="55">
        <v>0</v>
      </c>
      <c r="R71" s="52">
        <f>SUM(S71:T71)</f>
        <v>0</v>
      </c>
      <c r="S71" s="52">
        <v>0</v>
      </c>
      <c r="T71" s="52">
        <v>0</v>
      </c>
      <c r="U71" s="52">
        <f>SUM(V71:W71)</f>
        <v>0</v>
      </c>
      <c r="V71" s="52">
        <v>0</v>
      </c>
      <c r="W71" s="52">
        <v>0</v>
      </c>
    </row>
    <row r="72" spans="1:23" ht="41.25" customHeight="1">
      <c r="A72" s="57" t="s">
        <v>269</v>
      </c>
      <c r="B72" s="36" t="s">
        <v>270</v>
      </c>
      <c r="C72" s="35"/>
      <c r="D72" s="35"/>
      <c r="E72" s="35" t="s">
        <v>252</v>
      </c>
      <c r="F72" s="35" t="s">
        <v>144</v>
      </c>
      <c r="G72" s="35" t="s">
        <v>459</v>
      </c>
      <c r="H72" s="35" t="s">
        <v>360</v>
      </c>
      <c r="I72" s="35"/>
      <c r="J72" s="35"/>
      <c r="K72" s="35"/>
      <c r="L72" s="68"/>
      <c r="M72" s="69"/>
      <c r="N72" s="69"/>
      <c r="O72" s="52">
        <f>SUM(P72:Q72)</f>
        <v>0</v>
      </c>
      <c r="P72" s="69"/>
      <c r="Q72" s="248">
        <v>0</v>
      </c>
      <c r="R72" s="52">
        <f>SUM(S72:T72)</f>
        <v>0</v>
      </c>
      <c r="S72" s="69"/>
      <c r="T72" s="69">
        <v>0</v>
      </c>
      <c r="U72" s="52">
        <f>SUM(V72:W72)</f>
        <v>0</v>
      </c>
      <c r="V72" s="69"/>
      <c r="W72" s="69">
        <v>0</v>
      </c>
    </row>
    <row r="73" spans="1:23" ht="33" customHeight="1">
      <c r="A73" s="575" t="s">
        <v>460</v>
      </c>
      <c r="B73" s="576"/>
      <c r="C73" s="576"/>
      <c r="D73" s="576"/>
      <c r="E73" s="576"/>
      <c r="F73" s="576"/>
      <c r="G73" s="576"/>
      <c r="H73" s="576"/>
      <c r="I73" s="576"/>
      <c r="J73" s="576"/>
      <c r="K73" s="577"/>
      <c r="L73" s="21"/>
      <c r="M73" s="5"/>
      <c r="N73" s="5"/>
      <c r="O73" s="5"/>
      <c r="P73" s="5"/>
      <c r="Q73" s="34"/>
      <c r="R73" s="5"/>
      <c r="S73" s="5"/>
      <c r="T73" s="5"/>
      <c r="U73" s="5"/>
      <c r="V73" s="5"/>
      <c r="W73" s="5"/>
    </row>
    <row r="74" spans="1:23" ht="12.75">
      <c r="A74" s="14" t="s">
        <v>22</v>
      </c>
      <c r="B74" s="14" t="s">
        <v>69</v>
      </c>
      <c r="C74" s="35"/>
      <c r="D74" s="35"/>
      <c r="E74" s="35"/>
      <c r="F74" s="35"/>
      <c r="G74" s="35"/>
      <c r="H74" s="35"/>
      <c r="I74" s="35"/>
      <c r="J74" s="35"/>
      <c r="K74" s="35"/>
      <c r="L74" s="70"/>
      <c r="M74" s="71"/>
      <c r="N74" s="71"/>
      <c r="O74" s="71"/>
      <c r="P74" s="71"/>
      <c r="Q74" s="249"/>
      <c r="R74" s="71"/>
      <c r="S74" s="71"/>
      <c r="T74" s="71"/>
      <c r="U74" s="71"/>
      <c r="V74" s="71"/>
      <c r="W74" s="71"/>
    </row>
    <row r="75" spans="1:23" ht="70.5" customHeight="1">
      <c r="A75" s="57" t="s">
        <v>70</v>
      </c>
      <c r="B75" s="61" t="s">
        <v>71</v>
      </c>
      <c r="C75" s="57"/>
      <c r="D75" s="57"/>
      <c r="E75" s="57"/>
      <c r="F75" s="57"/>
      <c r="G75" s="57"/>
      <c r="H75" s="57"/>
      <c r="I75" s="57"/>
      <c r="J75" s="241"/>
      <c r="K75" s="57"/>
      <c r="L75" s="35"/>
      <c r="M75" s="52"/>
      <c r="N75" s="52"/>
      <c r="O75" s="52"/>
      <c r="P75" s="52"/>
      <c r="Q75" s="55"/>
      <c r="R75" s="52"/>
      <c r="S75" s="52"/>
      <c r="T75" s="52"/>
      <c r="U75" s="52"/>
      <c r="V75" s="52"/>
      <c r="W75" s="52"/>
    </row>
    <row r="76" spans="1:23" ht="12.75">
      <c r="A76" s="57" t="s">
        <v>72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52"/>
      <c r="N76" s="52"/>
      <c r="O76" s="52"/>
      <c r="P76" s="52"/>
      <c r="Q76" s="55"/>
      <c r="R76" s="52"/>
      <c r="S76" s="52"/>
      <c r="T76" s="52"/>
      <c r="U76" s="52"/>
      <c r="V76" s="52"/>
      <c r="W76" s="52"/>
    </row>
    <row r="77" spans="1:23" ht="12.75">
      <c r="A77" s="5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52"/>
      <c r="N77" s="52"/>
      <c r="O77" s="52"/>
      <c r="P77" s="52"/>
      <c r="Q77" s="55"/>
      <c r="R77" s="52"/>
      <c r="S77" s="52"/>
      <c r="T77" s="52"/>
      <c r="U77" s="52"/>
      <c r="V77" s="52"/>
      <c r="W77" s="52"/>
    </row>
    <row r="78" spans="1:23" ht="22.5" customHeight="1">
      <c r="A78" s="57" t="s">
        <v>73</v>
      </c>
      <c r="B78" s="36" t="s">
        <v>461</v>
      </c>
      <c r="C78" s="22" t="s">
        <v>90</v>
      </c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5"/>
      <c r="R78" s="52"/>
      <c r="S78" s="52"/>
      <c r="T78" s="52"/>
      <c r="U78" s="52"/>
      <c r="V78" s="52"/>
      <c r="W78" s="52"/>
    </row>
    <row r="79" spans="1:23" ht="12.75">
      <c r="A79" s="57" t="s">
        <v>74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5"/>
      <c r="R79" s="52"/>
      <c r="S79" s="52"/>
      <c r="T79" s="52"/>
      <c r="U79" s="52"/>
      <c r="V79" s="52"/>
      <c r="W79" s="52"/>
    </row>
    <row r="80" spans="1:23" ht="12.75">
      <c r="A80" s="5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5"/>
      <c r="R80" s="52"/>
      <c r="S80" s="52"/>
      <c r="T80" s="52"/>
      <c r="U80" s="52"/>
      <c r="V80" s="52"/>
      <c r="W80" s="52"/>
    </row>
    <row r="81" spans="1:23" ht="28.5" customHeight="1">
      <c r="A81" s="57" t="s">
        <v>75</v>
      </c>
      <c r="B81" s="36" t="s">
        <v>164</v>
      </c>
      <c r="C81" s="22" t="s">
        <v>90</v>
      </c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5"/>
      <c r="R81" s="52"/>
      <c r="S81" s="52"/>
      <c r="T81" s="52"/>
      <c r="U81" s="52"/>
      <c r="V81" s="52"/>
      <c r="W81" s="52"/>
    </row>
    <row r="82" spans="1:23" ht="12.75">
      <c r="A82" s="57" t="s">
        <v>77</v>
      </c>
      <c r="B82" s="3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5"/>
      <c r="R82" s="52"/>
      <c r="S82" s="52"/>
      <c r="T82" s="52"/>
      <c r="U82" s="52"/>
      <c r="V82" s="52"/>
      <c r="W82" s="52"/>
    </row>
    <row r="83" spans="1:23" ht="12.75">
      <c r="A83" s="57" t="s">
        <v>23</v>
      </c>
      <c r="B83" s="14" t="s">
        <v>109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52"/>
      <c r="N83" s="52"/>
      <c r="O83" s="52"/>
      <c r="P83" s="52"/>
      <c r="Q83" s="55"/>
      <c r="R83" s="52"/>
      <c r="S83" s="52"/>
      <c r="T83" s="52"/>
      <c r="U83" s="52"/>
      <c r="V83" s="52"/>
      <c r="W83" s="52"/>
    </row>
    <row r="84" spans="1:23" ht="68.25" customHeight="1">
      <c r="A84" s="57" t="s">
        <v>78</v>
      </c>
      <c r="B84" s="61" t="s">
        <v>83</v>
      </c>
      <c r="C84" s="57"/>
      <c r="D84" s="57"/>
      <c r="E84" s="57"/>
      <c r="F84" s="57"/>
      <c r="G84" s="57"/>
      <c r="H84" s="57"/>
      <c r="I84" s="57"/>
      <c r="J84" s="57"/>
      <c r="K84" s="35"/>
      <c r="L84" s="35"/>
      <c r="M84" s="52"/>
      <c r="N84" s="52"/>
      <c r="O84" s="52"/>
      <c r="P84" s="52"/>
      <c r="Q84" s="55"/>
      <c r="R84" s="52"/>
      <c r="S84" s="52"/>
      <c r="T84" s="52"/>
      <c r="U84" s="52"/>
      <c r="V84" s="52"/>
      <c r="W84" s="52"/>
    </row>
    <row r="85" spans="1:23" ht="12.75">
      <c r="A85" s="57" t="s">
        <v>72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52"/>
      <c r="N85" s="52"/>
      <c r="O85" s="52"/>
      <c r="P85" s="52"/>
      <c r="Q85" s="55"/>
      <c r="R85" s="52"/>
      <c r="S85" s="52"/>
      <c r="T85" s="52"/>
      <c r="U85" s="52"/>
      <c r="V85" s="52"/>
      <c r="W85" s="52"/>
    </row>
    <row r="86" spans="1:23" ht="12.75">
      <c r="A86" s="5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52"/>
      <c r="N86" s="52"/>
      <c r="O86" s="52"/>
      <c r="P86" s="52"/>
      <c r="Q86" s="55"/>
      <c r="R86" s="52"/>
      <c r="S86" s="52"/>
      <c r="T86" s="52"/>
      <c r="U86" s="52"/>
      <c r="V86" s="52"/>
      <c r="W86" s="52"/>
    </row>
    <row r="87" spans="1:23" ht="43.5" customHeight="1">
      <c r="A87" s="57" t="s">
        <v>79</v>
      </c>
      <c r="B87" s="36" t="s">
        <v>462</v>
      </c>
      <c r="C87" s="22" t="s">
        <v>90</v>
      </c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5"/>
      <c r="R87" s="52"/>
      <c r="S87" s="52"/>
      <c r="T87" s="52"/>
      <c r="U87" s="52"/>
      <c r="V87" s="52"/>
      <c r="W87" s="52"/>
    </row>
    <row r="88" spans="1:23" ht="12.75">
      <c r="A88" s="57" t="s">
        <v>80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5"/>
      <c r="R88" s="52"/>
      <c r="S88" s="52"/>
      <c r="T88" s="52"/>
      <c r="U88" s="52"/>
      <c r="V88" s="52"/>
      <c r="W88" s="52"/>
    </row>
    <row r="89" spans="1:23" ht="12.75">
      <c r="A89" s="5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5"/>
      <c r="R89" s="52"/>
      <c r="S89" s="52"/>
      <c r="T89" s="52"/>
      <c r="U89" s="52"/>
      <c r="V89" s="52"/>
      <c r="W89" s="52"/>
    </row>
    <row r="90" spans="1:23" ht="27" customHeight="1">
      <c r="A90" s="57" t="s">
        <v>81</v>
      </c>
      <c r="B90" s="36" t="s">
        <v>165</v>
      </c>
      <c r="C90" s="22" t="s">
        <v>90</v>
      </c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5"/>
      <c r="R90" s="52"/>
      <c r="S90" s="52"/>
      <c r="T90" s="52"/>
      <c r="U90" s="52"/>
      <c r="V90" s="52"/>
      <c r="W90" s="52"/>
    </row>
    <row r="91" spans="1:23" ht="12.75">
      <c r="A91" s="57" t="s">
        <v>82</v>
      </c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5"/>
      <c r="R91" s="52"/>
      <c r="S91" s="52"/>
      <c r="T91" s="52"/>
      <c r="U91" s="52"/>
      <c r="V91" s="52"/>
      <c r="W91" s="52"/>
    </row>
    <row r="92" spans="1:23" ht="12.75">
      <c r="A92" s="57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5"/>
      <c r="R92" s="52"/>
      <c r="S92" s="52"/>
      <c r="T92" s="52"/>
      <c r="U92" s="52"/>
      <c r="V92" s="52"/>
      <c r="W92" s="52"/>
    </row>
    <row r="93" spans="1:23" ht="12.75">
      <c r="A93" s="57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2"/>
      <c r="N93" s="52"/>
      <c r="O93" s="52"/>
      <c r="P93" s="52"/>
      <c r="Q93" s="55"/>
      <c r="R93" s="52"/>
      <c r="S93" s="52"/>
      <c r="T93" s="52"/>
      <c r="U93" s="52"/>
      <c r="V93" s="52"/>
      <c r="W93" s="52"/>
    </row>
    <row r="94" spans="1:23" ht="21" customHeight="1">
      <c r="A94" s="372" t="s">
        <v>463</v>
      </c>
      <c r="B94" s="373"/>
      <c r="C94" s="373"/>
      <c r="D94" s="373"/>
      <c r="E94" s="373"/>
      <c r="F94" s="373"/>
      <c r="G94" s="373"/>
      <c r="H94" s="373"/>
      <c r="I94" s="373"/>
      <c r="J94" s="373"/>
      <c r="K94" s="373"/>
      <c r="L94" s="445"/>
      <c r="M94" s="445"/>
      <c r="N94" s="445"/>
      <c r="O94" s="445"/>
      <c r="P94" s="445"/>
      <c r="Q94" s="445"/>
      <c r="R94" s="445"/>
      <c r="S94" s="445"/>
      <c r="T94" s="451"/>
      <c r="U94" s="5"/>
      <c r="V94" s="5"/>
      <c r="W94" s="5"/>
    </row>
    <row r="95" spans="1:23" ht="12.75">
      <c r="A95" s="57" t="s">
        <v>24</v>
      </c>
      <c r="B95" s="35"/>
      <c r="C95" s="72" t="s">
        <v>90</v>
      </c>
      <c r="D95" s="35"/>
      <c r="E95" s="35"/>
      <c r="F95" s="35"/>
      <c r="G95" s="35"/>
      <c r="H95" s="35"/>
      <c r="I95" s="35"/>
      <c r="J95" s="35"/>
      <c r="K95" s="35"/>
      <c r="L95" s="35"/>
      <c r="M95" s="52"/>
      <c r="N95" s="52"/>
      <c r="O95" s="52"/>
      <c r="P95" s="52"/>
      <c r="Q95" s="55"/>
      <c r="R95" s="52"/>
      <c r="S95" s="52"/>
      <c r="T95" s="52"/>
      <c r="U95" s="52"/>
      <c r="V95" s="52"/>
      <c r="W95" s="52"/>
    </row>
    <row r="96" spans="1:23" ht="12.75">
      <c r="A96" s="57" t="s">
        <v>25</v>
      </c>
      <c r="B96" s="35"/>
      <c r="C96" s="72" t="s">
        <v>90</v>
      </c>
      <c r="D96" s="35"/>
      <c r="E96" s="35"/>
      <c r="F96" s="35"/>
      <c r="G96" s="35"/>
      <c r="H96" s="35"/>
      <c r="I96" s="35"/>
      <c r="J96" s="35"/>
      <c r="K96" s="35"/>
      <c r="L96" s="35"/>
      <c r="M96" s="52"/>
      <c r="N96" s="52"/>
      <c r="O96" s="52"/>
      <c r="P96" s="52"/>
      <c r="Q96" s="55"/>
      <c r="R96" s="52"/>
      <c r="S96" s="52"/>
      <c r="T96" s="52"/>
      <c r="U96" s="52"/>
      <c r="V96" s="52"/>
      <c r="W96" s="52"/>
    </row>
    <row r="97" spans="1:23" ht="28.5" customHeight="1">
      <c r="A97" s="242" t="s">
        <v>464</v>
      </c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75"/>
      <c r="M97" s="52"/>
      <c r="N97" s="52"/>
      <c r="O97" s="52"/>
      <c r="P97" s="52"/>
      <c r="Q97" s="55"/>
      <c r="R97" s="52"/>
      <c r="S97" s="52"/>
      <c r="T97" s="52"/>
      <c r="U97" s="52"/>
      <c r="V97" s="52"/>
      <c r="W97" s="52"/>
    </row>
    <row r="98" spans="1:23" ht="12.75">
      <c r="A98" s="23" t="s">
        <v>44</v>
      </c>
      <c r="B98" s="372" t="s">
        <v>45</v>
      </c>
      <c r="C98" s="373"/>
      <c r="D98" s="373"/>
      <c r="E98" s="373"/>
      <c r="F98" s="373"/>
      <c r="G98" s="373"/>
      <c r="H98" s="375"/>
      <c r="I98" s="562"/>
      <c r="J98" s="562"/>
      <c r="K98" s="562"/>
      <c r="L98" s="563"/>
      <c r="M98" s="51"/>
      <c r="N98" s="52"/>
      <c r="O98" s="52"/>
      <c r="P98" s="52"/>
      <c r="Q98" s="55"/>
      <c r="R98" s="52"/>
      <c r="S98" s="52"/>
      <c r="T98" s="52"/>
      <c r="U98" s="52"/>
      <c r="V98" s="52"/>
      <c r="W98" s="52"/>
    </row>
    <row r="99" spans="1:23" ht="36" customHeight="1">
      <c r="A99" s="57" t="s">
        <v>26</v>
      </c>
      <c r="B99" s="21" t="s">
        <v>89</v>
      </c>
      <c r="C99" s="23" t="s">
        <v>90</v>
      </c>
      <c r="D99" s="14"/>
      <c r="E99" s="35"/>
      <c r="F99" s="35"/>
      <c r="G99" s="35"/>
      <c r="H99" s="35"/>
      <c r="I99" s="35"/>
      <c r="J99" s="35"/>
      <c r="K99" s="35"/>
      <c r="L99" s="35"/>
      <c r="M99" s="52"/>
      <c r="N99" s="52"/>
      <c r="O99" s="52"/>
      <c r="P99" s="52"/>
      <c r="Q99" s="55"/>
      <c r="R99" s="52"/>
      <c r="S99" s="52"/>
      <c r="T99" s="52"/>
      <c r="U99" s="52"/>
      <c r="V99" s="52"/>
      <c r="W99" s="52"/>
    </row>
    <row r="100" spans="1:23" ht="12.75">
      <c r="A100" s="53" t="s">
        <v>17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52"/>
      <c r="N100" s="52"/>
      <c r="O100" s="52"/>
      <c r="P100" s="52"/>
      <c r="Q100" s="55"/>
      <c r="R100" s="52"/>
      <c r="S100" s="52"/>
      <c r="T100" s="52"/>
      <c r="U100" s="52"/>
      <c r="V100" s="52"/>
      <c r="W100" s="52"/>
    </row>
    <row r="101" spans="1:23" ht="12.75">
      <c r="A101" s="57" t="s">
        <v>18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52"/>
      <c r="N101" s="52"/>
      <c r="O101" s="52"/>
      <c r="P101" s="52"/>
      <c r="Q101" s="55"/>
      <c r="R101" s="52"/>
      <c r="S101" s="52"/>
      <c r="T101" s="52"/>
      <c r="U101" s="52"/>
      <c r="V101" s="52"/>
      <c r="W101" s="52"/>
    </row>
    <row r="102" spans="1:23" ht="45.75" customHeight="1">
      <c r="A102" s="57" t="s">
        <v>27</v>
      </c>
      <c r="B102" s="21" t="s">
        <v>91</v>
      </c>
      <c r="C102" s="22" t="s">
        <v>90</v>
      </c>
      <c r="D102" s="22"/>
      <c r="E102" s="35"/>
      <c r="F102" s="35"/>
      <c r="G102" s="35"/>
      <c r="H102" s="35"/>
      <c r="I102" s="35"/>
      <c r="J102" s="35"/>
      <c r="K102" s="35"/>
      <c r="L102" s="35"/>
      <c r="M102" s="52"/>
      <c r="N102" s="52"/>
      <c r="O102" s="52"/>
      <c r="P102" s="52"/>
      <c r="Q102" s="55"/>
      <c r="R102" s="52"/>
      <c r="S102" s="52"/>
      <c r="T102" s="52"/>
      <c r="U102" s="52"/>
      <c r="V102" s="52"/>
      <c r="W102" s="52"/>
    </row>
    <row r="103" spans="1:23" ht="12.75">
      <c r="A103" s="57" t="s">
        <v>19</v>
      </c>
      <c r="B103" s="35"/>
      <c r="C103" s="35"/>
      <c r="D103" s="35"/>
      <c r="E103" s="35"/>
      <c r="F103" s="35"/>
      <c r="G103" s="35"/>
      <c r="H103" s="35"/>
      <c r="I103" s="72"/>
      <c r="J103" s="35"/>
      <c r="K103" s="35"/>
      <c r="L103" s="35"/>
      <c r="M103" s="52"/>
      <c r="N103" s="52"/>
      <c r="O103" s="52"/>
      <c r="P103" s="52"/>
      <c r="Q103" s="55"/>
      <c r="R103" s="52"/>
      <c r="S103" s="52"/>
      <c r="T103" s="52"/>
      <c r="U103" s="52"/>
      <c r="V103" s="52"/>
      <c r="W103" s="52"/>
    </row>
    <row r="104" spans="1:23" ht="12.75">
      <c r="A104" s="57" t="s">
        <v>92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52"/>
      <c r="N104" s="52"/>
      <c r="O104" s="52"/>
      <c r="P104" s="52"/>
      <c r="Q104" s="55"/>
      <c r="R104" s="52"/>
      <c r="S104" s="52"/>
      <c r="T104" s="52"/>
      <c r="U104" s="52"/>
      <c r="V104" s="52"/>
      <c r="W104" s="52"/>
    </row>
    <row r="105" spans="1:23" ht="34.5" customHeight="1">
      <c r="A105" s="14" t="s">
        <v>12</v>
      </c>
      <c r="B105" s="21" t="s">
        <v>93</v>
      </c>
      <c r="C105" s="22" t="s">
        <v>90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52"/>
      <c r="N105" s="52"/>
      <c r="O105" s="52"/>
      <c r="P105" s="52"/>
      <c r="Q105" s="55"/>
      <c r="R105" s="52"/>
      <c r="S105" s="52"/>
      <c r="T105" s="52"/>
      <c r="U105" s="52"/>
      <c r="V105" s="52"/>
      <c r="W105" s="52"/>
    </row>
    <row r="106" spans="1:23" ht="12.75">
      <c r="A106" s="57" t="s">
        <v>65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52"/>
      <c r="N106" s="52"/>
      <c r="O106" s="52"/>
      <c r="P106" s="52"/>
      <c r="Q106" s="55"/>
      <c r="R106" s="52"/>
      <c r="S106" s="52"/>
      <c r="T106" s="52"/>
      <c r="U106" s="52"/>
      <c r="V106" s="52"/>
      <c r="W106" s="52"/>
    </row>
    <row r="107" spans="1:23" ht="12.75">
      <c r="A107" s="57" t="s">
        <v>94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52"/>
      <c r="N107" s="52"/>
      <c r="O107" s="52"/>
      <c r="P107" s="52"/>
      <c r="Q107" s="55"/>
      <c r="R107" s="52"/>
      <c r="S107" s="52"/>
      <c r="T107" s="52"/>
      <c r="U107" s="52"/>
      <c r="V107" s="52"/>
      <c r="W107" s="52"/>
    </row>
    <row r="108" spans="1:23" ht="12.75">
      <c r="A108" s="14" t="s">
        <v>13</v>
      </c>
      <c r="B108" s="14" t="s">
        <v>95</v>
      </c>
      <c r="C108" s="22" t="s">
        <v>90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52"/>
      <c r="N108" s="52"/>
      <c r="O108" s="52"/>
      <c r="P108" s="52"/>
      <c r="Q108" s="55"/>
      <c r="R108" s="52"/>
      <c r="S108" s="52"/>
      <c r="T108" s="52"/>
      <c r="U108" s="52"/>
      <c r="V108" s="52"/>
      <c r="W108" s="52"/>
    </row>
    <row r="109" spans="1:23" ht="12.75">
      <c r="A109" s="57" t="s">
        <v>98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52"/>
      <c r="N109" s="52"/>
      <c r="O109" s="52"/>
      <c r="P109" s="52"/>
      <c r="Q109" s="55"/>
      <c r="R109" s="52"/>
      <c r="S109" s="52"/>
      <c r="T109" s="52"/>
      <c r="U109" s="52"/>
      <c r="V109" s="52"/>
      <c r="W109" s="52"/>
    </row>
    <row r="110" spans="1:23" ht="12.75">
      <c r="A110" s="57" t="s">
        <v>96</v>
      </c>
      <c r="B110" s="14" t="s">
        <v>97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52"/>
      <c r="N110" s="52"/>
      <c r="O110" s="52"/>
      <c r="P110" s="52"/>
      <c r="Q110" s="55"/>
      <c r="R110" s="52"/>
      <c r="S110" s="52"/>
      <c r="T110" s="52"/>
      <c r="U110" s="52"/>
      <c r="V110" s="52"/>
      <c r="W110" s="52"/>
    </row>
    <row r="111" spans="1:23" ht="12.75">
      <c r="A111" s="57" t="s">
        <v>99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52"/>
      <c r="N111" s="52"/>
      <c r="O111" s="52"/>
      <c r="P111" s="52"/>
      <c r="Q111" s="55"/>
      <c r="R111" s="52"/>
      <c r="S111" s="52"/>
      <c r="T111" s="52"/>
      <c r="U111" s="52"/>
      <c r="V111" s="52"/>
      <c r="W111" s="52"/>
    </row>
    <row r="112" spans="1:23" ht="12.75">
      <c r="A112" s="14" t="s">
        <v>100</v>
      </c>
      <c r="B112" s="14" t="s">
        <v>101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52"/>
      <c r="N112" s="52"/>
      <c r="O112" s="52"/>
      <c r="P112" s="52"/>
      <c r="Q112" s="55"/>
      <c r="R112" s="52"/>
      <c r="S112" s="52"/>
      <c r="T112" s="52"/>
      <c r="U112" s="52"/>
      <c r="V112" s="52"/>
      <c r="W112" s="52"/>
    </row>
    <row r="113" spans="1:23" ht="12.75">
      <c r="A113" s="57" t="s">
        <v>102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52"/>
      <c r="N113" s="52"/>
      <c r="O113" s="52"/>
      <c r="P113" s="52"/>
      <c r="Q113" s="55"/>
      <c r="R113" s="52"/>
      <c r="S113" s="52"/>
      <c r="T113" s="52"/>
      <c r="U113" s="52"/>
      <c r="V113" s="52"/>
      <c r="W113" s="52"/>
    </row>
    <row r="114" spans="1:23" ht="28.5" customHeight="1">
      <c r="A114" s="23" t="s">
        <v>46</v>
      </c>
      <c r="B114" s="372" t="s">
        <v>153</v>
      </c>
      <c r="C114" s="375"/>
      <c r="D114" s="375"/>
      <c r="E114" s="375"/>
      <c r="F114" s="375"/>
      <c r="G114" s="375"/>
      <c r="H114" s="375"/>
      <c r="I114" s="375"/>
      <c r="J114" s="375"/>
      <c r="K114" s="375"/>
      <c r="L114" s="21"/>
      <c r="M114" s="5"/>
      <c r="N114" s="5"/>
      <c r="O114" s="5"/>
      <c r="P114" s="5"/>
      <c r="Q114" s="34"/>
      <c r="R114" s="5"/>
      <c r="S114" s="5"/>
      <c r="T114" s="5"/>
      <c r="U114" s="5"/>
      <c r="V114" s="5"/>
      <c r="W114" s="5"/>
    </row>
    <row r="115" spans="1:23" ht="36" customHeight="1">
      <c r="A115" s="14" t="s">
        <v>26</v>
      </c>
      <c r="B115" s="21" t="s">
        <v>277</v>
      </c>
      <c r="C115" s="22" t="s">
        <v>90</v>
      </c>
      <c r="D115" s="21"/>
      <c r="E115" s="35"/>
      <c r="F115" s="35"/>
      <c r="G115" s="35"/>
      <c r="H115" s="35"/>
      <c r="I115" s="35"/>
      <c r="J115" s="35"/>
      <c r="K115" s="35"/>
      <c r="L115" s="35"/>
      <c r="M115" s="52"/>
      <c r="N115" s="52"/>
      <c r="O115" s="52"/>
      <c r="P115" s="52"/>
      <c r="Q115" s="55"/>
      <c r="R115" s="52"/>
      <c r="S115" s="52"/>
      <c r="T115" s="52"/>
      <c r="U115" s="52"/>
      <c r="V115" s="52"/>
      <c r="W115" s="52"/>
    </row>
    <row r="116" spans="1:23" ht="12.75">
      <c r="A116" s="57" t="s">
        <v>17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52"/>
      <c r="N116" s="52"/>
      <c r="O116" s="52"/>
      <c r="P116" s="52"/>
      <c r="Q116" s="250"/>
      <c r="R116" s="79"/>
      <c r="S116" s="52"/>
      <c r="T116" s="52"/>
      <c r="U116" s="52"/>
      <c r="V116" s="52"/>
      <c r="W116" s="52"/>
    </row>
    <row r="117" spans="1:23" ht="12.75">
      <c r="A117" s="53" t="s">
        <v>18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5"/>
      <c r="R117" s="52"/>
      <c r="S117" s="52"/>
      <c r="T117" s="52"/>
      <c r="U117" s="52"/>
      <c r="V117" s="52"/>
      <c r="W117" s="52"/>
    </row>
    <row r="118" spans="1:23" ht="74.25" customHeight="1">
      <c r="A118" s="14" t="s">
        <v>27</v>
      </c>
      <c r="B118" s="21" t="s">
        <v>278</v>
      </c>
      <c r="C118" s="22" t="s">
        <v>90</v>
      </c>
      <c r="D118" s="21"/>
      <c r="E118" s="35"/>
      <c r="F118" s="35"/>
      <c r="G118" s="35"/>
      <c r="H118" s="35"/>
      <c r="I118" s="35"/>
      <c r="J118" s="35"/>
      <c r="K118" s="35"/>
      <c r="L118" s="35"/>
      <c r="M118" s="52"/>
      <c r="N118" s="52"/>
      <c r="O118" s="52"/>
      <c r="P118" s="52"/>
      <c r="Q118" s="55"/>
      <c r="R118" s="52"/>
      <c r="S118" s="52"/>
      <c r="T118" s="52"/>
      <c r="U118" s="52"/>
      <c r="V118" s="52"/>
      <c r="W118" s="52"/>
    </row>
    <row r="119" spans="1:23" ht="12.75">
      <c r="A119" s="57" t="s">
        <v>19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52"/>
      <c r="N119" s="52"/>
      <c r="O119" s="52"/>
      <c r="P119" s="52"/>
      <c r="Q119" s="55"/>
      <c r="R119" s="52"/>
      <c r="S119" s="52"/>
      <c r="T119" s="52"/>
      <c r="U119" s="52"/>
      <c r="V119" s="52"/>
      <c r="W119" s="52"/>
    </row>
    <row r="120" spans="1:23" ht="12.75">
      <c r="A120" s="57" t="s">
        <v>20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52"/>
      <c r="N120" s="52"/>
      <c r="O120" s="52"/>
      <c r="P120" s="52"/>
      <c r="Q120" s="55"/>
      <c r="R120" s="52"/>
      <c r="S120" s="52"/>
      <c r="T120" s="52"/>
      <c r="U120" s="52"/>
      <c r="V120" s="52"/>
      <c r="W120" s="52"/>
    </row>
    <row r="121" spans="1:23" ht="27" customHeight="1">
      <c r="A121" s="23" t="s">
        <v>33</v>
      </c>
      <c r="B121" s="372" t="s">
        <v>279</v>
      </c>
      <c r="C121" s="375"/>
      <c r="D121" s="375"/>
      <c r="E121" s="375"/>
      <c r="F121" s="375"/>
      <c r="G121" s="375"/>
      <c r="H121" s="375"/>
      <c r="I121" s="375"/>
      <c r="J121" s="375"/>
      <c r="K121" s="375"/>
      <c r="L121" s="21"/>
      <c r="M121" s="5"/>
      <c r="N121" s="5"/>
      <c r="O121" s="5"/>
      <c r="P121" s="5"/>
      <c r="Q121" s="34"/>
      <c r="R121" s="5"/>
      <c r="S121" s="5"/>
      <c r="T121" s="5"/>
      <c r="U121" s="5"/>
      <c r="V121" s="5"/>
      <c r="W121" s="5"/>
    </row>
    <row r="122" spans="1:23" ht="12.75">
      <c r="A122" s="57" t="s">
        <v>30</v>
      </c>
      <c r="B122" s="35"/>
      <c r="C122" s="22"/>
      <c r="D122" s="35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55"/>
      <c r="R122" s="52"/>
      <c r="S122" s="52"/>
      <c r="T122" s="52"/>
      <c r="U122" s="52"/>
      <c r="V122" s="52"/>
      <c r="W122" s="52"/>
    </row>
    <row r="123" spans="1:23" ht="12.75">
      <c r="A123" s="57" t="s">
        <v>27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5"/>
      <c r="R123" s="52"/>
      <c r="S123" s="52"/>
      <c r="T123" s="52"/>
      <c r="U123" s="52"/>
      <c r="V123" s="52"/>
      <c r="W123" s="52"/>
    </row>
    <row r="124" spans="1:23" ht="12.75">
      <c r="A124" s="23" t="s">
        <v>47</v>
      </c>
      <c r="B124" s="372" t="s">
        <v>48</v>
      </c>
      <c r="C124" s="373"/>
      <c r="D124" s="373"/>
      <c r="E124" s="374"/>
      <c r="F124" s="374"/>
      <c r="G124" s="374"/>
      <c r="H124" s="374"/>
      <c r="I124" s="375"/>
      <c r="J124" s="376"/>
      <c r="K124" s="35"/>
      <c r="L124" s="35"/>
      <c r="M124" s="24"/>
      <c r="N124" s="52"/>
      <c r="O124" s="51"/>
      <c r="P124" s="52"/>
      <c r="Q124" s="55"/>
      <c r="R124" s="51"/>
      <c r="S124" s="52"/>
      <c r="T124" s="52"/>
      <c r="U124" s="52"/>
      <c r="V124" s="51"/>
      <c r="W124" s="52"/>
    </row>
    <row r="125" spans="1:23" ht="12.75">
      <c r="A125" s="57" t="s">
        <v>26</v>
      </c>
      <c r="B125" s="14" t="s">
        <v>34</v>
      </c>
      <c r="C125" s="22" t="s">
        <v>90</v>
      </c>
      <c r="D125" s="14"/>
      <c r="E125" s="35"/>
      <c r="F125" s="35"/>
      <c r="G125" s="35"/>
      <c r="H125" s="35"/>
      <c r="I125" s="35"/>
      <c r="J125" s="35"/>
      <c r="K125" s="35"/>
      <c r="L125" s="35"/>
      <c r="M125" s="52"/>
      <c r="N125" s="52"/>
      <c r="O125" s="52"/>
      <c r="P125" s="52"/>
      <c r="Q125" s="55"/>
      <c r="R125" s="52"/>
      <c r="S125" s="52"/>
      <c r="T125" s="52"/>
      <c r="U125" s="52"/>
      <c r="V125" s="52"/>
      <c r="W125" s="52"/>
    </row>
    <row r="126" spans="1:23" ht="37.5" customHeight="1">
      <c r="A126" s="53" t="s">
        <v>17</v>
      </c>
      <c r="B126" s="21" t="s">
        <v>51</v>
      </c>
      <c r="C126" s="22" t="s">
        <v>90</v>
      </c>
      <c r="D126" s="21"/>
      <c r="E126" s="35"/>
      <c r="F126" s="35"/>
      <c r="G126" s="35"/>
      <c r="H126" s="35"/>
      <c r="I126" s="35"/>
      <c r="J126" s="35"/>
      <c r="K126" s="35"/>
      <c r="L126" s="35"/>
      <c r="M126" s="52"/>
      <c r="N126" s="52"/>
      <c r="O126" s="52"/>
      <c r="P126" s="52"/>
      <c r="Q126" s="55"/>
      <c r="R126" s="52"/>
      <c r="S126" s="52"/>
      <c r="T126" s="52"/>
      <c r="U126" s="52"/>
      <c r="V126" s="52"/>
      <c r="W126" s="52"/>
    </row>
    <row r="127" spans="1:23" ht="12.75">
      <c r="A127" s="57">
        <v>2</v>
      </c>
      <c r="B127" s="14" t="s">
        <v>31</v>
      </c>
      <c r="C127" s="22" t="s">
        <v>90</v>
      </c>
      <c r="D127" s="14"/>
      <c r="E127" s="35"/>
      <c r="F127" s="35"/>
      <c r="G127" s="35"/>
      <c r="H127" s="35"/>
      <c r="I127" s="35"/>
      <c r="J127" s="35"/>
      <c r="K127" s="35"/>
      <c r="L127" s="35"/>
      <c r="M127" s="52"/>
      <c r="N127" s="52"/>
      <c r="O127" s="52"/>
      <c r="P127" s="52"/>
      <c r="Q127" s="55"/>
      <c r="R127" s="52"/>
      <c r="S127" s="52"/>
      <c r="T127" s="52"/>
      <c r="U127" s="52"/>
      <c r="V127" s="52"/>
      <c r="W127" s="52"/>
    </row>
    <row r="128" spans="1:23" ht="12.75">
      <c r="A128" s="57" t="s">
        <v>19</v>
      </c>
      <c r="B128" s="25"/>
      <c r="C128" s="22" t="s">
        <v>90</v>
      </c>
      <c r="D128" s="25"/>
      <c r="E128" s="35"/>
      <c r="F128" s="35"/>
      <c r="G128" s="35"/>
      <c r="H128" s="35"/>
      <c r="I128" s="35"/>
      <c r="J128" s="35"/>
      <c r="K128" s="35"/>
      <c r="L128" s="35"/>
      <c r="M128" s="52"/>
      <c r="N128" s="52"/>
      <c r="O128" s="52"/>
      <c r="P128" s="52"/>
      <c r="Q128" s="55"/>
      <c r="R128" s="51"/>
      <c r="S128" s="52"/>
      <c r="T128" s="52"/>
      <c r="U128" s="52"/>
      <c r="V128" s="52"/>
      <c r="W128" s="52"/>
    </row>
    <row r="129" spans="1:23" ht="22.5" customHeight="1">
      <c r="A129" s="57">
        <v>3</v>
      </c>
      <c r="B129" s="21" t="s">
        <v>280</v>
      </c>
      <c r="C129" s="22" t="s">
        <v>90</v>
      </c>
      <c r="D129" s="14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5"/>
      <c r="R129" s="52"/>
      <c r="S129" s="52"/>
      <c r="T129" s="52"/>
      <c r="U129" s="52"/>
      <c r="V129" s="52"/>
      <c r="W129" s="52"/>
    </row>
    <row r="130" spans="1:23" ht="12.75">
      <c r="A130" s="57" t="s">
        <v>21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52"/>
      <c r="N130" s="52"/>
      <c r="O130" s="52"/>
      <c r="P130" s="52"/>
      <c r="Q130" s="55"/>
      <c r="R130" s="52"/>
      <c r="S130" s="52"/>
      <c r="T130" s="52"/>
      <c r="U130" s="52"/>
      <c r="V130" s="52"/>
      <c r="W130" s="52"/>
    </row>
    <row r="131" spans="1:23" ht="12.75">
      <c r="A131" s="57" t="s">
        <v>111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52"/>
      <c r="N131" s="52"/>
      <c r="O131" s="52"/>
      <c r="P131" s="52"/>
      <c r="Q131" s="55"/>
      <c r="R131" s="52"/>
      <c r="S131" s="52"/>
      <c r="T131" s="52"/>
      <c r="U131" s="52"/>
      <c r="V131" s="52"/>
      <c r="W131" s="52"/>
    </row>
    <row r="132" spans="1:23" ht="42">
      <c r="A132" s="6" t="s">
        <v>32</v>
      </c>
      <c r="B132" s="5" t="s">
        <v>50</v>
      </c>
      <c r="C132" s="5"/>
      <c r="D132" s="5"/>
      <c r="E132" s="5"/>
      <c r="F132" s="5"/>
      <c r="G132" s="5"/>
      <c r="H132" s="5"/>
      <c r="I132" s="5"/>
      <c r="J132" s="80"/>
      <c r="K132" s="80"/>
      <c r="L132" s="80"/>
      <c r="M132" s="80"/>
      <c r="N132" s="80"/>
      <c r="O132" s="80"/>
      <c r="P132" s="80"/>
      <c r="Q132" s="251"/>
      <c r="R132" s="80"/>
      <c r="S132" s="80"/>
      <c r="T132" s="80"/>
      <c r="U132" s="80"/>
      <c r="V132" s="80"/>
      <c r="W132" s="80"/>
    </row>
    <row r="133" spans="1:23" ht="12.75">
      <c r="A133" s="52"/>
      <c r="B133" s="26"/>
      <c r="C133" s="26"/>
      <c r="D133" s="26"/>
      <c r="E133" s="26"/>
      <c r="F133" s="26"/>
      <c r="G133" s="26"/>
      <c r="H133" s="26"/>
      <c r="I133" s="26"/>
      <c r="J133" s="52"/>
      <c r="K133" s="52"/>
      <c r="L133" s="52"/>
      <c r="M133" s="52"/>
      <c r="N133" s="52"/>
      <c r="O133" s="52"/>
      <c r="P133" s="52"/>
      <c r="Q133" s="55"/>
      <c r="R133" s="52"/>
      <c r="S133" s="52"/>
      <c r="T133" s="52"/>
      <c r="U133" s="52"/>
      <c r="V133" s="52"/>
      <c r="W133" s="52"/>
    </row>
    <row r="134" spans="1:23" ht="30" customHeight="1">
      <c r="A134" s="6" t="s">
        <v>49</v>
      </c>
      <c r="B134" s="350" t="s">
        <v>281</v>
      </c>
      <c r="C134" s="364"/>
      <c r="D134" s="364"/>
      <c r="E134" s="364"/>
      <c r="F134" s="364"/>
      <c r="G134" s="364"/>
      <c r="H134" s="364"/>
      <c r="I134" s="364"/>
      <c r="J134" s="364"/>
      <c r="K134" s="364"/>
      <c r="L134" s="5"/>
      <c r="M134" s="5"/>
      <c r="N134" s="5"/>
      <c r="O134" s="5"/>
      <c r="P134" s="5"/>
      <c r="Q134" s="34"/>
      <c r="R134" s="5"/>
      <c r="S134" s="5"/>
      <c r="T134" s="5"/>
      <c r="U134" s="5"/>
      <c r="V134" s="5"/>
      <c r="W134" s="5"/>
    </row>
    <row r="135" spans="1:23" ht="12.7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252"/>
      <c r="R135" s="81"/>
      <c r="S135" s="81"/>
      <c r="T135" s="81"/>
      <c r="U135" s="81"/>
      <c r="V135" s="81"/>
      <c r="W135" s="81"/>
    </row>
    <row r="136" spans="1:23" ht="12.75" customHeight="1">
      <c r="A136" s="17" t="s">
        <v>103</v>
      </c>
      <c r="B136" s="17" t="s">
        <v>61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252"/>
      <c r="R136" s="81"/>
      <c r="S136" s="81"/>
      <c r="T136" s="81"/>
      <c r="U136" s="81"/>
      <c r="V136" s="81"/>
      <c r="W136" s="81"/>
    </row>
    <row r="137" spans="1:23" ht="12.75">
      <c r="A137" s="32"/>
      <c r="B137" s="32" t="s">
        <v>282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3">
        <f>SUM(M19+M98+M114+M121+M124+M132+M134+M136)</f>
        <v>6234150</v>
      </c>
      <c r="N137" s="33"/>
      <c r="O137" s="33">
        <f aca="true" t="shared" si="16" ref="O137:W137">SUM(O19+O98+O114+O121+O124+O132+O134+O136)</f>
        <v>6749299</v>
      </c>
      <c r="P137" s="33">
        <f t="shared" si="16"/>
        <v>6467670</v>
      </c>
      <c r="Q137" s="33">
        <f t="shared" si="16"/>
        <v>281629</v>
      </c>
      <c r="R137" s="33">
        <f t="shared" si="16"/>
        <v>7065859</v>
      </c>
      <c r="S137" s="33">
        <f t="shared" si="16"/>
        <v>7065859</v>
      </c>
      <c r="T137" s="33">
        <f t="shared" si="16"/>
        <v>0</v>
      </c>
      <c r="U137" s="33">
        <f t="shared" si="16"/>
        <v>7217569</v>
      </c>
      <c r="V137" s="33">
        <f t="shared" si="16"/>
        <v>7217569</v>
      </c>
      <c r="W137" s="33">
        <f t="shared" si="16"/>
        <v>0</v>
      </c>
    </row>
    <row r="138" spans="1:23" ht="16.5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3"/>
      <c r="R138" s="82"/>
      <c r="S138" s="82"/>
      <c r="T138" s="82"/>
      <c r="U138" s="82"/>
      <c r="V138" s="82"/>
      <c r="W138" s="82"/>
    </row>
    <row r="139" spans="1:23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3"/>
      <c r="R139" s="82"/>
      <c r="S139" s="82"/>
      <c r="T139" s="82"/>
      <c r="U139" s="82"/>
      <c r="V139" s="82"/>
      <c r="W139" s="82"/>
    </row>
    <row r="140" spans="1:23" ht="12.75">
      <c r="A140" s="27" t="s">
        <v>465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82"/>
      <c r="Q140" s="83"/>
      <c r="R140" s="82"/>
      <c r="S140" s="82"/>
      <c r="T140" s="82"/>
      <c r="U140" s="82"/>
      <c r="V140" s="82"/>
      <c r="W140" s="82"/>
    </row>
    <row r="141" spans="1:23" ht="12.75">
      <c r="A141" s="27" t="s">
        <v>114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82"/>
      <c r="Q141" s="83"/>
      <c r="R141" s="82"/>
      <c r="S141" s="82"/>
      <c r="T141" s="82"/>
      <c r="U141" s="82"/>
      <c r="V141" s="82"/>
      <c r="W141" s="82"/>
    </row>
    <row r="142" spans="1:23" ht="15.75" customHeight="1">
      <c r="A142" s="27" t="s">
        <v>115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82"/>
      <c r="Q142" s="83"/>
      <c r="R142" s="82"/>
      <c r="S142" s="82"/>
      <c r="T142" s="82"/>
      <c r="U142" s="82"/>
      <c r="V142" s="82"/>
      <c r="W142" s="82"/>
    </row>
    <row r="143" spans="1:23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3"/>
      <c r="R143" s="82"/>
      <c r="S143" s="82"/>
      <c r="T143" s="82"/>
      <c r="U143" s="82"/>
      <c r="V143" s="82"/>
      <c r="W143" s="82"/>
    </row>
    <row r="144" spans="1:23" ht="12.75" customHeight="1">
      <c r="A144" s="405" t="s">
        <v>28</v>
      </c>
      <c r="B144" s="357" t="s">
        <v>1</v>
      </c>
      <c r="C144" s="357" t="s">
        <v>54</v>
      </c>
      <c r="D144" s="357" t="s">
        <v>55</v>
      </c>
      <c r="E144" s="377" t="s">
        <v>2</v>
      </c>
      <c r="F144" s="378"/>
      <c r="G144" s="378"/>
      <c r="H144" s="84"/>
      <c r="I144" s="385" t="s">
        <v>37</v>
      </c>
      <c r="J144" s="357" t="s">
        <v>38</v>
      </c>
      <c r="K144" s="357" t="s">
        <v>3</v>
      </c>
      <c r="L144" s="85"/>
      <c r="M144" s="86"/>
      <c r="N144" s="86"/>
      <c r="O144" s="86"/>
      <c r="P144" s="86"/>
      <c r="Q144" s="389"/>
      <c r="R144" s="389"/>
      <c r="S144" s="86"/>
      <c r="T144" s="86"/>
      <c r="U144" s="87"/>
      <c r="V144" s="86"/>
      <c r="W144" s="84"/>
    </row>
    <row r="145" spans="1:23" ht="12.75" customHeight="1">
      <c r="A145" s="406"/>
      <c r="B145" s="388"/>
      <c r="C145" s="388"/>
      <c r="D145" s="388"/>
      <c r="E145" s="396" t="s">
        <v>4</v>
      </c>
      <c r="F145" s="397"/>
      <c r="G145" s="397"/>
      <c r="H145" s="398"/>
      <c r="I145" s="386"/>
      <c r="J145" s="388"/>
      <c r="K145" s="388"/>
      <c r="L145" s="399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4"/>
    </row>
    <row r="146" spans="1:23" ht="12.75" customHeight="1">
      <c r="A146" s="406"/>
      <c r="B146" s="388"/>
      <c r="C146" s="388"/>
      <c r="D146" s="388"/>
      <c r="E146" s="393" t="s">
        <v>5</v>
      </c>
      <c r="F146" s="393" t="s">
        <v>6</v>
      </c>
      <c r="G146" s="390" t="s">
        <v>36</v>
      </c>
      <c r="H146" s="393" t="s">
        <v>7</v>
      </c>
      <c r="I146" s="386"/>
      <c r="J146" s="388"/>
      <c r="K146" s="388"/>
      <c r="L146" s="354" t="s">
        <v>53</v>
      </c>
      <c r="M146" s="355"/>
      <c r="N146" s="355"/>
      <c r="O146" s="355"/>
      <c r="P146" s="355"/>
      <c r="Q146" s="355"/>
      <c r="R146" s="355"/>
      <c r="S146" s="355"/>
      <c r="T146" s="355"/>
      <c r="U146" s="355"/>
      <c r="V146" s="355"/>
      <c r="W146" s="356"/>
    </row>
    <row r="147" spans="1:23" ht="12.75" customHeight="1">
      <c r="A147" s="406"/>
      <c r="B147" s="388"/>
      <c r="C147" s="388"/>
      <c r="D147" s="388"/>
      <c r="E147" s="394"/>
      <c r="F147" s="394"/>
      <c r="G147" s="391"/>
      <c r="H147" s="394"/>
      <c r="I147" s="386"/>
      <c r="J147" s="388"/>
      <c r="K147" s="388"/>
      <c r="L147" s="357" t="s">
        <v>39</v>
      </c>
      <c r="M147" s="357" t="s">
        <v>40</v>
      </c>
      <c r="N147" s="357" t="s">
        <v>41</v>
      </c>
      <c r="O147" s="359" t="s">
        <v>42</v>
      </c>
      <c r="P147" s="360"/>
      <c r="Q147" s="361"/>
      <c r="R147" s="359" t="s">
        <v>8</v>
      </c>
      <c r="S147" s="360"/>
      <c r="T147" s="361"/>
      <c r="U147" s="367" t="s">
        <v>9</v>
      </c>
      <c r="V147" s="368"/>
      <c r="W147" s="369"/>
    </row>
    <row r="148" spans="1:23" ht="36" customHeight="1">
      <c r="A148" s="407"/>
      <c r="B148" s="358"/>
      <c r="C148" s="358"/>
      <c r="D148" s="358"/>
      <c r="E148" s="395"/>
      <c r="F148" s="395"/>
      <c r="G148" s="392"/>
      <c r="H148" s="395"/>
      <c r="I148" s="387"/>
      <c r="J148" s="358"/>
      <c r="K148" s="358"/>
      <c r="L148" s="358"/>
      <c r="M148" s="358"/>
      <c r="N148" s="358"/>
      <c r="O148" s="51" t="s">
        <v>10</v>
      </c>
      <c r="P148" s="51" t="s">
        <v>11</v>
      </c>
      <c r="Q148" s="253" t="s">
        <v>29</v>
      </c>
      <c r="R148" s="51" t="s">
        <v>10</v>
      </c>
      <c r="S148" s="51" t="s">
        <v>11</v>
      </c>
      <c r="T148" s="51" t="s">
        <v>29</v>
      </c>
      <c r="U148" s="51" t="s">
        <v>10</v>
      </c>
      <c r="V148" s="51" t="s">
        <v>11</v>
      </c>
      <c r="W148" s="51" t="s">
        <v>29</v>
      </c>
    </row>
    <row r="149" spans="1:23" ht="12.75">
      <c r="A149" s="51">
        <v>1</v>
      </c>
      <c r="B149" s="51">
        <v>2</v>
      </c>
      <c r="C149" s="51"/>
      <c r="D149" s="51"/>
      <c r="E149" s="51" t="s">
        <v>12</v>
      </c>
      <c r="F149" s="51" t="s">
        <v>13</v>
      </c>
      <c r="G149" s="51">
        <v>5</v>
      </c>
      <c r="H149" s="51">
        <v>6</v>
      </c>
      <c r="I149" s="51">
        <v>7</v>
      </c>
      <c r="J149" s="51">
        <v>8</v>
      </c>
      <c r="K149" s="51">
        <v>9</v>
      </c>
      <c r="L149" s="51">
        <v>10</v>
      </c>
      <c r="M149" s="51">
        <v>11</v>
      </c>
      <c r="N149" s="51">
        <v>12</v>
      </c>
      <c r="O149" s="359" t="s">
        <v>14</v>
      </c>
      <c r="P149" s="360"/>
      <c r="Q149" s="361"/>
      <c r="R149" s="359" t="s">
        <v>15</v>
      </c>
      <c r="S149" s="360"/>
      <c r="T149" s="361"/>
      <c r="U149" s="359" t="s">
        <v>16</v>
      </c>
      <c r="V149" s="360"/>
      <c r="W149" s="361"/>
    </row>
    <row r="150" spans="1:23" ht="15.75" customHeight="1">
      <c r="A150" s="51" t="s">
        <v>43</v>
      </c>
      <c r="B150" s="350" t="s">
        <v>466</v>
      </c>
      <c r="C150" s="362"/>
      <c r="D150" s="362"/>
      <c r="E150" s="362"/>
      <c r="F150" s="362"/>
      <c r="G150" s="362"/>
      <c r="H150" s="363"/>
      <c r="I150" s="52"/>
      <c r="J150" s="52"/>
      <c r="K150" s="52"/>
      <c r="L150" s="52"/>
      <c r="M150" s="29">
        <f aca="true" t="shared" si="17" ref="M150:W150">SUM(M152+M160+M167+M173+M198)</f>
        <v>78230</v>
      </c>
      <c r="N150" s="29">
        <f t="shared" si="17"/>
        <v>0</v>
      </c>
      <c r="O150" s="29">
        <f t="shared" si="17"/>
        <v>78230</v>
      </c>
      <c r="P150" s="29">
        <f t="shared" si="17"/>
        <v>78230</v>
      </c>
      <c r="Q150" s="30">
        <f t="shared" si="17"/>
        <v>0</v>
      </c>
      <c r="R150" s="29">
        <f t="shared" si="17"/>
        <v>78230</v>
      </c>
      <c r="S150" s="29">
        <f t="shared" si="17"/>
        <v>78230</v>
      </c>
      <c r="T150" s="29">
        <f t="shared" si="17"/>
        <v>0</v>
      </c>
      <c r="U150" s="29">
        <f t="shared" si="17"/>
        <v>78230</v>
      </c>
      <c r="V150" s="29">
        <f t="shared" si="17"/>
        <v>78230</v>
      </c>
      <c r="W150" s="29">
        <f t="shared" si="17"/>
        <v>0</v>
      </c>
    </row>
    <row r="151" spans="1:23" ht="12.75">
      <c r="A151" s="52"/>
      <c r="B151" s="367"/>
      <c r="C151" s="368"/>
      <c r="D151" s="368"/>
      <c r="E151" s="368"/>
      <c r="F151" s="368"/>
      <c r="G151" s="369"/>
      <c r="H151" s="52"/>
      <c r="I151" s="370"/>
      <c r="J151" s="371"/>
      <c r="K151" s="52"/>
      <c r="L151" s="52"/>
      <c r="M151" s="52"/>
      <c r="N151" s="52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1:23" ht="12.75" customHeight="1">
      <c r="A152" s="350" t="s">
        <v>241</v>
      </c>
      <c r="B152" s="362"/>
      <c r="C152" s="362"/>
      <c r="D152" s="362"/>
      <c r="E152" s="362"/>
      <c r="F152" s="362"/>
      <c r="G152" s="362"/>
      <c r="H152" s="362"/>
      <c r="I152" s="362"/>
      <c r="J152" s="362"/>
      <c r="K152" s="362"/>
      <c r="L152" s="52"/>
      <c r="M152" s="52"/>
      <c r="N152" s="52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1:23" ht="29.25" customHeight="1">
      <c r="A153" s="51" t="s">
        <v>17</v>
      </c>
      <c r="B153" s="40" t="s">
        <v>159</v>
      </c>
      <c r="C153" s="89" t="s">
        <v>90</v>
      </c>
      <c r="D153" s="40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1:23" ht="12.75">
      <c r="A154" s="51" t="s">
        <v>58</v>
      </c>
      <c r="B154" s="40"/>
      <c r="C154" s="89"/>
      <c r="D154" s="40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1:23" ht="39" customHeight="1">
      <c r="A155" s="51" t="s">
        <v>18</v>
      </c>
      <c r="B155" s="40" t="s">
        <v>112</v>
      </c>
      <c r="C155" s="89" t="s">
        <v>90</v>
      </c>
      <c r="D155" s="40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1:23" ht="12.75">
      <c r="A156" s="51" t="s">
        <v>59</v>
      </c>
      <c r="B156" s="40"/>
      <c r="C156" s="89"/>
      <c r="D156" s="40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1:23" ht="14.25" customHeight="1">
      <c r="A157" s="51" t="s">
        <v>60</v>
      </c>
      <c r="B157" s="40" t="s">
        <v>61</v>
      </c>
      <c r="C157" s="89" t="s">
        <v>90</v>
      </c>
      <c r="D157" s="40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2.75">
      <c r="A158" s="51" t="s">
        <v>62</v>
      </c>
      <c r="B158" s="40"/>
      <c r="C158" s="40"/>
      <c r="D158" s="40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1:23" ht="12.75">
      <c r="A159" s="51"/>
      <c r="B159" s="40"/>
      <c r="C159" s="40"/>
      <c r="D159" s="40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1:23" ht="12.75" customHeight="1">
      <c r="A160" s="350" t="s">
        <v>160</v>
      </c>
      <c r="B160" s="362"/>
      <c r="C160" s="362"/>
      <c r="D160" s="362"/>
      <c r="E160" s="362"/>
      <c r="F160" s="362"/>
      <c r="G160" s="362"/>
      <c r="H160" s="362"/>
      <c r="I160" s="362"/>
      <c r="J160" s="362"/>
      <c r="K160" s="363"/>
      <c r="L160" s="52"/>
      <c r="M160" s="29">
        <f>SUM(M161+M163+M165)</f>
        <v>78230</v>
      </c>
      <c r="N160" s="29">
        <f aca="true" t="shared" si="18" ref="N160:W160">SUM(N161+N163+N165)</f>
        <v>0</v>
      </c>
      <c r="O160" s="30">
        <f t="shared" si="18"/>
        <v>78230</v>
      </c>
      <c r="P160" s="30">
        <f t="shared" si="18"/>
        <v>78230</v>
      </c>
      <c r="Q160" s="30">
        <f t="shared" si="18"/>
        <v>0</v>
      </c>
      <c r="R160" s="30">
        <f t="shared" si="18"/>
        <v>78230</v>
      </c>
      <c r="S160" s="30">
        <f t="shared" si="18"/>
        <v>78230</v>
      </c>
      <c r="T160" s="30">
        <f t="shared" si="18"/>
        <v>0</v>
      </c>
      <c r="U160" s="30">
        <f t="shared" si="18"/>
        <v>78230</v>
      </c>
      <c r="V160" s="30">
        <f t="shared" si="18"/>
        <v>78230</v>
      </c>
      <c r="W160" s="30">
        <f t="shared" si="18"/>
        <v>0</v>
      </c>
    </row>
    <row r="161" spans="1:23" ht="24.75" customHeight="1">
      <c r="A161" s="63" t="s">
        <v>19</v>
      </c>
      <c r="B161" s="40" t="s">
        <v>178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>
        <f>SUM(M162)</f>
        <v>68900</v>
      </c>
      <c r="N161" s="52"/>
      <c r="O161" s="52">
        <f aca="true" t="shared" si="19" ref="O161:W161">SUM(O162)</f>
        <v>68900</v>
      </c>
      <c r="P161" s="52">
        <f t="shared" si="19"/>
        <v>68900</v>
      </c>
      <c r="Q161" s="55">
        <f t="shared" si="19"/>
        <v>0</v>
      </c>
      <c r="R161" s="52">
        <f t="shared" si="19"/>
        <v>68900</v>
      </c>
      <c r="S161" s="52">
        <f t="shared" si="19"/>
        <v>68900</v>
      </c>
      <c r="T161" s="52">
        <f t="shared" si="19"/>
        <v>0</v>
      </c>
      <c r="U161" s="52">
        <f t="shared" si="19"/>
        <v>68900</v>
      </c>
      <c r="V161" s="52">
        <f t="shared" si="19"/>
        <v>68900</v>
      </c>
      <c r="W161" s="52">
        <f t="shared" si="19"/>
        <v>0</v>
      </c>
    </row>
    <row r="162" spans="1:23" ht="59.25" customHeight="1">
      <c r="A162" s="63" t="s">
        <v>56</v>
      </c>
      <c r="B162" s="40" t="s">
        <v>143</v>
      </c>
      <c r="C162" s="52"/>
      <c r="D162" s="52"/>
      <c r="E162" s="35" t="s">
        <v>144</v>
      </c>
      <c r="F162" s="35" t="s">
        <v>126</v>
      </c>
      <c r="G162" s="35" t="s">
        <v>467</v>
      </c>
      <c r="H162" s="35" t="s">
        <v>119</v>
      </c>
      <c r="I162" s="37" t="s">
        <v>445</v>
      </c>
      <c r="J162" s="35" t="s">
        <v>429</v>
      </c>
      <c r="K162" s="35" t="s">
        <v>446</v>
      </c>
      <c r="L162" s="52"/>
      <c r="M162" s="52">
        <v>68900</v>
      </c>
      <c r="N162" s="52"/>
      <c r="O162" s="52">
        <v>68900</v>
      </c>
      <c r="P162" s="52">
        <v>68900</v>
      </c>
      <c r="Q162" s="55">
        <v>0</v>
      </c>
      <c r="R162" s="52">
        <v>68900</v>
      </c>
      <c r="S162" s="52">
        <v>68900</v>
      </c>
      <c r="T162" s="52">
        <v>0</v>
      </c>
      <c r="U162" s="52">
        <v>68900</v>
      </c>
      <c r="V162" s="52">
        <v>68900</v>
      </c>
      <c r="W162" s="52">
        <v>0</v>
      </c>
    </row>
    <row r="163" spans="1:23" ht="36.75" customHeight="1">
      <c r="A163" s="63" t="s">
        <v>20</v>
      </c>
      <c r="B163" s="40" t="s">
        <v>110</v>
      </c>
      <c r="C163" s="52"/>
      <c r="D163" s="52"/>
      <c r="E163" s="35" t="s">
        <v>144</v>
      </c>
      <c r="F163" s="35" t="s">
        <v>126</v>
      </c>
      <c r="G163" s="35" t="s">
        <v>467</v>
      </c>
      <c r="H163" s="35" t="s">
        <v>121</v>
      </c>
      <c r="I163" s="52"/>
      <c r="J163" s="52"/>
      <c r="K163" s="52"/>
      <c r="L163" s="52"/>
      <c r="M163" s="52">
        <v>9330</v>
      </c>
      <c r="N163" s="52"/>
      <c r="O163" s="52">
        <v>9330</v>
      </c>
      <c r="P163" s="52">
        <v>9330</v>
      </c>
      <c r="Q163" s="55">
        <f>SUM(Q164)</f>
        <v>0</v>
      </c>
      <c r="R163" s="52">
        <v>9330</v>
      </c>
      <c r="S163" s="52">
        <v>9330</v>
      </c>
      <c r="T163" s="55">
        <f>SUM(T164)</f>
        <v>0</v>
      </c>
      <c r="U163" s="52">
        <v>9330</v>
      </c>
      <c r="V163" s="52">
        <v>9330</v>
      </c>
      <c r="W163" s="55">
        <f>SUM(W164)</f>
        <v>0</v>
      </c>
    </row>
    <row r="164" spans="1:23" ht="58.5" customHeight="1">
      <c r="A164" s="63" t="s">
        <v>105</v>
      </c>
      <c r="B164" s="40" t="s">
        <v>143</v>
      </c>
      <c r="C164" s="52"/>
      <c r="D164" s="52"/>
      <c r="E164" s="35" t="s">
        <v>144</v>
      </c>
      <c r="F164" s="35" t="s">
        <v>126</v>
      </c>
      <c r="G164" s="35" t="s">
        <v>467</v>
      </c>
      <c r="H164" s="35" t="s">
        <v>121</v>
      </c>
      <c r="I164" s="52"/>
      <c r="J164" s="52"/>
      <c r="K164" s="52"/>
      <c r="L164" s="52"/>
      <c r="M164" s="52">
        <v>9330</v>
      </c>
      <c r="N164" s="52"/>
      <c r="O164" s="52">
        <v>9330</v>
      </c>
      <c r="P164" s="52">
        <v>9330</v>
      </c>
      <c r="Q164" s="55">
        <v>0</v>
      </c>
      <c r="R164" s="52">
        <v>9330</v>
      </c>
      <c r="S164" s="52">
        <v>9330</v>
      </c>
      <c r="T164" s="55">
        <v>0</v>
      </c>
      <c r="U164" s="52">
        <v>9330</v>
      </c>
      <c r="V164" s="52">
        <v>9330</v>
      </c>
      <c r="W164" s="55">
        <v>0</v>
      </c>
    </row>
    <row r="165" spans="1:23" ht="12.75" customHeight="1">
      <c r="A165" s="63" t="s">
        <v>57</v>
      </c>
      <c r="B165" s="63" t="s">
        <v>61</v>
      </c>
      <c r="C165" s="52"/>
      <c r="D165" s="52"/>
      <c r="E165" s="35"/>
      <c r="F165" s="35"/>
      <c r="G165" s="35"/>
      <c r="H165" s="35"/>
      <c r="I165" s="52"/>
      <c r="J165" s="52"/>
      <c r="K165" s="52"/>
      <c r="L165" s="52"/>
      <c r="M165" s="52"/>
      <c r="N165" s="52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1:23" ht="56.25" customHeight="1">
      <c r="A166" s="63" t="s">
        <v>107</v>
      </c>
      <c r="B166" s="40" t="s">
        <v>143</v>
      </c>
      <c r="C166" s="52"/>
      <c r="D166" s="52"/>
      <c r="E166" s="35"/>
      <c r="F166" s="35"/>
      <c r="G166" s="35"/>
      <c r="H166" s="35"/>
      <c r="I166" s="52"/>
      <c r="J166" s="52"/>
      <c r="K166" s="52"/>
      <c r="L166" s="52"/>
      <c r="M166" s="52"/>
      <c r="N166" s="52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1:23" ht="36.75" customHeight="1">
      <c r="A167" s="350" t="s">
        <v>254</v>
      </c>
      <c r="B167" s="364"/>
      <c r="C167" s="364"/>
      <c r="D167" s="364"/>
      <c r="E167" s="364"/>
      <c r="F167" s="364"/>
      <c r="G167" s="364"/>
      <c r="H167" s="364"/>
      <c r="I167" s="364"/>
      <c r="J167" s="364"/>
      <c r="K167" s="364"/>
      <c r="L167" s="5"/>
      <c r="M167" s="5"/>
      <c r="N167" s="5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 ht="47.25" customHeight="1">
      <c r="A168" s="20" t="s">
        <v>63</v>
      </c>
      <c r="B168" s="40" t="s">
        <v>67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6"/>
      <c r="M168" s="6"/>
      <c r="N168" s="6"/>
      <c r="O168" s="6"/>
      <c r="P168" s="6"/>
      <c r="Q168" s="48"/>
      <c r="R168" s="6"/>
      <c r="S168" s="6"/>
      <c r="T168" s="6"/>
      <c r="U168" s="6"/>
      <c r="V168" s="6"/>
      <c r="W168" s="6"/>
    </row>
    <row r="169" spans="1:23" ht="33.75">
      <c r="A169" s="90" t="s">
        <v>64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6"/>
      <c r="M169" s="6"/>
      <c r="N169" s="6"/>
      <c r="O169" s="6"/>
      <c r="P169" s="6"/>
      <c r="Q169" s="48"/>
      <c r="R169" s="6"/>
      <c r="S169" s="6"/>
      <c r="T169" s="6"/>
      <c r="U169" s="6"/>
      <c r="V169" s="6"/>
      <c r="W169" s="6"/>
    </row>
    <row r="170" spans="1:23" ht="12.75">
      <c r="A170" s="9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6"/>
      <c r="M170" s="6"/>
      <c r="N170" s="6"/>
      <c r="O170" s="6"/>
      <c r="P170" s="6"/>
      <c r="Q170" s="48"/>
      <c r="R170" s="6"/>
      <c r="S170" s="6"/>
      <c r="T170" s="6"/>
      <c r="U170" s="6"/>
      <c r="V170" s="6"/>
      <c r="W170" s="6"/>
    </row>
    <row r="171" spans="1:23" ht="38.25" customHeight="1">
      <c r="A171" s="63" t="s">
        <v>65</v>
      </c>
      <c r="B171" s="40" t="s">
        <v>68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5"/>
      <c r="R171" s="52"/>
      <c r="S171" s="52"/>
      <c r="T171" s="52"/>
      <c r="U171" s="52"/>
      <c r="V171" s="52"/>
      <c r="W171" s="52"/>
    </row>
    <row r="172" spans="1:23" ht="12.75">
      <c r="A172" s="63" t="s">
        <v>66</v>
      </c>
      <c r="B172" s="40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5"/>
      <c r="R172" s="52"/>
      <c r="S172" s="52"/>
      <c r="T172" s="52"/>
      <c r="U172" s="52"/>
      <c r="V172" s="52"/>
      <c r="W172" s="52"/>
    </row>
    <row r="173" spans="1:23" ht="25.5" customHeight="1">
      <c r="A173" s="350" t="s">
        <v>272</v>
      </c>
      <c r="B173" s="364"/>
      <c r="C173" s="364"/>
      <c r="D173" s="364"/>
      <c r="E173" s="364"/>
      <c r="F173" s="364"/>
      <c r="G173" s="364"/>
      <c r="H173" s="364"/>
      <c r="I173" s="364"/>
      <c r="J173" s="364"/>
      <c r="K173" s="364"/>
      <c r="L173" s="5"/>
      <c r="M173" s="5"/>
      <c r="N173" s="5"/>
      <c r="O173" s="5"/>
      <c r="P173" s="5"/>
      <c r="Q173" s="34"/>
      <c r="R173" s="5"/>
      <c r="S173" s="5"/>
      <c r="T173" s="5"/>
      <c r="U173" s="5"/>
      <c r="V173" s="5"/>
      <c r="W173" s="5"/>
    </row>
    <row r="174" spans="1:23" ht="12.75">
      <c r="A174" s="6" t="s">
        <v>22</v>
      </c>
      <c r="B174" s="6" t="s">
        <v>69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5"/>
      <c r="R174" s="52"/>
      <c r="S174" s="52"/>
      <c r="T174" s="52"/>
      <c r="U174" s="52"/>
      <c r="V174" s="52"/>
      <c r="W174" s="52"/>
    </row>
    <row r="175" spans="1:23" ht="69.75" customHeight="1">
      <c r="A175" s="63" t="s">
        <v>70</v>
      </c>
      <c r="B175" s="90" t="s">
        <v>71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52"/>
      <c r="M175" s="52"/>
      <c r="N175" s="52"/>
      <c r="O175" s="52"/>
      <c r="P175" s="52"/>
      <c r="Q175" s="55"/>
      <c r="R175" s="52"/>
      <c r="S175" s="52"/>
      <c r="T175" s="52"/>
      <c r="U175" s="52"/>
      <c r="V175" s="52"/>
      <c r="W175" s="52"/>
    </row>
    <row r="176" spans="1:23" ht="12.75">
      <c r="A176" s="63" t="s">
        <v>72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5"/>
      <c r="R176" s="52"/>
      <c r="S176" s="52"/>
      <c r="T176" s="52"/>
      <c r="U176" s="52"/>
      <c r="V176" s="52"/>
      <c r="W176" s="52"/>
    </row>
    <row r="177" spans="1:23" ht="12.75">
      <c r="A177" s="63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5"/>
      <c r="R177" s="52"/>
      <c r="S177" s="52"/>
      <c r="T177" s="52"/>
      <c r="U177" s="52"/>
      <c r="V177" s="52"/>
      <c r="W177" s="52"/>
    </row>
    <row r="178" spans="1:23" ht="48.75" customHeight="1">
      <c r="A178" s="63" t="s">
        <v>73</v>
      </c>
      <c r="B178" s="40" t="s">
        <v>273</v>
      </c>
      <c r="C178" s="15" t="s">
        <v>90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5"/>
      <c r="R178" s="52"/>
      <c r="S178" s="52"/>
      <c r="T178" s="52"/>
      <c r="U178" s="52"/>
      <c r="V178" s="52"/>
      <c r="W178" s="52"/>
    </row>
    <row r="179" spans="1:23" ht="12.75">
      <c r="A179" s="63" t="s">
        <v>74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5"/>
      <c r="R179" s="52"/>
      <c r="S179" s="52"/>
      <c r="T179" s="52"/>
      <c r="U179" s="52"/>
      <c r="V179" s="52"/>
      <c r="W179" s="52"/>
    </row>
    <row r="180" spans="1:23" ht="12.75">
      <c r="A180" s="63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5"/>
      <c r="R180" s="52"/>
      <c r="S180" s="52"/>
      <c r="T180" s="52"/>
      <c r="U180" s="52"/>
      <c r="V180" s="52"/>
      <c r="W180" s="52"/>
    </row>
    <row r="181" spans="1:23" ht="24" customHeight="1">
      <c r="A181" s="63" t="s">
        <v>75</v>
      </c>
      <c r="B181" s="40" t="s">
        <v>76</v>
      </c>
      <c r="C181" s="15" t="s">
        <v>90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5"/>
      <c r="R181" s="52"/>
      <c r="S181" s="52"/>
      <c r="T181" s="52"/>
      <c r="U181" s="52"/>
      <c r="V181" s="52"/>
      <c r="W181" s="52"/>
    </row>
    <row r="182" spans="1:23" ht="12.75">
      <c r="A182" s="63" t="s">
        <v>77</v>
      </c>
      <c r="B182" s="40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5"/>
      <c r="R182" s="52"/>
      <c r="S182" s="52"/>
      <c r="T182" s="52"/>
      <c r="U182" s="52"/>
      <c r="V182" s="52"/>
      <c r="W182" s="52"/>
    </row>
    <row r="183" spans="1:23" ht="12.75">
      <c r="A183" s="63" t="s">
        <v>23</v>
      </c>
      <c r="B183" s="6" t="s">
        <v>109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5"/>
      <c r="R183" s="52"/>
      <c r="S183" s="52"/>
      <c r="T183" s="52"/>
      <c r="U183" s="52"/>
      <c r="V183" s="52"/>
      <c r="W183" s="52"/>
    </row>
    <row r="184" spans="1:23" ht="71.25" customHeight="1">
      <c r="A184" s="63" t="s">
        <v>78</v>
      </c>
      <c r="B184" s="90" t="s">
        <v>83</v>
      </c>
      <c r="C184" s="63"/>
      <c r="D184" s="63"/>
      <c r="E184" s="63"/>
      <c r="F184" s="63"/>
      <c r="G184" s="63"/>
      <c r="H184" s="63"/>
      <c r="I184" s="63"/>
      <c r="J184" s="63"/>
      <c r="K184" s="52"/>
      <c r="L184" s="52"/>
      <c r="M184" s="52"/>
      <c r="N184" s="52"/>
      <c r="O184" s="52"/>
      <c r="P184" s="52"/>
      <c r="Q184" s="55"/>
      <c r="R184" s="52"/>
      <c r="S184" s="52"/>
      <c r="T184" s="52"/>
      <c r="U184" s="52"/>
      <c r="V184" s="52"/>
      <c r="W184" s="52"/>
    </row>
    <row r="185" spans="1:23" ht="12.75">
      <c r="A185" s="63" t="s">
        <v>72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5"/>
      <c r="R185" s="52"/>
      <c r="S185" s="52"/>
      <c r="T185" s="52"/>
      <c r="U185" s="52"/>
      <c r="V185" s="52"/>
      <c r="W185" s="52"/>
    </row>
    <row r="186" spans="1:23" ht="12.75" customHeight="1">
      <c r="A186" s="6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5"/>
      <c r="R186" s="52"/>
      <c r="S186" s="52"/>
      <c r="T186" s="52"/>
      <c r="U186" s="52"/>
      <c r="V186" s="52"/>
      <c r="W186" s="52"/>
    </row>
    <row r="187" spans="1:23" ht="48.75" customHeight="1">
      <c r="A187" s="63" t="s">
        <v>79</v>
      </c>
      <c r="B187" s="40" t="s">
        <v>274</v>
      </c>
      <c r="C187" s="15" t="s">
        <v>90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5"/>
      <c r="R187" s="52"/>
      <c r="S187" s="52"/>
      <c r="T187" s="52"/>
      <c r="U187" s="52"/>
      <c r="V187" s="52"/>
      <c r="W187" s="52"/>
    </row>
    <row r="188" spans="1:23" ht="12.75">
      <c r="A188" s="63" t="s">
        <v>80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5"/>
      <c r="R188" s="52"/>
      <c r="S188" s="52"/>
      <c r="T188" s="52"/>
      <c r="U188" s="52"/>
      <c r="V188" s="52"/>
      <c r="W188" s="52"/>
    </row>
    <row r="189" spans="1:23" ht="12.75">
      <c r="A189" s="63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5"/>
      <c r="R189" s="52"/>
      <c r="S189" s="52"/>
      <c r="T189" s="52"/>
      <c r="U189" s="52"/>
      <c r="V189" s="52"/>
      <c r="W189" s="52"/>
    </row>
    <row r="190" spans="1:23" ht="27.75" customHeight="1">
      <c r="A190" s="63" t="s">
        <v>81</v>
      </c>
      <c r="B190" s="40" t="s">
        <v>84</v>
      </c>
      <c r="C190" s="15" t="s">
        <v>90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5"/>
      <c r="R190" s="52"/>
      <c r="S190" s="52"/>
      <c r="T190" s="52"/>
      <c r="U190" s="52"/>
      <c r="V190" s="52"/>
      <c r="W190" s="52"/>
    </row>
    <row r="191" spans="1:23" ht="12.75">
      <c r="A191" s="63" t="s">
        <v>82</v>
      </c>
      <c r="B191" s="40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5"/>
      <c r="R191" s="52"/>
      <c r="S191" s="52"/>
      <c r="T191" s="52"/>
      <c r="U191" s="52"/>
      <c r="V191" s="52"/>
      <c r="W191" s="52"/>
    </row>
    <row r="192" spans="1:23" ht="12.75">
      <c r="A192" s="63"/>
      <c r="B192" s="40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5"/>
      <c r="R192" s="52"/>
      <c r="S192" s="52"/>
      <c r="T192" s="52"/>
      <c r="U192" s="52"/>
      <c r="V192" s="52"/>
      <c r="W192" s="52"/>
    </row>
    <row r="193" spans="1:23" ht="15.75" customHeight="1">
      <c r="A193" s="63"/>
      <c r="B193" s="40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5"/>
      <c r="R193" s="52"/>
      <c r="S193" s="52"/>
      <c r="T193" s="52"/>
      <c r="U193" s="52"/>
      <c r="V193" s="52"/>
      <c r="W193" s="52"/>
    </row>
    <row r="194" spans="1:23" ht="12.75" customHeight="1">
      <c r="A194" s="6" t="s">
        <v>85</v>
      </c>
      <c r="B194" s="350" t="s">
        <v>86</v>
      </c>
      <c r="C194" s="362"/>
      <c r="D194" s="362"/>
      <c r="E194" s="364"/>
      <c r="F194" s="364"/>
      <c r="G194" s="364"/>
      <c r="H194" s="364"/>
      <c r="I194" s="382"/>
      <c r="J194" s="52"/>
      <c r="K194" s="52"/>
      <c r="L194" s="52"/>
      <c r="M194" s="52"/>
      <c r="N194" s="52"/>
      <c r="O194" s="52"/>
      <c r="P194" s="52"/>
      <c r="Q194" s="55"/>
      <c r="R194" s="52"/>
      <c r="S194" s="52"/>
      <c r="T194" s="52"/>
      <c r="U194" s="52"/>
      <c r="V194" s="52"/>
      <c r="W194" s="52"/>
    </row>
    <row r="195" spans="1:23" ht="12.75">
      <c r="A195" s="63" t="s">
        <v>87</v>
      </c>
      <c r="B195" s="40"/>
      <c r="C195" s="15" t="s">
        <v>90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5"/>
      <c r="R195" s="52"/>
      <c r="S195" s="52"/>
      <c r="T195" s="52"/>
      <c r="U195" s="52"/>
      <c r="V195" s="52"/>
      <c r="W195" s="52"/>
    </row>
    <row r="196" spans="1:23" ht="12.75">
      <c r="A196" s="63" t="s">
        <v>88</v>
      </c>
      <c r="B196" s="40"/>
      <c r="C196" s="15" t="s">
        <v>90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5"/>
      <c r="R196" s="52"/>
      <c r="S196" s="52"/>
      <c r="T196" s="52"/>
      <c r="U196" s="52"/>
      <c r="V196" s="52"/>
      <c r="W196" s="52"/>
    </row>
    <row r="197" spans="1:23" ht="12.75">
      <c r="A197" s="63"/>
      <c r="B197" s="52"/>
      <c r="C197" s="74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5"/>
      <c r="R197" s="52"/>
      <c r="S197" s="52"/>
      <c r="T197" s="52"/>
      <c r="U197" s="52"/>
      <c r="V197" s="52"/>
      <c r="W197" s="52"/>
    </row>
    <row r="198" spans="1:23" ht="12.75" customHeight="1">
      <c r="A198" s="350" t="s">
        <v>275</v>
      </c>
      <c r="B198" s="364"/>
      <c r="C198" s="364"/>
      <c r="D198" s="364"/>
      <c r="E198" s="364"/>
      <c r="F198" s="364"/>
      <c r="G198" s="364"/>
      <c r="H198" s="364"/>
      <c r="I198" s="364"/>
      <c r="J198" s="364"/>
      <c r="K198" s="19"/>
      <c r="L198" s="5"/>
      <c r="M198" s="5"/>
      <c r="N198" s="5"/>
      <c r="O198" s="5"/>
      <c r="P198" s="5"/>
      <c r="Q198" s="34"/>
      <c r="R198" s="5"/>
      <c r="S198" s="5"/>
      <c r="T198" s="5"/>
      <c r="U198" s="5"/>
      <c r="V198" s="5"/>
      <c r="W198" s="5"/>
    </row>
    <row r="199" spans="1:23" ht="12.75">
      <c r="A199" s="63" t="s">
        <v>24</v>
      </c>
      <c r="B199" s="52"/>
      <c r="C199" s="74" t="s">
        <v>90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5"/>
      <c r="R199" s="52"/>
      <c r="S199" s="52"/>
      <c r="T199" s="52"/>
      <c r="U199" s="52"/>
      <c r="V199" s="52"/>
      <c r="W199" s="52"/>
    </row>
    <row r="200" spans="1:23" ht="12.75">
      <c r="A200" s="63" t="s">
        <v>25</v>
      </c>
      <c r="B200" s="52"/>
      <c r="C200" s="74" t="s">
        <v>90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5"/>
      <c r="R200" s="52"/>
      <c r="S200" s="52"/>
      <c r="T200" s="52"/>
      <c r="U200" s="52"/>
      <c r="V200" s="52"/>
      <c r="W200" s="52"/>
    </row>
    <row r="201" spans="1:23" ht="15.75" customHeight="1">
      <c r="A201" s="16" t="s">
        <v>44</v>
      </c>
      <c r="B201" s="350" t="s">
        <v>45</v>
      </c>
      <c r="C201" s="362"/>
      <c r="D201" s="362"/>
      <c r="E201" s="362"/>
      <c r="F201" s="362"/>
      <c r="G201" s="362"/>
      <c r="H201" s="362"/>
      <c r="I201" s="362"/>
      <c r="J201" s="362"/>
      <c r="K201" s="362"/>
      <c r="L201" s="363"/>
      <c r="M201" s="51"/>
      <c r="N201" s="52"/>
      <c r="O201" s="52"/>
      <c r="P201" s="52"/>
      <c r="Q201" s="55"/>
      <c r="R201" s="52"/>
      <c r="S201" s="52"/>
      <c r="T201" s="52"/>
      <c r="U201" s="52"/>
      <c r="V201" s="52"/>
      <c r="W201" s="52"/>
    </row>
    <row r="202" spans="1:23" ht="35.25" customHeight="1">
      <c r="A202" s="63" t="s">
        <v>26</v>
      </c>
      <c r="B202" s="5" t="s">
        <v>89</v>
      </c>
      <c r="C202" s="16" t="s">
        <v>90</v>
      </c>
      <c r="D202" s="6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5"/>
      <c r="R202" s="52"/>
      <c r="S202" s="52"/>
      <c r="T202" s="52"/>
      <c r="U202" s="52"/>
      <c r="V202" s="52"/>
      <c r="W202" s="52"/>
    </row>
    <row r="203" spans="1:23" ht="12.75">
      <c r="A203" s="51" t="s">
        <v>17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5"/>
      <c r="R203" s="52"/>
      <c r="S203" s="52"/>
      <c r="T203" s="52"/>
      <c r="U203" s="52"/>
      <c r="V203" s="52"/>
      <c r="W203" s="52"/>
    </row>
    <row r="204" spans="1:23" ht="12.75">
      <c r="A204" s="63" t="s">
        <v>18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5"/>
      <c r="R204" s="52"/>
      <c r="S204" s="52"/>
      <c r="T204" s="52"/>
      <c r="U204" s="52"/>
      <c r="V204" s="52"/>
      <c r="W204" s="52"/>
    </row>
    <row r="205" spans="1:23" ht="47.25" customHeight="1">
      <c r="A205" s="63" t="s">
        <v>27</v>
      </c>
      <c r="B205" s="5" t="s">
        <v>91</v>
      </c>
      <c r="C205" s="15" t="s">
        <v>90</v>
      </c>
      <c r="D205" s="15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5"/>
      <c r="R205" s="52"/>
      <c r="S205" s="52"/>
      <c r="T205" s="52"/>
      <c r="U205" s="52"/>
      <c r="V205" s="52"/>
      <c r="W205" s="52"/>
    </row>
    <row r="206" spans="1:23" ht="12.75">
      <c r="A206" s="63" t="s">
        <v>19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5"/>
      <c r="R206" s="52"/>
      <c r="S206" s="52"/>
      <c r="T206" s="52"/>
      <c r="U206" s="52"/>
      <c r="V206" s="52"/>
      <c r="W206" s="52"/>
    </row>
    <row r="207" spans="1:23" ht="12.75">
      <c r="A207" s="63" t="s">
        <v>92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5"/>
      <c r="R207" s="52"/>
      <c r="S207" s="52"/>
      <c r="T207" s="52"/>
      <c r="U207" s="52"/>
      <c r="V207" s="52"/>
      <c r="W207" s="52"/>
    </row>
    <row r="208" spans="1:23" ht="37.5" customHeight="1">
      <c r="A208" s="6" t="s">
        <v>12</v>
      </c>
      <c r="B208" s="5" t="s">
        <v>93</v>
      </c>
      <c r="C208" s="15" t="s">
        <v>90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5"/>
      <c r="R208" s="52"/>
      <c r="S208" s="52"/>
      <c r="T208" s="52"/>
      <c r="U208" s="52"/>
      <c r="V208" s="52"/>
      <c r="W208" s="52"/>
    </row>
    <row r="209" spans="1:23" ht="15.75" customHeight="1">
      <c r="A209" s="63" t="s">
        <v>65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5"/>
      <c r="R209" s="52"/>
      <c r="S209" s="52"/>
      <c r="T209" s="52"/>
      <c r="U209" s="52"/>
      <c r="V209" s="52"/>
      <c r="W209" s="52"/>
    </row>
    <row r="210" spans="1:23" ht="12.75">
      <c r="A210" s="63" t="s">
        <v>94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5"/>
      <c r="R210" s="52"/>
      <c r="S210" s="52"/>
      <c r="T210" s="52"/>
      <c r="U210" s="52"/>
      <c r="V210" s="52"/>
      <c r="W210" s="52"/>
    </row>
    <row r="211" spans="1:23" ht="12.75">
      <c r="A211" s="6" t="s">
        <v>13</v>
      </c>
      <c r="B211" s="6" t="s">
        <v>95</v>
      </c>
      <c r="C211" s="15" t="s">
        <v>90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5"/>
      <c r="R211" s="52"/>
      <c r="S211" s="52"/>
      <c r="T211" s="52"/>
      <c r="U211" s="52"/>
      <c r="V211" s="52"/>
      <c r="W211" s="52"/>
    </row>
    <row r="212" spans="1:23" ht="12.75">
      <c r="A212" s="63" t="s">
        <v>98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5"/>
      <c r="R212" s="52"/>
      <c r="S212" s="52"/>
      <c r="T212" s="52"/>
      <c r="U212" s="52"/>
      <c r="V212" s="52"/>
      <c r="W212" s="52"/>
    </row>
    <row r="213" spans="1:23" ht="12.75">
      <c r="A213" s="63" t="s">
        <v>96</v>
      </c>
      <c r="B213" s="6" t="s">
        <v>97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5"/>
      <c r="R213" s="52"/>
      <c r="S213" s="52"/>
      <c r="T213" s="52"/>
      <c r="U213" s="52"/>
      <c r="V213" s="52"/>
      <c r="W213" s="52"/>
    </row>
    <row r="214" spans="1:23" ht="12.75">
      <c r="A214" s="63" t="s">
        <v>99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5"/>
      <c r="R214" s="52"/>
      <c r="S214" s="52"/>
      <c r="T214" s="52"/>
      <c r="U214" s="52"/>
      <c r="V214" s="52"/>
      <c r="W214" s="52"/>
    </row>
    <row r="215" spans="1:23" ht="12.75">
      <c r="A215" s="6" t="s">
        <v>100</v>
      </c>
      <c r="B215" s="6" t="s">
        <v>101</v>
      </c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5"/>
      <c r="R215" s="52"/>
      <c r="S215" s="52"/>
      <c r="T215" s="52"/>
      <c r="U215" s="52"/>
      <c r="V215" s="52"/>
      <c r="W215" s="52"/>
    </row>
    <row r="216" spans="1:23" ht="15.75" customHeight="1">
      <c r="A216" s="63" t="s">
        <v>102</v>
      </c>
      <c r="B216" s="52"/>
      <c r="C216" s="52"/>
      <c r="D216" s="52"/>
      <c r="E216" s="52"/>
      <c r="F216" s="52"/>
      <c r="G216" s="52"/>
      <c r="H216" s="52"/>
      <c r="I216" s="52"/>
      <c r="J216" s="19"/>
      <c r="K216" s="52"/>
      <c r="L216" s="52"/>
      <c r="M216" s="52"/>
      <c r="N216" s="52"/>
      <c r="O216" s="52"/>
      <c r="P216" s="52"/>
      <c r="Q216" s="55"/>
      <c r="R216" s="52"/>
      <c r="S216" s="52"/>
      <c r="T216" s="52"/>
      <c r="U216" s="52"/>
      <c r="V216" s="52"/>
      <c r="W216" s="52"/>
    </row>
    <row r="217" spans="1:23" ht="15.75" customHeight="1">
      <c r="A217" s="16" t="s">
        <v>46</v>
      </c>
      <c r="B217" s="350" t="s">
        <v>468</v>
      </c>
      <c r="C217" s="413"/>
      <c r="D217" s="413"/>
      <c r="E217" s="413"/>
      <c r="F217" s="413"/>
      <c r="G217" s="413"/>
      <c r="H217" s="413"/>
      <c r="I217" s="413"/>
      <c r="J217" s="413"/>
      <c r="K217" s="413"/>
      <c r="L217" s="19"/>
      <c r="M217" s="5"/>
      <c r="N217" s="5"/>
      <c r="O217" s="5"/>
      <c r="P217" s="5"/>
      <c r="Q217" s="34"/>
      <c r="R217" s="5"/>
      <c r="S217" s="5"/>
      <c r="T217" s="5"/>
      <c r="U217" s="5"/>
      <c r="V217" s="5"/>
      <c r="W217" s="5"/>
    </row>
    <row r="218" spans="1:23" ht="36.75" customHeight="1">
      <c r="A218" s="6" t="s">
        <v>26</v>
      </c>
      <c r="B218" s="5" t="s">
        <v>277</v>
      </c>
      <c r="C218" s="15" t="s">
        <v>90</v>
      </c>
      <c r="D218" s="5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5"/>
      <c r="R218" s="52"/>
      <c r="S218" s="52"/>
      <c r="T218" s="52"/>
      <c r="U218" s="52"/>
      <c r="V218" s="52"/>
      <c r="W218" s="52"/>
    </row>
    <row r="219" spans="1:23" ht="15.75" customHeight="1">
      <c r="A219" s="63" t="s">
        <v>17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250"/>
      <c r="R219" s="79"/>
      <c r="S219" s="52"/>
      <c r="T219" s="52"/>
      <c r="U219" s="52"/>
      <c r="V219" s="52"/>
      <c r="W219" s="52"/>
    </row>
    <row r="220" spans="1:23" ht="12.75">
      <c r="A220" s="51" t="s">
        <v>18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5"/>
      <c r="R220" s="52"/>
      <c r="S220" s="52"/>
      <c r="T220" s="52"/>
      <c r="U220" s="52"/>
      <c r="V220" s="52"/>
      <c r="W220" s="52"/>
    </row>
    <row r="221" spans="1:23" ht="74.25" customHeight="1">
      <c r="A221" s="6" t="s">
        <v>27</v>
      </c>
      <c r="B221" s="5" t="s">
        <v>278</v>
      </c>
      <c r="C221" s="15" t="s">
        <v>90</v>
      </c>
      <c r="D221" s="5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5"/>
      <c r="R221" s="52"/>
      <c r="S221" s="52"/>
      <c r="T221" s="52"/>
      <c r="U221" s="52"/>
      <c r="V221" s="52"/>
      <c r="W221" s="52"/>
    </row>
    <row r="222" spans="1:23" ht="12.75">
      <c r="A222" s="63" t="s">
        <v>19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5"/>
      <c r="R222" s="52"/>
      <c r="S222" s="52"/>
      <c r="T222" s="52"/>
      <c r="U222" s="52"/>
      <c r="V222" s="52"/>
      <c r="W222" s="52"/>
    </row>
    <row r="223" spans="1:23" ht="12.75">
      <c r="A223" s="63" t="s">
        <v>20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5"/>
      <c r="R223" s="52"/>
      <c r="S223" s="52"/>
      <c r="T223" s="52"/>
      <c r="U223" s="52"/>
      <c r="V223" s="52"/>
      <c r="W223" s="52"/>
    </row>
    <row r="224" spans="1:23" ht="15.75" customHeight="1">
      <c r="A224" s="16" t="s">
        <v>33</v>
      </c>
      <c r="B224" s="350" t="s">
        <v>279</v>
      </c>
      <c r="C224" s="364"/>
      <c r="D224" s="364"/>
      <c r="E224" s="364"/>
      <c r="F224" s="364"/>
      <c r="G224" s="364"/>
      <c r="H224" s="364"/>
      <c r="I224" s="364"/>
      <c r="J224" s="364"/>
      <c r="K224" s="364"/>
      <c r="L224" s="364"/>
      <c r="M224" s="5"/>
      <c r="N224" s="5"/>
      <c r="O224" s="5"/>
      <c r="P224" s="5"/>
      <c r="Q224" s="34"/>
      <c r="R224" s="5"/>
      <c r="S224" s="5"/>
      <c r="T224" s="5"/>
      <c r="U224" s="5"/>
      <c r="V224" s="5"/>
      <c r="W224" s="5"/>
    </row>
    <row r="225" spans="1:23" ht="12.75">
      <c r="A225" s="63" t="s">
        <v>30</v>
      </c>
      <c r="B225" s="52"/>
      <c r="C225" s="15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5"/>
      <c r="R225" s="52"/>
      <c r="S225" s="52"/>
      <c r="T225" s="52"/>
      <c r="U225" s="52"/>
      <c r="V225" s="52"/>
      <c r="W225" s="52"/>
    </row>
    <row r="226" spans="1:23" ht="12.75">
      <c r="A226" s="63" t="s">
        <v>27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5"/>
      <c r="R226" s="52"/>
      <c r="S226" s="52"/>
      <c r="T226" s="52"/>
      <c r="U226" s="52"/>
      <c r="V226" s="52"/>
      <c r="W226" s="52"/>
    </row>
    <row r="227" spans="1:23" ht="15.75" customHeight="1">
      <c r="A227" s="16" t="s">
        <v>47</v>
      </c>
      <c r="B227" s="350" t="s">
        <v>48</v>
      </c>
      <c r="C227" s="362"/>
      <c r="D227" s="362"/>
      <c r="E227" s="362"/>
      <c r="F227" s="362"/>
      <c r="G227" s="362"/>
      <c r="H227" s="362"/>
      <c r="I227" s="362"/>
      <c r="J227" s="363"/>
      <c r="K227" s="52"/>
      <c r="L227" s="52"/>
      <c r="M227" s="24"/>
      <c r="N227" s="52"/>
      <c r="O227" s="51"/>
      <c r="P227" s="52"/>
      <c r="Q227" s="55"/>
      <c r="R227" s="51"/>
      <c r="S227" s="52"/>
      <c r="T227" s="52"/>
      <c r="U227" s="52"/>
      <c r="V227" s="51"/>
      <c r="W227" s="52"/>
    </row>
    <row r="228" spans="1:23" ht="12.75">
      <c r="A228" s="63" t="s">
        <v>26</v>
      </c>
      <c r="B228" s="6" t="s">
        <v>34</v>
      </c>
      <c r="C228" s="15" t="s">
        <v>90</v>
      </c>
      <c r="D228" s="6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5"/>
      <c r="R228" s="52"/>
      <c r="S228" s="52"/>
      <c r="T228" s="52"/>
      <c r="U228" s="52"/>
      <c r="V228" s="52"/>
      <c r="W228" s="52"/>
    </row>
    <row r="229" spans="1:23" ht="24" customHeight="1">
      <c r="A229" s="51" t="s">
        <v>17</v>
      </c>
      <c r="B229" s="5" t="s">
        <v>51</v>
      </c>
      <c r="C229" s="15" t="s">
        <v>90</v>
      </c>
      <c r="D229" s="5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5"/>
      <c r="R229" s="52"/>
      <c r="S229" s="52"/>
      <c r="T229" s="52"/>
      <c r="U229" s="52"/>
      <c r="V229" s="52"/>
      <c r="W229" s="52"/>
    </row>
    <row r="230" spans="1:23" ht="12.75">
      <c r="A230" s="63">
        <v>2</v>
      </c>
      <c r="B230" s="6" t="s">
        <v>31</v>
      </c>
      <c r="C230" s="15" t="s">
        <v>90</v>
      </c>
      <c r="D230" s="6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5"/>
      <c r="R230" s="52"/>
      <c r="S230" s="52"/>
      <c r="T230" s="52"/>
      <c r="U230" s="52"/>
      <c r="V230" s="52"/>
      <c r="W230" s="52"/>
    </row>
    <row r="231" spans="1:23" ht="12.75">
      <c r="A231" s="63" t="s">
        <v>19</v>
      </c>
      <c r="B231" s="29"/>
      <c r="C231" s="15" t="s">
        <v>90</v>
      </c>
      <c r="D231" s="29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5"/>
      <c r="R231" s="51"/>
      <c r="S231" s="52"/>
      <c r="T231" s="52"/>
      <c r="U231" s="52"/>
      <c r="V231" s="52"/>
      <c r="W231" s="52"/>
    </row>
    <row r="232" spans="1:23" ht="24.75" customHeight="1">
      <c r="A232" s="63">
        <v>3</v>
      </c>
      <c r="B232" s="5" t="s">
        <v>280</v>
      </c>
      <c r="C232" s="15" t="s">
        <v>90</v>
      </c>
      <c r="D232" s="6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5"/>
      <c r="R232" s="52"/>
      <c r="S232" s="52"/>
      <c r="T232" s="52"/>
      <c r="U232" s="52"/>
      <c r="V232" s="52"/>
      <c r="W232" s="52"/>
    </row>
    <row r="233" spans="1:23" ht="12.75">
      <c r="A233" s="63" t="s">
        <v>21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5"/>
      <c r="R233" s="52"/>
      <c r="S233" s="52"/>
      <c r="T233" s="52"/>
      <c r="U233" s="52"/>
      <c r="V233" s="52"/>
      <c r="W233" s="52"/>
    </row>
    <row r="234" spans="1:23" ht="12.75">
      <c r="A234" s="63" t="s">
        <v>111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5"/>
      <c r="R234" s="52"/>
      <c r="S234" s="52"/>
      <c r="T234" s="52"/>
      <c r="U234" s="52"/>
      <c r="V234" s="52"/>
      <c r="W234" s="52"/>
    </row>
    <row r="235" spans="1:23" ht="12.75">
      <c r="A235" s="6" t="s">
        <v>32</v>
      </c>
      <c r="B235" s="350" t="s">
        <v>50</v>
      </c>
      <c r="C235" s="364"/>
      <c r="D235" s="364"/>
      <c r="E235" s="364"/>
      <c r="F235" s="364"/>
      <c r="G235" s="364"/>
      <c r="H235" s="364"/>
      <c r="I235" s="364"/>
      <c r="J235" s="364"/>
      <c r="K235" s="364"/>
      <c r="L235" s="80"/>
      <c r="M235" s="80"/>
      <c r="N235" s="80"/>
      <c r="O235" s="80"/>
      <c r="P235" s="80"/>
      <c r="Q235" s="251"/>
      <c r="R235" s="80"/>
      <c r="S235" s="80"/>
      <c r="T235" s="80"/>
      <c r="U235" s="80"/>
      <c r="V235" s="80"/>
      <c r="W235" s="80"/>
    </row>
    <row r="236" spans="1:23" ht="12.75">
      <c r="A236" s="52"/>
      <c r="B236" s="26"/>
      <c r="C236" s="26"/>
      <c r="D236" s="26"/>
      <c r="E236" s="26"/>
      <c r="F236" s="26"/>
      <c r="G236" s="26"/>
      <c r="H236" s="26"/>
      <c r="I236" s="26"/>
      <c r="J236" s="52"/>
      <c r="K236" s="52"/>
      <c r="L236" s="52"/>
      <c r="M236" s="52"/>
      <c r="N236" s="52"/>
      <c r="O236" s="52"/>
      <c r="P236" s="52"/>
      <c r="Q236" s="55"/>
      <c r="R236" s="52"/>
      <c r="S236" s="52"/>
      <c r="T236" s="52"/>
      <c r="U236" s="52"/>
      <c r="V236" s="52"/>
      <c r="W236" s="52"/>
    </row>
    <row r="237" spans="1:23" ht="43.5" customHeight="1">
      <c r="A237" s="6" t="s">
        <v>49</v>
      </c>
      <c r="B237" s="350" t="s">
        <v>281</v>
      </c>
      <c r="C237" s="364"/>
      <c r="D237" s="364"/>
      <c r="E237" s="364"/>
      <c r="F237" s="364"/>
      <c r="G237" s="364"/>
      <c r="H237" s="364"/>
      <c r="I237" s="364"/>
      <c r="J237" s="364"/>
      <c r="K237" s="364"/>
      <c r="L237" s="5"/>
      <c r="M237" s="5"/>
      <c r="N237" s="5"/>
      <c r="O237" s="5"/>
      <c r="P237" s="5"/>
      <c r="Q237" s="34"/>
      <c r="R237" s="5"/>
      <c r="S237" s="5"/>
      <c r="T237" s="5"/>
      <c r="U237" s="5"/>
      <c r="V237" s="5"/>
      <c r="W237" s="5"/>
    </row>
    <row r="238" spans="1:23" ht="12.7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252"/>
      <c r="R238" s="81"/>
      <c r="S238" s="81"/>
      <c r="T238" s="81"/>
      <c r="U238" s="81"/>
      <c r="V238" s="81"/>
      <c r="W238" s="81"/>
    </row>
    <row r="239" spans="1:23" ht="12.75">
      <c r="A239" s="17" t="s">
        <v>103</v>
      </c>
      <c r="B239" s="17" t="s">
        <v>61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252"/>
      <c r="R239" s="81"/>
      <c r="S239" s="81"/>
      <c r="T239" s="81"/>
      <c r="U239" s="81"/>
      <c r="V239" s="81"/>
      <c r="W239" s="81"/>
    </row>
    <row r="240" spans="1:23" ht="12.75">
      <c r="A240" s="32"/>
      <c r="B240" s="32" t="s">
        <v>283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>
        <f aca="true" t="shared" si="20" ref="M240:W240">SUM(M150+M201+M217+M224+M227+M235+M237+M239)</f>
        <v>78230</v>
      </c>
      <c r="N240" s="32">
        <f t="shared" si="20"/>
        <v>0</v>
      </c>
      <c r="O240" s="32">
        <f t="shared" si="20"/>
        <v>78230</v>
      </c>
      <c r="P240" s="32">
        <f t="shared" si="20"/>
        <v>78230</v>
      </c>
      <c r="Q240" s="33">
        <f t="shared" si="20"/>
        <v>0</v>
      </c>
      <c r="R240" s="32">
        <f t="shared" si="20"/>
        <v>78230</v>
      </c>
      <c r="S240" s="32">
        <f t="shared" si="20"/>
        <v>78230</v>
      </c>
      <c r="T240" s="32">
        <f t="shared" si="20"/>
        <v>0</v>
      </c>
      <c r="U240" s="32">
        <f t="shared" si="20"/>
        <v>78230</v>
      </c>
      <c r="V240" s="32">
        <f t="shared" si="20"/>
        <v>78230</v>
      </c>
      <c r="W240" s="32">
        <f t="shared" si="20"/>
        <v>0</v>
      </c>
    </row>
    <row r="241" spans="1:23" ht="12.75">
      <c r="A241" s="32"/>
      <c r="B241" s="32" t="s">
        <v>284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3">
        <f aca="true" t="shared" si="21" ref="M241:W241">SUM(M240+M137)</f>
        <v>6312380</v>
      </c>
      <c r="N241" s="33">
        <f t="shared" si="21"/>
        <v>0</v>
      </c>
      <c r="O241" s="33">
        <f t="shared" si="21"/>
        <v>6827529</v>
      </c>
      <c r="P241" s="33">
        <f t="shared" si="21"/>
        <v>6545900</v>
      </c>
      <c r="Q241" s="33">
        <f t="shared" si="21"/>
        <v>281629</v>
      </c>
      <c r="R241" s="33">
        <f t="shared" si="21"/>
        <v>7144089</v>
      </c>
      <c r="S241" s="33">
        <f t="shared" si="21"/>
        <v>7144089</v>
      </c>
      <c r="T241" s="33">
        <f t="shared" si="21"/>
        <v>0</v>
      </c>
      <c r="U241" s="33">
        <f t="shared" si="21"/>
        <v>7295799</v>
      </c>
      <c r="V241" s="33">
        <f t="shared" si="21"/>
        <v>7295799</v>
      </c>
      <c r="W241" s="33">
        <f t="shared" si="21"/>
        <v>0</v>
      </c>
    </row>
    <row r="243" spans="3:11" ht="12.75">
      <c r="C243" s="95" t="s">
        <v>469</v>
      </c>
      <c r="K243" s="95" t="s">
        <v>470</v>
      </c>
    </row>
    <row r="245" spans="3:11" ht="12.75">
      <c r="C245" s="95" t="s">
        <v>414</v>
      </c>
      <c r="K245" s="95" t="s">
        <v>471</v>
      </c>
    </row>
  </sheetData>
  <sheetProtection/>
  <mergeCells count="99"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L15:W15"/>
    <mergeCell ref="L16:L17"/>
    <mergeCell ref="M16:M17"/>
    <mergeCell ref="N16:N17"/>
    <mergeCell ref="O16:Q16"/>
    <mergeCell ref="R16:T16"/>
    <mergeCell ref="U16:W16"/>
    <mergeCell ref="O18:Q18"/>
    <mergeCell ref="R18:T18"/>
    <mergeCell ref="U18:W18"/>
    <mergeCell ref="B19:H19"/>
    <mergeCell ref="B20:G20"/>
    <mergeCell ref="I20:J20"/>
    <mergeCell ref="A21:K21"/>
    <mergeCell ref="A23:A26"/>
    <mergeCell ref="B23:B26"/>
    <mergeCell ref="A33:K33"/>
    <mergeCell ref="A35:A37"/>
    <mergeCell ref="B35:B37"/>
    <mergeCell ref="A38:A42"/>
    <mergeCell ref="B38:B42"/>
    <mergeCell ref="B45:B46"/>
    <mergeCell ref="B49:B50"/>
    <mergeCell ref="A51:K51"/>
    <mergeCell ref="A55:A63"/>
    <mergeCell ref="B55:B63"/>
    <mergeCell ref="E59:G59"/>
    <mergeCell ref="E60:G60"/>
    <mergeCell ref="E63:G63"/>
    <mergeCell ref="E64:G64"/>
    <mergeCell ref="A73:K73"/>
    <mergeCell ref="A94:T94"/>
    <mergeCell ref="B98:L98"/>
    <mergeCell ref="B114:K114"/>
    <mergeCell ref="B121:K121"/>
    <mergeCell ref="B124:J124"/>
    <mergeCell ref="B134:K134"/>
    <mergeCell ref="A144:A148"/>
    <mergeCell ref="B144:B148"/>
    <mergeCell ref="C144:C148"/>
    <mergeCell ref="D144:D148"/>
    <mergeCell ref="E144:G144"/>
    <mergeCell ref="I144:I148"/>
    <mergeCell ref="J144:J148"/>
    <mergeCell ref="K144:K148"/>
    <mergeCell ref="Q144:R144"/>
    <mergeCell ref="E145:H145"/>
    <mergeCell ref="L145:P145"/>
    <mergeCell ref="Q145:R145"/>
    <mergeCell ref="S145:W145"/>
    <mergeCell ref="E146:E148"/>
    <mergeCell ref="F146:F148"/>
    <mergeCell ref="G146:G148"/>
    <mergeCell ref="H146:H148"/>
    <mergeCell ref="L146:W146"/>
    <mergeCell ref="L147:L148"/>
    <mergeCell ref="M147:M148"/>
    <mergeCell ref="N147:N148"/>
    <mergeCell ref="O147:Q147"/>
    <mergeCell ref="R147:T147"/>
    <mergeCell ref="U147:W147"/>
    <mergeCell ref="O149:Q149"/>
    <mergeCell ref="R149:T149"/>
    <mergeCell ref="U149:W149"/>
    <mergeCell ref="B150:H150"/>
    <mergeCell ref="B151:G151"/>
    <mergeCell ref="I151:J151"/>
    <mergeCell ref="A152:K152"/>
    <mergeCell ref="A160:K160"/>
    <mergeCell ref="A167:K167"/>
    <mergeCell ref="A173:K173"/>
    <mergeCell ref="B194:I194"/>
    <mergeCell ref="A198:J198"/>
    <mergeCell ref="B201:L201"/>
    <mergeCell ref="B217:K217"/>
    <mergeCell ref="B224:L224"/>
    <mergeCell ref="B227:J227"/>
    <mergeCell ref="B235:K235"/>
    <mergeCell ref="B237:K237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53"/>
  <sheetViews>
    <sheetView zoomScalePageLayoutView="0" workbookViewId="0" topLeftCell="A7">
      <selection activeCell="M268" sqref="M268"/>
    </sheetView>
  </sheetViews>
  <sheetFormatPr defaultColWidth="9.140625" defaultRowHeight="12.75"/>
  <cols>
    <col min="1" max="1" width="5.421875" style="38" customWidth="1"/>
    <col min="2" max="2" width="34.421875" style="38" customWidth="1"/>
    <col min="3" max="3" width="12.57421875" style="38" customWidth="1"/>
    <col min="4" max="4" width="9.57421875" style="38" customWidth="1"/>
    <col min="5" max="5" width="6.140625" style="38" customWidth="1"/>
    <col min="6" max="6" width="6.8515625" style="38" customWidth="1"/>
    <col min="7" max="7" width="9.8515625" style="38" customWidth="1"/>
    <col min="8" max="8" width="5.57421875" style="38" customWidth="1"/>
    <col min="9" max="9" width="16.140625" style="38" customWidth="1"/>
    <col min="10" max="11" width="9.57421875" style="38" customWidth="1"/>
    <col min="12" max="12" width="2.57421875" style="38" customWidth="1"/>
    <col min="13" max="13" width="8.57421875" style="38" customWidth="1"/>
    <col min="14" max="14" width="2.421875" style="38" customWidth="1"/>
    <col min="15" max="15" width="8.8515625" style="38" customWidth="1"/>
    <col min="16" max="16" width="8.57421875" style="38" customWidth="1"/>
    <col min="17" max="17" width="7.57421875" style="38" customWidth="1"/>
    <col min="18" max="19" width="8.421875" style="38" customWidth="1"/>
    <col min="20" max="20" width="8.140625" style="38" customWidth="1"/>
    <col min="21" max="22" width="9.140625" style="38" customWidth="1"/>
    <col min="23" max="23" width="7.7109375" style="38" customWidth="1"/>
    <col min="24" max="24" width="0.9921875" style="38" customWidth="1"/>
    <col min="25" max="16384" width="9.140625" style="38" customWidth="1"/>
  </cols>
  <sheetData>
    <row r="1" spans="1:17" ht="12.75">
      <c r="A1" s="1"/>
      <c r="Q1" s="1" t="s">
        <v>104</v>
      </c>
    </row>
    <row r="2" spans="1:17" ht="12.75">
      <c r="A2" s="1"/>
      <c r="Q2" s="1" t="s">
        <v>35</v>
      </c>
    </row>
    <row r="3" spans="1:17" ht="12.75">
      <c r="A3" s="1"/>
      <c r="B3" s="195"/>
      <c r="C3" s="195"/>
      <c r="Q3" s="1" t="s">
        <v>0</v>
      </c>
    </row>
    <row r="4" spans="1:17" ht="12.75">
      <c r="A4" s="1"/>
      <c r="Q4" s="1" t="s">
        <v>52</v>
      </c>
    </row>
    <row r="6" spans="1:23" ht="12.75">
      <c r="A6" s="555" t="s">
        <v>472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</row>
    <row r="7" spans="1:2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7"/>
      <c r="O7" s="257"/>
      <c r="P7" s="257"/>
      <c r="Q7" s="257"/>
      <c r="R7" s="257"/>
      <c r="S7" s="257"/>
      <c r="T7" s="257"/>
      <c r="U7" s="257"/>
      <c r="V7" s="257"/>
      <c r="W7" s="257"/>
    </row>
    <row r="8" spans="1:23" ht="12.75">
      <c r="A8" s="555" t="s">
        <v>326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</row>
    <row r="9" spans="1:2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57"/>
      <c r="O9" s="257"/>
      <c r="P9" s="257"/>
      <c r="Q9" s="257"/>
      <c r="R9" s="257"/>
      <c r="S9" s="257"/>
      <c r="T9" s="257"/>
      <c r="U9" s="257"/>
      <c r="V9" s="257"/>
      <c r="W9" s="257"/>
    </row>
    <row r="10" spans="1:23" ht="12.75">
      <c r="A10" s="555" t="s">
        <v>473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616"/>
      <c r="T10" s="616"/>
      <c r="U10" s="616"/>
      <c r="V10" s="616"/>
      <c r="W10" s="616"/>
    </row>
    <row r="11" spans="2:23" ht="12.75"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</row>
    <row r="13" spans="1:23" ht="12.75">
      <c r="A13" s="440" t="s">
        <v>28</v>
      </c>
      <c r="B13" s="357" t="s">
        <v>1</v>
      </c>
      <c r="C13" s="357" t="s">
        <v>54</v>
      </c>
      <c r="D13" s="357" t="s">
        <v>55</v>
      </c>
      <c r="E13" s="377" t="s">
        <v>2</v>
      </c>
      <c r="F13" s="378"/>
      <c r="G13" s="378"/>
      <c r="H13" s="258"/>
      <c r="I13" s="385" t="s">
        <v>37</v>
      </c>
      <c r="J13" s="357" t="s">
        <v>38</v>
      </c>
      <c r="K13" s="357" t="s">
        <v>3</v>
      </c>
      <c r="L13" s="259"/>
      <c r="M13" s="260"/>
      <c r="N13" s="260"/>
      <c r="O13" s="260"/>
      <c r="P13" s="260"/>
      <c r="Q13" s="628"/>
      <c r="R13" s="628"/>
      <c r="S13" s="260"/>
      <c r="T13" s="260"/>
      <c r="U13" s="2"/>
      <c r="V13" s="260"/>
      <c r="W13" s="258"/>
    </row>
    <row r="14" spans="1:23" ht="12.75">
      <c r="A14" s="441"/>
      <c r="B14" s="388"/>
      <c r="C14" s="632"/>
      <c r="D14" s="632"/>
      <c r="E14" s="396" t="s">
        <v>4</v>
      </c>
      <c r="F14" s="397"/>
      <c r="G14" s="397"/>
      <c r="H14" s="398"/>
      <c r="I14" s="386"/>
      <c r="J14" s="388"/>
      <c r="K14" s="388"/>
      <c r="L14" s="629"/>
      <c r="M14" s="630"/>
      <c r="N14" s="630"/>
      <c r="O14" s="630"/>
      <c r="P14" s="630"/>
      <c r="Q14" s="630"/>
      <c r="R14" s="630"/>
      <c r="S14" s="630"/>
      <c r="T14" s="630"/>
      <c r="U14" s="630"/>
      <c r="V14" s="630"/>
      <c r="W14" s="631"/>
    </row>
    <row r="15" spans="1:23" ht="13.5" customHeight="1">
      <c r="A15" s="441"/>
      <c r="B15" s="388"/>
      <c r="C15" s="632"/>
      <c r="D15" s="632"/>
      <c r="E15" s="393" t="s">
        <v>5</v>
      </c>
      <c r="F15" s="393" t="s">
        <v>6</v>
      </c>
      <c r="G15" s="393" t="s">
        <v>36</v>
      </c>
      <c r="H15" s="393" t="s">
        <v>7</v>
      </c>
      <c r="I15" s="386"/>
      <c r="J15" s="388"/>
      <c r="K15" s="388"/>
      <c r="L15" s="354" t="s">
        <v>53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6"/>
    </row>
    <row r="16" spans="1:23" ht="18.75" customHeight="1">
      <c r="A16" s="441"/>
      <c r="B16" s="388"/>
      <c r="C16" s="632"/>
      <c r="D16" s="632"/>
      <c r="E16" s="394"/>
      <c r="F16" s="394"/>
      <c r="G16" s="394"/>
      <c r="H16" s="394"/>
      <c r="I16" s="386"/>
      <c r="J16" s="388"/>
      <c r="K16" s="388"/>
      <c r="L16" s="437" t="s">
        <v>39</v>
      </c>
      <c r="M16" s="437" t="s">
        <v>417</v>
      </c>
      <c r="N16" s="437" t="s">
        <v>41</v>
      </c>
      <c r="O16" s="430" t="s">
        <v>369</v>
      </c>
      <c r="P16" s="431"/>
      <c r="Q16" s="432"/>
      <c r="R16" s="430" t="s">
        <v>418</v>
      </c>
      <c r="S16" s="431"/>
      <c r="T16" s="432"/>
      <c r="U16" s="430" t="s">
        <v>419</v>
      </c>
      <c r="V16" s="431"/>
      <c r="W16" s="432"/>
    </row>
    <row r="17" spans="1:23" ht="74.25" customHeight="1">
      <c r="A17" s="442"/>
      <c r="B17" s="358"/>
      <c r="C17" s="633"/>
      <c r="D17" s="633"/>
      <c r="E17" s="395"/>
      <c r="F17" s="395"/>
      <c r="G17" s="395"/>
      <c r="H17" s="395"/>
      <c r="I17" s="387"/>
      <c r="J17" s="358"/>
      <c r="K17" s="358"/>
      <c r="L17" s="438"/>
      <c r="M17" s="438"/>
      <c r="N17" s="438"/>
      <c r="O17" s="3" t="s">
        <v>10</v>
      </c>
      <c r="P17" s="3" t="s">
        <v>11</v>
      </c>
      <c r="Q17" s="3" t="s">
        <v>29</v>
      </c>
      <c r="R17" s="3" t="s">
        <v>10</v>
      </c>
      <c r="S17" s="3" t="s">
        <v>11</v>
      </c>
      <c r="T17" s="3" t="s">
        <v>29</v>
      </c>
      <c r="U17" s="3" t="s">
        <v>10</v>
      </c>
      <c r="V17" s="3" t="s">
        <v>11</v>
      </c>
      <c r="W17" s="3" t="s">
        <v>29</v>
      </c>
    </row>
    <row r="18" spans="1:23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  <c r="G18" s="51">
        <v>7</v>
      </c>
      <c r="H18" s="51">
        <v>8</v>
      </c>
      <c r="I18" s="51">
        <v>9</v>
      </c>
      <c r="J18" s="51">
        <v>10</v>
      </c>
      <c r="K18" s="51">
        <v>11</v>
      </c>
      <c r="L18" s="51">
        <v>12</v>
      </c>
      <c r="M18" s="51">
        <v>13</v>
      </c>
      <c r="N18" s="51">
        <v>14</v>
      </c>
      <c r="O18" s="359">
        <v>15</v>
      </c>
      <c r="P18" s="360"/>
      <c r="Q18" s="361"/>
      <c r="R18" s="359">
        <v>16</v>
      </c>
      <c r="S18" s="360"/>
      <c r="T18" s="361"/>
      <c r="U18" s="359">
        <v>17</v>
      </c>
      <c r="V18" s="360"/>
      <c r="W18" s="361"/>
    </row>
    <row r="19" spans="1:23" ht="24" customHeight="1">
      <c r="A19" s="4" t="s">
        <v>43</v>
      </c>
      <c r="B19" s="350" t="s">
        <v>157</v>
      </c>
      <c r="C19" s="362"/>
      <c r="D19" s="362"/>
      <c r="E19" s="362"/>
      <c r="F19" s="362"/>
      <c r="G19" s="362"/>
      <c r="H19" s="617"/>
      <c r="I19" s="261"/>
      <c r="J19" s="261"/>
      <c r="K19" s="261"/>
      <c r="L19" s="261"/>
      <c r="M19" s="196">
        <f>SUM(M21+M31+M49+M74+M99)</f>
        <v>4031110</v>
      </c>
      <c r="N19" s="196"/>
      <c r="O19" s="196">
        <f aca="true" t="shared" si="0" ref="O19:W19">SUM(O21+O31+O49+O74+O99)</f>
        <v>4208313</v>
      </c>
      <c r="P19" s="196">
        <f t="shared" si="0"/>
        <v>4089129</v>
      </c>
      <c r="Q19" s="196">
        <f t="shared" si="0"/>
        <v>119184</v>
      </c>
      <c r="R19" s="196">
        <f t="shared" si="0"/>
        <v>4387352</v>
      </c>
      <c r="S19" s="196">
        <f t="shared" si="0"/>
        <v>4387352</v>
      </c>
      <c r="T19" s="196">
        <f t="shared" si="0"/>
        <v>0</v>
      </c>
      <c r="U19" s="196">
        <f t="shared" si="0"/>
        <v>4531675</v>
      </c>
      <c r="V19" s="196">
        <f t="shared" si="0"/>
        <v>4531675</v>
      </c>
      <c r="W19" s="196">
        <f t="shared" si="0"/>
        <v>0</v>
      </c>
    </row>
    <row r="20" spans="1:23" ht="16.5">
      <c r="A20" s="261"/>
      <c r="B20" s="422"/>
      <c r="C20" s="423"/>
      <c r="D20" s="423"/>
      <c r="E20" s="423"/>
      <c r="F20" s="423"/>
      <c r="G20" s="424"/>
      <c r="H20" s="261"/>
      <c r="I20" s="626"/>
      <c r="J20" s="627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</row>
    <row r="21" spans="1:23" ht="12.75" customHeight="1">
      <c r="A21" s="350" t="s">
        <v>158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52"/>
      <c r="M21" s="30">
        <f>SUM(M22+M27+M29)</f>
        <v>1362570</v>
      </c>
      <c r="N21" s="30"/>
      <c r="O21" s="30">
        <f>SUM(O22+O27+O29)</f>
        <v>1361884</v>
      </c>
      <c r="P21" s="30">
        <f>SUM(P22+P27+P29)</f>
        <v>1361884</v>
      </c>
      <c r="Q21" s="30">
        <f aca="true" t="shared" si="1" ref="Q21:W21">SUM(Q22+Q27+Q29)</f>
        <v>0</v>
      </c>
      <c r="R21" s="30">
        <f t="shared" si="1"/>
        <v>1392140</v>
      </c>
      <c r="S21" s="30">
        <f t="shared" si="1"/>
        <v>1392140</v>
      </c>
      <c r="T21" s="30">
        <f t="shared" si="1"/>
        <v>0</v>
      </c>
      <c r="U21" s="30">
        <f t="shared" si="1"/>
        <v>1453153</v>
      </c>
      <c r="V21" s="30">
        <f t="shared" si="1"/>
        <v>1453153</v>
      </c>
      <c r="W21" s="30">
        <f t="shared" si="1"/>
        <v>0</v>
      </c>
    </row>
    <row r="22" spans="1:23" ht="47.25" customHeight="1">
      <c r="A22" s="53" t="s">
        <v>17</v>
      </c>
      <c r="B22" s="40" t="s">
        <v>328</v>
      </c>
      <c r="C22" s="54" t="s">
        <v>90</v>
      </c>
      <c r="D22" s="36"/>
      <c r="E22" s="35" t="s">
        <v>117</v>
      </c>
      <c r="F22" s="35" t="s">
        <v>118</v>
      </c>
      <c r="G22" s="35"/>
      <c r="H22" s="35"/>
      <c r="I22" s="35"/>
      <c r="J22" s="35"/>
      <c r="K22" s="35"/>
      <c r="L22" s="35"/>
      <c r="M22" s="55">
        <f>SUM(M23+M26)</f>
        <v>1057000</v>
      </c>
      <c r="N22" s="55"/>
      <c r="O22" s="55">
        <f>SUM(O23+O26)</f>
        <v>1048697</v>
      </c>
      <c r="P22" s="55">
        <f aca="true" t="shared" si="2" ref="P22:W22">SUM(P24:P25)</f>
        <v>1048697</v>
      </c>
      <c r="Q22" s="55">
        <f t="shared" si="2"/>
        <v>0</v>
      </c>
      <c r="R22" s="55">
        <f t="shared" si="2"/>
        <v>1067426</v>
      </c>
      <c r="S22" s="55">
        <f t="shared" si="2"/>
        <v>1067426</v>
      </c>
      <c r="T22" s="55">
        <f t="shared" si="2"/>
        <v>0</v>
      </c>
      <c r="U22" s="55">
        <f t="shared" si="2"/>
        <v>1116451</v>
      </c>
      <c r="V22" s="55">
        <f t="shared" si="2"/>
        <v>1116451</v>
      </c>
      <c r="W22" s="55">
        <f t="shared" si="2"/>
        <v>0</v>
      </c>
    </row>
    <row r="23" spans="1:23" ht="24.75" customHeight="1">
      <c r="A23" s="425" t="s">
        <v>123</v>
      </c>
      <c r="B23" s="410" t="s">
        <v>329</v>
      </c>
      <c r="C23" s="54"/>
      <c r="D23" s="36"/>
      <c r="E23" s="35" t="s">
        <v>117</v>
      </c>
      <c r="F23" s="35" t="s">
        <v>118</v>
      </c>
      <c r="G23" s="35" t="s">
        <v>189</v>
      </c>
      <c r="H23" s="35" t="s">
        <v>330</v>
      </c>
      <c r="I23" s="365" t="s">
        <v>331</v>
      </c>
      <c r="J23" s="35" t="s">
        <v>332</v>
      </c>
      <c r="K23" s="35"/>
      <c r="L23" s="35"/>
      <c r="M23" s="55">
        <f>SUM(M24:M25)</f>
        <v>1057000</v>
      </c>
      <c r="N23" s="55"/>
      <c r="O23" s="55">
        <f aca="true" t="shared" si="3" ref="O23:W23">SUM(O24:O25)</f>
        <v>1048697</v>
      </c>
      <c r="P23" s="55">
        <f t="shared" si="3"/>
        <v>1048697</v>
      </c>
      <c r="Q23" s="55">
        <f t="shared" si="3"/>
        <v>0</v>
      </c>
      <c r="R23" s="55">
        <f t="shared" si="3"/>
        <v>1067426</v>
      </c>
      <c r="S23" s="55">
        <f t="shared" si="3"/>
        <v>1067426</v>
      </c>
      <c r="T23" s="55">
        <f t="shared" si="3"/>
        <v>0</v>
      </c>
      <c r="U23" s="55">
        <f t="shared" si="3"/>
        <v>1116451</v>
      </c>
      <c r="V23" s="55">
        <f t="shared" si="3"/>
        <v>1116451</v>
      </c>
      <c r="W23" s="55">
        <f t="shared" si="3"/>
        <v>0</v>
      </c>
    </row>
    <row r="24" spans="1:23" ht="22.5" customHeight="1">
      <c r="A24" s="624"/>
      <c r="B24" s="621"/>
      <c r="C24" s="54"/>
      <c r="D24" s="36"/>
      <c r="E24" s="35" t="s">
        <v>117</v>
      </c>
      <c r="F24" s="35" t="s">
        <v>118</v>
      </c>
      <c r="G24" s="35" t="s">
        <v>188</v>
      </c>
      <c r="H24" s="35" t="s">
        <v>119</v>
      </c>
      <c r="I24" s="418"/>
      <c r="J24" s="35" t="s">
        <v>333</v>
      </c>
      <c r="K24" s="35"/>
      <c r="L24" s="35"/>
      <c r="M24" s="55">
        <v>534000</v>
      </c>
      <c r="N24" s="55"/>
      <c r="O24" s="55">
        <f>SUM(P24+Q24)</f>
        <v>542268</v>
      </c>
      <c r="P24" s="55">
        <v>542268</v>
      </c>
      <c r="Q24" s="55"/>
      <c r="R24" s="55">
        <f>SUM(S24:T24)</f>
        <v>540741</v>
      </c>
      <c r="S24" s="55">
        <v>540741</v>
      </c>
      <c r="T24" s="55"/>
      <c r="U24" s="55">
        <f>SUM(V24+W24)</f>
        <v>568698</v>
      </c>
      <c r="V24" s="55">
        <v>568698</v>
      </c>
      <c r="W24" s="55"/>
    </row>
    <row r="25" spans="1:23" ht="24.75" customHeight="1">
      <c r="A25" s="624"/>
      <c r="B25" s="621"/>
      <c r="C25" s="54"/>
      <c r="D25" s="36"/>
      <c r="E25" s="35" t="s">
        <v>117</v>
      </c>
      <c r="F25" s="35" t="s">
        <v>118</v>
      </c>
      <c r="G25" s="35" t="s">
        <v>244</v>
      </c>
      <c r="H25" s="35" t="s">
        <v>119</v>
      </c>
      <c r="I25" s="418"/>
      <c r="J25" s="35" t="s">
        <v>334</v>
      </c>
      <c r="K25" s="35"/>
      <c r="L25" s="35"/>
      <c r="M25" s="55">
        <v>523000</v>
      </c>
      <c r="N25" s="55"/>
      <c r="O25" s="55">
        <f>SUM(P25+Q25)</f>
        <v>506429</v>
      </c>
      <c r="P25" s="55">
        <v>506429</v>
      </c>
      <c r="Q25" s="55"/>
      <c r="R25" s="55">
        <f>SUM(S25:T25)</f>
        <v>526685</v>
      </c>
      <c r="S25" s="55">
        <v>526685</v>
      </c>
      <c r="T25" s="55"/>
      <c r="U25" s="55">
        <f>SUM(V25+W25)</f>
        <v>547753</v>
      </c>
      <c r="V25" s="55">
        <v>547753</v>
      </c>
      <c r="W25" s="55"/>
    </row>
    <row r="26" spans="1:23" ht="15.75" customHeight="1">
      <c r="A26" s="625"/>
      <c r="B26" s="622"/>
      <c r="C26" s="54"/>
      <c r="D26" s="36"/>
      <c r="E26" s="35"/>
      <c r="F26" s="35"/>
      <c r="G26" s="35"/>
      <c r="H26" s="35"/>
      <c r="I26" s="366"/>
      <c r="J26" s="35"/>
      <c r="K26" s="35"/>
      <c r="L26" s="3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24.75" customHeight="1">
      <c r="A27" s="53" t="s">
        <v>18</v>
      </c>
      <c r="B27" s="40" t="s">
        <v>335</v>
      </c>
      <c r="C27" s="54" t="s">
        <v>90</v>
      </c>
      <c r="D27" s="36"/>
      <c r="E27" s="35" t="s">
        <v>117</v>
      </c>
      <c r="F27" s="35" t="s">
        <v>118</v>
      </c>
      <c r="G27" s="35" t="s">
        <v>188</v>
      </c>
      <c r="H27" s="35" t="s">
        <v>121</v>
      </c>
      <c r="I27" s="365" t="s">
        <v>474</v>
      </c>
      <c r="J27" s="557" t="s">
        <v>337</v>
      </c>
      <c r="K27" s="557" t="s">
        <v>338</v>
      </c>
      <c r="L27" s="35"/>
      <c r="M27" s="55">
        <f>SUM(M28:M28)</f>
        <v>302570</v>
      </c>
      <c r="N27" s="55"/>
      <c r="O27" s="55">
        <f aca="true" t="shared" si="4" ref="O27:W27">SUM(O28:O28)</f>
        <v>310187</v>
      </c>
      <c r="P27" s="55">
        <f>SUM(P28:P28)</f>
        <v>310187</v>
      </c>
      <c r="Q27" s="55">
        <f t="shared" si="4"/>
        <v>0</v>
      </c>
      <c r="R27" s="55">
        <f t="shared" si="4"/>
        <v>321714</v>
      </c>
      <c r="S27" s="55">
        <f t="shared" si="4"/>
        <v>321714</v>
      </c>
      <c r="T27" s="55">
        <f t="shared" si="4"/>
        <v>0</v>
      </c>
      <c r="U27" s="55">
        <f t="shared" si="4"/>
        <v>333702</v>
      </c>
      <c r="V27" s="55">
        <f t="shared" si="4"/>
        <v>333702</v>
      </c>
      <c r="W27" s="55">
        <f t="shared" si="4"/>
        <v>0</v>
      </c>
    </row>
    <row r="28" spans="1:23" ht="51" customHeight="1">
      <c r="A28" s="53" t="s">
        <v>59</v>
      </c>
      <c r="B28" s="56" t="s">
        <v>339</v>
      </c>
      <c r="C28" s="54"/>
      <c r="D28" s="36"/>
      <c r="E28" s="35" t="s">
        <v>117</v>
      </c>
      <c r="F28" s="35" t="s">
        <v>118</v>
      </c>
      <c r="G28" s="35" t="s">
        <v>188</v>
      </c>
      <c r="H28" s="35" t="s">
        <v>121</v>
      </c>
      <c r="I28" s="366"/>
      <c r="J28" s="559"/>
      <c r="K28" s="559"/>
      <c r="L28" s="35"/>
      <c r="M28" s="55">
        <v>302570</v>
      </c>
      <c r="N28" s="55"/>
      <c r="O28" s="55">
        <f>SUM(P28:Q28)</f>
        <v>310187</v>
      </c>
      <c r="P28" s="55">
        <v>310187</v>
      </c>
      <c r="Q28" s="55">
        <v>0</v>
      </c>
      <c r="R28" s="55">
        <f>SUM(S28:T28)</f>
        <v>321714</v>
      </c>
      <c r="S28" s="55">
        <v>321714</v>
      </c>
      <c r="T28" s="55">
        <v>0</v>
      </c>
      <c r="U28" s="55">
        <f>SUM(V28:W28)</f>
        <v>333702</v>
      </c>
      <c r="V28" s="55">
        <v>333702</v>
      </c>
      <c r="W28" s="55">
        <v>0</v>
      </c>
    </row>
    <row r="29" spans="1:23" ht="12.75">
      <c r="A29" s="53" t="s">
        <v>60</v>
      </c>
      <c r="B29" s="36" t="s">
        <v>340</v>
      </c>
      <c r="C29" s="54" t="s">
        <v>90</v>
      </c>
      <c r="D29" s="36"/>
      <c r="E29" s="35"/>
      <c r="F29" s="35"/>
      <c r="G29" s="35"/>
      <c r="H29" s="35"/>
      <c r="I29" s="35"/>
      <c r="J29" s="35"/>
      <c r="K29" s="35"/>
      <c r="L29" s="35"/>
      <c r="M29" s="55">
        <f>SUM(M30)</f>
        <v>3000</v>
      </c>
      <c r="N29" s="55"/>
      <c r="O29" s="55">
        <f aca="true" t="shared" si="5" ref="O29:W29">SUM(O30)</f>
        <v>3000</v>
      </c>
      <c r="P29" s="55">
        <f t="shared" si="5"/>
        <v>3000</v>
      </c>
      <c r="Q29" s="55">
        <f t="shared" si="5"/>
        <v>0</v>
      </c>
      <c r="R29" s="55">
        <f t="shared" si="5"/>
        <v>3000</v>
      </c>
      <c r="S29" s="55">
        <f t="shared" si="5"/>
        <v>3000</v>
      </c>
      <c r="T29" s="55">
        <f t="shared" si="5"/>
        <v>0</v>
      </c>
      <c r="U29" s="55">
        <f t="shared" si="5"/>
        <v>3000</v>
      </c>
      <c r="V29" s="55">
        <f t="shared" si="5"/>
        <v>3000</v>
      </c>
      <c r="W29" s="55">
        <f t="shared" si="5"/>
        <v>0</v>
      </c>
    </row>
    <row r="30" spans="1:23" ht="92.25" customHeight="1">
      <c r="A30" s="53" t="s">
        <v>62</v>
      </c>
      <c r="B30" s="56" t="s">
        <v>341</v>
      </c>
      <c r="C30" s="36"/>
      <c r="D30" s="36"/>
      <c r="E30" s="35" t="s">
        <v>117</v>
      </c>
      <c r="F30" s="35" t="s">
        <v>118</v>
      </c>
      <c r="G30" s="35" t="s">
        <v>188</v>
      </c>
      <c r="H30" s="35" t="s">
        <v>122</v>
      </c>
      <c r="I30" s="37" t="s">
        <v>474</v>
      </c>
      <c r="J30" s="35" t="s">
        <v>337</v>
      </c>
      <c r="K30" s="35" t="s">
        <v>338</v>
      </c>
      <c r="L30" s="35"/>
      <c r="M30" s="55">
        <v>3000</v>
      </c>
      <c r="N30" s="55"/>
      <c r="O30" s="55">
        <f>SUM(P30:Q30)</f>
        <v>3000</v>
      </c>
      <c r="P30" s="55">
        <f>M30</f>
        <v>3000</v>
      </c>
      <c r="Q30" s="55"/>
      <c r="R30" s="55">
        <f>SUM(S30:T30)</f>
        <v>3000</v>
      </c>
      <c r="S30" s="55">
        <f>M30</f>
        <v>3000</v>
      </c>
      <c r="T30" s="55">
        <v>0</v>
      </c>
      <c r="U30" s="55">
        <f>SUM(V30:W30)</f>
        <v>3000</v>
      </c>
      <c r="V30" s="55">
        <f>M30</f>
        <v>3000</v>
      </c>
      <c r="W30" s="55">
        <v>0</v>
      </c>
    </row>
    <row r="31" spans="1:23" ht="21" customHeight="1">
      <c r="A31" s="350" t="s">
        <v>160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3"/>
      <c r="L31" s="37"/>
      <c r="M31" s="197">
        <f>SUM(M32+M41+M45)</f>
        <v>1698040</v>
      </c>
      <c r="N31" s="197">
        <f aca="true" t="shared" si="6" ref="N31:W31">SUM(N32+N41+N45)</f>
        <v>0</v>
      </c>
      <c r="O31" s="197">
        <f t="shared" si="6"/>
        <v>1864415</v>
      </c>
      <c r="P31" s="197">
        <f t="shared" si="6"/>
        <v>1745231</v>
      </c>
      <c r="Q31" s="197">
        <f t="shared" si="6"/>
        <v>119184</v>
      </c>
      <c r="R31" s="31">
        <f t="shared" si="6"/>
        <v>2006101</v>
      </c>
      <c r="S31" s="31">
        <f t="shared" si="6"/>
        <v>2006101</v>
      </c>
      <c r="T31" s="31">
        <f t="shared" si="6"/>
        <v>0</v>
      </c>
      <c r="U31" s="31">
        <f t="shared" si="6"/>
        <v>2082030</v>
      </c>
      <c r="V31" s="31">
        <f t="shared" si="6"/>
        <v>2082030</v>
      </c>
      <c r="W31" s="197">
        <f t="shared" si="6"/>
        <v>0</v>
      </c>
    </row>
    <row r="32" spans="1:23" ht="12.75">
      <c r="A32" s="57" t="s">
        <v>19</v>
      </c>
      <c r="B32" s="40" t="s">
        <v>178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52">
        <f>SUM(M33+M36)</f>
        <v>1227780</v>
      </c>
      <c r="N32" s="52"/>
      <c r="O32" s="52">
        <f aca="true" t="shared" si="7" ref="O32:W32">SUM(O33+O36)</f>
        <v>1382489</v>
      </c>
      <c r="P32" s="52">
        <f t="shared" si="7"/>
        <v>1263305</v>
      </c>
      <c r="Q32" s="52">
        <f t="shared" si="7"/>
        <v>119184</v>
      </c>
      <c r="R32" s="52">
        <f t="shared" si="7"/>
        <v>1506726</v>
      </c>
      <c r="S32" s="52">
        <f t="shared" si="7"/>
        <v>1506726</v>
      </c>
      <c r="T32" s="52">
        <f t="shared" si="7"/>
        <v>0</v>
      </c>
      <c r="U32" s="52">
        <f t="shared" si="7"/>
        <v>1564509</v>
      </c>
      <c r="V32" s="52">
        <f t="shared" si="7"/>
        <v>1564509</v>
      </c>
      <c r="W32" s="52">
        <f t="shared" si="7"/>
        <v>0</v>
      </c>
    </row>
    <row r="33" spans="1:23" ht="12.75">
      <c r="A33" s="408" t="s">
        <v>128</v>
      </c>
      <c r="B33" s="410" t="s">
        <v>342</v>
      </c>
      <c r="C33" s="35"/>
      <c r="D33" s="35"/>
      <c r="E33" s="35" t="s">
        <v>126</v>
      </c>
      <c r="F33" s="35" t="s">
        <v>127</v>
      </c>
      <c r="G33" s="35"/>
      <c r="H33" s="35"/>
      <c r="I33" s="35"/>
      <c r="J33" s="35"/>
      <c r="K33" s="35"/>
      <c r="L33" s="35"/>
      <c r="M33" s="52">
        <f>SUM(M34:M35)</f>
        <v>514100</v>
      </c>
      <c r="N33" s="52"/>
      <c r="O33" s="52">
        <f aca="true" t="shared" si="8" ref="O33:W33">SUM(O34:O35)</f>
        <v>603153</v>
      </c>
      <c r="P33" s="52">
        <f t="shared" si="8"/>
        <v>603153</v>
      </c>
      <c r="Q33" s="52">
        <f t="shared" si="8"/>
        <v>0</v>
      </c>
      <c r="R33" s="52">
        <f t="shared" si="8"/>
        <v>696216</v>
      </c>
      <c r="S33" s="52">
        <f t="shared" si="8"/>
        <v>696216</v>
      </c>
      <c r="T33" s="52">
        <f t="shared" si="8"/>
        <v>0</v>
      </c>
      <c r="U33" s="52">
        <f t="shared" si="8"/>
        <v>721579</v>
      </c>
      <c r="V33" s="52">
        <f t="shared" si="8"/>
        <v>721579</v>
      </c>
      <c r="W33" s="52">
        <f t="shared" si="8"/>
        <v>0</v>
      </c>
    </row>
    <row r="34" spans="1:23" ht="15" customHeight="1">
      <c r="A34" s="568"/>
      <c r="B34" s="621"/>
      <c r="C34" s="35"/>
      <c r="D34" s="35"/>
      <c r="E34" s="35" t="s">
        <v>126</v>
      </c>
      <c r="F34" s="35" t="s">
        <v>127</v>
      </c>
      <c r="G34" s="35" t="s">
        <v>191</v>
      </c>
      <c r="H34" s="35" t="s">
        <v>119</v>
      </c>
      <c r="I34" s="365" t="s">
        <v>475</v>
      </c>
      <c r="J34" s="557" t="s">
        <v>337</v>
      </c>
      <c r="K34" s="35"/>
      <c r="L34" s="35"/>
      <c r="M34" s="52">
        <v>514100</v>
      </c>
      <c r="N34" s="52"/>
      <c r="O34" s="52">
        <f>SUM(P34:Q34)</f>
        <v>603153</v>
      </c>
      <c r="P34" s="52">
        <v>603153</v>
      </c>
      <c r="Q34" s="52"/>
      <c r="R34" s="52">
        <f>SUM(S34:T34)</f>
        <v>696216</v>
      </c>
      <c r="S34" s="52">
        <v>696216</v>
      </c>
      <c r="T34" s="52"/>
      <c r="U34" s="52">
        <f>SUM(V34:W34)</f>
        <v>721579</v>
      </c>
      <c r="V34" s="52">
        <v>721579</v>
      </c>
      <c r="W34" s="52"/>
    </row>
    <row r="35" spans="1:23" ht="11.25" customHeight="1">
      <c r="A35" s="569"/>
      <c r="B35" s="622"/>
      <c r="C35" s="35"/>
      <c r="D35" s="35"/>
      <c r="E35" s="35"/>
      <c r="F35" s="35"/>
      <c r="G35" s="35"/>
      <c r="H35" s="35"/>
      <c r="I35" s="418"/>
      <c r="J35" s="558"/>
      <c r="K35" s="35"/>
      <c r="L35" s="35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ht="15" customHeight="1">
      <c r="A36" s="408" t="s">
        <v>108</v>
      </c>
      <c r="B36" s="410" t="s">
        <v>344</v>
      </c>
      <c r="C36" s="36"/>
      <c r="D36" s="59"/>
      <c r="E36" s="35" t="s">
        <v>129</v>
      </c>
      <c r="F36" s="35" t="s">
        <v>117</v>
      </c>
      <c r="G36" s="35"/>
      <c r="H36" s="35"/>
      <c r="I36" s="418"/>
      <c r="J36" s="558"/>
      <c r="K36" s="35"/>
      <c r="L36" s="35"/>
      <c r="M36" s="52">
        <f>SUM(M37:M40)</f>
        <v>713680</v>
      </c>
      <c r="N36" s="52"/>
      <c r="O36" s="52">
        <f aca="true" t="shared" si="9" ref="O36:W36">SUM(O37:O40)</f>
        <v>779336</v>
      </c>
      <c r="P36" s="52">
        <f t="shared" si="9"/>
        <v>660152</v>
      </c>
      <c r="Q36" s="52">
        <f t="shared" si="9"/>
        <v>119184</v>
      </c>
      <c r="R36" s="52">
        <f t="shared" si="9"/>
        <v>810510</v>
      </c>
      <c r="S36" s="52">
        <f t="shared" si="9"/>
        <v>810510</v>
      </c>
      <c r="T36" s="52">
        <f t="shared" si="9"/>
        <v>0</v>
      </c>
      <c r="U36" s="52">
        <f t="shared" si="9"/>
        <v>842930</v>
      </c>
      <c r="V36" s="52">
        <f t="shared" si="9"/>
        <v>842930</v>
      </c>
      <c r="W36" s="52">
        <f t="shared" si="9"/>
        <v>0</v>
      </c>
    </row>
    <row r="37" spans="1:23" ht="16.5" customHeight="1">
      <c r="A37" s="568"/>
      <c r="B37" s="621"/>
      <c r="C37" s="36" t="s">
        <v>133</v>
      </c>
      <c r="D37" s="57" t="s">
        <v>132</v>
      </c>
      <c r="E37" s="35" t="s">
        <v>129</v>
      </c>
      <c r="F37" s="35" t="s">
        <v>117</v>
      </c>
      <c r="G37" s="35" t="s">
        <v>248</v>
      </c>
      <c r="H37" s="35" t="s">
        <v>130</v>
      </c>
      <c r="I37" s="418"/>
      <c r="J37" s="558"/>
      <c r="K37" s="35"/>
      <c r="L37" s="35"/>
      <c r="M37" s="52">
        <v>713680</v>
      </c>
      <c r="N37" s="52"/>
      <c r="O37" s="52">
        <f>SUM(P37:Q37)</f>
        <v>779336</v>
      </c>
      <c r="P37" s="52">
        <v>660152</v>
      </c>
      <c r="Q37" s="52">
        <v>119184</v>
      </c>
      <c r="R37" s="52">
        <f>SUM(S37:T37)</f>
        <v>810510</v>
      </c>
      <c r="S37" s="52">
        <v>810510</v>
      </c>
      <c r="T37" s="52"/>
      <c r="U37" s="52">
        <f>SUM(V37:W37)</f>
        <v>842930</v>
      </c>
      <c r="V37" s="52">
        <v>842930</v>
      </c>
      <c r="W37" s="52"/>
    </row>
    <row r="38" spans="1:23" ht="72" customHeight="1">
      <c r="A38" s="568"/>
      <c r="B38" s="621"/>
      <c r="C38" s="40" t="s">
        <v>249</v>
      </c>
      <c r="D38" s="57" t="s">
        <v>92</v>
      </c>
      <c r="E38" s="35" t="s">
        <v>129</v>
      </c>
      <c r="F38" s="35" t="s">
        <v>117</v>
      </c>
      <c r="G38" s="35" t="s">
        <v>248</v>
      </c>
      <c r="H38" s="35" t="s">
        <v>130</v>
      </c>
      <c r="I38" s="366"/>
      <c r="J38" s="559"/>
      <c r="K38" s="35"/>
      <c r="L38" s="35"/>
      <c r="M38" s="52"/>
      <c r="N38" s="52"/>
      <c r="O38" s="52">
        <f>SUM(P38:Q38)</f>
        <v>0</v>
      </c>
      <c r="P38" s="52"/>
      <c r="Q38" s="52">
        <v>0</v>
      </c>
      <c r="R38" s="52">
        <f>SUM(S38:T38)</f>
        <v>0</v>
      </c>
      <c r="S38" s="52"/>
      <c r="T38" s="52">
        <v>0</v>
      </c>
      <c r="U38" s="52">
        <f>SUM(V38:W38)</f>
        <v>0</v>
      </c>
      <c r="V38" s="52"/>
      <c r="W38" s="52">
        <v>0</v>
      </c>
    </row>
    <row r="39" spans="1:23" ht="24" customHeight="1">
      <c r="A39" s="568"/>
      <c r="B39" s="621"/>
      <c r="C39" s="36" t="s">
        <v>133</v>
      </c>
      <c r="D39" s="57"/>
      <c r="E39" s="35"/>
      <c r="F39" s="35"/>
      <c r="G39" s="35"/>
      <c r="H39" s="35"/>
      <c r="I39" s="35"/>
      <c r="J39" s="35"/>
      <c r="K39" s="35"/>
      <c r="L39" s="35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ht="22.5" customHeight="1">
      <c r="A40" s="568"/>
      <c r="B40" s="621"/>
      <c r="C40" s="40" t="s">
        <v>249</v>
      </c>
      <c r="D40" s="57"/>
      <c r="E40" s="35"/>
      <c r="F40" s="35"/>
      <c r="G40" s="35"/>
      <c r="H40" s="35"/>
      <c r="I40" s="35"/>
      <c r="J40" s="35"/>
      <c r="K40" s="35"/>
      <c r="L40" s="35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ht="22.5">
      <c r="A41" s="57" t="s">
        <v>20</v>
      </c>
      <c r="B41" s="40" t="s">
        <v>110</v>
      </c>
      <c r="C41" s="37"/>
      <c r="D41" s="35"/>
      <c r="E41" s="35"/>
      <c r="F41" s="35"/>
      <c r="G41" s="35"/>
      <c r="H41" s="35"/>
      <c r="I41" s="35"/>
      <c r="J41" s="35"/>
      <c r="K41" s="35"/>
      <c r="L41" s="35"/>
      <c r="M41" s="52">
        <f>SUM(M42:M44)</f>
        <v>467760</v>
      </c>
      <c r="N41" s="52"/>
      <c r="O41" s="55">
        <f>SUM(O42:O44)</f>
        <v>479426</v>
      </c>
      <c r="P41" s="52">
        <f aca="true" t="shared" si="10" ref="P41:W41">SUM(P42:P44)</f>
        <v>479426</v>
      </c>
      <c r="Q41" s="52">
        <f t="shared" si="10"/>
        <v>0</v>
      </c>
      <c r="R41" s="55">
        <f>SUM(R42:R44)</f>
        <v>496875</v>
      </c>
      <c r="S41" s="52">
        <f t="shared" si="10"/>
        <v>496875</v>
      </c>
      <c r="T41" s="52">
        <f t="shared" si="10"/>
        <v>0</v>
      </c>
      <c r="U41" s="52">
        <f t="shared" si="10"/>
        <v>515021</v>
      </c>
      <c r="V41" s="52">
        <f t="shared" si="10"/>
        <v>515021</v>
      </c>
      <c r="W41" s="52">
        <f t="shared" si="10"/>
        <v>0</v>
      </c>
    </row>
    <row r="42" spans="1:23" ht="39" customHeight="1">
      <c r="A42" s="57" t="s">
        <v>105</v>
      </c>
      <c r="B42" s="36" t="s">
        <v>342</v>
      </c>
      <c r="C42" s="37"/>
      <c r="D42" s="60"/>
      <c r="E42" s="35" t="s">
        <v>126</v>
      </c>
      <c r="F42" s="35" t="s">
        <v>127</v>
      </c>
      <c r="G42" s="35" t="s">
        <v>191</v>
      </c>
      <c r="H42" s="35" t="s">
        <v>121</v>
      </c>
      <c r="I42" s="365" t="s">
        <v>474</v>
      </c>
      <c r="J42" s="557" t="s">
        <v>337</v>
      </c>
      <c r="K42" s="557" t="s">
        <v>338</v>
      </c>
      <c r="L42" s="35"/>
      <c r="M42" s="52">
        <v>106800</v>
      </c>
      <c r="N42" s="52"/>
      <c r="O42" s="55">
        <f>SUM(P42:Q42)</f>
        <v>113187</v>
      </c>
      <c r="P42" s="55">
        <v>113187</v>
      </c>
      <c r="Q42" s="52">
        <v>0</v>
      </c>
      <c r="R42" s="55">
        <f>SUM(S42:T42)</f>
        <v>116346</v>
      </c>
      <c r="S42" s="55">
        <v>116346</v>
      </c>
      <c r="T42" s="55">
        <v>0</v>
      </c>
      <c r="U42" s="55">
        <f>SUM(V42:W42)</f>
        <v>119631</v>
      </c>
      <c r="V42" s="55">
        <v>119631</v>
      </c>
      <c r="W42" s="52">
        <v>0</v>
      </c>
    </row>
    <row r="43" spans="1:23" ht="51.75" customHeight="1">
      <c r="A43" s="57" t="s">
        <v>106</v>
      </c>
      <c r="B43" s="410" t="s">
        <v>344</v>
      </c>
      <c r="C43" s="36" t="s">
        <v>133</v>
      </c>
      <c r="D43" s="60" t="s">
        <v>132</v>
      </c>
      <c r="E43" s="35" t="s">
        <v>129</v>
      </c>
      <c r="F43" s="35" t="s">
        <v>117</v>
      </c>
      <c r="G43" s="35" t="s">
        <v>248</v>
      </c>
      <c r="H43" s="35" t="s">
        <v>121</v>
      </c>
      <c r="I43" s="418"/>
      <c r="J43" s="558"/>
      <c r="K43" s="558"/>
      <c r="L43" s="35"/>
      <c r="M43" s="52">
        <v>360960</v>
      </c>
      <c r="N43" s="52"/>
      <c r="O43" s="52">
        <f>SUM(P43:Q43)</f>
        <v>366239</v>
      </c>
      <c r="P43" s="52">
        <v>366239</v>
      </c>
      <c r="Q43" s="52">
        <v>0</v>
      </c>
      <c r="R43" s="55">
        <f>SUM(S43:T43)</f>
        <v>380529</v>
      </c>
      <c r="S43" s="55">
        <v>380529</v>
      </c>
      <c r="T43" s="55">
        <v>0</v>
      </c>
      <c r="U43" s="55">
        <f>SUM(V43:W43)</f>
        <v>395390</v>
      </c>
      <c r="V43" s="55">
        <v>395390</v>
      </c>
      <c r="W43" s="52">
        <v>0</v>
      </c>
    </row>
    <row r="44" spans="1:23" ht="86.25" customHeight="1">
      <c r="A44" s="57"/>
      <c r="B44" s="560"/>
      <c r="C44" s="40" t="s">
        <v>249</v>
      </c>
      <c r="D44" s="57" t="s">
        <v>92</v>
      </c>
      <c r="E44" s="35" t="s">
        <v>129</v>
      </c>
      <c r="F44" s="35" t="s">
        <v>117</v>
      </c>
      <c r="G44" s="35" t="s">
        <v>248</v>
      </c>
      <c r="H44" s="35" t="s">
        <v>121</v>
      </c>
      <c r="I44" s="366"/>
      <c r="J44" s="559"/>
      <c r="K44" s="559"/>
      <c r="L44" s="35"/>
      <c r="M44" s="52"/>
      <c r="N44" s="52"/>
      <c r="O44" s="52">
        <f>SUM(P44:Q44)</f>
        <v>0</v>
      </c>
      <c r="P44" s="52"/>
      <c r="Q44" s="52">
        <v>0</v>
      </c>
      <c r="R44" s="55">
        <f>SUM(S44:T44)</f>
        <v>0</v>
      </c>
      <c r="S44" s="55"/>
      <c r="T44" s="55">
        <v>0</v>
      </c>
      <c r="U44" s="55">
        <f>SUM(V44:W44)</f>
        <v>0</v>
      </c>
      <c r="V44" s="55"/>
      <c r="W44" s="52">
        <v>0</v>
      </c>
    </row>
    <row r="45" spans="1:23" ht="12.75">
      <c r="A45" s="57" t="s">
        <v>57</v>
      </c>
      <c r="B45" s="36" t="s">
        <v>340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52">
        <f>SUM(M46:M48)</f>
        <v>2500</v>
      </c>
      <c r="N45" s="52"/>
      <c r="O45" s="52">
        <f aca="true" t="shared" si="11" ref="O45:W45">SUM(O46:O48)</f>
        <v>2500</v>
      </c>
      <c r="P45" s="52">
        <f t="shared" si="11"/>
        <v>2500</v>
      </c>
      <c r="Q45" s="52">
        <f t="shared" si="11"/>
        <v>0</v>
      </c>
      <c r="R45" s="52">
        <f t="shared" si="11"/>
        <v>2500</v>
      </c>
      <c r="S45" s="52">
        <f t="shared" si="11"/>
        <v>2500</v>
      </c>
      <c r="T45" s="52">
        <f t="shared" si="11"/>
        <v>0</v>
      </c>
      <c r="U45" s="52">
        <f t="shared" si="11"/>
        <v>2500</v>
      </c>
      <c r="V45" s="52">
        <f t="shared" si="11"/>
        <v>2500</v>
      </c>
      <c r="W45" s="52">
        <f t="shared" si="11"/>
        <v>0</v>
      </c>
    </row>
    <row r="46" spans="1:23" ht="45">
      <c r="A46" s="57" t="s">
        <v>107</v>
      </c>
      <c r="B46" s="36" t="s">
        <v>342</v>
      </c>
      <c r="C46" s="57"/>
      <c r="D46" s="35"/>
      <c r="E46" s="35" t="s">
        <v>126</v>
      </c>
      <c r="F46" s="35" t="s">
        <v>127</v>
      </c>
      <c r="G46" s="35" t="s">
        <v>191</v>
      </c>
      <c r="H46" s="35" t="s">
        <v>122</v>
      </c>
      <c r="I46" s="35"/>
      <c r="J46" s="35"/>
      <c r="K46" s="35"/>
      <c r="L46" s="35"/>
      <c r="M46" s="52">
        <v>1000</v>
      </c>
      <c r="N46" s="52"/>
      <c r="O46" s="52">
        <f>SUM(P46:Q46)</f>
        <v>1000</v>
      </c>
      <c r="P46" s="52">
        <f>M46</f>
        <v>1000</v>
      </c>
      <c r="Q46" s="52">
        <v>0</v>
      </c>
      <c r="R46" s="55">
        <f>SUM(S46:T46)</f>
        <v>1000</v>
      </c>
      <c r="S46" s="55">
        <f>M46</f>
        <v>1000</v>
      </c>
      <c r="T46" s="55">
        <v>0</v>
      </c>
      <c r="U46" s="55">
        <f>SUM(V46:W46)</f>
        <v>1000</v>
      </c>
      <c r="V46" s="55">
        <f>S46</f>
        <v>1000</v>
      </c>
      <c r="W46" s="52">
        <v>0</v>
      </c>
    </row>
    <row r="47" spans="1:23" ht="55.5" customHeight="1">
      <c r="A47" s="57" t="s">
        <v>131</v>
      </c>
      <c r="B47" s="410" t="s">
        <v>344</v>
      </c>
      <c r="C47" s="36" t="s">
        <v>133</v>
      </c>
      <c r="D47" s="35" t="s">
        <v>132</v>
      </c>
      <c r="E47" s="35" t="s">
        <v>129</v>
      </c>
      <c r="F47" s="35" t="s">
        <v>117</v>
      </c>
      <c r="G47" s="35" t="s">
        <v>248</v>
      </c>
      <c r="H47" s="35" t="s">
        <v>122</v>
      </c>
      <c r="I47" s="37" t="s">
        <v>474</v>
      </c>
      <c r="J47" s="35" t="s">
        <v>337</v>
      </c>
      <c r="K47" s="35" t="s">
        <v>338</v>
      </c>
      <c r="L47" s="35"/>
      <c r="M47" s="52">
        <v>1500</v>
      </c>
      <c r="N47" s="52"/>
      <c r="O47" s="52">
        <f>SUM(P47:Q47)</f>
        <v>1500</v>
      </c>
      <c r="P47" s="52">
        <f>M47</f>
        <v>1500</v>
      </c>
      <c r="Q47" s="52">
        <v>0</v>
      </c>
      <c r="R47" s="55">
        <f>SUM(S47:T47)</f>
        <v>1500</v>
      </c>
      <c r="S47" s="55">
        <f>M47</f>
        <v>1500</v>
      </c>
      <c r="T47" s="55">
        <v>0</v>
      </c>
      <c r="U47" s="55">
        <f>SUM(V47:W47)</f>
        <v>1500</v>
      </c>
      <c r="V47" s="55">
        <f>M47</f>
        <v>1500</v>
      </c>
      <c r="W47" s="52">
        <v>0</v>
      </c>
    </row>
    <row r="48" spans="1:23" ht="90">
      <c r="A48" s="57"/>
      <c r="B48" s="622"/>
      <c r="C48" s="40" t="s">
        <v>249</v>
      </c>
      <c r="D48" s="57" t="s">
        <v>92</v>
      </c>
      <c r="E48" s="35" t="s">
        <v>129</v>
      </c>
      <c r="F48" s="35" t="s">
        <v>117</v>
      </c>
      <c r="G48" s="35"/>
      <c r="H48" s="35" t="s">
        <v>122</v>
      </c>
      <c r="I48" s="35"/>
      <c r="J48" s="35"/>
      <c r="K48" s="35"/>
      <c r="L48" s="35"/>
      <c r="M48" s="52"/>
      <c r="N48" s="52"/>
      <c r="O48" s="52">
        <f>SUM(P48:Q48)</f>
        <v>0</v>
      </c>
      <c r="P48" s="52"/>
      <c r="Q48" s="52">
        <v>0</v>
      </c>
      <c r="R48" s="55">
        <f>SUM(S48:T48)</f>
        <v>0</v>
      </c>
      <c r="S48" s="55"/>
      <c r="T48" s="55">
        <v>0</v>
      </c>
      <c r="U48" s="55">
        <f>SUM(V48:W48)</f>
        <v>0</v>
      </c>
      <c r="V48" s="55"/>
      <c r="W48" s="52">
        <v>0</v>
      </c>
    </row>
    <row r="49" spans="1:23" ht="63" customHeight="1">
      <c r="A49" s="381" t="s">
        <v>345</v>
      </c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14"/>
      <c r="M49" s="6">
        <f>SUM(M50)</f>
        <v>970500</v>
      </c>
      <c r="N49" s="6">
        <f aca="true" t="shared" si="12" ref="N49:W49">SUM(N50+N71)</f>
        <v>0</v>
      </c>
      <c r="O49" s="6">
        <f t="shared" si="12"/>
        <v>982014</v>
      </c>
      <c r="P49" s="6">
        <f t="shared" si="12"/>
        <v>982014</v>
      </c>
      <c r="Q49" s="6">
        <f t="shared" si="12"/>
        <v>0</v>
      </c>
      <c r="R49" s="6">
        <f t="shared" si="12"/>
        <v>989111</v>
      </c>
      <c r="S49" s="6">
        <f t="shared" si="12"/>
        <v>989111</v>
      </c>
      <c r="T49" s="6">
        <f t="shared" si="12"/>
        <v>0</v>
      </c>
      <c r="U49" s="6">
        <f t="shared" si="12"/>
        <v>996492</v>
      </c>
      <c r="V49" s="6">
        <f t="shared" si="12"/>
        <v>996492</v>
      </c>
      <c r="W49" s="6">
        <f t="shared" si="12"/>
        <v>0</v>
      </c>
    </row>
    <row r="50" spans="1:23" ht="45.75" customHeight="1">
      <c r="A50" s="13" t="s">
        <v>63</v>
      </c>
      <c r="B50" s="40" t="s">
        <v>67</v>
      </c>
      <c r="C50" s="37"/>
      <c r="D50" s="37"/>
      <c r="E50" s="37"/>
      <c r="F50" s="37"/>
      <c r="G50" s="37"/>
      <c r="H50" s="37"/>
      <c r="I50" s="37"/>
      <c r="J50" s="37"/>
      <c r="K50" s="37"/>
      <c r="L50" s="14"/>
      <c r="M50" s="63">
        <f>SUM(M52+M53+M54+M55+M51)</f>
        <v>970500</v>
      </c>
      <c r="N50" s="63">
        <f>SUM(N52+N53+N55+N66+N67+N70)</f>
        <v>0</v>
      </c>
      <c r="O50" s="63">
        <f>SUM(O52+O53+O54+O55+O66+O67+O70+O51)</f>
        <v>973282</v>
      </c>
      <c r="P50" s="63">
        <f>SUM(P52+P53+P54+P55+P66+P67+P70+P51)</f>
        <v>973282</v>
      </c>
      <c r="Q50" s="63">
        <f>SUM(Q52+Q53+Q54+Q55+Q66+Q67+Q70)</f>
        <v>0</v>
      </c>
      <c r="R50" s="45">
        <f>SUM(R52+R53+R54+R55+R66+R67+R70+R51)</f>
        <v>980379</v>
      </c>
      <c r="S50" s="45">
        <f>SUM(S52+S53+S54+S55+S66+S67+S70+S51)</f>
        <v>980379</v>
      </c>
      <c r="T50" s="63">
        <f>SUM(T52+T53+T54+T55+T66+T67+T70)</f>
        <v>0</v>
      </c>
      <c r="U50" s="45">
        <f>SUM(U52+U53+U54+U55+U66+U67+U70+U51)</f>
        <v>987760</v>
      </c>
      <c r="V50" s="45">
        <f>SUM(V52+V53+V54+V55+V66+V67+V70+V51)</f>
        <v>987760</v>
      </c>
      <c r="W50" s="63">
        <f>SUM(W52+W53+W54+W55+W66+W67+W70)</f>
        <v>0</v>
      </c>
    </row>
    <row r="51" spans="1:23" ht="90">
      <c r="A51" s="61" t="s">
        <v>476</v>
      </c>
      <c r="B51" s="40" t="s">
        <v>251</v>
      </c>
      <c r="C51" s="37"/>
      <c r="D51" s="37"/>
      <c r="E51" s="37" t="s">
        <v>117</v>
      </c>
      <c r="F51" s="37" t="s">
        <v>252</v>
      </c>
      <c r="G51" s="37" t="s">
        <v>253</v>
      </c>
      <c r="H51" s="37" t="s">
        <v>346</v>
      </c>
      <c r="I51" s="37" t="s">
        <v>474</v>
      </c>
      <c r="J51" s="35" t="s">
        <v>337</v>
      </c>
      <c r="K51" s="35" t="s">
        <v>338</v>
      </c>
      <c r="L51" s="14"/>
      <c r="M51" s="63">
        <v>2000</v>
      </c>
      <c r="N51" s="63"/>
      <c r="O51" s="63">
        <f>P51</f>
        <v>2360</v>
      </c>
      <c r="P51" s="63">
        <v>2360</v>
      </c>
      <c r="Q51" s="63"/>
      <c r="R51" s="63">
        <f>S51</f>
        <v>2360</v>
      </c>
      <c r="S51" s="63">
        <v>2360</v>
      </c>
      <c r="T51" s="63"/>
      <c r="U51" s="63">
        <f>V51</f>
        <v>2360</v>
      </c>
      <c r="V51" s="63">
        <v>2360</v>
      </c>
      <c r="W51" s="63"/>
    </row>
    <row r="52" spans="1:23" ht="91.5" customHeight="1">
      <c r="A52" s="61" t="s">
        <v>477</v>
      </c>
      <c r="B52" s="36" t="s">
        <v>348</v>
      </c>
      <c r="C52" s="37"/>
      <c r="D52" s="37"/>
      <c r="E52" s="37" t="s">
        <v>126</v>
      </c>
      <c r="F52" s="37" t="s">
        <v>135</v>
      </c>
      <c r="G52" s="37" t="s">
        <v>307</v>
      </c>
      <c r="H52" s="37" t="s">
        <v>121</v>
      </c>
      <c r="I52" s="37" t="s">
        <v>474</v>
      </c>
      <c r="J52" s="35" t="s">
        <v>337</v>
      </c>
      <c r="K52" s="35" t="s">
        <v>338</v>
      </c>
      <c r="L52" s="14"/>
      <c r="M52" s="63">
        <v>0</v>
      </c>
      <c r="N52" s="63"/>
      <c r="O52" s="63">
        <f>SUM(P52:Q52)</f>
        <v>0</v>
      </c>
      <c r="P52" s="63">
        <v>0</v>
      </c>
      <c r="Q52" s="63">
        <v>0</v>
      </c>
      <c r="R52" s="63">
        <f>SUM(S52:T52)</f>
        <v>0</v>
      </c>
      <c r="S52" s="63">
        <v>0</v>
      </c>
      <c r="T52" s="63">
        <v>0</v>
      </c>
      <c r="U52" s="45">
        <f>SUM(V52:W52)</f>
        <v>0</v>
      </c>
      <c r="V52" s="45">
        <v>0</v>
      </c>
      <c r="W52" s="63">
        <v>0</v>
      </c>
    </row>
    <row r="53" spans="1:23" ht="159.75" customHeight="1">
      <c r="A53" s="61" t="s">
        <v>478</v>
      </c>
      <c r="B53" s="357" t="s">
        <v>352</v>
      </c>
      <c r="C53" s="365"/>
      <c r="D53" s="365"/>
      <c r="E53" s="37" t="s">
        <v>118</v>
      </c>
      <c r="F53" s="37" t="s">
        <v>135</v>
      </c>
      <c r="G53" s="37" t="s">
        <v>201</v>
      </c>
      <c r="H53" s="37" t="s">
        <v>121</v>
      </c>
      <c r="I53" s="573" t="s">
        <v>474</v>
      </c>
      <c r="J53" s="574" t="s">
        <v>337</v>
      </c>
      <c r="K53" s="574" t="s">
        <v>338</v>
      </c>
      <c r="L53" s="14"/>
      <c r="M53" s="63">
        <v>160000</v>
      </c>
      <c r="N53" s="63"/>
      <c r="O53" s="63">
        <f>SUM(P53:Q53)</f>
        <v>160000</v>
      </c>
      <c r="P53" s="63">
        <f>M53</f>
        <v>160000</v>
      </c>
      <c r="Q53" s="63">
        <v>0</v>
      </c>
      <c r="R53" s="45">
        <f>SUM(S53:T53)</f>
        <v>160000</v>
      </c>
      <c r="S53" s="45">
        <f>P53</f>
        <v>160000</v>
      </c>
      <c r="T53" s="63">
        <v>0</v>
      </c>
      <c r="U53" s="45">
        <f>SUM(V53:W53)</f>
        <v>160000</v>
      </c>
      <c r="V53" s="45">
        <f>S53</f>
        <v>160000</v>
      </c>
      <c r="W53" s="63">
        <v>0</v>
      </c>
    </row>
    <row r="54" spans="1:23" ht="21.75" customHeight="1">
      <c r="A54" s="61" t="s">
        <v>479</v>
      </c>
      <c r="B54" s="358"/>
      <c r="C54" s="366"/>
      <c r="D54" s="366"/>
      <c r="E54" s="37" t="s">
        <v>118</v>
      </c>
      <c r="F54" s="37" t="s">
        <v>135</v>
      </c>
      <c r="G54" s="37" t="s">
        <v>228</v>
      </c>
      <c r="H54" s="37" t="s">
        <v>121</v>
      </c>
      <c r="I54" s="620"/>
      <c r="J54" s="623"/>
      <c r="K54" s="623"/>
      <c r="L54" s="14"/>
      <c r="M54" s="63">
        <v>586300</v>
      </c>
      <c r="N54" s="63"/>
      <c r="O54" s="63">
        <f>SUM(P54:Q54)</f>
        <v>586300</v>
      </c>
      <c r="P54" s="63">
        <f>M54</f>
        <v>586300</v>
      </c>
      <c r="Q54" s="63"/>
      <c r="R54" s="45">
        <f>SUM(S54:T54)</f>
        <v>586300</v>
      </c>
      <c r="S54" s="45">
        <f>P54</f>
        <v>586300</v>
      </c>
      <c r="T54" s="63"/>
      <c r="U54" s="45">
        <f>SUM(V54:W54)</f>
        <v>586300</v>
      </c>
      <c r="V54" s="45">
        <f>M54</f>
        <v>586300</v>
      </c>
      <c r="W54" s="63"/>
    </row>
    <row r="55" spans="1:23" ht="18" customHeight="1">
      <c r="A55" s="410" t="s">
        <v>145</v>
      </c>
      <c r="B55" s="385" t="s">
        <v>257</v>
      </c>
      <c r="C55" s="37"/>
      <c r="D55" s="37"/>
      <c r="E55" s="37"/>
      <c r="F55" s="37"/>
      <c r="G55" s="37"/>
      <c r="H55" s="37"/>
      <c r="I55" s="37"/>
      <c r="J55" s="37"/>
      <c r="K55" s="37"/>
      <c r="L55" s="14"/>
      <c r="M55" s="63">
        <f>SUM(M56:M57)</f>
        <v>222200</v>
      </c>
      <c r="N55" s="63"/>
      <c r="O55" s="63">
        <f aca="true" t="shared" si="13" ref="O55:W55">SUM(O56:O57)</f>
        <v>177422</v>
      </c>
      <c r="P55" s="63">
        <f t="shared" si="13"/>
        <v>177422</v>
      </c>
      <c r="Q55" s="63">
        <f t="shared" si="13"/>
        <v>0</v>
      </c>
      <c r="R55" s="63">
        <f t="shared" si="13"/>
        <v>184519</v>
      </c>
      <c r="S55" s="63">
        <f t="shared" si="13"/>
        <v>184519</v>
      </c>
      <c r="T55" s="63">
        <f t="shared" si="13"/>
        <v>0</v>
      </c>
      <c r="U55" s="63">
        <f t="shared" si="13"/>
        <v>191900</v>
      </c>
      <c r="V55" s="63">
        <f t="shared" si="13"/>
        <v>191900</v>
      </c>
      <c r="W55" s="63">
        <f t="shared" si="13"/>
        <v>0</v>
      </c>
    </row>
    <row r="56" spans="1:23" ht="18.75" customHeight="1" hidden="1">
      <c r="A56" s="621"/>
      <c r="B56" s="621"/>
      <c r="C56" s="37"/>
      <c r="D56" s="37"/>
      <c r="E56" s="36" t="s">
        <v>127</v>
      </c>
      <c r="F56" s="36" t="s">
        <v>260</v>
      </c>
      <c r="G56" s="36" t="s">
        <v>258</v>
      </c>
      <c r="H56" s="36" t="s">
        <v>121</v>
      </c>
      <c r="I56" s="36"/>
      <c r="J56" s="37"/>
      <c r="K56" s="37"/>
      <c r="L56" s="14"/>
      <c r="M56" s="63">
        <v>0</v>
      </c>
      <c r="N56" s="63"/>
      <c r="O56" s="63">
        <f>SUM(P56:Q56)</f>
        <v>0</v>
      </c>
      <c r="P56" s="63">
        <v>0</v>
      </c>
      <c r="Q56" s="63">
        <v>0</v>
      </c>
      <c r="R56" s="45">
        <f>SUM(S56:T56)</f>
        <v>0</v>
      </c>
      <c r="S56" s="45">
        <v>0</v>
      </c>
      <c r="T56" s="63">
        <v>0</v>
      </c>
      <c r="U56" s="45">
        <f>SUM(V56:W56)</f>
        <v>0</v>
      </c>
      <c r="V56" s="45">
        <v>0</v>
      </c>
      <c r="W56" s="63">
        <v>0</v>
      </c>
    </row>
    <row r="57" spans="1:23" ht="17.25" customHeight="1">
      <c r="A57" s="621"/>
      <c r="B57" s="621"/>
      <c r="C57" s="37"/>
      <c r="D57" s="37"/>
      <c r="E57" s="37"/>
      <c r="F57" s="37"/>
      <c r="G57" s="37"/>
      <c r="H57" s="37"/>
      <c r="I57" s="37"/>
      <c r="J57" s="37"/>
      <c r="K57" s="37"/>
      <c r="L57" s="14"/>
      <c r="M57" s="63">
        <f>SUM(M58+M61+M62+M67+M71)</f>
        <v>222200</v>
      </c>
      <c r="N57" s="63"/>
      <c r="O57" s="63">
        <f aca="true" t="shared" si="14" ref="O57:W57">SUM(O58+O61+O62)</f>
        <v>177422</v>
      </c>
      <c r="P57" s="63">
        <f t="shared" si="14"/>
        <v>177422</v>
      </c>
      <c r="Q57" s="63">
        <f t="shared" si="14"/>
        <v>0</v>
      </c>
      <c r="R57" s="63">
        <f t="shared" si="14"/>
        <v>184519</v>
      </c>
      <c r="S57" s="63">
        <f t="shared" si="14"/>
        <v>184519</v>
      </c>
      <c r="T57" s="63">
        <f t="shared" si="14"/>
        <v>0</v>
      </c>
      <c r="U57" s="63">
        <f t="shared" si="14"/>
        <v>191900</v>
      </c>
      <c r="V57" s="63">
        <f t="shared" si="14"/>
        <v>191900</v>
      </c>
      <c r="W57" s="63">
        <f t="shared" si="14"/>
        <v>0</v>
      </c>
    </row>
    <row r="58" spans="1:23" ht="93.75" customHeight="1">
      <c r="A58" s="621"/>
      <c r="B58" s="621"/>
      <c r="C58" s="37"/>
      <c r="D58" s="37"/>
      <c r="E58" s="37" t="s">
        <v>139</v>
      </c>
      <c r="F58" s="37" t="s">
        <v>126</v>
      </c>
      <c r="G58" s="37" t="s">
        <v>353</v>
      </c>
      <c r="H58" s="37" t="s">
        <v>121</v>
      </c>
      <c r="I58" s="37" t="s">
        <v>474</v>
      </c>
      <c r="J58" s="35" t="s">
        <v>337</v>
      </c>
      <c r="K58" s="35" t="s">
        <v>338</v>
      </c>
      <c r="L58" s="14"/>
      <c r="M58" s="63">
        <f>SUM(M59:M60)</f>
        <v>0</v>
      </c>
      <c r="N58" s="63"/>
      <c r="O58" s="63">
        <f aca="true" t="shared" si="15" ref="O58:W58">SUM(O59:O60)</f>
        <v>0</v>
      </c>
      <c r="P58" s="63">
        <f t="shared" si="15"/>
        <v>0</v>
      </c>
      <c r="Q58" s="63">
        <f t="shared" si="15"/>
        <v>0</v>
      </c>
      <c r="R58" s="63">
        <f t="shared" si="15"/>
        <v>0</v>
      </c>
      <c r="S58" s="63">
        <f t="shared" si="15"/>
        <v>0</v>
      </c>
      <c r="T58" s="63">
        <f t="shared" si="15"/>
        <v>0</v>
      </c>
      <c r="U58" s="63">
        <f t="shared" si="15"/>
        <v>0</v>
      </c>
      <c r="V58" s="63">
        <f t="shared" si="15"/>
        <v>0</v>
      </c>
      <c r="W58" s="63">
        <f t="shared" si="15"/>
        <v>0</v>
      </c>
    </row>
    <row r="59" spans="1:23" ht="21" customHeight="1">
      <c r="A59" s="621"/>
      <c r="B59" s="621"/>
      <c r="C59" s="37"/>
      <c r="D59" s="37"/>
      <c r="E59" s="379" t="s">
        <v>354</v>
      </c>
      <c r="F59" s="615"/>
      <c r="G59" s="617"/>
      <c r="H59" s="37"/>
      <c r="I59" s="37"/>
      <c r="J59" s="37"/>
      <c r="K59" s="37"/>
      <c r="L59" s="14"/>
      <c r="M59" s="63"/>
      <c r="N59" s="63"/>
      <c r="O59" s="63">
        <f>SUM(P59:Q59)</f>
        <v>0</v>
      </c>
      <c r="P59" s="63"/>
      <c r="Q59" s="63">
        <v>0</v>
      </c>
      <c r="R59" s="45">
        <f>SUM(S59:T59)</f>
        <v>0</v>
      </c>
      <c r="S59" s="45"/>
      <c r="T59" s="63">
        <v>0</v>
      </c>
      <c r="U59" s="45">
        <f>SUM(V59:W59)</f>
        <v>0</v>
      </c>
      <c r="V59" s="45"/>
      <c r="W59" s="63">
        <v>0</v>
      </c>
    </row>
    <row r="60" spans="1:23" ht="18.75" customHeight="1">
      <c r="A60" s="621"/>
      <c r="B60" s="621"/>
      <c r="C60" s="37"/>
      <c r="D60" s="37"/>
      <c r="E60" s="379"/>
      <c r="F60" s="615"/>
      <c r="G60" s="617"/>
      <c r="H60" s="37"/>
      <c r="I60" s="37"/>
      <c r="J60" s="37"/>
      <c r="K60" s="37"/>
      <c r="L60" s="14"/>
      <c r="M60" s="63"/>
      <c r="N60" s="63"/>
      <c r="O60" s="63">
        <f>SUM(P60:Q60)</f>
        <v>0</v>
      </c>
      <c r="P60" s="63"/>
      <c r="Q60" s="63">
        <v>0</v>
      </c>
      <c r="R60" s="45">
        <f>SUM(S60:T60)</f>
        <v>0</v>
      </c>
      <c r="S60" s="45"/>
      <c r="T60" s="63">
        <v>0</v>
      </c>
      <c r="U60" s="45">
        <f>SUM(V60:W60)</f>
        <v>0</v>
      </c>
      <c r="V60" s="45"/>
      <c r="W60" s="63">
        <v>0</v>
      </c>
    </row>
    <row r="61" spans="1:23" ht="18" customHeight="1">
      <c r="A61" s="621"/>
      <c r="B61" s="621"/>
      <c r="C61" s="37"/>
      <c r="D61" s="37"/>
      <c r="E61" s="37" t="s">
        <v>139</v>
      </c>
      <c r="F61" s="37" t="s">
        <v>126</v>
      </c>
      <c r="G61" s="37" t="s">
        <v>264</v>
      </c>
      <c r="H61" s="37" t="s">
        <v>121</v>
      </c>
      <c r="I61" s="37"/>
      <c r="J61" s="37"/>
      <c r="K61" s="37"/>
      <c r="L61" s="14"/>
      <c r="M61" s="63"/>
      <c r="N61" s="63"/>
      <c r="O61" s="63">
        <f>SUM(P61:Q61)</f>
        <v>0</v>
      </c>
      <c r="P61" s="63"/>
      <c r="Q61" s="63">
        <v>0</v>
      </c>
      <c r="R61" s="45">
        <f>SUM(S61:T61)</f>
        <v>0</v>
      </c>
      <c r="S61" s="45"/>
      <c r="T61" s="63">
        <v>0</v>
      </c>
      <c r="U61" s="45">
        <f>SUM(V61:W61)</f>
        <v>0</v>
      </c>
      <c r="V61" s="45"/>
      <c r="W61" s="63">
        <v>0</v>
      </c>
    </row>
    <row r="62" spans="1:23" ht="18" customHeight="1">
      <c r="A62" s="621"/>
      <c r="B62" s="621"/>
      <c r="C62" s="37"/>
      <c r="D62" s="37"/>
      <c r="E62" s="37" t="s">
        <v>139</v>
      </c>
      <c r="F62" s="37" t="s">
        <v>126</v>
      </c>
      <c r="G62" s="37"/>
      <c r="H62" s="37" t="s">
        <v>121</v>
      </c>
      <c r="I62" s="573" t="s">
        <v>474</v>
      </c>
      <c r="J62" s="557" t="s">
        <v>337</v>
      </c>
      <c r="K62" s="557" t="s">
        <v>338</v>
      </c>
      <c r="L62" s="14"/>
      <c r="M62" s="63">
        <f>SUM(M63:M65)</f>
        <v>174800</v>
      </c>
      <c r="N62" s="63"/>
      <c r="O62" s="63">
        <f>SUM(O63:O65)</f>
        <v>177422</v>
      </c>
      <c r="P62" s="63">
        <f>SUM(P63:P65)</f>
        <v>177422</v>
      </c>
      <c r="Q62" s="63">
        <f>SUM(Q64:Q65)</f>
        <v>0</v>
      </c>
      <c r="R62" s="63">
        <f>SUM(R63:R65)</f>
        <v>184519</v>
      </c>
      <c r="S62" s="63">
        <f>SUM(S63:S65)</f>
        <v>184519</v>
      </c>
      <c r="T62" s="63">
        <f>SUM(T64:T65)</f>
        <v>0</v>
      </c>
      <c r="U62" s="63">
        <f>SUM(U63:U65)</f>
        <v>191900</v>
      </c>
      <c r="V62" s="63">
        <f>SUM(V63:V65)</f>
        <v>191900</v>
      </c>
      <c r="W62" s="63">
        <f>SUM(W64:W65)</f>
        <v>0</v>
      </c>
    </row>
    <row r="63" spans="1:23" ht="18" customHeight="1" hidden="1">
      <c r="A63" s="621"/>
      <c r="B63" s="621"/>
      <c r="C63" s="37"/>
      <c r="D63" s="37"/>
      <c r="E63" s="379"/>
      <c r="F63" s="375"/>
      <c r="G63" s="376"/>
      <c r="H63" s="37"/>
      <c r="I63" s="619"/>
      <c r="J63" s="558"/>
      <c r="K63" s="558"/>
      <c r="L63" s="14"/>
      <c r="M63" s="63"/>
      <c r="N63" s="63"/>
      <c r="O63" s="63">
        <f>SUM(P63:Q63)</f>
        <v>0</v>
      </c>
      <c r="P63" s="63"/>
      <c r="Q63" s="63"/>
      <c r="R63" s="45">
        <f>SUM(S63:T63)</f>
        <v>0</v>
      </c>
      <c r="S63" s="63"/>
      <c r="T63" s="63"/>
      <c r="U63" s="45">
        <f>SUM(V63:W63)</f>
        <v>0</v>
      </c>
      <c r="V63" s="63"/>
      <c r="W63" s="63"/>
    </row>
    <row r="64" spans="1:23" ht="18" customHeight="1">
      <c r="A64" s="621"/>
      <c r="B64" s="621"/>
      <c r="C64" s="37"/>
      <c r="D64" s="37"/>
      <c r="E64" s="379" t="s">
        <v>355</v>
      </c>
      <c r="F64" s="615"/>
      <c r="G64" s="617"/>
      <c r="H64" s="37"/>
      <c r="I64" s="619"/>
      <c r="J64" s="558"/>
      <c r="K64" s="558"/>
      <c r="L64" s="14"/>
      <c r="M64" s="63">
        <v>174800</v>
      </c>
      <c r="N64" s="63"/>
      <c r="O64" s="63">
        <f>SUM(P64:Q64)</f>
        <v>177422</v>
      </c>
      <c r="P64" s="63">
        <v>177422</v>
      </c>
      <c r="Q64" s="63">
        <v>0</v>
      </c>
      <c r="R64" s="45">
        <f>SUM(S64:T64)</f>
        <v>184519</v>
      </c>
      <c r="S64" s="45">
        <v>184519</v>
      </c>
      <c r="T64" s="63">
        <v>0</v>
      </c>
      <c r="U64" s="45">
        <f>SUM(V64:W64)</f>
        <v>191900</v>
      </c>
      <c r="V64" s="45">
        <v>191900</v>
      </c>
      <c r="W64" s="63">
        <v>0</v>
      </c>
    </row>
    <row r="65" spans="1:23" ht="18" customHeight="1">
      <c r="A65" s="622"/>
      <c r="B65" s="622"/>
      <c r="C65" s="37"/>
      <c r="D65" s="37"/>
      <c r="E65" s="379"/>
      <c r="F65" s="615"/>
      <c r="G65" s="617"/>
      <c r="H65" s="37"/>
      <c r="I65" s="619"/>
      <c r="J65" s="558"/>
      <c r="K65" s="558"/>
      <c r="L65" s="14"/>
      <c r="M65" s="63"/>
      <c r="N65" s="63"/>
      <c r="O65" s="63">
        <f>SUM(P65:Q65)</f>
        <v>0</v>
      </c>
      <c r="P65" s="63"/>
      <c r="Q65" s="63">
        <v>0</v>
      </c>
      <c r="R65" s="45">
        <f>SUM(S65:T65)</f>
        <v>0</v>
      </c>
      <c r="S65" s="45"/>
      <c r="T65" s="63">
        <v>0</v>
      </c>
      <c r="U65" s="45">
        <f>SUM(V65:W65)</f>
        <v>0</v>
      </c>
      <c r="V65" s="45"/>
      <c r="W65" s="63">
        <v>0</v>
      </c>
    </row>
    <row r="66" spans="1:23" ht="35.25" customHeight="1">
      <c r="A66" s="61" t="s">
        <v>148</v>
      </c>
      <c r="B66" s="36" t="s">
        <v>142</v>
      </c>
      <c r="C66" s="37"/>
      <c r="D66" s="37"/>
      <c r="E66" s="37" t="s">
        <v>139</v>
      </c>
      <c r="F66" s="37" t="s">
        <v>126</v>
      </c>
      <c r="G66" s="37"/>
      <c r="H66" s="37" t="s">
        <v>121</v>
      </c>
      <c r="I66" s="620"/>
      <c r="J66" s="559"/>
      <c r="K66" s="559"/>
      <c r="L66" s="14"/>
      <c r="M66" s="63"/>
      <c r="N66" s="63"/>
      <c r="O66" s="63">
        <f>SUM(P66:Q66)</f>
        <v>0</v>
      </c>
      <c r="P66" s="63"/>
      <c r="Q66" s="63">
        <v>0</v>
      </c>
      <c r="R66" s="45">
        <f>SUM(S66:T66)</f>
        <v>0</v>
      </c>
      <c r="S66" s="45"/>
      <c r="T66" s="63">
        <v>0</v>
      </c>
      <c r="U66" s="45">
        <f>SUM(V66:W66)</f>
        <v>0</v>
      </c>
      <c r="V66" s="45"/>
      <c r="W66" s="63">
        <v>0</v>
      </c>
    </row>
    <row r="67" spans="1:23" ht="61.5" customHeight="1">
      <c r="A67" s="61" t="s">
        <v>480</v>
      </c>
      <c r="B67" s="36" t="s">
        <v>146</v>
      </c>
      <c r="C67" s="37"/>
      <c r="D67" s="37"/>
      <c r="E67" s="37"/>
      <c r="F67" s="37"/>
      <c r="G67" s="37"/>
      <c r="H67" s="37"/>
      <c r="I67" s="37"/>
      <c r="J67" s="37"/>
      <c r="K67" s="37"/>
      <c r="L67" s="14"/>
      <c r="M67" s="63">
        <f>SUM(M68:M69)</f>
        <v>40000</v>
      </c>
      <c r="N67" s="63"/>
      <c r="O67" s="63">
        <f aca="true" t="shared" si="16" ref="O67:W67">SUM(O68:O69)</f>
        <v>47200</v>
      </c>
      <c r="P67" s="63">
        <f t="shared" si="16"/>
        <v>47200</v>
      </c>
      <c r="Q67" s="63">
        <f t="shared" si="16"/>
        <v>0</v>
      </c>
      <c r="R67" s="63">
        <f t="shared" si="16"/>
        <v>47200</v>
      </c>
      <c r="S67" s="63">
        <f t="shared" si="16"/>
        <v>47200</v>
      </c>
      <c r="T67" s="63">
        <f t="shared" si="16"/>
        <v>0</v>
      </c>
      <c r="U67" s="63">
        <f t="shared" si="16"/>
        <v>47200</v>
      </c>
      <c r="V67" s="63">
        <f t="shared" si="16"/>
        <v>47200</v>
      </c>
      <c r="W67" s="63">
        <f t="shared" si="16"/>
        <v>0</v>
      </c>
    </row>
    <row r="68" spans="1:23" ht="15.75" customHeight="1">
      <c r="A68" s="61"/>
      <c r="B68" s="36"/>
      <c r="C68" s="37"/>
      <c r="D68" s="37"/>
      <c r="E68" s="37" t="s">
        <v>139</v>
      </c>
      <c r="F68" s="37" t="s">
        <v>126</v>
      </c>
      <c r="G68" s="37" t="s">
        <v>266</v>
      </c>
      <c r="H68" s="37" t="s">
        <v>121</v>
      </c>
      <c r="I68" s="37"/>
      <c r="J68" s="37"/>
      <c r="K68" s="37"/>
      <c r="L68" s="14"/>
      <c r="M68" s="63"/>
      <c r="N68" s="63"/>
      <c r="O68" s="63">
        <f>SUM(P68:Q68)</f>
        <v>0</v>
      </c>
      <c r="P68" s="63"/>
      <c r="Q68" s="63">
        <v>0</v>
      </c>
      <c r="R68" s="45">
        <f>SUM(S68:T68)</f>
        <v>0</v>
      </c>
      <c r="S68" s="45"/>
      <c r="T68" s="63">
        <v>0</v>
      </c>
      <c r="U68" s="45">
        <f>SUM(V68:W68)</f>
        <v>0</v>
      </c>
      <c r="V68" s="45"/>
      <c r="W68" s="63">
        <v>0</v>
      </c>
    </row>
    <row r="69" spans="1:23" ht="15.75" customHeight="1">
      <c r="A69" s="61"/>
      <c r="B69" s="36"/>
      <c r="C69" s="37"/>
      <c r="D69" s="37"/>
      <c r="E69" s="379" t="s">
        <v>356</v>
      </c>
      <c r="F69" s="375"/>
      <c r="G69" s="375"/>
      <c r="H69" s="376"/>
      <c r="I69" s="37"/>
      <c r="J69" s="37"/>
      <c r="K69" s="37"/>
      <c r="L69" s="14"/>
      <c r="M69" s="63">
        <v>40000</v>
      </c>
      <c r="N69" s="63"/>
      <c r="O69" s="63">
        <f>SUM(P69:Q69)</f>
        <v>47200</v>
      </c>
      <c r="P69" s="63">
        <v>47200</v>
      </c>
      <c r="Q69" s="63">
        <v>0</v>
      </c>
      <c r="R69" s="45">
        <f>SUM(S69:T69)</f>
        <v>47200</v>
      </c>
      <c r="S69" s="45">
        <v>47200</v>
      </c>
      <c r="T69" s="63">
        <v>0</v>
      </c>
      <c r="U69" s="45">
        <f>SUM(V69:W69)</f>
        <v>47200</v>
      </c>
      <c r="V69" s="45">
        <v>47200</v>
      </c>
      <c r="W69" s="63">
        <v>0</v>
      </c>
    </row>
    <row r="70" spans="1:23" ht="27" customHeight="1">
      <c r="A70" s="61" t="s">
        <v>481</v>
      </c>
      <c r="B70" s="36" t="s">
        <v>149</v>
      </c>
      <c r="C70" s="37"/>
      <c r="D70" s="37"/>
      <c r="E70" s="37" t="s">
        <v>139</v>
      </c>
      <c r="F70" s="37" t="s">
        <v>126</v>
      </c>
      <c r="G70" s="37"/>
      <c r="H70" s="37" t="s">
        <v>121</v>
      </c>
      <c r="I70" s="573" t="s">
        <v>474</v>
      </c>
      <c r="J70" s="557" t="s">
        <v>337</v>
      </c>
      <c r="K70" s="557" t="s">
        <v>338</v>
      </c>
      <c r="L70" s="14"/>
      <c r="M70" s="63"/>
      <c r="N70" s="63"/>
      <c r="O70" s="63">
        <f>SUM(P70:Q70)</f>
        <v>0</v>
      </c>
      <c r="P70" s="63"/>
      <c r="Q70" s="63">
        <v>0</v>
      </c>
      <c r="R70" s="45">
        <f>SUM(S70:T70)</f>
        <v>0</v>
      </c>
      <c r="S70" s="45"/>
      <c r="T70" s="63">
        <v>0</v>
      </c>
      <c r="U70" s="45">
        <f>SUM(V70:W70)</f>
        <v>0</v>
      </c>
      <c r="V70" s="45"/>
      <c r="W70" s="63">
        <v>0</v>
      </c>
    </row>
    <row r="71" spans="1:23" ht="23.25" customHeight="1">
      <c r="A71" s="61" t="s">
        <v>111</v>
      </c>
      <c r="B71" s="36" t="s">
        <v>187</v>
      </c>
      <c r="C71" s="37"/>
      <c r="D71" s="37"/>
      <c r="E71" s="35" t="s">
        <v>117</v>
      </c>
      <c r="F71" s="35" t="s">
        <v>14</v>
      </c>
      <c r="G71" s="35" t="s">
        <v>194</v>
      </c>
      <c r="H71" s="35"/>
      <c r="I71" s="619"/>
      <c r="J71" s="558"/>
      <c r="K71" s="558"/>
      <c r="L71" s="14"/>
      <c r="M71" s="63">
        <f>SUM(M72:M73)</f>
        <v>7400</v>
      </c>
      <c r="N71" s="63"/>
      <c r="O71" s="63">
        <f aca="true" t="shared" si="17" ref="O71:W71">SUM(O72:O73)</f>
        <v>8732</v>
      </c>
      <c r="P71" s="63">
        <f t="shared" si="17"/>
        <v>8732</v>
      </c>
      <c r="Q71" s="63">
        <f t="shared" si="17"/>
        <v>0</v>
      </c>
      <c r="R71" s="63">
        <f t="shared" si="17"/>
        <v>8732</v>
      </c>
      <c r="S71" s="63">
        <f t="shared" si="17"/>
        <v>8732</v>
      </c>
      <c r="T71" s="63">
        <f t="shared" si="17"/>
        <v>0</v>
      </c>
      <c r="U71" s="63">
        <f t="shared" si="17"/>
        <v>8732</v>
      </c>
      <c r="V71" s="63">
        <f t="shared" si="17"/>
        <v>8732</v>
      </c>
      <c r="W71" s="63">
        <f t="shared" si="17"/>
        <v>0</v>
      </c>
    </row>
    <row r="72" spans="1:23" ht="33.75">
      <c r="A72" s="57" t="s">
        <v>267</v>
      </c>
      <c r="B72" s="36" t="s">
        <v>359</v>
      </c>
      <c r="C72" s="35"/>
      <c r="D72" s="35"/>
      <c r="E72" s="35" t="s">
        <v>117</v>
      </c>
      <c r="F72" s="35" t="s">
        <v>14</v>
      </c>
      <c r="G72" s="35" t="s">
        <v>194</v>
      </c>
      <c r="H72" s="35" t="s">
        <v>121</v>
      </c>
      <c r="I72" s="619"/>
      <c r="J72" s="558"/>
      <c r="K72" s="558"/>
      <c r="L72" s="35"/>
      <c r="M72" s="52">
        <v>7400</v>
      </c>
      <c r="N72" s="52"/>
      <c r="O72" s="52">
        <f>SUM(P72:Q72)</f>
        <v>8732</v>
      </c>
      <c r="P72" s="52">
        <v>8732</v>
      </c>
      <c r="Q72" s="52">
        <v>0</v>
      </c>
      <c r="R72" s="52">
        <f>SUM(S72:T72)</f>
        <v>8732</v>
      </c>
      <c r="S72" s="52">
        <v>8732</v>
      </c>
      <c r="T72" s="52">
        <v>0</v>
      </c>
      <c r="U72" s="52">
        <f>SUM(V72:W72)</f>
        <v>8732</v>
      </c>
      <c r="V72" s="52">
        <v>8732</v>
      </c>
      <c r="W72" s="52">
        <v>0</v>
      </c>
    </row>
    <row r="73" spans="1:23" ht="54" customHeight="1">
      <c r="A73" s="57" t="s">
        <v>269</v>
      </c>
      <c r="B73" s="36" t="s">
        <v>270</v>
      </c>
      <c r="C73" s="35"/>
      <c r="D73" s="35"/>
      <c r="E73" s="35" t="s">
        <v>252</v>
      </c>
      <c r="F73" s="35" t="s">
        <v>144</v>
      </c>
      <c r="G73" s="35"/>
      <c r="H73" s="35" t="s">
        <v>360</v>
      </c>
      <c r="I73" s="620"/>
      <c r="J73" s="559"/>
      <c r="K73" s="559"/>
      <c r="L73" s="68"/>
      <c r="M73" s="69"/>
      <c r="N73" s="69"/>
      <c r="O73" s="52">
        <f>SUM(P73:Q73)</f>
        <v>0</v>
      </c>
      <c r="P73" s="69"/>
      <c r="Q73" s="69">
        <v>0</v>
      </c>
      <c r="R73" s="52">
        <f>SUM(S73:T73)</f>
        <v>0</v>
      </c>
      <c r="S73" s="69"/>
      <c r="T73" s="69">
        <v>0</v>
      </c>
      <c r="U73" s="52">
        <f>SUM(V73:W73)</f>
        <v>0</v>
      </c>
      <c r="V73" s="69"/>
      <c r="W73" s="69">
        <v>0</v>
      </c>
    </row>
    <row r="74" spans="1:23" ht="39" customHeight="1">
      <c r="A74" s="350" t="s">
        <v>302</v>
      </c>
      <c r="B74" s="618"/>
      <c r="C74" s="618"/>
      <c r="D74" s="618"/>
      <c r="E74" s="618"/>
      <c r="F74" s="618"/>
      <c r="G74" s="618"/>
      <c r="H74" s="618"/>
      <c r="I74" s="618"/>
      <c r="J74" s="618"/>
      <c r="K74" s="618"/>
      <c r="L74" s="2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2.75">
      <c r="A75" s="14" t="s">
        <v>22</v>
      </c>
      <c r="B75" s="14" t="s">
        <v>69</v>
      </c>
      <c r="C75" s="35"/>
      <c r="D75" s="35"/>
      <c r="E75" s="35"/>
      <c r="F75" s="35"/>
      <c r="G75" s="35"/>
      <c r="H75" s="35"/>
      <c r="I75" s="35"/>
      <c r="J75" s="35"/>
      <c r="K75" s="35"/>
      <c r="L75" s="70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3" ht="45">
      <c r="A76" s="57" t="s">
        <v>70</v>
      </c>
      <c r="B76" s="90" t="s">
        <v>71</v>
      </c>
      <c r="C76" s="57"/>
      <c r="D76" s="57"/>
      <c r="E76" s="57"/>
      <c r="F76" s="57"/>
      <c r="G76" s="57"/>
      <c r="H76" s="57"/>
      <c r="I76" s="57"/>
      <c r="J76" s="57"/>
      <c r="K76" s="57"/>
      <c r="L76" s="35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1:23" ht="12.75">
      <c r="A77" s="57" t="s">
        <v>72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1:23" ht="12.75">
      <c r="A78" s="5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1:23" ht="22.5">
      <c r="A79" s="57" t="s">
        <v>73</v>
      </c>
      <c r="B79" s="40" t="s">
        <v>76</v>
      </c>
      <c r="C79" s="22" t="s">
        <v>90</v>
      </c>
      <c r="D79" s="35"/>
      <c r="E79" s="35"/>
      <c r="F79" s="35"/>
      <c r="G79" s="35"/>
      <c r="H79" s="35"/>
      <c r="I79" s="35"/>
      <c r="J79" s="35"/>
      <c r="K79" s="35"/>
      <c r="L79" s="35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1:23" ht="12.75">
      <c r="A80" s="57" t="s">
        <v>74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1:23" ht="12.75">
      <c r="A81" s="5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1:23" ht="22.5">
      <c r="A82" s="57" t="s">
        <v>75</v>
      </c>
      <c r="B82" s="40" t="s">
        <v>164</v>
      </c>
      <c r="C82" s="22" t="s">
        <v>90</v>
      </c>
      <c r="D82" s="35"/>
      <c r="E82" s="35"/>
      <c r="F82" s="35"/>
      <c r="G82" s="35"/>
      <c r="H82" s="35"/>
      <c r="I82" s="35"/>
      <c r="J82" s="35"/>
      <c r="K82" s="35"/>
      <c r="L82" s="35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1:23" ht="12.75">
      <c r="A83" s="57" t="s">
        <v>77</v>
      </c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1:23" ht="12.75">
      <c r="A84" s="57" t="s">
        <v>23</v>
      </c>
      <c r="B84" s="14" t="s">
        <v>109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ht="45">
      <c r="A85" s="57" t="s">
        <v>78</v>
      </c>
      <c r="B85" s="90" t="s">
        <v>83</v>
      </c>
      <c r="C85" s="57"/>
      <c r="D85" s="57"/>
      <c r="E85" s="57"/>
      <c r="F85" s="57"/>
      <c r="G85" s="57"/>
      <c r="H85" s="57"/>
      <c r="I85" s="57"/>
      <c r="J85" s="57"/>
      <c r="K85" s="35"/>
      <c r="L85" s="35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1:23" ht="12.75">
      <c r="A86" s="57" t="s">
        <v>72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ht="12.75">
      <c r="A87" s="5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1:23" ht="22.5">
      <c r="A88" s="57" t="s">
        <v>79</v>
      </c>
      <c r="B88" s="40" t="s">
        <v>84</v>
      </c>
      <c r="C88" s="22" t="s">
        <v>90</v>
      </c>
      <c r="D88" s="35"/>
      <c r="E88" s="35"/>
      <c r="F88" s="35"/>
      <c r="G88" s="35"/>
      <c r="H88" s="35"/>
      <c r="I88" s="35"/>
      <c r="J88" s="35"/>
      <c r="K88" s="35"/>
      <c r="L88" s="35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1:23" ht="12.75">
      <c r="A89" s="57" t="s">
        <v>80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1:23" ht="12.75">
      <c r="A90" s="5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1:23" ht="22.5">
      <c r="A91" s="57" t="s">
        <v>81</v>
      </c>
      <c r="B91" s="40" t="s">
        <v>165</v>
      </c>
      <c r="C91" s="22" t="s">
        <v>90</v>
      </c>
      <c r="D91" s="35"/>
      <c r="E91" s="35"/>
      <c r="F91" s="35"/>
      <c r="G91" s="35"/>
      <c r="H91" s="35"/>
      <c r="I91" s="35"/>
      <c r="J91" s="35"/>
      <c r="K91" s="35"/>
      <c r="L91" s="35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1:23" ht="12.75">
      <c r="A92" s="57" t="s">
        <v>82</v>
      </c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1:23" ht="12.75">
      <c r="A93" s="57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1:23" ht="12.75">
      <c r="A94" s="57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1:23" ht="16.5" customHeight="1">
      <c r="A95" s="14" t="s">
        <v>85</v>
      </c>
      <c r="B95" s="372" t="s">
        <v>86</v>
      </c>
      <c r="C95" s="375"/>
      <c r="D95" s="375"/>
      <c r="E95" s="375"/>
      <c r="F95" s="375"/>
      <c r="G95" s="375"/>
      <c r="H95" s="375"/>
      <c r="I95" s="375"/>
      <c r="J95" s="375"/>
      <c r="K95" s="375"/>
      <c r="L95" s="2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>
      <c r="A96" s="57" t="s">
        <v>87</v>
      </c>
      <c r="B96" s="36"/>
      <c r="C96" s="22" t="s">
        <v>90</v>
      </c>
      <c r="D96" s="35"/>
      <c r="E96" s="35"/>
      <c r="F96" s="35"/>
      <c r="G96" s="35"/>
      <c r="H96" s="35"/>
      <c r="I96" s="35"/>
      <c r="J96" s="35"/>
      <c r="K96" s="35"/>
      <c r="L96" s="35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1:23" ht="12.75">
      <c r="A97" s="57" t="s">
        <v>88</v>
      </c>
      <c r="B97" s="36"/>
      <c r="C97" s="22" t="s">
        <v>90</v>
      </c>
      <c r="D97" s="35"/>
      <c r="E97" s="35"/>
      <c r="F97" s="35"/>
      <c r="G97" s="35"/>
      <c r="H97" s="35"/>
      <c r="I97" s="35"/>
      <c r="J97" s="35"/>
      <c r="K97" s="35"/>
      <c r="L97" s="35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1:23" ht="12.75">
      <c r="A98" s="57"/>
      <c r="B98" s="35"/>
      <c r="C98" s="72"/>
      <c r="D98" s="35"/>
      <c r="E98" s="35"/>
      <c r="F98" s="35"/>
      <c r="G98" s="35"/>
      <c r="H98" s="35"/>
      <c r="I98" s="35"/>
      <c r="J98" s="35"/>
      <c r="K98" s="35"/>
      <c r="L98" s="35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1:23" ht="30.75" customHeight="1">
      <c r="A99" s="350" t="s">
        <v>361</v>
      </c>
      <c r="B99" s="615"/>
      <c r="C99" s="615"/>
      <c r="D99" s="615"/>
      <c r="E99" s="615"/>
      <c r="F99" s="615"/>
      <c r="G99" s="615"/>
      <c r="H99" s="615"/>
      <c r="I99" s="615"/>
      <c r="J99" s="615"/>
      <c r="K99" s="615"/>
      <c r="L99" s="2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>
      <c r="A100" s="57" t="s">
        <v>24</v>
      </c>
      <c r="B100" s="35"/>
      <c r="C100" s="72" t="s">
        <v>90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1:23" ht="12.75">
      <c r="A101" s="57" t="s">
        <v>25</v>
      </c>
      <c r="B101" s="35"/>
      <c r="C101" s="72" t="s">
        <v>90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1:23" ht="23.25" customHeight="1">
      <c r="A102" s="350" t="s">
        <v>166</v>
      </c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1:23" ht="12.75">
      <c r="A103" s="199" t="s">
        <v>152</v>
      </c>
      <c r="B103" s="40" t="s">
        <v>169</v>
      </c>
      <c r="C103" s="74"/>
      <c r="D103" s="52"/>
      <c r="E103" s="52"/>
      <c r="F103" s="52"/>
      <c r="G103" s="52"/>
      <c r="H103" s="52"/>
      <c r="I103" s="52"/>
      <c r="J103" s="52"/>
      <c r="K103" s="52"/>
      <c r="L103" s="75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1:23" ht="12.75">
      <c r="A104" s="23" t="s">
        <v>44</v>
      </c>
      <c r="B104" s="372" t="s">
        <v>45</v>
      </c>
      <c r="C104" s="373"/>
      <c r="D104" s="373"/>
      <c r="E104" s="373"/>
      <c r="F104" s="373"/>
      <c r="G104" s="373"/>
      <c r="H104" s="375"/>
      <c r="I104" s="562"/>
      <c r="J104" s="562"/>
      <c r="K104" s="562"/>
      <c r="L104" s="563"/>
      <c r="M104" s="51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1:23" ht="21">
      <c r="A105" s="57" t="s">
        <v>26</v>
      </c>
      <c r="B105" s="21" t="s">
        <v>89</v>
      </c>
      <c r="C105" s="23" t="s">
        <v>90</v>
      </c>
      <c r="D105" s="14"/>
      <c r="E105" s="35"/>
      <c r="F105" s="35"/>
      <c r="G105" s="35"/>
      <c r="H105" s="35"/>
      <c r="I105" s="35"/>
      <c r="J105" s="35"/>
      <c r="K105" s="35"/>
      <c r="L105" s="35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1:23" ht="12.75">
      <c r="A106" s="53" t="s">
        <v>17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1:23" ht="12.75">
      <c r="A107" s="57" t="s">
        <v>18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1:23" ht="31.5">
      <c r="A108" s="57" t="s">
        <v>27</v>
      </c>
      <c r="B108" s="21" t="s">
        <v>91</v>
      </c>
      <c r="C108" s="22" t="s">
        <v>90</v>
      </c>
      <c r="D108" s="22"/>
      <c r="E108" s="35"/>
      <c r="F108" s="35"/>
      <c r="G108" s="35"/>
      <c r="H108" s="35"/>
      <c r="I108" s="35"/>
      <c r="J108" s="35"/>
      <c r="K108" s="35"/>
      <c r="L108" s="35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ht="12.75">
      <c r="A109" s="57" t="s">
        <v>19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1:23" ht="12.75">
      <c r="A110" s="57" t="s">
        <v>92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1:23" ht="21">
      <c r="A111" s="14" t="s">
        <v>12</v>
      </c>
      <c r="B111" s="21" t="s">
        <v>93</v>
      </c>
      <c r="C111" s="22" t="s">
        <v>90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1:23" ht="12.75">
      <c r="A112" s="57" t="s">
        <v>65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ht="12.75">
      <c r="A113" s="57" t="s">
        <v>94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1:23" ht="12.75">
      <c r="A114" s="14" t="s">
        <v>13</v>
      </c>
      <c r="B114" s="14" t="s">
        <v>95</v>
      </c>
      <c r="C114" s="22" t="s">
        <v>90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ht="12.75">
      <c r="A115" s="57" t="s">
        <v>98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ht="12.75">
      <c r="A116" s="57" t="s">
        <v>96</v>
      </c>
      <c r="B116" s="14" t="s">
        <v>97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ht="12.75">
      <c r="A117" s="57" t="s">
        <v>99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2.75">
      <c r="A118" s="14" t="s">
        <v>100</v>
      </c>
      <c r="B118" s="14" t="s">
        <v>101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2.75">
      <c r="A119" s="57" t="s">
        <v>102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26.25" customHeight="1">
      <c r="A120" s="200" t="s">
        <v>46</v>
      </c>
      <c r="B120" s="350" t="s">
        <v>362</v>
      </c>
      <c r="C120" s="615"/>
      <c r="D120" s="615"/>
      <c r="E120" s="615"/>
      <c r="F120" s="615"/>
      <c r="G120" s="615"/>
      <c r="H120" s="615"/>
      <c r="I120" s="615"/>
      <c r="J120" s="615"/>
      <c r="K120" s="615"/>
      <c r="L120" s="2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1">
      <c r="A121" s="14" t="s">
        <v>26</v>
      </c>
      <c r="B121" s="21" t="s">
        <v>277</v>
      </c>
      <c r="C121" s="22" t="s">
        <v>90</v>
      </c>
      <c r="D121" s="21"/>
      <c r="E121" s="35"/>
      <c r="F121" s="35"/>
      <c r="G121" s="35"/>
      <c r="H121" s="35"/>
      <c r="I121" s="35"/>
      <c r="J121" s="35"/>
      <c r="K121" s="35"/>
      <c r="L121" s="35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2.75">
      <c r="A122" s="57" t="s">
        <v>17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52"/>
      <c r="N122" s="52"/>
      <c r="O122" s="52"/>
      <c r="P122" s="52"/>
      <c r="Q122" s="79"/>
      <c r="R122" s="79"/>
      <c r="S122" s="52"/>
      <c r="T122" s="52"/>
      <c r="U122" s="52"/>
      <c r="V122" s="52"/>
      <c r="W122" s="52"/>
    </row>
    <row r="123" spans="1:23" ht="12.75">
      <c r="A123" s="53" t="s">
        <v>18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42">
      <c r="A124" s="14" t="s">
        <v>27</v>
      </c>
      <c r="B124" s="21" t="s">
        <v>278</v>
      </c>
      <c r="C124" s="22" t="s">
        <v>90</v>
      </c>
      <c r="D124" s="21"/>
      <c r="E124" s="35"/>
      <c r="F124" s="35"/>
      <c r="G124" s="35"/>
      <c r="H124" s="35"/>
      <c r="I124" s="35"/>
      <c r="J124" s="35"/>
      <c r="K124" s="35"/>
      <c r="L124" s="35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2.75">
      <c r="A125" s="57" t="s">
        <v>19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12.75">
      <c r="A126" s="57" t="s">
        <v>20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ht="27" customHeight="1">
      <c r="A127" s="200" t="s">
        <v>33</v>
      </c>
      <c r="B127" s="350" t="s">
        <v>174</v>
      </c>
      <c r="C127" s="615"/>
      <c r="D127" s="615"/>
      <c r="E127" s="615"/>
      <c r="F127" s="615"/>
      <c r="G127" s="615"/>
      <c r="H127" s="615"/>
      <c r="I127" s="615"/>
      <c r="J127" s="615"/>
      <c r="K127" s="615"/>
      <c r="L127" s="2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2.75">
      <c r="A128" s="57" t="s">
        <v>30</v>
      </c>
      <c r="B128" s="35"/>
      <c r="C128" s="22"/>
      <c r="D128" s="35"/>
      <c r="E128" s="35"/>
      <c r="F128" s="35"/>
      <c r="G128" s="35"/>
      <c r="H128" s="35"/>
      <c r="I128" s="35"/>
      <c r="J128" s="35"/>
      <c r="K128" s="35"/>
      <c r="L128" s="35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ht="12.75" hidden="1">
      <c r="A129" s="57" t="s">
        <v>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2.75">
      <c r="A130" s="23" t="s">
        <v>47</v>
      </c>
      <c r="B130" s="372" t="s">
        <v>48</v>
      </c>
      <c r="C130" s="373"/>
      <c r="D130" s="373"/>
      <c r="E130" s="374"/>
      <c r="F130" s="374"/>
      <c r="G130" s="374"/>
      <c r="H130" s="374"/>
      <c r="I130" s="375"/>
      <c r="J130" s="376"/>
      <c r="K130" s="35"/>
      <c r="L130" s="35"/>
      <c r="M130" s="24"/>
      <c r="N130" s="52"/>
      <c r="O130" s="51"/>
      <c r="P130" s="52"/>
      <c r="Q130" s="52"/>
      <c r="R130" s="51"/>
      <c r="S130" s="52"/>
      <c r="T130" s="52"/>
      <c r="U130" s="52"/>
      <c r="V130" s="51"/>
      <c r="W130" s="52"/>
    </row>
    <row r="131" spans="1:23" ht="12.75">
      <c r="A131" s="57" t="s">
        <v>26</v>
      </c>
      <c r="B131" s="14" t="s">
        <v>34</v>
      </c>
      <c r="C131" s="22" t="s">
        <v>90</v>
      </c>
      <c r="D131" s="14"/>
      <c r="E131" s="35"/>
      <c r="F131" s="35"/>
      <c r="G131" s="35"/>
      <c r="H131" s="35"/>
      <c r="I131" s="35"/>
      <c r="J131" s="35"/>
      <c r="K131" s="35"/>
      <c r="L131" s="35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21">
      <c r="A132" s="53" t="s">
        <v>17</v>
      </c>
      <c r="B132" s="21" t="s">
        <v>51</v>
      </c>
      <c r="C132" s="22" t="s">
        <v>90</v>
      </c>
      <c r="D132" s="21"/>
      <c r="E132" s="35"/>
      <c r="F132" s="35"/>
      <c r="G132" s="35"/>
      <c r="H132" s="35"/>
      <c r="I132" s="35"/>
      <c r="J132" s="35"/>
      <c r="K132" s="35"/>
      <c r="L132" s="35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12.75">
      <c r="A133" s="57">
        <v>2</v>
      </c>
      <c r="B133" s="14" t="s">
        <v>31</v>
      </c>
      <c r="C133" s="22" t="s">
        <v>90</v>
      </c>
      <c r="D133" s="14"/>
      <c r="E133" s="35"/>
      <c r="F133" s="35"/>
      <c r="G133" s="35"/>
      <c r="H133" s="35"/>
      <c r="I133" s="35"/>
      <c r="J133" s="35"/>
      <c r="K133" s="35"/>
      <c r="L133" s="35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ht="12.75">
      <c r="A134" s="57" t="s">
        <v>19</v>
      </c>
      <c r="B134" s="25"/>
      <c r="C134" s="22" t="s">
        <v>90</v>
      </c>
      <c r="D134" s="25"/>
      <c r="E134" s="35"/>
      <c r="F134" s="35"/>
      <c r="G134" s="35"/>
      <c r="H134" s="35"/>
      <c r="I134" s="35"/>
      <c r="J134" s="35"/>
      <c r="K134" s="35"/>
      <c r="L134" s="35"/>
      <c r="M134" s="52"/>
      <c r="N134" s="52"/>
      <c r="O134" s="52"/>
      <c r="P134" s="52"/>
      <c r="Q134" s="52"/>
      <c r="R134" s="51"/>
      <c r="S134" s="52"/>
      <c r="T134" s="52"/>
      <c r="U134" s="52"/>
      <c r="V134" s="52"/>
      <c r="W134" s="52"/>
    </row>
    <row r="135" spans="1:23" ht="12.75">
      <c r="A135" s="63">
        <v>3</v>
      </c>
      <c r="B135" s="5" t="s">
        <v>175</v>
      </c>
      <c r="C135" s="22" t="s">
        <v>90</v>
      </c>
      <c r="D135" s="14"/>
      <c r="E135" s="35"/>
      <c r="F135" s="35"/>
      <c r="G135" s="35"/>
      <c r="H135" s="35"/>
      <c r="I135" s="35"/>
      <c r="J135" s="35"/>
      <c r="K135" s="35"/>
      <c r="L135" s="35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12.75">
      <c r="A136" s="57" t="s">
        <v>21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ht="12.75" hidden="1">
      <c r="A137" s="57" t="s">
        <v>111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15.75">
      <c r="A138" s="201" t="s">
        <v>32</v>
      </c>
      <c r="B138" s="350" t="s">
        <v>50</v>
      </c>
      <c r="C138" s="362"/>
      <c r="D138" s="362"/>
      <c r="E138" s="362"/>
      <c r="F138" s="362"/>
      <c r="G138" s="362"/>
      <c r="H138" s="362"/>
      <c r="I138" s="362"/>
      <c r="J138" s="615"/>
      <c r="K138" s="615"/>
      <c r="L138" s="615"/>
      <c r="M138" s="615"/>
      <c r="N138" s="615"/>
      <c r="O138" s="615"/>
      <c r="P138" s="615"/>
      <c r="Q138" s="615"/>
      <c r="R138" s="615"/>
      <c r="S138" s="615"/>
      <c r="T138" s="615"/>
      <c r="U138" s="615"/>
      <c r="V138" s="615"/>
      <c r="W138" s="617"/>
    </row>
    <row r="139" spans="1:23" ht="12.75">
      <c r="A139" s="52"/>
      <c r="B139" s="26"/>
      <c r="C139" s="26"/>
      <c r="D139" s="26"/>
      <c r="E139" s="26"/>
      <c r="F139" s="26"/>
      <c r="G139" s="26"/>
      <c r="H139" s="26"/>
      <c r="I139" s="26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ht="30" customHeight="1">
      <c r="A140" s="201" t="s">
        <v>49</v>
      </c>
      <c r="B140" s="350" t="s">
        <v>281</v>
      </c>
      <c r="C140" s="615"/>
      <c r="D140" s="615"/>
      <c r="E140" s="615"/>
      <c r="F140" s="615"/>
      <c r="G140" s="615"/>
      <c r="H140" s="615"/>
      <c r="I140" s="615"/>
      <c r="J140" s="615"/>
      <c r="K140" s="61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2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1:23" ht="12.75" customHeight="1">
      <c r="A142" s="17" t="s">
        <v>103</v>
      </c>
      <c r="B142" s="17" t="s">
        <v>61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1:23" ht="12.75">
      <c r="A143" s="32"/>
      <c r="B143" s="32" t="s">
        <v>282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3">
        <f>SUM(M19+M104+M120+M127+M130+M138+M140+M142)</f>
        <v>4031110</v>
      </c>
      <c r="N143" s="33"/>
      <c r="O143" s="33">
        <f aca="true" t="shared" si="18" ref="O143:W143">SUM(O19+O104+O120+O127+O130+O138+O140+O142)</f>
        <v>4208313</v>
      </c>
      <c r="P143" s="33">
        <f t="shared" si="18"/>
        <v>4089129</v>
      </c>
      <c r="Q143" s="33">
        <f t="shared" si="18"/>
        <v>119184</v>
      </c>
      <c r="R143" s="33">
        <f t="shared" si="18"/>
        <v>4387352</v>
      </c>
      <c r="S143" s="33">
        <f t="shared" si="18"/>
        <v>4387352</v>
      </c>
      <c r="T143" s="33">
        <f t="shared" si="18"/>
        <v>0</v>
      </c>
      <c r="U143" s="33">
        <f t="shared" si="18"/>
        <v>4531675</v>
      </c>
      <c r="V143" s="33">
        <f t="shared" si="18"/>
        <v>4531675</v>
      </c>
      <c r="W143" s="33">
        <f t="shared" si="18"/>
        <v>0</v>
      </c>
    </row>
    <row r="144" spans="1:23" ht="16.5" customHeight="1" hidden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</row>
    <row r="145" spans="1:23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</row>
    <row r="146" spans="1:23" ht="12.75">
      <c r="A146" s="27" t="s">
        <v>113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82"/>
      <c r="Q146" s="82"/>
      <c r="R146" s="82"/>
      <c r="S146" s="82"/>
      <c r="T146" s="82"/>
      <c r="U146" s="82"/>
      <c r="V146" s="82"/>
      <c r="W146" s="82"/>
    </row>
    <row r="147" spans="1:23" ht="12.75">
      <c r="A147" s="27" t="s">
        <v>114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82"/>
      <c r="Q147" s="82"/>
      <c r="R147" s="82"/>
      <c r="S147" s="82"/>
      <c r="T147" s="82"/>
      <c r="U147" s="82"/>
      <c r="V147" s="82"/>
      <c r="W147" s="82"/>
    </row>
    <row r="148" spans="1:23" ht="15.75" customHeight="1">
      <c r="A148" s="27" t="s">
        <v>115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82"/>
      <c r="Q148" s="82"/>
      <c r="R148" s="82"/>
      <c r="S148" s="82"/>
      <c r="T148" s="82"/>
      <c r="U148" s="82"/>
      <c r="V148" s="82"/>
      <c r="W148" s="82"/>
    </row>
    <row r="149" spans="1:23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</row>
    <row r="150" spans="1:23" ht="12.75" customHeight="1">
      <c r="A150" s="405" t="s">
        <v>28</v>
      </c>
      <c r="B150" s="357" t="s">
        <v>1</v>
      </c>
      <c r="C150" s="357" t="s">
        <v>54</v>
      </c>
      <c r="D150" s="357" t="s">
        <v>55</v>
      </c>
      <c r="E150" s="377" t="s">
        <v>2</v>
      </c>
      <c r="F150" s="378"/>
      <c r="G150" s="378"/>
      <c r="H150" s="84"/>
      <c r="I150" s="385" t="s">
        <v>37</v>
      </c>
      <c r="J150" s="357" t="s">
        <v>38</v>
      </c>
      <c r="K150" s="357" t="s">
        <v>3</v>
      </c>
      <c r="L150" s="85"/>
      <c r="M150" s="86"/>
      <c r="N150" s="86"/>
      <c r="O150" s="86"/>
      <c r="P150" s="86"/>
      <c r="Q150" s="389"/>
      <c r="R150" s="389"/>
      <c r="S150" s="86"/>
      <c r="T150" s="86"/>
      <c r="U150" s="87"/>
      <c r="V150" s="86"/>
      <c r="W150" s="84"/>
    </row>
    <row r="151" spans="1:23" ht="12.75" customHeight="1">
      <c r="A151" s="406"/>
      <c r="B151" s="388"/>
      <c r="C151" s="388"/>
      <c r="D151" s="388"/>
      <c r="E151" s="396" t="s">
        <v>4</v>
      </c>
      <c r="F151" s="397"/>
      <c r="G151" s="397"/>
      <c r="H151" s="398"/>
      <c r="I151" s="386"/>
      <c r="J151" s="388"/>
      <c r="K151" s="388"/>
      <c r="L151" s="399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4"/>
    </row>
    <row r="152" spans="1:23" ht="12.75" customHeight="1">
      <c r="A152" s="406"/>
      <c r="B152" s="388"/>
      <c r="C152" s="388"/>
      <c r="D152" s="388"/>
      <c r="E152" s="393" t="s">
        <v>5</v>
      </c>
      <c r="F152" s="393" t="s">
        <v>6</v>
      </c>
      <c r="G152" s="390" t="s">
        <v>36</v>
      </c>
      <c r="H152" s="393" t="s">
        <v>7</v>
      </c>
      <c r="I152" s="386"/>
      <c r="J152" s="388"/>
      <c r="K152" s="388"/>
      <c r="L152" s="354" t="s">
        <v>53</v>
      </c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6"/>
    </row>
    <row r="153" spans="1:23" ht="12.75" customHeight="1">
      <c r="A153" s="406"/>
      <c r="B153" s="388"/>
      <c r="C153" s="388"/>
      <c r="D153" s="388"/>
      <c r="E153" s="394"/>
      <c r="F153" s="394"/>
      <c r="G153" s="391"/>
      <c r="H153" s="394"/>
      <c r="I153" s="386"/>
      <c r="J153" s="388"/>
      <c r="K153" s="388"/>
      <c r="L153" s="357" t="s">
        <v>39</v>
      </c>
      <c r="M153" s="357" t="s">
        <v>40</v>
      </c>
      <c r="N153" s="357" t="s">
        <v>41</v>
      </c>
      <c r="O153" s="359" t="s">
        <v>42</v>
      </c>
      <c r="P153" s="360"/>
      <c r="Q153" s="361"/>
      <c r="R153" s="359" t="s">
        <v>8</v>
      </c>
      <c r="S153" s="360"/>
      <c r="T153" s="361"/>
      <c r="U153" s="367" t="s">
        <v>9</v>
      </c>
      <c r="V153" s="368"/>
      <c r="W153" s="369"/>
    </row>
    <row r="154" spans="1:23" ht="36" customHeight="1">
      <c r="A154" s="407"/>
      <c r="B154" s="358"/>
      <c r="C154" s="358"/>
      <c r="D154" s="358"/>
      <c r="E154" s="395"/>
      <c r="F154" s="395"/>
      <c r="G154" s="392"/>
      <c r="H154" s="395"/>
      <c r="I154" s="387"/>
      <c r="J154" s="358"/>
      <c r="K154" s="358"/>
      <c r="L154" s="358"/>
      <c r="M154" s="358"/>
      <c r="N154" s="358"/>
      <c r="O154" s="51" t="s">
        <v>10</v>
      </c>
      <c r="P154" s="51" t="s">
        <v>11</v>
      </c>
      <c r="Q154" s="51" t="s">
        <v>29</v>
      </c>
      <c r="R154" s="51" t="s">
        <v>10</v>
      </c>
      <c r="S154" s="51" t="s">
        <v>11</v>
      </c>
      <c r="T154" s="51" t="s">
        <v>29</v>
      </c>
      <c r="U154" s="51" t="s">
        <v>10</v>
      </c>
      <c r="V154" s="51" t="s">
        <v>11</v>
      </c>
      <c r="W154" s="51" t="s">
        <v>29</v>
      </c>
    </row>
    <row r="155" spans="1:23" ht="12.75">
      <c r="A155" s="51">
        <v>1</v>
      </c>
      <c r="B155" s="51">
        <v>2</v>
      </c>
      <c r="C155" s="51"/>
      <c r="D155" s="51"/>
      <c r="E155" s="51" t="s">
        <v>12</v>
      </c>
      <c r="F155" s="51" t="s">
        <v>13</v>
      </c>
      <c r="G155" s="51">
        <v>5</v>
      </c>
      <c r="H155" s="51">
        <v>6</v>
      </c>
      <c r="I155" s="51">
        <v>7</v>
      </c>
      <c r="J155" s="51">
        <v>8</v>
      </c>
      <c r="K155" s="51">
        <v>9</v>
      </c>
      <c r="L155" s="51">
        <v>10</v>
      </c>
      <c r="M155" s="51">
        <v>11</v>
      </c>
      <c r="N155" s="51">
        <v>12</v>
      </c>
      <c r="O155" s="359" t="s">
        <v>14</v>
      </c>
      <c r="P155" s="360"/>
      <c r="Q155" s="361"/>
      <c r="R155" s="359" t="s">
        <v>15</v>
      </c>
      <c r="S155" s="360"/>
      <c r="T155" s="361"/>
      <c r="U155" s="359" t="s">
        <v>16</v>
      </c>
      <c r="V155" s="360"/>
      <c r="W155" s="361"/>
    </row>
    <row r="156" spans="1:23" ht="15.75" customHeight="1">
      <c r="A156" s="51" t="s">
        <v>43</v>
      </c>
      <c r="B156" s="350" t="s">
        <v>240</v>
      </c>
      <c r="C156" s="362"/>
      <c r="D156" s="362"/>
      <c r="E156" s="362"/>
      <c r="F156" s="362"/>
      <c r="G156" s="362"/>
      <c r="H156" s="363"/>
      <c r="I156" s="52"/>
      <c r="J156" s="52"/>
      <c r="K156" s="52"/>
      <c r="L156" s="52"/>
      <c r="M156" s="29">
        <f aca="true" t="shared" si="19" ref="M156:W156">SUM(M158+M166+M173+M179+M204)</f>
        <v>64020</v>
      </c>
      <c r="N156" s="29">
        <f t="shared" si="19"/>
        <v>0</v>
      </c>
      <c r="O156" s="29">
        <f t="shared" si="19"/>
        <v>64020</v>
      </c>
      <c r="P156" s="29">
        <f t="shared" si="19"/>
        <v>64020</v>
      </c>
      <c r="Q156" s="29">
        <f t="shared" si="19"/>
        <v>0</v>
      </c>
      <c r="R156" s="29">
        <f t="shared" si="19"/>
        <v>64020</v>
      </c>
      <c r="S156" s="29">
        <f t="shared" si="19"/>
        <v>64020</v>
      </c>
      <c r="T156" s="29">
        <f t="shared" si="19"/>
        <v>0</v>
      </c>
      <c r="U156" s="29">
        <f t="shared" si="19"/>
        <v>64020</v>
      </c>
      <c r="V156" s="29">
        <f t="shared" si="19"/>
        <v>64020</v>
      </c>
      <c r="W156" s="29">
        <f t="shared" si="19"/>
        <v>0</v>
      </c>
    </row>
    <row r="157" spans="1:23" ht="12.75">
      <c r="A157" s="52"/>
      <c r="B157" s="367"/>
      <c r="C157" s="368"/>
      <c r="D157" s="368"/>
      <c r="E157" s="368"/>
      <c r="F157" s="368"/>
      <c r="G157" s="369"/>
      <c r="H157" s="52"/>
      <c r="I157" s="370"/>
      <c r="J157" s="371"/>
      <c r="K157" s="52"/>
      <c r="L157" s="52"/>
      <c r="M157" s="52"/>
      <c r="N157" s="52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:23" ht="12.75" customHeight="1">
      <c r="A158" s="350" t="s">
        <v>158</v>
      </c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52"/>
      <c r="M158" s="52"/>
      <c r="N158" s="52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1:23" ht="22.5">
      <c r="A159" s="51" t="s">
        <v>17</v>
      </c>
      <c r="B159" s="40" t="s">
        <v>159</v>
      </c>
      <c r="C159" s="89" t="s">
        <v>90</v>
      </c>
      <c r="D159" s="40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1:23" ht="12.75">
      <c r="A160" s="51" t="s">
        <v>58</v>
      </c>
      <c r="B160" s="40"/>
      <c r="C160" s="89"/>
      <c r="D160" s="40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1:23" ht="22.5">
      <c r="A161" s="53" t="s">
        <v>18</v>
      </c>
      <c r="B161" s="40" t="s">
        <v>112</v>
      </c>
      <c r="C161" s="89" t="s">
        <v>90</v>
      </c>
      <c r="D161" s="40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1:23" ht="12.75">
      <c r="A162" s="51" t="s">
        <v>59</v>
      </c>
      <c r="B162" s="40"/>
      <c r="C162" s="89"/>
      <c r="D162" s="40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1:23" ht="12.75">
      <c r="A163" s="51" t="s">
        <v>60</v>
      </c>
      <c r="B163" s="40" t="s">
        <v>61</v>
      </c>
      <c r="C163" s="89" t="s">
        <v>90</v>
      </c>
      <c r="D163" s="40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:23" ht="12.75">
      <c r="A164" s="51" t="s">
        <v>62</v>
      </c>
      <c r="B164" s="40"/>
      <c r="C164" s="40"/>
      <c r="D164" s="40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1:23" ht="12.75">
      <c r="A165" s="51"/>
      <c r="B165" s="40"/>
      <c r="C165" s="40"/>
      <c r="D165" s="40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1:23" ht="12.75" customHeight="1">
      <c r="A166" s="350" t="s">
        <v>160</v>
      </c>
      <c r="B166" s="362"/>
      <c r="C166" s="362"/>
      <c r="D166" s="362"/>
      <c r="E166" s="362"/>
      <c r="F166" s="362"/>
      <c r="G166" s="362"/>
      <c r="H166" s="362"/>
      <c r="I166" s="362"/>
      <c r="J166" s="362"/>
      <c r="K166" s="363"/>
      <c r="L166" s="52"/>
      <c r="M166" s="29">
        <f>SUM(M167+M169+M171)</f>
        <v>64020</v>
      </c>
      <c r="N166" s="29">
        <f aca="true" t="shared" si="20" ref="N166:W166">SUM(N167+N169+N171)</f>
        <v>0</v>
      </c>
      <c r="O166" s="30">
        <f t="shared" si="20"/>
        <v>64020</v>
      </c>
      <c r="P166" s="30">
        <f t="shared" si="20"/>
        <v>64020</v>
      </c>
      <c r="Q166" s="30">
        <f t="shared" si="20"/>
        <v>0</v>
      </c>
      <c r="R166" s="30">
        <f t="shared" si="20"/>
        <v>64020</v>
      </c>
      <c r="S166" s="30">
        <f t="shared" si="20"/>
        <v>64020</v>
      </c>
      <c r="T166" s="30">
        <f t="shared" si="20"/>
        <v>0</v>
      </c>
      <c r="U166" s="30">
        <f t="shared" si="20"/>
        <v>64020</v>
      </c>
      <c r="V166" s="30">
        <f t="shared" si="20"/>
        <v>64020</v>
      </c>
      <c r="W166" s="30">
        <f t="shared" si="20"/>
        <v>0</v>
      </c>
    </row>
    <row r="167" spans="1:23" ht="12.75">
      <c r="A167" s="63" t="s">
        <v>19</v>
      </c>
      <c r="B167" s="40" t="s">
        <v>178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>
        <f>SUM(M168)</f>
        <v>51680</v>
      </c>
      <c r="N167" s="52"/>
      <c r="O167" s="52">
        <f aca="true" t="shared" si="21" ref="O167:W167">SUM(O168)</f>
        <v>51680</v>
      </c>
      <c r="P167" s="52">
        <f t="shared" si="21"/>
        <v>51680</v>
      </c>
      <c r="Q167" s="52">
        <f t="shared" si="21"/>
        <v>0</v>
      </c>
      <c r="R167" s="52">
        <f t="shared" si="21"/>
        <v>51680</v>
      </c>
      <c r="S167" s="52">
        <f t="shared" si="21"/>
        <v>51680</v>
      </c>
      <c r="T167" s="52">
        <f t="shared" si="21"/>
        <v>0</v>
      </c>
      <c r="U167" s="52">
        <f t="shared" si="21"/>
        <v>51680</v>
      </c>
      <c r="V167" s="52">
        <f t="shared" si="21"/>
        <v>51680</v>
      </c>
      <c r="W167" s="52">
        <f t="shared" si="21"/>
        <v>0</v>
      </c>
    </row>
    <row r="168" spans="1:23" ht="45" customHeight="1">
      <c r="A168" s="63" t="s">
        <v>56</v>
      </c>
      <c r="B168" s="40" t="s">
        <v>143</v>
      </c>
      <c r="C168" s="52"/>
      <c r="D168" s="52"/>
      <c r="E168" s="35" t="s">
        <v>144</v>
      </c>
      <c r="F168" s="35" t="s">
        <v>126</v>
      </c>
      <c r="G168" s="35" t="s">
        <v>195</v>
      </c>
      <c r="H168" s="35" t="s">
        <v>119</v>
      </c>
      <c r="I168" s="365"/>
      <c r="J168" s="557"/>
      <c r="K168" s="52"/>
      <c r="L168" s="52"/>
      <c r="M168" s="52">
        <v>51680</v>
      </c>
      <c r="N168" s="52"/>
      <c r="O168" s="52">
        <f>SUM(P168:Q168)</f>
        <v>51680</v>
      </c>
      <c r="P168" s="52">
        <f>M168</f>
        <v>51680</v>
      </c>
      <c r="Q168" s="52">
        <v>0</v>
      </c>
      <c r="R168" s="52">
        <f>SUM(S168:T168)</f>
        <v>51680</v>
      </c>
      <c r="S168" s="52">
        <f>P168</f>
        <v>51680</v>
      </c>
      <c r="T168" s="52">
        <v>0</v>
      </c>
      <c r="U168" s="52">
        <f>SUM(V168:W168)</f>
        <v>51680</v>
      </c>
      <c r="V168" s="52">
        <f>S168</f>
        <v>51680</v>
      </c>
      <c r="W168" s="52">
        <v>0</v>
      </c>
    </row>
    <row r="169" spans="1:23" ht="36.75" customHeight="1">
      <c r="A169" s="57" t="s">
        <v>20</v>
      </c>
      <c r="B169" s="40" t="s">
        <v>110</v>
      </c>
      <c r="C169" s="52"/>
      <c r="D169" s="52"/>
      <c r="E169" s="35" t="s">
        <v>144</v>
      </c>
      <c r="F169" s="35" t="s">
        <v>126</v>
      </c>
      <c r="G169" s="35" t="s">
        <v>195</v>
      </c>
      <c r="H169" s="35" t="s">
        <v>121</v>
      </c>
      <c r="I169" s="418"/>
      <c r="J169" s="558"/>
      <c r="K169" s="52"/>
      <c r="L169" s="52"/>
      <c r="M169" s="52">
        <f>M170</f>
        <v>12340</v>
      </c>
      <c r="N169" s="52"/>
      <c r="O169" s="52">
        <f>O170</f>
        <v>12340</v>
      </c>
      <c r="P169" s="52">
        <f aca="true" t="shared" si="22" ref="P169:W169">P170</f>
        <v>12340</v>
      </c>
      <c r="Q169" s="52">
        <f t="shared" si="22"/>
        <v>0</v>
      </c>
      <c r="R169" s="52">
        <f t="shared" si="22"/>
        <v>12340</v>
      </c>
      <c r="S169" s="52">
        <f t="shared" si="22"/>
        <v>12340</v>
      </c>
      <c r="T169" s="52">
        <f t="shared" si="22"/>
        <v>0</v>
      </c>
      <c r="U169" s="52">
        <f t="shared" si="22"/>
        <v>12340</v>
      </c>
      <c r="V169" s="52">
        <f t="shared" si="22"/>
        <v>12340</v>
      </c>
      <c r="W169" s="52">
        <f t="shared" si="22"/>
        <v>0</v>
      </c>
    </row>
    <row r="170" spans="1:23" ht="33.75">
      <c r="A170" s="63" t="s">
        <v>105</v>
      </c>
      <c r="B170" s="40" t="s">
        <v>143</v>
      </c>
      <c r="C170" s="52"/>
      <c r="D170" s="52"/>
      <c r="E170" s="35" t="s">
        <v>144</v>
      </c>
      <c r="F170" s="35" t="s">
        <v>126</v>
      </c>
      <c r="G170" s="35" t="s">
        <v>195</v>
      </c>
      <c r="H170" s="35" t="s">
        <v>121</v>
      </c>
      <c r="I170" s="418"/>
      <c r="J170" s="558"/>
      <c r="K170" s="52"/>
      <c r="L170" s="52"/>
      <c r="M170" s="52">
        <v>12340</v>
      </c>
      <c r="N170" s="52"/>
      <c r="O170" s="55">
        <f>SUM(P170:Q170)</f>
        <v>12340</v>
      </c>
      <c r="P170" s="55">
        <f>M170</f>
        <v>12340</v>
      </c>
      <c r="Q170" s="55">
        <v>0</v>
      </c>
      <c r="R170" s="55">
        <f>SUM(S170:T170)</f>
        <v>12340</v>
      </c>
      <c r="S170" s="55">
        <f>P170</f>
        <v>12340</v>
      </c>
      <c r="T170" s="55">
        <v>0</v>
      </c>
      <c r="U170" s="55">
        <f>SUM(V170:W170)</f>
        <v>12340</v>
      </c>
      <c r="V170" s="55">
        <f>S170</f>
        <v>12340</v>
      </c>
      <c r="W170" s="55">
        <v>0</v>
      </c>
    </row>
    <row r="171" spans="1:23" ht="12.75" customHeight="1">
      <c r="A171" s="63" t="s">
        <v>57</v>
      </c>
      <c r="B171" s="63" t="s">
        <v>61</v>
      </c>
      <c r="C171" s="52"/>
      <c r="D171" s="52"/>
      <c r="E171" s="35"/>
      <c r="F171" s="35"/>
      <c r="G171" s="35"/>
      <c r="H171" s="35"/>
      <c r="I171" s="418"/>
      <c r="J171" s="558"/>
      <c r="K171" s="52"/>
      <c r="L171" s="52"/>
      <c r="M171" s="52"/>
      <c r="N171" s="52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1:23" ht="33.75">
      <c r="A172" s="63" t="s">
        <v>107</v>
      </c>
      <c r="B172" s="40" t="s">
        <v>143</v>
      </c>
      <c r="C172" s="52"/>
      <c r="D172" s="52"/>
      <c r="E172" s="35"/>
      <c r="F172" s="35"/>
      <c r="G172" s="35"/>
      <c r="H172" s="35"/>
      <c r="I172" s="366"/>
      <c r="J172" s="559"/>
      <c r="K172" s="52"/>
      <c r="L172" s="52"/>
      <c r="M172" s="52"/>
      <c r="N172" s="52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1:23" ht="36.75" customHeight="1">
      <c r="A173" s="381" t="s">
        <v>179</v>
      </c>
      <c r="B173" s="615"/>
      <c r="C173" s="615"/>
      <c r="D173" s="615"/>
      <c r="E173" s="615"/>
      <c r="F173" s="615"/>
      <c r="G173" s="615"/>
      <c r="H173" s="615"/>
      <c r="I173" s="615"/>
      <c r="J173" s="615"/>
      <c r="K173" s="615"/>
      <c r="L173" s="5"/>
      <c r="M173" s="5"/>
      <c r="N173" s="5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1:23" ht="33.75">
      <c r="A174" s="13" t="s">
        <v>63</v>
      </c>
      <c r="B174" s="40" t="s">
        <v>67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>
      <c r="A175" s="90" t="s">
        <v>64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>
      <c r="A176" s="9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22.5">
      <c r="A177" s="57" t="s">
        <v>65</v>
      </c>
      <c r="B177" s="36" t="s">
        <v>68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</row>
    <row r="178" spans="1:23" ht="12.75">
      <c r="A178" s="63" t="s">
        <v>66</v>
      </c>
      <c r="B178" s="40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ht="34.5" customHeight="1">
      <c r="A179" s="350" t="s">
        <v>302</v>
      </c>
      <c r="B179" s="615"/>
      <c r="C179" s="615"/>
      <c r="D179" s="615"/>
      <c r="E179" s="615"/>
      <c r="F179" s="615"/>
      <c r="G179" s="615"/>
      <c r="H179" s="615"/>
      <c r="I179" s="615"/>
      <c r="J179" s="615"/>
      <c r="K179" s="61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.75">
      <c r="A180" s="6" t="s">
        <v>22</v>
      </c>
      <c r="B180" s="6" t="s">
        <v>69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ht="45">
      <c r="A181" s="57" t="s">
        <v>70</v>
      </c>
      <c r="B181" s="90" t="s">
        <v>71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2.75">
      <c r="A182" s="63" t="s">
        <v>72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:23" ht="12.75">
      <c r="A183" s="63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:23" ht="22.5">
      <c r="A184" s="57" t="s">
        <v>73</v>
      </c>
      <c r="B184" s="40" t="s">
        <v>76</v>
      </c>
      <c r="C184" s="15" t="s">
        <v>90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:23" ht="12.75">
      <c r="A185" s="63" t="s">
        <v>74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:23" ht="12.75">
      <c r="A186" s="63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:23" ht="22.5">
      <c r="A187" s="57" t="s">
        <v>363</v>
      </c>
      <c r="B187" s="36" t="s">
        <v>164</v>
      </c>
      <c r="C187" s="15" t="s">
        <v>90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2.75">
      <c r="A188" s="63" t="s">
        <v>77</v>
      </c>
      <c r="B188" s="40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:23" ht="12.75">
      <c r="A189" s="63" t="s">
        <v>23</v>
      </c>
      <c r="B189" s="6" t="s">
        <v>109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45">
      <c r="A190" s="57" t="s">
        <v>78</v>
      </c>
      <c r="B190" s="90" t="s">
        <v>83</v>
      </c>
      <c r="C190" s="63"/>
      <c r="D190" s="63"/>
      <c r="E190" s="63"/>
      <c r="F190" s="63"/>
      <c r="G190" s="63"/>
      <c r="H190" s="63"/>
      <c r="I190" s="63"/>
      <c r="J190" s="63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:23" ht="12.75">
      <c r="A191" s="63" t="s">
        <v>72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:23" ht="12.75" customHeight="1">
      <c r="A192" s="63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:23" ht="22.5">
      <c r="A193" s="57" t="s">
        <v>79</v>
      </c>
      <c r="B193" s="40" t="s">
        <v>180</v>
      </c>
      <c r="C193" s="15" t="s">
        <v>90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:23" ht="12.75">
      <c r="A194" s="63" t="s">
        <v>80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:23" ht="12.75">
      <c r="A195" s="63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:23" ht="27.75" customHeight="1">
      <c r="A196" s="57" t="s">
        <v>81</v>
      </c>
      <c r="B196" s="40" t="s">
        <v>165</v>
      </c>
      <c r="C196" s="15" t="s">
        <v>90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:23" ht="12.75">
      <c r="A197" s="63" t="s">
        <v>82</v>
      </c>
      <c r="B197" s="40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:23" ht="12.75" hidden="1">
      <c r="A198" s="63"/>
      <c r="B198" s="40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:23" ht="15.75" customHeight="1" hidden="1">
      <c r="A199" s="63"/>
      <c r="B199" s="40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:23" ht="12.75" customHeight="1">
      <c r="A200" s="6" t="s">
        <v>85</v>
      </c>
      <c r="B200" s="350" t="s">
        <v>86</v>
      </c>
      <c r="C200" s="362"/>
      <c r="D200" s="362"/>
      <c r="E200" s="364"/>
      <c r="F200" s="364"/>
      <c r="G200" s="364"/>
      <c r="H200" s="364"/>
      <c r="I200" s="38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:23" ht="12.75">
      <c r="A201" s="63" t="s">
        <v>87</v>
      </c>
      <c r="B201" s="40"/>
      <c r="C201" s="15" t="s">
        <v>90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:23" ht="12.75">
      <c r="A202" s="63" t="s">
        <v>88</v>
      </c>
      <c r="B202" s="40"/>
      <c r="C202" s="15" t="s">
        <v>90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:23" ht="12.75">
      <c r="A203" s="63"/>
      <c r="B203" s="52"/>
      <c r="C203" s="7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36" customHeight="1">
      <c r="A204" s="350" t="s">
        <v>303</v>
      </c>
      <c r="B204" s="615"/>
      <c r="C204" s="615"/>
      <c r="D204" s="615"/>
      <c r="E204" s="615"/>
      <c r="F204" s="615"/>
      <c r="G204" s="615"/>
      <c r="H204" s="615"/>
      <c r="I204" s="615"/>
      <c r="J204" s="615"/>
      <c r="K204" s="19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.75">
      <c r="A205" s="63" t="s">
        <v>24</v>
      </c>
      <c r="B205" s="52"/>
      <c r="C205" s="74" t="s">
        <v>90</v>
      </c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:23" ht="12.75">
      <c r="A206" s="63" t="s">
        <v>25</v>
      </c>
      <c r="B206" s="52"/>
      <c r="C206" s="74" t="s">
        <v>90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:23" ht="25.5" customHeight="1">
      <c r="A207" s="350" t="s">
        <v>181</v>
      </c>
      <c r="B207" s="351"/>
      <c r="C207" s="351"/>
      <c r="D207" s="351"/>
      <c r="E207" s="351"/>
      <c r="F207" s="351"/>
      <c r="G207" s="351"/>
      <c r="H207" s="351"/>
      <c r="I207" s="351"/>
      <c r="J207" s="351"/>
      <c r="K207" s="351"/>
      <c r="L207" s="3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:23" ht="12.75">
      <c r="A208" s="199" t="s">
        <v>152</v>
      </c>
      <c r="B208" s="40" t="s">
        <v>169</v>
      </c>
      <c r="C208" s="74"/>
      <c r="D208" s="52"/>
      <c r="E208" s="52"/>
      <c r="F208" s="52"/>
      <c r="G208" s="52"/>
      <c r="H208" s="52"/>
      <c r="I208" s="52"/>
      <c r="J208" s="52"/>
      <c r="K208" s="52"/>
      <c r="L208" s="88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:23" ht="15.75" customHeight="1">
      <c r="A209" s="200" t="s">
        <v>44</v>
      </c>
      <c r="B209" s="350" t="s">
        <v>45</v>
      </c>
      <c r="C209" s="362"/>
      <c r="D209" s="362"/>
      <c r="E209" s="362"/>
      <c r="F209" s="362"/>
      <c r="G209" s="362"/>
      <c r="H209" s="362"/>
      <c r="I209" s="362"/>
      <c r="J209" s="362"/>
      <c r="K209" s="362"/>
      <c r="L209" s="363"/>
      <c r="M209" s="51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:23" ht="21">
      <c r="A210" s="63" t="s">
        <v>26</v>
      </c>
      <c r="B210" s="5" t="s">
        <v>89</v>
      </c>
      <c r="C210" s="16" t="s">
        <v>90</v>
      </c>
      <c r="D210" s="6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:23" ht="12.75">
      <c r="A211" s="51" t="s">
        <v>17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:23" ht="12.75">
      <c r="A212" s="63" t="s">
        <v>18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:23" ht="31.5">
      <c r="A213" s="63" t="s">
        <v>27</v>
      </c>
      <c r="B213" s="5" t="s">
        <v>91</v>
      </c>
      <c r="C213" s="15" t="s">
        <v>90</v>
      </c>
      <c r="D213" s="15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:23" ht="12.75">
      <c r="A214" s="63" t="s">
        <v>19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:23" ht="12.75">
      <c r="A215" s="63" t="s">
        <v>92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:23" ht="21">
      <c r="A216" s="6" t="s">
        <v>12</v>
      </c>
      <c r="B216" s="5" t="s">
        <v>93</v>
      </c>
      <c r="C216" s="15" t="s">
        <v>90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:23" ht="15.75" customHeight="1">
      <c r="A217" s="63" t="s">
        <v>65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:23" ht="12.75">
      <c r="A218" s="63" t="s">
        <v>94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:23" ht="12.75">
      <c r="A219" s="6" t="s">
        <v>13</v>
      </c>
      <c r="B219" s="6" t="s">
        <v>95</v>
      </c>
      <c r="C219" s="15" t="s">
        <v>90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12.75">
      <c r="A220" s="63" t="s">
        <v>98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2.75">
      <c r="A221" s="63" t="s">
        <v>96</v>
      </c>
      <c r="B221" s="6" t="s">
        <v>97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:23" ht="12.75">
      <c r="A222" s="63" t="s">
        <v>99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:23" ht="12.75">
      <c r="A223" s="6" t="s">
        <v>100</v>
      </c>
      <c r="B223" s="6" t="s">
        <v>101</v>
      </c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:23" ht="15.75" customHeight="1">
      <c r="A224" s="63" t="s">
        <v>102</v>
      </c>
      <c r="B224" s="52"/>
      <c r="C224" s="52"/>
      <c r="D224" s="52"/>
      <c r="E224" s="52"/>
      <c r="F224" s="52"/>
      <c r="G224" s="52"/>
      <c r="H224" s="52"/>
      <c r="I224" s="52"/>
      <c r="J224" s="19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:23" ht="30" customHeight="1">
      <c r="A225" s="200" t="s">
        <v>46</v>
      </c>
      <c r="B225" s="350" t="s">
        <v>362</v>
      </c>
      <c r="C225" s="615"/>
      <c r="D225" s="615"/>
      <c r="E225" s="615"/>
      <c r="F225" s="615"/>
      <c r="G225" s="615"/>
      <c r="H225" s="615"/>
      <c r="I225" s="615"/>
      <c r="J225" s="615"/>
      <c r="K225" s="615"/>
      <c r="L225" s="19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21">
      <c r="A226" s="6" t="s">
        <v>26</v>
      </c>
      <c r="B226" s="5" t="s">
        <v>277</v>
      </c>
      <c r="C226" s="15" t="s">
        <v>90</v>
      </c>
      <c r="D226" s="5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:23" ht="15.75" customHeight="1">
      <c r="A227" s="63" t="s">
        <v>17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79"/>
      <c r="R227" s="79"/>
      <c r="S227" s="52"/>
      <c r="T227" s="52"/>
      <c r="U227" s="52"/>
      <c r="V227" s="52"/>
      <c r="W227" s="52"/>
    </row>
    <row r="228" spans="1:23" ht="12.75">
      <c r="A228" s="51" t="s">
        <v>18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:23" ht="42">
      <c r="A229" s="6" t="s">
        <v>27</v>
      </c>
      <c r="B229" s="5" t="s">
        <v>278</v>
      </c>
      <c r="C229" s="15" t="s">
        <v>90</v>
      </c>
      <c r="D229" s="5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:23" ht="12.75">
      <c r="A230" s="63" t="s">
        <v>19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:23" ht="12.75">
      <c r="A231" s="63" t="s">
        <v>20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:23" ht="25.5" customHeight="1">
      <c r="A232" s="200" t="s">
        <v>33</v>
      </c>
      <c r="B232" s="350" t="s">
        <v>174</v>
      </c>
      <c r="C232" s="615"/>
      <c r="D232" s="615"/>
      <c r="E232" s="615"/>
      <c r="F232" s="615"/>
      <c r="G232" s="615"/>
      <c r="H232" s="615"/>
      <c r="I232" s="615"/>
      <c r="J232" s="615"/>
      <c r="K232" s="615"/>
      <c r="L232" s="61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2.75">
      <c r="A233" s="63" t="s">
        <v>30</v>
      </c>
      <c r="B233" s="52"/>
      <c r="C233" s="15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:23" ht="12.75">
      <c r="A234" s="63" t="s">
        <v>27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1:23" ht="15.75" customHeight="1">
      <c r="A235" s="16" t="s">
        <v>47</v>
      </c>
      <c r="B235" s="350" t="s">
        <v>48</v>
      </c>
      <c r="C235" s="362"/>
      <c r="D235" s="362"/>
      <c r="E235" s="362"/>
      <c r="F235" s="362"/>
      <c r="G235" s="362"/>
      <c r="H235" s="362"/>
      <c r="I235" s="362"/>
      <c r="J235" s="363"/>
      <c r="K235" s="52"/>
      <c r="L235" s="52"/>
      <c r="M235" s="24"/>
      <c r="N235" s="52"/>
      <c r="O235" s="51"/>
      <c r="P235" s="52"/>
      <c r="Q235" s="52"/>
      <c r="R235" s="51"/>
      <c r="S235" s="52"/>
      <c r="T235" s="52"/>
      <c r="U235" s="52"/>
      <c r="V235" s="51"/>
      <c r="W235" s="52"/>
    </row>
    <row r="236" spans="1:23" ht="12.75">
      <c r="A236" s="63" t="s">
        <v>26</v>
      </c>
      <c r="B236" s="6" t="s">
        <v>34</v>
      </c>
      <c r="C236" s="15" t="s">
        <v>90</v>
      </c>
      <c r="D236" s="6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:23" ht="24" customHeight="1">
      <c r="A237" s="51" t="s">
        <v>17</v>
      </c>
      <c r="B237" s="5" t="s">
        <v>51</v>
      </c>
      <c r="C237" s="15" t="s">
        <v>90</v>
      </c>
      <c r="D237" s="5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:23" ht="12.75">
      <c r="A238" s="63">
        <v>2</v>
      </c>
      <c r="B238" s="6" t="s">
        <v>31</v>
      </c>
      <c r="C238" s="15" t="s">
        <v>90</v>
      </c>
      <c r="D238" s="6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:23" ht="12.75">
      <c r="A239" s="63" t="s">
        <v>19</v>
      </c>
      <c r="B239" s="29"/>
      <c r="C239" s="15" t="s">
        <v>90</v>
      </c>
      <c r="D239" s="29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1"/>
      <c r="S239" s="52"/>
      <c r="T239" s="52"/>
      <c r="U239" s="52"/>
      <c r="V239" s="52"/>
      <c r="W239" s="52"/>
    </row>
    <row r="240" spans="1:23" ht="12.75">
      <c r="A240" s="63">
        <v>3</v>
      </c>
      <c r="B240" s="5" t="s">
        <v>175</v>
      </c>
      <c r="C240" s="15" t="s">
        <v>90</v>
      </c>
      <c r="D240" s="6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:23" ht="12.75">
      <c r="A241" s="63" t="s">
        <v>21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:23" ht="12.75">
      <c r="A242" s="63" t="s">
        <v>111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:23" ht="12.75">
      <c r="A243" s="6" t="s">
        <v>32</v>
      </c>
      <c r="B243" s="350" t="s">
        <v>50</v>
      </c>
      <c r="C243" s="364"/>
      <c r="D243" s="364"/>
      <c r="E243" s="364"/>
      <c r="F243" s="364"/>
      <c r="G243" s="364"/>
      <c r="H243" s="364"/>
      <c r="I243" s="364"/>
      <c r="J243" s="364"/>
      <c r="K243" s="364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</row>
    <row r="244" spans="1:23" ht="12.75">
      <c r="A244" s="52"/>
      <c r="B244" s="26"/>
      <c r="C244" s="26"/>
      <c r="D244" s="26"/>
      <c r="E244" s="26"/>
      <c r="F244" s="26"/>
      <c r="G244" s="26"/>
      <c r="H244" s="26"/>
      <c r="I244" s="26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:23" ht="24" customHeight="1">
      <c r="A245" s="201" t="s">
        <v>49</v>
      </c>
      <c r="B245" s="350" t="s">
        <v>281</v>
      </c>
      <c r="C245" s="615"/>
      <c r="D245" s="615"/>
      <c r="E245" s="615"/>
      <c r="F245" s="615"/>
      <c r="G245" s="615"/>
      <c r="H245" s="615"/>
      <c r="I245" s="615"/>
      <c r="J245" s="615"/>
      <c r="K245" s="61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2.7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</row>
    <row r="247" spans="1:23" ht="12.75">
      <c r="A247" s="17" t="s">
        <v>103</v>
      </c>
      <c r="B247" s="17" t="s">
        <v>61</v>
      </c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</row>
    <row r="248" spans="1:23" ht="12.75">
      <c r="A248" s="32"/>
      <c r="B248" s="32" t="s">
        <v>283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>
        <f aca="true" t="shared" si="23" ref="M248:W248">SUM(M156+M209+M225+M232+M235+M243+M245+M247)</f>
        <v>64020</v>
      </c>
      <c r="N248" s="32">
        <f t="shared" si="23"/>
        <v>0</v>
      </c>
      <c r="O248" s="32">
        <f t="shared" si="23"/>
        <v>64020</v>
      </c>
      <c r="P248" s="32">
        <f t="shared" si="23"/>
        <v>64020</v>
      </c>
      <c r="Q248" s="32">
        <f t="shared" si="23"/>
        <v>0</v>
      </c>
      <c r="R248" s="32">
        <f t="shared" si="23"/>
        <v>64020</v>
      </c>
      <c r="S248" s="32">
        <f t="shared" si="23"/>
        <v>64020</v>
      </c>
      <c r="T248" s="32">
        <f t="shared" si="23"/>
        <v>0</v>
      </c>
      <c r="U248" s="32">
        <f t="shared" si="23"/>
        <v>64020</v>
      </c>
      <c r="V248" s="32">
        <f t="shared" si="23"/>
        <v>64020</v>
      </c>
      <c r="W248" s="32">
        <f t="shared" si="23"/>
        <v>0</v>
      </c>
    </row>
    <row r="249" spans="1:23" ht="12.75">
      <c r="A249" s="32"/>
      <c r="B249" s="32" t="s">
        <v>284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3">
        <f aca="true" t="shared" si="24" ref="M249:W249">SUM(M248+M143)</f>
        <v>4095130</v>
      </c>
      <c r="N249" s="33">
        <f t="shared" si="24"/>
        <v>0</v>
      </c>
      <c r="O249" s="33">
        <f t="shared" si="24"/>
        <v>4272333</v>
      </c>
      <c r="P249" s="33">
        <f t="shared" si="24"/>
        <v>4153149</v>
      </c>
      <c r="Q249" s="33">
        <f t="shared" si="24"/>
        <v>119184</v>
      </c>
      <c r="R249" s="33">
        <f t="shared" si="24"/>
        <v>4451372</v>
      </c>
      <c r="S249" s="33">
        <f t="shared" si="24"/>
        <v>4451372</v>
      </c>
      <c r="T249" s="33">
        <f t="shared" si="24"/>
        <v>0</v>
      </c>
      <c r="U249" s="33">
        <f t="shared" si="24"/>
        <v>4595695</v>
      </c>
      <c r="V249" s="33">
        <f t="shared" si="24"/>
        <v>4595695</v>
      </c>
      <c r="W249" s="33">
        <f t="shared" si="24"/>
        <v>0</v>
      </c>
    </row>
    <row r="251" spans="1:6" ht="12.75">
      <c r="A251" s="616" t="s">
        <v>482</v>
      </c>
      <c r="B251" s="616"/>
      <c r="C251" s="616"/>
      <c r="D251" s="616"/>
      <c r="E251" s="616"/>
      <c r="F251" s="616"/>
    </row>
    <row r="253" spans="1:6" ht="12.75">
      <c r="A253" s="616" t="s">
        <v>365</v>
      </c>
      <c r="B253" s="616"/>
      <c r="C253" s="616"/>
      <c r="D253" s="616"/>
      <c r="E253" s="616"/>
      <c r="F253" s="616"/>
    </row>
  </sheetData>
  <sheetProtection/>
  <mergeCells count="130"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L15:W15"/>
    <mergeCell ref="L16:L17"/>
    <mergeCell ref="M16:M17"/>
    <mergeCell ref="N16:N17"/>
    <mergeCell ref="O16:Q16"/>
    <mergeCell ref="R16:T16"/>
    <mergeCell ref="U16:W16"/>
    <mergeCell ref="O18:Q18"/>
    <mergeCell ref="R18:T18"/>
    <mergeCell ref="U18:W18"/>
    <mergeCell ref="B19:H19"/>
    <mergeCell ref="B20:G20"/>
    <mergeCell ref="I20:J20"/>
    <mergeCell ref="A21:K21"/>
    <mergeCell ref="A23:A26"/>
    <mergeCell ref="B23:B26"/>
    <mergeCell ref="I23:I26"/>
    <mergeCell ref="I27:I28"/>
    <mergeCell ref="J27:J28"/>
    <mergeCell ref="K27:K28"/>
    <mergeCell ref="A31:K31"/>
    <mergeCell ref="A33:A35"/>
    <mergeCell ref="B33:B35"/>
    <mergeCell ref="I34:I38"/>
    <mergeCell ref="J34:J38"/>
    <mergeCell ref="A36:A40"/>
    <mergeCell ref="B36:B40"/>
    <mergeCell ref="I42:I44"/>
    <mergeCell ref="J42:J44"/>
    <mergeCell ref="K42:K44"/>
    <mergeCell ref="B43:B44"/>
    <mergeCell ref="B47:B48"/>
    <mergeCell ref="A49:K49"/>
    <mergeCell ref="B53:B54"/>
    <mergeCell ref="C53:C54"/>
    <mergeCell ref="D53:D54"/>
    <mergeCell ref="I53:I54"/>
    <mergeCell ref="J53:J54"/>
    <mergeCell ref="K53:K54"/>
    <mergeCell ref="A55:A65"/>
    <mergeCell ref="B55:B65"/>
    <mergeCell ref="E59:G59"/>
    <mergeCell ref="E60:G60"/>
    <mergeCell ref="I62:I66"/>
    <mergeCell ref="J62:J66"/>
    <mergeCell ref="K62:K66"/>
    <mergeCell ref="E63:G63"/>
    <mergeCell ref="E64:G64"/>
    <mergeCell ref="E65:G65"/>
    <mergeCell ref="E69:H69"/>
    <mergeCell ref="I70:I73"/>
    <mergeCell ref="J70:J73"/>
    <mergeCell ref="K70:K73"/>
    <mergeCell ref="A74:K74"/>
    <mergeCell ref="B95:K95"/>
    <mergeCell ref="A99:K99"/>
    <mergeCell ref="A102:L102"/>
    <mergeCell ref="B104:L104"/>
    <mergeCell ref="B120:K120"/>
    <mergeCell ref="A150:A154"/>
    <mergeCell ref="B150:B154"/>
    <mergeCell ref="C150:C154"/>
    <mergeCell ref="D150:D154"/>
    <mergeCell ref="E150:G150"/>
    <mergeCell ref="I150:I154"/>
    <mergeCell ref="E151:H151"/>
    <mergeCell ref="L151:P151"/>
    <mergeCell ref="Q151:R151"/>
    <mergeCell ref="R153:T153"/>
    <mergeCell ref="B127:K127"/>
    <mergeCell ref="B130:J130"/>
    <mergeCell ref="B138:W138"/>
    <mergeCell ref="B140:K140"/>
    <mergeCell ref="S151:W151"/>
    <mergeCell ref="E152:E154"/>
    <mergeCell ref="F152:F154"/>
    <mergeCell ref="G152:G154"/>
    <mergeCell ref="H152:H154"/>
    <mergeCell ref="L152:W152"/>
    <mergeCell ref="L153:L154"/>
    <mergeCell ref="M153:M154"/>
    <mergeCell ref="N153:N154"/>
    <mergeCell ref="O153:Q153"/>
    <mergeCell ref="U153:W153"/>
    <mergeCell ref="O155:Q155"/>
    <mergeCell ref="R155:T155"/>
    <mergeCell ref="U155:W155"/>
    <mergeCell ref="B156:H156"/>
    <mergeCell ref="B157:G157"/>
    <mergeCell ref="I157:J157"/>
    <mergeCell ref="J150:J154"/>
    <mergeCell ref="K150:K154"/>
    <mergeCell ref="Q150:R150"/>
    <mergeCell ref="B232:L232"/>
    <mergeCell ref="A158:K158"/>
    <mergeCell ref="A166:K166"/>
    <mergeCell ref="I168:I172"/>
    <mergeCell ref="J168:J172"/>
    <mergeCell ref="A173:K173"/>
    <mergeCell ref="A179:K179"/>
    <mergeCell ref="B235:J235"/>
    <mergeCell ref="B243:K243"/>
    <mergeCell ref="B245:K245"/>
    <mergeCell ref="A251:F251"/>
    <mergeCell ref="A253:F253"/>
    <mergeCell ref="B200:I200"/>
    <mergeCell ref="A204:J204"/>
    <mergeCell ref="A207:L207"/>
    <mergeCell ref="B209:L209"/>
    <mergeCell ref="B225:K2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Мазина Надежда Николаевна</cp:lastModifiedBy>
  <cp:lastPrinted>2017-11-09T10:57:21Z</cp:lastPrinted>
  <dcterms:created xsi:type="dcterms:W3CDTF">2009-07-29T05:10:28Z</dcterms:created>
  <dcterms:modified xsi:type="dcterms:W3CDTF">2017-11-09T11:03:41Z</dcterms:modified>
  <cp:category/>
  <cp:version/>
  <cp:contentType/>
  <cp:contentStatus/>
</cp:coreProperties>
</file>