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89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'приложение 2'!$A$1:$E$676</definedName>
    <definedName name="_xlnm._FilterDatabase" localSheetId="2" hidden="1">'приложение 3'!$A$1:$F$955</definedName>
    <definedName name="BEx1IE0ZP7RIFM9FI24S9I6AAJ14" localSheetId="1" hidden="1">'[1]Table'!#REF!</definedName>
    <definedName name="BEx1IE0ZP7RIFM9FI24S9I6AAJ14" localSheetId="2" hidden="1">'[1]Table'!#REF!</definedName>
    <definedName name="BEx1IE0ZP7RIFM9FI24S9I6AAJ14" hidden="1">'[1]Table'!#REF!</definedName>
    <definedName name="BEx1IKRPW8MLB9Y485M1TL2IT9SH" localSheetId="1" hidden="1">'[1]Table'!#REF!</definedName>
    <definedName name="BEx1IKRPW8MLB9Y485M1TL2IT9SH" localSheetId="2" hidden="1">'[1]Table'!#REF!</definedName>
    <definedName name="BEx1IKRPW8MLB9Y485M1TL2IT9SH" hidden="1">'[1]Table'!#REF!</definedName>
    <definedName name="BEx1J7E8VCGLPYU82QXVUG5N3ZAI" localSheetId="1" hidden="1">'[1]Table'!#REF!</definedName>
    <definedName name="BEx1J7E8VCGLPYU82QXVUG5N3ZAI" localSheetId="2" hidden="1">'[1]Table'!#REF!</definedName>
    <definedName name="BEx1J7E8VCGLPYU82QXVUG5N3ZAI" hidden="1">'[1]Table'!#REF!</definedName>
    <definedName name="BEx1KUVWMB0QCWA3RBE4CADFVRIS" localSheetId="1" hidden="1">'[1]Table'!#REF!</definedName>
    <definedName name="BEx1KUVWMB0QCWA3RBE4CADFVRIS" localSheetId="2" hidden="1">'[1]Table'!#REF!</definedName>
    <definedName name="BEx1KUVWMB0QCWA3RBE4CADFVRIS" hidden="1">'[1]Table'!#REF!</definedName>
    <definedName name="BEx1MEHB0NCT3BFY32C93HRRNR61" localSheetId="1" hidden="1">'[1]Table'!#REF!</definedName>
    <definedName name="BEx1MEHB0NCT3BFY32C93HRRNR61" localSheetId="2" hidden="1">'[1]Table'!#REF!</definedName>
    <definedName name="BEx1MEHB0NCT3BFY32C93HRRNR61" hidden="1">'[1]Table'!#REF!</definedName>
    <definedName name="BEx1MTRKKVCHOZ0YGID6HZ49LJTO" localSheetId="1" hidden="1">'[1]Table'!#REF!</definedName>
    <definedName name="BEx1MTRKKVCHOZ0YGID6HZ49LJTO" localSheetId="2" hidden="1">'[1]Table'!#REF!</definedName>
    <definedName name="BEx1MTRKKVCHOZ0YGID6HZ49LJTO" hidden="1">'[1]Table'!#REF!</definedName>
    <definedName name="BEx1NM34KQTO1LDNSAFD1L82UZFG" localSheetId="1" hidden="1">'[1]Table'!#REF!</definedName>
    <definedName name="BEx1NM34KQTO1LDNSAFD1L82UZFG" localSheetId="2" hidden="1">'[1]Table'!#REF!</definedName>
    <definedName name="BEx1NM34KQTO1LDNSAFD1L82UZFG" hidden="1">'[1]Table'!#REF!</definedName>
    <definedName name="BEx1NRMTKOP28N5MIXZQLGARK6G3" localSheetId="1" hidden="1">'[2]Table'!#REF!</definedName>
    <definedName name="BEx1NRMTKOP28N5MIXZQLGARK6G3" localSheetId="2" hidden="1">'[2]Table'!#REF!</definedName>
    <definedName name="BEx1NRMTKOP28N5MIXZQLGARK6G3" hidden="1">'[2]Table'!#REF!</definedName>
    <definedName name="BEx1NZ4K1L8UON80Y2A4RASKWGNP" localSheetId="1" hidden="1">'[1]Table'!#REF!</definedName>
    <definedName name="BEx1NZ4K1L8UON80Y2A4RASKWGNP" localSheetId="2" hidden="1">'[1]Table'!#REF!</definedName>
    <definedName name="BEx1NZ4K1L8UON80Y2A4RASKWGNP" hidden="1">'[1]Table'!#REF!</definedName>
    <definedName name="BEx1QSFA79US1A0WBGK6SPCPMIKP" localSheetId="1" hidden="1">'[1]Table'!#REF!</definedName>
    <definedName name="BEx1QSFA79US1A0WBGK6SPCPMIKP" localSheetId="2" hidden="1">'[1]Table'!#REF!</definedName>
    <definedName name="BEx1QSFA79US1A0WBGK6SPCPMIKP" hidden="1">'[1]Table'!#REF!</definedName>
    <definedName name="BEx1TJ0WLS9O7KNSGIPWTYHDYI1D" localSheetId="1" hidden="1">'[1]Table'!#REF!</definedName>
    <definedName name="BEx1TJ0WLS9O7KNSGIPWTYHDYI1D" localSheetId="2" hidden="1">'[1]Table'!#REF!</definedName>
    <definedName name="BEx1TJ0WLS9O7KNSGIPWTYHDYI1D" hidden="1">'[1]Table'!#REF!</definedName>
    <definedName name="BEx1WGYTKZZIPM1577W5FEYKFH3V" localSheetId="1" hidden="1">'[1]Table'!#REF!</definedName>
    <definedName name="BEx1WGYTKZZIPM1577W5FEYKFH3V" localSheetId="2" hidden="1">'[1]Table'!#REF!</definedName>
    <definedName name="BEx1WGYTKZZIPM1577W5FEYKFH3V" hidden="1">'[1]Table'!#REF!</definedName>
    <definedName name="BEx1Y2IGS2K95E1M51PEF9KJZ0KB" localSheetId="1" hidden="1">'[1]Table'!#REF!</definedName>
    <definedName name="BEx1Y2IGS2K95E1M51PEF9KJZ0KB" localSheetId="2" hidden="1">'[1]Table'!#REF!</definedName>
    <definedName name="BEx1Y2IGS2K95E1M51PEF9KJZ0KB" hidden="1">'[1]Table'!#REF!</definedName>
    <definedName name="BEx1YL3DJ7Y4AZ01ERCOGW0FJ26T" localSheetId="1" hidden="1">'[1]Table'!#REF!</definedName>
    <definedName name="BEx1YL3DJ7Y4AZ01ERCOGW0FJ26T" localSheetId="2" hidden="1">'[1]Table'!#REF!</definedName>
    <definedName name="BEx1YL3DJ7Y4AZ01ERCOGW0FJ26T" hidden="1">'[1]Table'!#REF!</definedName>
    <definedName name="BEx3BQR5VZXNQ4H949ORM8ESU3B3" localSheetId="1" hidden="1">'[1]Table'!#REF!</definedName>
    <definedName name="BEx3BQR5VZXNQ4H949ORM8ESU3B3" localSheetId="2" hidden="1">'[1]Table'!#REF!</definedName>
    <definedName name="BEx3BQR5VZXNQ4H949ORM8ESU3B3" hidden="1">'[1]Table'!#REF!</definedName>
    <definedName name="BEx3CO0SVO4WLH0DO43DCHYDTH1P" localSheetId="1" hidden="1">'[1]Table'!#REF!</definedName>
    <definedName name="BEx3CO0SVO4WLH0DO43DCHYDTH1P" localSheetId="2" hidden="1">'[1]Table'!#REF!</definedName>
    <definedName name="BEx3CO0SVO4WLH0DO43DCHYDTH1P" hidden="1">'[1]Table'!#REF!</definedName>
    <definedName name="BEx3FX7EJL47JSLSWP3EOC265WAE" localSheetId="1" hidden="1">'[1]Table'!#REF!</definedName>
    <definedName name="BEx3FX7EJL47JSLSWP3EOC265WAE" localSheetId="2" hidden="1">'[1]Table'!#REF!</definedName>
    <definedName name="BEx3FX7EJL47JSLSWP3EOC265WAE" hidden="1">'[1]Table'!#REF!</definedName>
    <definedName name="BEx3GCXR6IAS0B6WJ03GJVH7CO52" localSheetId="1" hidden="1">'[1]Table'!#REF!</definedName>
    <definedName name="BEx3GCXR6IAS0B6WJ03GJVH7CO52" localSheetId="2" hidden="1">'[1]Table'!#REF!</definedName>
    <definedName name="BEx3GCXR6IAS0B6WJ03GJVH7CO52" hidden="1">'[1]Table'!#REF!</definedName>
    <definedName name="BEx3GMJ1Y6UU02DLRL0QXCEKDA6C" localSheetId="1" hidden="1">'[1]Table'!#REF!</definedName>
    <definedName name="BEx3GMJ1Y6UU02DLRL0QXCEKDA6C" localSheetId="2" hidden="1">'[1]Table'!#REF!</definedName>
    <definedName name="BEx3GMJ1Y6UU02DLRL0QXCEKDA6C" hidden="1">'[1]Table'!#REF!</definedName>
    <definedName name="BEx3H5UX2GZFZZT657YR76RHW5I6" localSheetId="1" hidden="1">'[1]Table'!#REF!</definedName>
    <definedName name="BEx3H5UX2GZFZZT657YR76RHW5I6" localSheetId="2" hidden="1">'[1]Table'!#REF!</definedName>
    <definedName name="BEx3H5UX2GZFZZT657YR76RHW5I6" hidden="1">'[1]Table'!#REF!</definedName>
    <definedName name="BEx3HWZB1R034H19UO7ML5GAQJSJ" localSheetId="1" hidden="1">'[2]Table'!#REF!</definedName>
    <definedName name="BEx3HWZB1R034H19UO7ML5GAQJSJ" localSheetId="2" hidden="1">'[2]Table'!#REF!</definedName>
    <definedName name="BEx3HWZB1R034H19UO7ML5GAQJSJ" hidden="1">'[2]Table'!#REF!</definedName>
    <definedName name="BEx3IYAH2DEBFWO8F94H4MXE3RLY" localSheetId="1" hidden="1">'[1]Table'!#REF!</definedName>
    <definedName name="BEx3IYAH2DEBFWO8F94H4MXE3RLY" localSheetId="2" hidden="1">'[1]Table'!#REF!</definedName>
    <definedName name="BEx3IYAH2DEBFWO8F94H4MXE3RLY" hidden="1">'[1]Table'!#REF!</definedName>
    <definedName name="BEx3L4IN3LI4C26SITKTGAH27CDU" localSheetId="1" hidden="1">'[1]Table'!#REF!</definedName>
    <definedName name="BEx3L4IN3LI4C26SITKTGAH27CDU" localSheetId="2" hidden="1">'[1]Table'!#REF!</definedName>
    <definedName name="BEx3L4IN3LI4C26SITKTGAH27CDU" hidden="1">'[1]Table'!#REF!</definedName>
    <definedName name="BEx3M1MR1K1NQD03H74BFWOK4MWQ" localSheetId="1" hidden="1">'[1]Table'!#REF!</definedName>
    <definedName name="BEx3M1MR1K1NQD03H74BFWOK4MWQ" localSheetId="2" hidden="1">'[1]Table'!#REF!</definedName>
    <definedName name="BEx3M1MR1K1NQD03H74BFWOK4MWQ" hidden="1">'[1]Table'!#REF!</definedName>
    <definedName name="BEx3NKXF7GYXHBK75UI6MDRUSU0J" localSheetId="1" hidden="1">'[1]Table'!#REF!</definedName>
    <definedName name="BEx3NKXF7GYXHBK75UI6MDRUSU0J" localSheetId="2" hidden="1">'[1]Table'!#REF!</definedName>
    <definedName name="BEx3NKXF7GYXHBK75UI6MDRUSU0J" hidden="1">'[1]Table'!#REF!</definedName>
    <definedName name="BEx3NMQ4BVC94728AUM7CCX7UHTU" localSheetId="1" hidden="1">'[1]Table'!#REF!</definedName>
    <definedName name="BEx3NMQ4BVC94728AUM7CCX7UHTU" localSheetId="2" hidden="1">'[1]Table'!#REF!</definedName>
    <definedName name="BEx3NMQ4BVC94728AUM7CCX7UHTU" hidden="1">'[1]Table'!#REF!</definedName>
    <definedName name="BEx3O19B8FTTAPVT5DZXQGQXWFR8" localSheetId="1" hidden="1">'[1]Table'!#REF!</definedName>
    <definedName name="BEx3O19B8FTTAPVT5DZXQGQXWFR8" localSheetId="2" hidden="1">'[1]Table'!#REF!</definedName>
    <definedName name="BEx3O19B8FTTAPVT5DZXQGQXWFR8" hidden="1">'[1]Table'!#REF!</definedName>
    <definedName name="BEx3O85IKWARA6NCJOLRBRJFMEWW" localSheetId="1" hidden="1">'[3]Table'!#REF!</definedName>
    <definedName name="BEx3O85IKWARA6NCJOLRBRJFMEWW" localSheetId="2" hidden="1">'[3]Table'!#REF!</definedName>
    <definedName name="BEx3O85IKWARA6NCJOLRBRJFMEWW" hidden="1">'[3]Table'!#REF!</definedName>
    <definedName name="BEx3OAULZWOG4KCP4357NRIF0UD8" localSheetId="1" hidden="1">'[1]Table'!#REF!</definedName>
    <definedName name="BEx3OAULZWOG4KCP4357NRIF0UD8" localSheetId="2" hidden="1">'[1]Table'!#REF!</definedName>
    <definedName name="BEx3OAULZWOG4KCP4357NRIF0UD8" hidden="1">'[1]Table'!#REF!</definedName>
    <definedName name="BEx3PKEMDW8KZEP11IL927C5O7I2" localSheetId="1" hidden="1">'[1]Table'!#REF!</definedName>
    <definedName name="BEx3PKEMDW8KZEP11IL927C5O7I2" localSheetId="2" hidden="1">'[1]Table'!#REF!</definedName>
    <definedName name="BEx3PKEMDW8KZEP11IL927C5O7I2" hidden="1">'[1]Table'!#REF!</definedName>
    <definedName name="BEx3Q0VWPU5EQECK7MQ47TYJ3SWW" localSheetId="1" hidden="1">'[1]Table'!#REF!</definedName>
    <definedName name="BEx3Q0VWPU5EQECK7MQ47TYJ3SWW" localSheetId="2" hidden="1">'[1]Table'!#REF!</definedName>
    <definedName name="BEx3Q0VWPU5EQECK7MQ47TYJ3SWW" hidden="1">'[1]Table'!#REF!</definedName>
    <definedName name="BEx3RHC2ZD5UFS6QD4OPFCNNMWH1" localSheetId="1" hidden="1">'[1]Table'!#REF!</definedName>
    <definedName name="BEx3RHC2ZD5UFS6QD4OPFCNNMWH1" localSheetId="2" hidden="1">'[1]Table'!#REF!</definedName>
    <definedName name="BEx3RHC2ZD5UFS6QD4OPFCNNMWH1" hidden="1">'[1]Table'!#REF!</definedName>
    <definedName name="BEx58XHO7ZULLF2EUD7YIS0MGQJ5" localSheetId="1" hidden="1">'[1]Table'!#REF!</definedName>
    <definedName name="BEx58XHO7ZULLF2EUD7YIS0MGQJ5" localSheetId="2" hidden="1">'[1]Table'!#REF!</definedName>
    <definedName name="BEx58XHO7ZULLF2EUD7YIS0MGQJ5" hidden="1">'[1]Table'!#REF!</definedName>
    <definedName name="BEx59P7MAPNU129ZTC5H3EH892G1" localSheetId="1" hidden="1">'[1]Table'!#REF!</definedName>
    <definedName name="BEx59P7MAPNU129ZTC5H3EH892G1" localSheetId="2" hidden="1">'[1]Table'!#REF!</definedName>
    <definedName name="BEx59P7MAPNU129ZTC5H3EH892G1" hidden="1">'[1]Table'!#REF!</definedName>
    <definedName name="BEx5B825RW35M5H0UB2IZGGRS4ER" localSheetId="1" hidden="1">'[1]Table'!#REF!</definedName>
    <definedName name="BEx5B825RW35M5H0UB2IZGGRS4ER" localSheetId="2" hidden="1">'[1]Table'!#REF!</definedName>
    <definedName name="BEx5B825RW35M5H0UB2IZGGRS4ER" hidden="1">'[1]Table'!#REF!</definedName>
    <definedName name="BEx5BHSQ42B50IU1TEQFUXFX9XQD" localSheetId="1" hidden="1">'[1]Table'!#REF!</definedName>
    <definedName name="BEx5BHSQ42B50IU1TEQFUXFX9XQD" localSheetId="2" hidden="1">'[1]Table'!#REF!</definedName>
    <definedName name="BEx5BHSQ42B50IU1TEQFUXFX9XQD" hidden="1">'[1]Table'!#REF!</definedName>
    <definedName name="BEx5BYFMZ80TDDN2EZO8CF39AIAC" localSheetId="1" hidden="1">'[1]Table'!#REF!</definedName>
    <definedName name="BEx5BYFMZ80TDDN2EZO8CF39AIAC" localSheetId="2" hidden="1">'[1]Table'!#REF!</definedName>
    <definedName name="BEx5BYFMZ80TDDN2EZO8CF39AIAC" hidden="1">'[1]Table'!#REF!</definedName>
    <definedName name="BEx5CFYQ0F1Z6P8SCVJ0I3UPVFE4" localSheetId="1" hidden="1">'[1]Table'!#REF!</definedName>
    <definedName name="BEx5CFYQ0F1Z6P8SCVJ0I3UPVFE4" localSheetId="2" hidden="1">'[1]Table'!#REF!</definedName>
    <definedName name="BEx5CFYQ0F1Z6P8SCVJ0I3UPVFE4" hidden="1">'[1]Table'!#REF!</definedName>
    <definedName name="BEx5E123OLO9WQUOIRIDJ967KAGK" localSheetId="1" hidden="1">'[1]Table'!#REF!</definedName>
    <definedName name="BEx5E123OLO9WQUOIRIDJ967KAGK" localSheetId="2" hidden="1">'[1]Table'!#REF!</definedName>
    <definedName name="BEx5E123OLO9WQUOIRIDJ967KAGK" hidden="1">'[1]Table'!#REF!</definedName>
    <definedName name="BEx5G1A8TFN4C4QII35U9DKYNIS8" localSheetId="1" hidden="1">'[1]Table'!#REF!</definedName>
    <definedName name="BEx5G1A8TFN4C4QII35U9DKYNIS8" localSheetId="2" hidden="1">'[1]Table'!#REF!</definedName>
    <definedName name="BEx5G1A8TFN4C4QII35U9DKYNIS8" hidden="1">'[1]Table'!#REF!</definedName>
    <definedName name="BEx5GID9MVBUPFFT9M8K8B5MO9NV" localSheetId="1" hidden="1">'[1]Table'!#REF!</definedName>
    <definedName name="BEx5GID9MVBUPFFT9M8K8B5MO9NV" localSheetId="2" hidden="1">'[1]Table'!#REF!</definedName>
    <definedName name="BEx5GID9MVBUPFFT9M8K8B5MO9NV" hidden="1">'[1]Table'!#REF!</definedName>
    <definedName name="BEx5HWKGSGUFMQTV743HSDTZEVXB" localSheetId="1" hidden="1">'[2]Table'!#REF!</definedName>
    <definedName name="BEx5HWKGSGUFMQTV743HSDTZEVXB" localSheetId="2" hidden="1">'[2]Table'!#REF!</definedName>
    <definedName name="BEx5HWKGSGUFMQTV743HSDTZEVXB" hidden="1">'[2]Table'!#REF!</definedName>
    <definedName name="BEx5I244LQHZTF3XI66J8705R9XX" localSheetId="1" hidden="1">'[1]Table'!#REF!</definedName>
    <definedName name="BEx5I244LQHZTF3XI66J8705R9XX" localSheetId="2" hidden="1">'[1]Table'!#REF!</definedName>
    <definedName name="BEx5I244LQHZTF3XI66J8705R9XX" hidden="1">'[1]Table'!#REF!</definedName>
    <definedName name="BEx5I8PBP4LIXDGID5BP0THLO0AQ" localSheetId="1" hidden="1">'[1]Table'!#REF!</definedName>
    <definedName name="BEx5I8PBP4LIXDGID5BP0THLO0AQ" localSheetId="2" hidden="1">'[1]Table'!#REF!</definedName>
    <definedName name="BEx5I8PBP4LIXDGID5BP0THLO0AQ" hidden="1">'[1]Table'!#REF!</definedName>
    <definedName name="BEx5JNCT8Z7XSSPD5EMNAJELCU2V" localSheetId="1" hidden="1">'[1]Table'!#REF!</definedName>
    <definedName name="BEx5JNCT8Z7XSSPD5EMNAJELCU2V" localSheetId="2" hidden="1">'[1]Table'!#REF!</definedName>
    <definedName name="BEx5JNCT8Z7XSSPD5EMNAJELCU2V" hidden="1">'[1]Table'!#REF!</definedName>
    <definedName name="BEx5JQCNT9Y4RM306CHC8IPY3HBZ" localSheetId="1" hidden="1">'[1]Table'!#REF!</definedName>
    <definedName name="BEx5JQCNT9Y4RM306CHC8IPY3HBZ" localSheetId="2" hidden="1">'[1]Table'!#REF!</definedName>
    <definedName name="BEx5JQCNT9Y4RM306CHC8IPY3HBZ" hidden="1">'[1]Table'!#REF!</definedName>
    <definedName name="BEx5LTKQ8RQWJE4BC88OP928893U" localSheetId="1" hidden="1">'[1]Table'!#REF!</definedName>
    <definedName name="BEx5LTKQ8RQWJE4BC88OP928893U" localSheetId="2" hidden="1">'[1]Table'!#REF!</definedName>
    <definedName name="BEx5LTKQ8RQWJE4BC88OP928893U" hidden="1">'[1]Table'!#REF!</definedName>
    <definedName name="BEx5MBUW955HYXNO9YP2QVK5C39P" localSheetId="1" hidden="1">'[1]Table'!#REF!</definedName>
    <definedName name="BEx5MBUW955HYXNO9YP2QVK5C39P" localSheetId="2" hidden="1">'[1]Table'!#REF!</definedName>
    <definedName name="BEx5MBUW955HYXNO9YP2QVK5C39P" hidden="1">'[1]Table'!#REF!</definedName>
    <definedName name="BEx5MLQZM68YQSKARVWTTPINFQ2C" localSheetId="1" hidden="1">'[3]Table'!#REF!</definedName>
    <definedName name="BEx5MLQZM68YQSKARVWTTPINFQ2C" localSheetId="2" hidden="1">'[3]Table'!#REF!</definedName>
    <definedName name="BEx5MLQZM68YQSKARVWTTPINFQ2C" hidden="1">'[3]Table'!#REF!</definedName>
    <definedName name="BEx5MVXTKNBXHNWTL43C670E4KXC" localSheetId="1" hidden="1">'[1]Table'!#REF!</definedName>
    <definedName name="BEx5MVXTKNBXHNWTL43C670E4KXC" localSheetId="2" hidden="1">'[1]Table'!#REF!</definedName>
    <definedName name="BEx5MVXTKNBXHNWTL43C670E4KXC" hidden="1">'[1]Table'!#REF!</definedName>
    <definedName name="BEx5NTCRKG3MCO16Q0MJSA6DPSDX" localSheetId="1" hidden="1">'[1]Table'!#REF!</definedName>
    <definedName name="BEx5NTCRKG3MCO16Q0MJSA6DPSDX" localSheetId="2" hidden="1">'[1]Table'!#REF!</definedName>
    <definedName name="BEx5NTCRKG3MCO16Q0MJSA6DPSDX" hidden="1">'[1]Table'!#REF!</definedName>
    <definedName name="BEx5ONH1F6GHNI7M2DIURXTY5XSI" localSheetId="1" hidden="1">'[2]Table'!#REF!</definedName>
    <definedName name="BEx5ONH1F6GHNI7M2DIURXTY5XSI" localSheetId="2" hidden="1">'[2]Table'!#REF!</definedName>
    <definedName name="BEx5ONH1F6GHNI7M2DIURXTY5XSI" hidden="1">'[2]Table'!#REF!</definedName>
    <definedName name="BEx774N83DXLJZ54Q42PWIJZ2DN1" localSheetId="1" hidden="1">'[1]Table'!#REF!</definedName>
    <definedName name="BEx774N83DXLJZ54Q42PWIJZ2DN1" localSheetId="2" hidden="1">'[1]Table'!#REF!</definedName>
    <definedName name="BEx774N83DXLJZ54Q42PWIJZ2DN1" hidden="1">'[1]Table'!#REF!</definedName>
    <definedName name="BEx78226TN58UE0CTY98YEDU0LSL" localSheetId="1" hidden="1">'[1]Table'!#REF!</definedName>
    <definedName name="BEx78226TN58UE0CTY98YEDU0LSL" localSheetId="2" hidden="1">'[1]Table'!#REF!</definedName>
    <definedName name="BEx78226TN58UE0CTY98YEDU0LSL" hidden="1">'[1]Table'!#REF!</definedName>
    <definedName name="BEx79OCP4HQ6XP8EWNGEUDLOZBBS" localSheetId="1" hidden="1">'[1]Table'!#REF!</definedName>
    <definedName name="BEx79OCP4HQ6XP8EWNGEUDLOZBBS" localSheetId="2" hidden="1">'[1]Table'!#REF!</definedName>
    <definedName name="BEx79OCP4HQ6XP8EWNGEUDLOZBBS" hidden="1">'[1]Table'!#REF!</definedName>
    <definedName name="BEx7ABA2C9IWH5VSLVLLLCY62161" localSheetId="1" hidden="1">'[1]Table'!#REF!</definedName>
    <definedName name="BEx7ABA2C9IWH5VSLVLLLCY62161" localSheetId="2" hidden="1">'[1]Table'!#REF!</definedName>
    <definedName name="BEx7ABA2C9IWH5VSLVLLLCY62161" hidden="1">'[1]Table'!#REF!</definedName>
    <definedName name="BEx7ASD1I654MEDCO6GGWA95PXSC" localSheetId="1" hidden="1">'[1]Table'!#REF!</definedName>
    <definedName name="BEx7ASD1I654MEDCO6GGWA95PXSC" localSheetId="2" hidden="1">'[1]Table'!#REF!</definedName>
    <definedName name="BEx7ASD1I654MEDCO6GGWA95PXSC" hidden="1">'[1]Table'!#REF!</definedName>
    <definedName name="BEx7AVCX9S5RJP3NSZ4QM4E6ERDT" localSheetId="1" hidden="1">'[1]Table'!#REF!</definedName>
    <definedName name="BEx7AVCX9S5RJP3NSZ4QM4E6ERDT" localSheetId="2" hidden="1">'[1]Table'!#REF!</definedName>
    <definedName name="BEx7AVCX9S5RJP3NSZ4QM4E6ERDT" hidden="1">'[1]Table'!#REF!</definedName>
    <definedName name="BEx7B6LH6917TXOSAAQ6U7HVF018" localSheetId="1" hidden="1">'[1]Table'!#REF!</definedName>
    <definedName name="BEx7B6LH6917TXOSAAQ6U7HVF018" localSheetId="2" hidden="1">'[1]Table'!#REF!</definedName>
    <definedName name="BEx7B6LH6917TXOSAAQ6U7HVF018" hidden="1">'[1]Table'!#REF!</definedName>
    <definedName name="BEx7D5RWKRS4W71J4NZ6ZSFHPKFT" localSheetId="1" hidden="1">'[1]Table'!#REF!</definedName>
    <definedName name="BEx7D5RWKRS4W71J4NZ6ZSFHPKFT" localSheetId="2" hidden="1">'[1]Table'!#REF!</definedName>
    <definedName name="BEx7D5RWKRS4W71J4NZ6ZSFHPKFT" hidden="1">'[1]Table'!#REF!</definedName>
    <definedName name="BEx7DVJTRV44IMJIBFXELE67SZ7S" localSheetId="1" hidden="1">'[1]Table'!#REF!</definedName>
    <definedName name="BEx7DVJTRV44IMJIBFXELE67SZ7S" localSheetId="2" hidden="1">'[1]Table'!#REF!</definedName>
    <definedName name="BEx7DVJTRV44IMJIBFXELE67SZ7S" hidden="1">'[1]Table'!#REF!</definedName>
    <definedName name="BEx7E2QT2U8THYOKBPXONB1B47WH" localSheetId="1" hidden="1">'[1]Table'!#REF!</definedName>
    <definedName name="BEx7E2QT2U8THYOKBPXONB1B47WH" localSheetId="2" hidden="1">'[1]Table'!#REF!</definedName>
    <definedName name="BEx7E2QT2U8THYOKBPXONB1B47WH" hidden="1">'[1]Table'!#REF!</definedName>
    <definedName name="BEx7EI6DL1Z6UWLFBXAKVGZTKHWJ" localSheetId="1" hidden="1">'[1]Table'!#REF!</definedName>
    <definedName name="BEx7EI6DL1Z6UWLFBXAKVGZTKHWJ" localSheetId="2" hidden="1">'[1]Table'!#REF!</definedName>
    <definedName name="BEx7EI6DL1Z6UWLFBXAKVGZTKHWJ" hidden="1">'[1]Table'!#REF!</definedName>
    <definedName name="BEx7EQF0QX3L29JFJ5XBW8UOSD0R" localSheetId="1" hidden="1">'[1]Table'!#REF!</definedName>
    <definedName name="BEx7EQF0QX3L29JFJ5XBW8UOSD0R" localSheetId="2" hidden="1">'[1]Table'!#REF!</definedName>
    <definedName name="BEx7EQF0QX3L29JFJ5XBW8UOSD0R" hidden="1">'[1]Table'!#REF!</definedName>
    <definedName name="BEx7GR3ENYWRXXS5IT0UMEGOLGUH" localSheetId="1" hidden="1">'[1]Table'!#REF!</definedName>
    <definedName name="BEx7GR3ENYWRXXS5IT0UMEGOLGUH" localSheetId="2" hidden="1">'[1]Table'!#REF!</definedName>
    <definedName name="BEx7GR3ENYWRXXS5IT0UMEGOLGUH" hidden="1">'[1]Table'!#REF!</definedName>
    <definedName name="BEx7H14XCXH7WEXEY1HVO53A6AGH" localSheetId="1" hidden="1">'[1]Table'!#REF!</definedName>
    <definedName name="BEx7H14XCXH7WEXEY1HVO53A6AGH" localSheetId="2" hidden="1">'[1]Table'!#REF!</definedName>
    <definedName name="BEx7H14XCXH7WEXEY1HVO53A6AGH" hidden="1">'[1]Table'!#REF!</definedName>
    <definedName name="BEx7HFTIA8AC8BR8HKIN81VE1SGW" localSheetId="1" hidden="1">'[1]Table'!#REF!</definedName>
    <definedName name="BEx7HFTIA8AC8BR8HKIN81VE1SGW" localSheetId="2" hidden="1">'[1]Table'!#REF!</definedName>
    <definedName name="BEx7HFTIA8AC8BR8HKIN81VE1SGW" hidden="1">'[1]Table'!#REF!</definedName>
    <definedName name="BEx7L8XOV64OMS15ZFURFEUXLMWF" localSheetId="1" hidden="1">'[1]Table'!#REF!</definedName>
    <definedName name="BEx7L8XOV64OMS15ZFURFEUXLMWF" localSheetId="2" hidden="1">'[1]Table'!#REF!</definedName>
    <definedName name="BEx7L8XOV64OMS15ZFURFEUXLMWF" hidden="1">'[1]Table'!#REF!</definedName>
    <definedName name="BEx7LCOFPPG5CAI9OO09DCBE07P4" localSheetId="1" hidden="1">'[1]Table'!#REF!</definedName>
    <definedName name="BEx7LCOFPPG5CAI9OO09DCBE07P4" localSheetId="2" hidden="1">'[1]Table'!#REF!</definedName>
    <definedName name="BEx7LCOFPPG5CAI9OO09DCBE07P4" hidden="1">'[1]Table'!#REF!</definedName>
    <definedName name="BEx91QH5JRZKQP1GPN2SQMR3CKAG" localSheetId="1" hidden="1">'[1]Table'!#REF!</definedName>
    <definedName name="BEx91QH5JRZKQP1GPN2SQMR3CKAG" localSheetId="2" hidden="1">'[1]Table'!#REF!</definedName>
    <definedName name="BEx91QH5JRZKQP1GPN2SQMR3CKAG" hidden="1">'[1]Table'!#REF!</definedName>
    <definedName name="BEx92S8MHFFIVRQ2YSHZNQGOFUHD" localSheetId="1" hidden="1">'[1]Table'!#REF!</definedName>
    <definedName name="BEx92S8MHFFIVRQ2YSHZNQGOFUHD" localSheetId="2" hidden="1">'[1]Table'!#REF!</definedName>
    <definedName name="BEx92S8MHFFIVRQ2YSHZNQGOFUHD" hidden="1">'[1]Table'!#REF!</definedName>
    <definedName name="BEx93SY9RWG3HUV4YXQKXJH9FH14" localSheetId="1" hidden="1">'[1]Table'!#REF!</definedName>
    <definedName name="BEx93SY9RWG3HUV4YXQKXJH9FH14" localSheetId="2" hidden="1">'[1]Table'!#REF!</definedName>
    <definedName name="BEx93SY9RWG3HUV4YXQKXJH9FH14" hidden="1">'[1]Table'!#REF!</definedName>
    <definedName name="BEx94GXG30CIVB6ZQN3X3IK6BZXQ" localSheetId="1" hidden="1">'[1]Table'!#REF!</definedName>
    <definedName name="BEx94GXG30CIVB6ZQN3X3IK6BZXQ" localSheetId="2" hidden="1">'[1]Table'!#REF!</definedName>
    <definedName name="BEx94GXG30CIVB6ZQN3X3IK6BZXQ" hidden="1">'[1]Table'!#REF!</definedName>
    <definedName name="BEx94HZ5LURYM9ST744ALV6ZCKYP" localSheetId="1" hidden="1">'[1]Table'!#REF!</definedName>
    <definedName name="BEx94HZ5LURYM9ST744ALV6ZCKYP" localSheetId="2" hidden="1">'[1]Table'!#REF!</definedName>
    <definedName name="BEx94HZ5LURYM9ST744ALV6ZCKYP" hidden="1">'[1]Table'!#REF!</definedName>
    <definedName name="BEx94IQ75E90YUMWJ9N591LR7DQQ" localSheetId="1" hidden="1">'[1]Table'!#REF!</definedName>
    <definedName name="BEx94IQ75E90YUMWJ9N591LR7DQQ" localSheetId="2" hidden="1">'[1]Table'!#REF!</definedName>
    <definedName name="BEx94IQ75E90YUMWJ9N591LR7DQQ" hidden="1">'[1]Table'!#REF!</definedName>
    <definedName name="BEx955NIAWX5OLAHMTV6QFUZPR30" localSheetId="1" hidden="1">'[1]Table'!#REF!</definedName>
    <definedName name="BEx955NIAWX5OLAHMTV6QFUZPR30" localSheetId="2" hidden="1">'[1]Table'!#REF!</definedName>
    <definedName name="BEx955NIAWX5OLAHMTV6QFUZPR30" hidden="1">'[1]Table'!#REF!</definedName>
    <definedName name="BEx97NPQBACJVD9K1YXI08RTW9E2" localSheetId="1" hidden="1">'[1]Table'!#REF!</definedName>
    <definedName name="BEx97NPQBACJVD9K1YXI08RTW9E2" localSheetId="2" hidden="1">'[1]Table'!#REF!</definedName>
    <definedName name="BEx97NPQBACJVD9K1YXI08RTW9E2" hidden="1">'[1]Table'!#REF!</definedName>
    <definedName name="BEx9871KU0N99P0900EAK69VFYT2" localSheetId="1" hidden="1">'[1]Table'!#REF!</definedName>
    <definedName name="BEx9871KU0N99P0900EAK69VFYT2" localSheetId="2" hidden="1">'[1]Table'!#REF!</definedName>
    <definedName name="BEx9871KU0N99P0900EAK69VFYT2" hidden="1">'[1]Table'!#REF!</definedName>
    <definedName name="BEx99YFI2XJ23DE94815HFUG4YNW" localSheetId="1" hidden="1">'[2]Table'!#REF!</definedName>
    <definedName name="BEx99YFI2XJ23DE94815HFUG4YNW" localSheetId="2" hidden="1">'[2]Table'!#REF!</definedName>
    <definedName name="BEx99YFI2XJ23DE94815HFUG4YNW" hidden="1">'[2]Table'!#REF!</definedName>
    <definedName name="BEx9AV8W1FAWF5BHATYEN47X12JN" localSheetId="1" hidden="1">'[1]Table'!#REF!</definedName>
    <definedName name="BEx9AV8W1FAWF5BHATYEN47X12JN" localSheetId="2" hidden="1">'[1]Table'!#REF!</definedName>
    <definedName name="BEx9AV8W1FAWF5BHATYEN47X12JN" hidden="1">'[1]Table'!#REF!</definedName>
    <definedName name="BEx9E2BZ2B1R41FMGJCJ7JLGLUAJ" localSheetId="1" hidden="1">'[1]Table'!#REF!</definedName>
    <definedName name="BEx9E2BZ2B1R41FMGJCJ7JLGLUAJ" localSheetId="2" hidden="1">'[1]Table'!#REF!</definedName>
    <definedName name="BEx9E2BZ2B1R41FMGJCJ7JLGLUAJ" hidden="1">'[1]Table'!#REF!</definedName>
    <definedName name="BEx9GY6BVFQGCLMOWVT6PIC9WP5X" localSheetId="1" hidden="1">'[1]Table'!#REF!</definedName>
    <definedName name="BEx9GY6BVFQGCLMOWVT6PIC9WP5X" localSheetId="2" hidden="1">'[1]Table'!#REF!</definedName>
    <definedName name="BEx9GY6BVFQGCLMOWVT6PIC9WP5X" hidden="1">'[1]Table'!#REF!</definedName>
    <definedName name="BEx9H04IB14E1437FF2OIRRWBSD7" localSheetId="1" hidden="1">'[1]Table'!#REF!</definedName>
    <definedName name="BEx9H04IB14E1437FF2OIRRWBSD7" localSheetId="2" hidden="1">'[1]Table'!#REF!</definedName>
    <definedName name="BEx9H04IB14E1437FF2OIRRWBSD7" hidden="1">'[1]Table'!#REF!</definedName>
    <definedName name="BEx9JLBYK239B3F841C7YG1GT7ST" localSheetId="1" hidden="1">'[1]Table'!#REF!</definedName>
    <definedName name="BEx9JLBYK239B3F841C7YG1GT7ST" localSheetId="2" hidden="1">'[1]Table'!#REF!</definedName>
    <definedName name="BEx9JLBYK239B3F841C7YG1GT7ST" hidden="1">'[1]Table'!#REF!</definedName>
    <definedName name="BExAW8PKKAU1ST51JMUXE6TDPT3Q" localSheetId="1" hidden="1">'[1]Table'!#REF!</definedName>
    <definedName name="BExAW8PKKAU1ST51JMUXE6TDPT3Q" localSheetId="2" hidden="1">'[1]Table'!#REF!</definedName>
    <definedName name="BExAW8PKKAU1ST51JMUXE6TDPT3Q" hidden="1">'[1]Table'!#REF!</definedName>
    <definedName name="BExAZGUGQNHWJLLGTRWMKC4HGUMD" localSheetId="1" hidden="1">'[2]Table'!#REF!</definedName>
    <definedName name="BExAZGUGQNHWJLLGTRWMKC4HGUMD" localSheetId="2" hidden="1">'[2]Table'!#REF!</definedName>
    <definedName name="BExAZGUGQNHWJLLGTRWMKC4HGUMD" hidden="1">'[2]Table'!#REF!</definedName>
    <definedName name="BExB072HHXVMUC0VYNGG48GRSH5Q" localSheetId="1" hidden="1">'[1]Table'!#REF!</definedName>
    <definedName name="BExB072HHXVMUC0VYNGG48GRSH5Q" localSheetId="2" hidden="1">'[1]Table'!#REF!</definedName>
    <definedName name="BExB072HHXVMUC0VYNGG48GRSH5Q" hidden="1">'[1]Table'!#REF!</definedName>
    <definedName name="BExB1GMD0PIDGTFBGQOPRWQSP9I4" localSheetId="1" hidden="1">'[1]Table'!#REF!</definedName>
    <definedName name="BExB1GMD0PIDGTFBGQOPRWQSP9I4" localSheetId="2" hidden="1">'[1]Table'!#REF!</definedName>
    <definedName name="BExB1GMD0PIDGTFBGQOPRWQSP9I4" hidden="1">'[1]Table'!#REF!</definedName>
    <definedName name="BExB1WI6M8I0EEP1ANUQZCFY24EV" localSheetId="1" hidden="1">'[1]Table'!#REF!</definedName>
    <definedName name="BExB1WI6M8I0EEP1ANUQZCFY24EV" localSheetId="2" hidden="1">'[1]Table'!#REF!</definedName>
    <definedName name="BExB1WI6M8I0EEP1ANUQZCFY24EV" hidden="1">'[1]Table'!#REF!</definedName>
    <definedName name="BExB442RX0T3L6HUL6X5T21CENW6" localSheetId="1" hidden="1">'[1]Table'!#REF!</definedName>
    <definedName name="BExB442RX0T3L6HUL6X5T21CENW6" localSheetId="2" hidden="1">'[1]Table'!#REF!</definedName>
    <definedName name="BExB442RX0T3L6HUL6X5T21CENW6" hidden="1">'[1]Table'!#REF!</definedName>
    <definedName name="BExB5833OAOJ22VK1YK47FHUSVK2" localSheetId="1" hidden="1">'[1]Table'!#REF!</definedName>
    <definedName name="BExB5833OAOJ22VK1YK47FHUSVK2" localSheetId="2" hidden="1">'[1]Table'!#REF!</definedName>
    <definedName name="BExB5833OAOJ22VK1YK47FHUSVK2" hidden="1">'[1]Table'!#REF!</definedName>
    <definedName name="BExB806PAXX70XUTA3ZI7OORD78R" localSheetId="1" hidden="1">'[1]Table'!#REF!</definedName>
    <definedName name="BExB806PAXX70XUTA3ZI7OORD78R" localSheetId="2" hidden="1">'[1]Table'!#REF!</definedName>
    <definedName name="BExB806PAXX70XUTA3ZI7OORD78R" hidden="1">'[1]Table'!#REF!</definedName>
    <definedName name="BExB8U5N0D85YR8APKN3PPKG0FWP" localSheetId="1" hidden="1">'[1]Table'!#REF!</definedName>
    <definedName name="BExB8U5N0D85YR8APKN3PPKG0FWP" localSheetId="2" hidden="1">'[1]Table'!#REF!</definedName>
    <definedName name="BExB8U5N0D85YR8APKN3PPKG0FWP" hidden="1">'[1]Table'!#REF!</definedName>
    <definedName name="BExBBV8XVMD9CKZY711T0BN7H3PM" localSheetId="1" hidden="1">'[1]Table'!#REF!</definedName>
    <definedName name="BExBBV8XVMD9CKZY711T0BN7H3PM" localSheetId="2" hidden="1">'[1]Table'!#REF!</definedName>
    <definedName name="BExBBV8XVMD9CKZY711T0BN7H3PM" hidden="1">'[1]Table'!#REF!</definedName>
    <definedName name="BExBCRBEYR2KZ8FAQFZ2NHY13WIY" localSheetId="1" hidden="1">'[1]Table'!#REF!</definedName>
    <definedName name="BExBCRBEYR2KZ8FAQFZ2NHY13WIY" localSheetId="2" hidden="1">'[1]Table'!#REF!</definedName>
    <definedName name="BExBCRBEYR2KZ8FAQFZ2NHY13WIY" hidden="1">'[1]Table'!#REF!</definedName>
    <definedName name="BExBDJS9TUEU8Z84IV59E5V4T8K6" localSheetId="1" hidden="1">'[1]Table'!#REF!</definedName>
    <definedName name="BExBDJS9TUEU8Z84IV59E5V4T8K6" localSheetId="2" hidden="1">'[1]Table'!#REF!</definedName>
    <definedName name="BExBDJS9TUEU8Z84IV59E5V4T8K6" hidden="1">'[1]Table'!#REF!</definedName>
    <definedName name="BExBDNDQQG5KYZDAQPCYL10479JI" localSheetId="1" hidden="1">'[2]Table'!#REF!</definedName>
    <definedName name="BExBDNDQQG5KYZDAQPCYL10479JI" localSheetId="2" hidden="1">'[2]Table'!#REF!</definedName>
    <definedName name="BExBDNDQQG5KYZDAQPCYL10479JI" hidden="1">'[2]Table'!#REF!</definedName>
    <definedName name="BExBE5YPUY1T7N7DHMMIGGXK8TMP" localSheetId="1" hidden="1">'[1]Table'!#REF!</definedName>
    <definedName name="BExBE5YPUY1T7N7DHMMIGGXK8TMP" localSheetId="2" hidden="1">'[1]Table'!#REF!</definedName>
    <definedName name="BExBE5YPUY1T7N7DHMMIGGXK8TMP" hidden="1">'[1]Table'!#REF!</definedName>
    <definedName name="BExCS7ZPMHFJ4UJDAL8CQOLSZ13B" localSheetId="1" hidden="1">'[1]Table'!#REF!</definedName>
    <definedName name="BExCS7ZPMHFJ4UJDAL8CQOLSZ13B" localSheetId="2" hidden="1">'[1]Table'!#REF!</definedName>
    <definedName name="BExCS7ZPMHFJ4UJDAL8CQOLSZ13B" hidden="1">'[1]Table'!#REF!</definedName>
    <definedName name="BExCT4NSDT61OCH04Y2QIFIOP75H" localSheetId="1" hidden="1">'[1]Table'!#REF!</definedName>
    <definedName name="BExCT4NSDT61OCH04Y2QIFIOP75H" localSheetId="2" hidden="1">'[1]Table'!#REF!</definedName>
    <definedName name="BExCT4NSDT61OCH04Y2QIFIOP75H" hidden="1">'[1]Table'!#REF!</definedName>
    <definedName name="BExCTYS2KX0QANOLT8LGZ9WV3S3T" localSheetId="1" hidden="1">'[1]Table'!#REF!</definedName>
    <definedName name="BExCTYS2KX0QANOLT8LGZ9WV3S3T" localSheetId="2" hidden="1">'[1]Table'!#REF!</definedName>
    <definedName name="BExCTYS2KX0QANOLT8LGZ9WV3S3T" hidden="1">'[1]Table'!#REF!</definedName>
    <definedName name="BExCVHBNLOHNFS0JAV3I1XGPNH9W" localSheetId="1" hidden="1">'[1]Table'!#REF!</definedName>
    <definedName name="BExCVHBNLOHNFS0JAV3I1XGPNH9W" localSheetId="2" hidden="1">'[1]Table'!#REF!</definedName>
    <definedName name="BExCVHBNLOHNFS0JAV3I1XGPNH9W" hidden="1">'[1]Table'!#REF!</definedName>
    <definedName name="BExCVZ5PN4V6MRBZ04PZJW3GEF8S" localSheetId="1" hidden="1">'[1]Table'!#REF!</definedName>
    <definedName name="BExCVZ5PN4V6MRBZ04PZJW3GEF8S" localSheetId="2" hidden="1">'[1]Table'!#REF!</definedName>
    <definedName name="BExCVZ5PN4V6MRBZ04PZJW3GEF8S" hidden="1">'[1]Table'!#REF!</definedName>
    <definedName name="BExCX2KGRZBRVLZNM8SUSIE6A0RL" localSheetId="1" hidden="1">'[1]Table'!#REF!</definedName>
    <definedName name="BExCX2KGRZBRVLZNM8SUSIE6A0RL" localSheetId="2" hidden="1">'[1]Table'!#REF!</definedName>
    <definedName name="BExCX2KGRZBRVLZNM8SUSIE6A0RL" hidden="1">'[1]Table'!#REF!</definedName>
    <definedName name="BExCXQUFBMXQ1650735H48B1AZT3" localSheetId="1" hidden="1">'[1]Table'!#REF!</definedName>
    <definedName name="BExCXQUFBMXQ1650735H48B1AZT3" localSheetId="2" hidden="1">'[1]Table'!#REF!</definedName>
    <definedName name="BExCXQUFBMXQ1650735H48B1AZT3" hidden="1">'[1]Table'!#REF!</definedName>
    <definedName name="BExCYUK0I3UEXZNFDW71G6Z6D8XR" localSheetId="1" hidden="1">'[1]Table'!#REF!</definedName>
    <definedName name="BExCYUK0I3UEXZNFDW71G6Z6D8XR" localSheetId="2" hidden="1">'[1]Table'!#REF!</definedName>
    <definedName name="BExCYUK0I3UEXZNFDW71G6Z6D8XR" hidden="1">'[1]Table'!#REF!</definedName>
    <definedName name="BExD4JJSS3QDBLABCJCHD45SRNPI" localSheetId="1" hidden="1">'[1]Table'!#REF!</definedName>
    <definedName name="BExD4JJSS3QDBLABCJCHD45SRNPI" localSheetId="2" hidden="1">'[1]Table'!#REF!</definedName>
    <definedName name="BExD4JJSS3QDBLABCJCHD45SRNPI" hidden="1">'[1]Table'!#REF!</definedName>
    <definedName name="BExD4R1I0MKF033I5LPUYIMTZ6E8" localSheetId="1" hidden="1">'[1]Table'!#REF!</definedName>
    <definedName name="BExD4R1I0MKF033I5LPUYIMTZ6E8" localSheetId="2" hidden="1">'[1]Table'!#REF!</definedName>
    <definedName name="BExD4R1I0MKF033I5LPUYIMTZ6E8" hidden="1">'[1]Table'!#REF!</definedName>
    <definedName name="BExD623C9LRX18BE0W2V6SZLQUXX" localSheetId="1" hidden="1">'[1]Table'!#REF!</definedName>
    <definedName name="BExD623C9LRX18BE0W2V6SZLQUXX" localSheetId="2" hidden="1">'[1]Table'!#REF!</definedName>
    <definedName name="BExD623C9LRX18BE0W2V6SZLQUXX" hidden="1">'[1]Table'!#REF!</definedName>
    <definedName name="BExD6GMP0LK8WKVWMIT1NNH8CHLF" localSheetId="1" hidden="1">'[1]Table'!#REF!</definedName>
    <definedName name="BExD6GMP0LK8WKVWMIT1NNH8CHLF" localSheetId="2" hidden="1">'[1]Table'!#REF!</definedName>
    <definedName name="BExD6GMP0LK8WKVWMIT1NNH8CHLF" hidden="1">'[1]Table'!#REF!</definedName>
    <definedName name="BExD8OCLZMFN5K3VZYI4Q4ITVKUA" localSheetId="1" hidden="1">'[1]Table'!#REF!</definedName>
    <definedName name="BExD8OCLZMFN5K3VZYI4Q4ITVKUA" localSheetId="2" hidden="1">'[1]Table'!#REF!</definedName>
    <definedName name="BExD8OCLZMFN5K3VZYI4Q4ITVKUA" hidden="1">'[1]Table'!#REF!</definedName>
    <definedName name="BExD9P7OURSYFOYT90T0CUK1YOC2" localSheetId="1" hidden="1">'[2]Table'!#REF!</definedName>
    <definedName name="BExD9P7OURSYFOYT90T0CUK1YOC2" localSheetId="2" hidden="1">'[2]Table'!#REF!</definedName>
    <definedName name="BExD9P7OURSYFOYT90T0CUK1YOC2" hidden="1">'[2]Table'!#REF!</definedName>
    <definedName name="BExEPCHG51CQZ5MGYA8E9KVMDRUJ" localSheetId="1" hidden="1">'[2]Table'!#REF!</definedName>
    <definedName name="BExEPCHG51CQZ5MGYA8E9KVMDRUJ" localSheetId="2" hidden="1">'[2]Table'!#REF!</definedName>
    <definedName name="BExEPCHG51CQZ5MGYA8E9KVMDRUJ" hidden="1">'[2]Table'!#REF!</definedName>
    <definedName name="BExEQB8ZWXO6IIGOEPWTLOJGE2NR" localSheetId="1" hidden="1">'[1]Table'!#REF!</definedName>
    <definedName name="BExEQB8ZWXO6IIGOEPWTLOJGE2NR" localSheetId="2" hidden="1">'[1]Table'!#REF!</definedName>
    <definedName name="BExEQB8ZWXO6IIGOEPWTLOJGE2NR" hidden="1">'[1]Table'!#REF!</definedName>
    <definedName name="BExERSANFNM1O7T65PC5MJ301YET" localSheetId="1" hidden="1">'[1]Table'!#REF!</definedName>
    <definedName name="BExERSANFNM1O7T65PC5MJ301YET" localSheetId="2" hidden="1">'[1]Table'!#REF!</definedName>
    <definedName name="BExERSANFNM1O7T65PC5MJ301YET" hidden="1">'[1]Table'!#REF!</definedName>
    <definedName name="BExERWCEBKQRYWRQLYJ4UCMMKTHG" localSheetId="1" hidden="1">'[3]Table'!#REF!</definedName>
    <definedName name="BExERWCEBKQRYWRQLYJ4UCMMKTHG" localSheetId="2" hidden="1">'[3]Table'!#REF!</definedName>
    <definedName name="BExERWCEBKQRYWRQLYJ4UCMMKTHG" hidden="1">'[3]Table'!#REF!</definedName>
    <definedName name="BExEWNBGQS1U2LW3W84T4LSJ9K00" localSheetId="1" hidden="1">'[1]Table'!#REF!</definedName>
    <definedName name="BExEWNBGQS1U2LW3W84T4LSJ9K00" localSheetId="2" hidden="1">'[1]Table'!#REF!</definedName>
    <definedName name="BExEWNBGQS1U2LW3W84T4LSJ9K00" hidden="1">'[1]Table'!#REF!</definedName>
    <definedName name="BExEX9HWY2G6928ZVVVQF77QCM2C" localSheetId="1" hidden="1">'[1]Table'!#REF!</definedName>
    <definedName name="BExEX9HWY2G6928ZVVVQF77QCM2C" localSheetId="2" hidden="1">'[1]Table'!#REF!</definedName>
    <definedName name="BExEX9HWY2G6928ZVVVQF77QCM2C" hidden="1">'[1]Table'!#REF!</definedName>
    <definedName name="BExF2UQWQFBLFXALZW0V5ZLXEJS8" localSheetId="1" hidden="1">'[1]Table'!#REF!</definedName>
    <definedName name="BExF2UQWQFBLFXALZW0V5ZLXEJS8" localSheetId="2" hidden="1">'[1]Table'!#REF!</definedName>
    <definedName name="BExF2UQWQFBLFXALZW0V5ZLXEJS8" hidden="1">'[1]Table'!#REF!</definedName>
    <definedName name="BExF37C1YKBT79Z9SOJAG5MXQGTU" localSheetId="1" hidden="1">'[1]Table'!#REF!</definedName>
    <definedName name="BExF37C1YKBT79Z9SOJAG5MXQGTU" localSheetId="2" hidden="1">'[1]Table'!#REF!</definedName>
    <definedName name="BExF37C1YKBT79Z9SOJAG5MXQGTU" hidden="1">'[1]Table'!#REF!</definedName>
    <definedName name="BExF4PVMZYV36E8HOYY06J81AMBI" localSheetId="1" hidden="1">'[1]Table'!#REF!</definedName>
    <definedName name="BExF4PVMZYV36E8HOYY06J81AMBI" localSheetId="2" hidden="1">'[1]Table'!#REF!</definedName>
    <definedName name="BExF4PVMZYV36E8HOYY06J81AMBI" hidden="1">'[1]Table'!#REF!</definedName>
    <definedName name="BExF5L72GS9PK2F11EIY8X7N9TH8" localSheetId="1" hidden="1">'[2]Table'!#REF!</definedName>
    <definedName name="BExF5L72GS9PK2F11EIY8X7N9TH8" localSheetId="2" hidden="1">'[2]Table'!#REF!</definedName>
    <definedName name="BExF5L72GS9PK2F11EIY8X7N9TH8" hidden="1">'[2]Table'!#REF!</definedName>
    <definedName name="BExF6RR76KNVIXGJOVFO8GDILKGZ" localSheetId="1" hidden="1">'[1]Table'!#REF!</definedName>
    <definedName name="BExF6RR76KNVIXGJOVFO8GDILKGZ" localSheetId="2" hidden="1">'[1]Table'!#REF!</definedName>
    <definedName name="BExF6RR76KNVIXGJOVFO8GDILKGZ" hidden="1">'[1]Table'!#REF!</definedName>
    <definedName name="BExGLVP1IU8K5A8J1340XFMYPR88" localSheetId="1" hidden="1">'[1]Table'!#REF!</definedName>
    <definedName name="BExGLVP1IU8K5A8J1340XFMYPR88" localSheetId="2" hidden="1">'[1]Table'!#REF!</definedName>
    <definedName name="BExGLVP1IU8K5A8J1340XFMYPR88" hidden="1">'[1]Table'!#REF!</definedName>
    <definedName name="BExGM06V531MEEBCEX0I8L6NEKUH" localSheetId="1" hidden="1">'[2]Table'!#REF!</definedName>
    <definedName name="BExGM06V531MEEBCEX0I8L6NEKUH" localSheetId="2" hidden="1">'[2]Table'!#REF!</definedName>
    <definedName name="BExGM06V531MEEBCEX0I8L6NEKUH" hidden="1">'[2]Table'!#REF!</definedName>
    <definedName name="BExGNN2YQ9BDAZXT2GLCSAPXKIM7" localSheetId="1" hidden="1">'[1]Table'!#REF!</definedName>
    <definedName name="BExGNN2YQ9BDAZXT2GLCSAPXKIM7" localSheetId="2" hidden="1">'[1]Table'!#REF!</definedName>
    <definedName name="BExGNN2YQ9BDAZXT2GLCSAPXKIM7" hidden="1">'[1]Table'!#REF!</definedName>
    <definedName name="BExGO2YUBOVLYHY1QSIHRE1KLAFV" localSheetId="1" hidden="1">'[1]Table'!#REF!</definedName>
    <definedName name="BExGO2YUBOVLYHY1QSIHRE1KLAFV" localSheetId="2" hidden="1">'[1]Table'!#REF!</definedName>
    <definedName name="BExGO2YUBOVLYHY1QSIHRE1KLAFV" hidden="1">'[1]Table'!#REF!</definedName>
    <definedName name="BExGOPQPCWJIYUZZVIJTYDFMMTGD" localSheetId="1" hidden="1">'[1]Table'!#REF!</definedName>
    <definedName name="BExGOPQPCWJIYUZZVIJTYDFMMTGD" localSheetId="2" hidden="1">'[1]Table'!#REF!</definedName>
    <definedName name="BExGOPQPCWJIYUZZVIJTYDFMMTGD" hidden="1">'[1]Table'!#REF!</definedName>
    <definedName name="BExGOT6UXUX5FVTAYL9SOBZ1D0II" localSheetId="1" hidden="1">'[1]Table'!#REF!</definedName>
    <definedName name="BExGOT6UXUX5FVTAYL9SOBZ1D0II" localSheetId="2" hidden="1">'[1]Table'!#REF!</definedName>
    <definedName name="BExGOT6UXUX5FVTAYL9SOBZ1D0II" hidden="1">'[1]Table'!#REF!</definedName>
    <definedName name="BExGPID72Y4Y619LWASUQZKZHJNC" localSheetId="1" hidden="1">'[1]Table'!#REF!</definedName>
    <definedName name="BExGPID72Y4Y619LWASUQZKZHJNC" localSheetId="2" hidden="1">'[1]Table'!#REF!</definedName>
    <definedName name="BExGPID72Y4Y619LWASUQZKZHJNC" hidden="1">'[1]Table'!#REF!</definedName>
    <definedName name="BExGQX0H4EZMXBJTKJJE4ICJWN5O" localSheetId="1" hidden="1">'[1]Table'!#REF!</definedName>
    <definedName name="BExGQX0H4EZMXBJTKJJE4ICJWN5O" localSheetId="2" hidden="1">'[1]Table'!#REF!</definedName>
    <definedName name="BExGQX0H4EZMXBJTKJJE4ICJWN5O" hidden="1">'[1]Table'!#REF!</definedName>
    <definedName name="BExGT0DZJB6LSF6L693UUB9EY1VQ" localSheetId="1" hidden="1">'[1]Table'!#REF!</definedName>
    <definedName name="BExGT0DZJB6LSF6L693UUB9EY1VQ" localSheetId="2" hidden="1">'[1]Table'!#REF!</definedName>
    <definedName name="BExGT0DZJB6LSF6L693UUB9EY1VQ" hidden="1">'[1]Table'!#REF!</definedName>
    <definedName name="BExGTIYX3OWPIINOGY1E4QQYSKHP" localSheetId="1" hidden="1">'[1]Table'!#REF!</definedName>
    <definedName name="BExGTIYX3OWPIINOGY1E4QQYSKHP" localSheetId="2" hidden="1">'[1]Table'!#REF!</definedName>
    <definedName name="BExGTIYX3OWPIINOGY1E4QQYSKHP" hidden="1">'[1]Table'!#REF!</definedName>
    <definedName name="BExGUM8D91UNPCOO4TKP9FGX85TF" localSheetId="1" hidden="1">'[1]Table'!#REF!</definedName>
    <definedName name="BExGUM8D91UNPCOO4TKP9FGX85TF" localSheetId="2" hidden="1">'[1]Table'!#REF!</definedName>
    <definedName name="BExGUM8D91UNPCOO4TKP9FGX85TF" hidden="1">'[1]Table'!#REF!</definedName>
    <definedName name="BExGW2Z7AMPG6H9EXA9ML6EZVGGA" localSheetId="1" hidden="1">'[1]Table'!#REF!</definedName>
    <definedName name="BExGW2Z7AMPG6H9EXA9ML6EZVGGA" localSheetId="2" hidden="1">'[1]Table'!#REF!</definedName>
    <definedName name="BExGW2Z7AMPG6H9EXA9ML6EZVGGA" hidden="1">'[1]Table'!#REF!</definedName>
    <definedName name="BExGWEO0JDG84NYLEAV5NSOAGMJZ" localSheetId="1" hidden="1">'[1]Table'!#REF!</definedName>
    <definedName name="BExGWEO0JDG84NYLEAV5NSOAGMJZ" localSheetId="2" hidden="1">'[1]Table'!#REF!</definedName>
    <definedName name="BExGWEO0JDG84NYLEAV5NSOAGMJZ" hidden="1">'[1]Table'!#REF!</definedName>
    <definedName name="BExGWNCXLCRTLBVMTXYJ5PHQI6SS" localSheetId="1" hidden="1">'[1]Table'!#REF!</definedName>
    <definedName name="BExGWNCXLCRTLBVMTXYJ5PHQI6SS" localSheetId="2" hidden="1">'[1]Table'!#REF!</definedName>
    <definedName name="BExGWNCXLCRTLBVMTXYJ5PHQI6SS" hidden="1">'[1]Table'!#REF!</definedName>
    <definedName name="BExGY6SU3SYVCJ3AG2ITY59SAZ5A" localSheetId="1" hidden="1">'[1]Table'!#REF!</definedName>
    <definedName name="BExGY6SU3SYVCJ3AG2ITY59SAZ5A" localSheetId="2" hidden="1">'[1]Table'!#REF!</definedName>
    <definedName name="BExGY6SU3SYVCJ3AG2ITY59SAZ5A" hidden="1">'[1]Table'!#REF!</definedName>
    <definedName name="BExGZ7NXZ0IBS44C2NZ9VMD6T6K2" localSheetId="1" hidden="1">'[1]Table'!#REF!</definedName>
    <definedName name="BExGZ7NXZ0IBS44C2NZ9VMD6T6K2" localSheetId="2" hidden="1">'[1]Table'!#REF!</definedName>
    <definedName name="BExGZ7NXZ0IBS44C2NZ9VMD6T6K2" hidden="1">'[1]Table'!#REF!</definedName>
    <definedName name="BExH02ZD6VAY1KQLAQYBBI6WWIZB" localSheetId="1" hidden="1">'[1]Table'!#REF!</definedName>
    <definedName name="BExH02ZD6VAY1KQLAQYBBI6WWIZB" localSheetId="2" hidden="1">'[1]Table'!#REF!</definedName>
    <definedName name="BExH02ZD6VAY1KQLAQYBBI6WWIZB" hidden="1">'[1]Table'!#REF!</definedName>
    <definedName name="BExH1FDTQXR9QQ31WDB7OPXU7MPT" localSheetId="1" hidden="1">'[1]Table'!#REF!</definedName>
    <definedName name="BExH1FDTQXR9QQ31WDB7OPXU7MPT" localSheetId="2" hidden="1">'[1]Table'!#REF!</definedName>
    <definedName name="BExH1FDTQXR9QQ31WDB7OPXU7MPT" hidden="1">'[1]Table'!#REF!</definedName>
    <definedName name="BExIJFGZJ5ED9D6KAY4PGQYLELAX" localSheetId="1" hidden="1">'[1]Table'!#REF!</definedName>
    <definedName name="BExIJFGZJ5ED9D6KAY4PGQYLELAX" localSheetId="2" hidden="1">'[1]Table'!#REF!</definedName>
    <definedName name="BExIJFGZJ5ED9D6KAY4PGQYLELAX" hidden="1">'[1]Table'!#REF!</definedName>
    <definedName name="BExIJM7PNEENRQMX909L1JOLB7MG" localSheetId="1" hidden="1">'[1]Table'!#REF!</definedName>
    <definedName name="BExIJM7PNEENRQMX909L1JOLB7MG" localSheetId="2" hidden="1">'[1]Table'!#REF!</definedName>
    <definedName name="BExIJM7PNEENRQMX909L1JOLB7MG" hidden="1">'[1]Table'!#REF!</definedName>
    <definedName name="BExILG5F338C0FFLMVOKMKF8X5ZP" localSheetId="1" hidden="1">'[1]Table'!#REF!</definedName>
    <definedName name="BExILG5F338C0FFLMVOKMKF8X5ZP" localSheetId="2" hidden="1">'[1]Table'!#REF!</definedName>
    <definedName name="BExILG5F338C0FFLMVOKMKF8X5ZP" hidden="1">'[1]Table'!#REF!</definedName>
    <definedName name="BExINLX401ZKEGWU168DS4JUM2J6" localSheetId="1" hidden="1">'[1]Table'!#REF!</definedName>
    <definedName name="BExINLX401ZKEGWU168DS4JUM2J6" localSheetId="2" hidden="1">'[1]Table'!#REF!</definedName>
    <definedName name="BExINLX401ZKEGWU168DS4JUM2J6" hidden="1">'[1]Table'!#REF!</definedName>
    <definedName name="BExIORA3GK78T7C7SNBJJUONJ0LS" localSheetId="1" hidden="1">'[1]Table'!#REF!</definedName>
    <definedName name="BExIORA3GK78T7C7SNBJJUONJ0LS" localSheetId="2" hidden="1">'[1]Table'!#REF!</definedName>
    <definedName name="BExIORA3GK78T7C7SNBJJUONJ0LS" hidden="1">'[1]Table'!#REF!</definedName>
    <definedName name="BExIOTZ5EFZ2NASVQ05RH15HRSW6" localSheetId="1" hidden="1">'[1]Table'!#REF!</definedName>
    <definedName name="BExIOTZ5EFZ2NASVQ05RH15HRSW6" localSheetId="2" hidden="1">'[1]Table'!#REF!</definedName>
    <definedName name="BExIOTZ5EFZ2NASVQ05RH15HRSW6" hidden="1">'[1]Table'!#REF!</definedName>
    <definedName name="BExIQ5S19ITB0NDRUN4XV7B905ED" localSheetId="1" hidden="1">'[1]Table'!#REF!</definedName>
    <definedName name="BExIQ5S19ITB0NDRUN4XV7B905ED" localSheetId="2" hidden="1">'[1]Table'!#REF!</definedName>
    <definedName name="BExIQ5S19ITB0NDRUN4XV7B905ED" hidden="1">'[1]Table'!#REF!</definedName>
    <definedName name="BExIS4T0DRF57HYO7OGG72KBOFOI" localSheetId="1" hidden="1">'[1]Table'!#REF!</definedName>
    <definedName name="BExIS4T0DRF57HYO7OGG72KBOFOI" localSheetId="2" hidden="1">'[1]Table'!#REF!</definedName>
    <definedName name="BExIS4T0DRF57HYO7OGG72KBOFOI" hidden="1">'[1]Table'!#REF!</definedName>
    <definedName name="BExIUUT2MHIOV6R3WHA0DPM1KBKY" localSheetId="1" hidden="1">'[1]Table'!#REF!</definedName>
    <definedName name="BExIUUT2MHIOV6R3WHA0DPM1KBKY" localSheetId="2" hidden="1">'[1]Table'!#REF!</definedName>
    <definedName name="BExIUUT2MHIOV6R3WHA0DPM1KBKY" hidden="1">'[1]Table'!#REF!</definedName>
    <definedName name="BExIV2LM38XPLRTWT0R44TMQ59E5" localSheetId="1" hidden="1">'[1]Table'!#REF!</definedName>
    <definedName name="BExIV2LM38XPLRTWT0R44TMQ59E5" localSheetId="2" hidden="1">'[1]Table'!#REF!</definedName>
    <definedName name="BExIV2LM38XPLRTWT0R44TMQ59E5" hidden="1">'[1]Table'!#REF!</definedName>
    <definedName name="BExIVCXWL6H5LD9DHDIA4F5U9TQL" localSheetId="1" hidden="1">'[1]Table'!#REF!</definedName>
    <definedName name="BExIVCXWL6H5LD9DHDIA4F5U9TQL" localSheetId="2" hidden="1">'[1]Table'!#REF!</definedName>
    <definedName name="BExIVCXWL6H5LD9DHDIA4F5U9TQL" hidden="1">'[1]Table'!#REF!</definedName>
    <definedName name="BExIXBTH4DFW38SCDT9T30V4XJC9" localSheetId="1" hidden="1">'[1]Table'!#REF!</definedName>
    <definedName name="BExIXBTH4DFW38SCDT9T30V4XJC9" localSheetId="2" hidden="1">'[1]Table'!#REF!</definedName>
    <definedName name="BExIXBTH4DFW38SCDT9T30V4XJC9" hidden="1">'[1]Table'!#REF!</definedName>
    <definedName name="BExIYI2RH0K4225XO970K2IQ1E79" localSheetId="1" hidden="1">'[1]Table'!#REF!</definedName>
    <definedName name="BExIYI2RH0K4225XO970K2IQ1E79" localSheetId="2" hidden="1">'[1]Table'!#REF!</definedName>
    <definedName name="BExIYI2RH0K4225XO970K2IQ1E79" hidden="1">'[1]Table'!#REF!</definedName>
    <definedName name="BExIZ4K0EZJK6PW3L8SVKTJFSWW9" localSheetId="1" hidden="1">'[1]Table'!#REF!</definedName>
    <definedName name="BExIZ4K0EZJK6PW3L8SVKTJFSWW9" localSheetId="2" hidden="1">'[1]Table'!#REF!</definedName>
    <definedName name="BExIZ4K0EZJK6PW3L8SVKTJFSWW9" hidden="1">'[1]Table'!#REF!</definedName>
    <definedName name="BExIZY2PUZ0OF9YKK1B13IW0VS6G" localSheetId="1" hidden="1">'[1]Table'!#REF!</definedName>
    <definedName name="BExIZY2PUZ0OF9YKK1B13IW0VS6G" localSheetId="2" hidden="1">'[1]Table'!#REF!</definedName>
    <definedName name="BExIZY2PUZ0OF9YKK1B13IW0VS6G" hidden="1">'[1]Table'!#REF!</definedName>
    <definedName name="BExJ0DYJWXGE7DA39PYL3WM05U9O" localSheetId="1" hidden="1">'[1]Table'!#REF!</definedName>
    <definedName name="BExJ0DYJWXGE7DA39PYL3WM05U9O" localSheetId="2" hidden="1">'[1]Table'!#REF!</definedName>
    <definedName name="BExJ0DYJWXGE7DA39PYL3WM05U9O" hidden="1">'[1]Table'!#REF!</definedName>
    <definedName name="BExKFZQGXWMAIDUD3M5XSFYZY3BD" localSheetId="1" hidden="1">'[1]Table'!#REF!</definedName>
    <definedName name="BExKFZQGXWMAIDUD3M5XSFYZY3BD" localSheetId="2" hidden="1">'[1]Table'!#REF!</definedName>
    <definedName name="BExKFZQGXWMAIDUD3M5XSFYZY3BD" hidden="1">'[1]Table'!#REF!</definedName>
    <definedName name="BExKI4076KXCDE5KXL79KT36OKLO" localSheetId="1" hidden="1">'[1]Table'!#REF!</definedName>
    <definedName name="BExKI4076KXCDE5KXL79KT36OKLO" localSheetId="2" hidden="1">'[1]Table'!#REF!</definedName>
    <definedName name="BExKI4076KXCDE5KXL79KT36OKLO" hidden="1">'[1]Table'!#REF!</definedName>
    <definedName name="BExKINSBB6RS7I489QHMCOMU4Z2X" localSheetId="1" hidden="1">'[1]Table'!#REF!</definedName>
    <definedName name="BExKINSBB6RS7I489QHMCOMU4Z2X" localSheetId="2" hidden="1">'[1]Table'!#REF!</definedName>
    <definedName name="BExKINSBB6RS7I489QHMCOMU4Z2X" hidden="1">'[1]Table'!#REF!</definedName>
    <definedName name="BExKN6IQWOSE5S6O9N4ZB7X0AS3M" localSheetId="1" hidden="1">'[2]Table'!#REF!</definedName>
    <definedName name="BExKN6IQWOSE5S6O9N4ZB7X0AS3M" localSheetId="2" hidden="1">'[2]Table'!#REF!</definedName>
    <definedName name="BExKN6IQWOSE5S6O9N4ZB7X0AS3M" hidden="1">'[2]Table'!#REF!</definedName>
    <definedName name="BExKNSP6Z2JTTT1ZT5CNHIO79MAJ" localSheetId="1" hidden="1">'[2]Table'!#REF!</definedName>
    <definedName name="BExKNSP6Z2JTTT1ZT5CNHIO79MAJ" localSheetId="2" hidden="1">'[2]Table'!#REF!</definedName>
    <definedName name="BExKNSP6Z2JTTT1ZT5CNHIO79MAJ" hidden="1">'[2]Table'!#REF!</definedName>
    <definedName name="BExKNZLD7UATC1MYRNJD8H2NH4KU" localSheetId="1" hidden="1">'[1]Table'!#REF!</definedName>
    <definedName name="BExKNZLD7UATC1MYRNJD8H2NH4KU" localSheetId="2" hidden="1">'[1]Table'!#REF!</definedName>
    <definedName name="BExKNZLD7UATC1MYRNJD8H2NH4KU" hidden="1">'[1]Table'!#REF!</definedName>
    <definedName name="BExKPLQJX0HJ8OTXBXH9IC9J2V0W" localSheetId="1" hidden="1">'[1]Table'!#REF!</definedName>
    <definedName name="BExKPLQJX0HJ8OTXBXH9IC9J2V0W" localSheetId="2" hidden="1">'[1]Table'!#REF!</definedName>
    <definedName name="BExKPLQJX0HJ8OTXBXH9IC9J2V0W" hidden="1">'[1]Table'!#REF!</definedName>
    <definedName name="BExKQJGAAWNM3NT19E9I0CQDBTU0" localSheetId="1" hidden="1">'[1]Table'!#REF!</definedName>
    <definedName name="BExKQJGAAWNM3NT19E9I0CQDBTU0" localSheetId="2" hidden="1">'[1]Table'!#REF!</definedName>
    <definedName name="BExKQJGAAWNM3NT19E9I0CQDBTU0" hidden="1">'[1]Table'!#REF!</definedName>
    <definedName name="BExKR8RZSEHW184G0Z56B4EGNU72" localSheetId="1" hidden="1">'[1]Table'!#REF!</definedName>
    <definedName name="BExKR8RZSEHW184G0Z56B4EGNU72" localSheetId="2" hidden="1">'[1]Table'!#REF!</definedName>
    <definedName name="BExKR8RZSEHW184G0Z56B4EGNU72" hidden="1">'[1]Table'!#REF!</definedName>
    <definedName name="BExKSU0MKNAVZYYPKCYTZDWQX4R8" localSheetId="1" hidden="1">'[1]Table'!#REF!</definedName>
    <definedName name="BExKSU0MKNAVZYYPKCYTZDWQX4R8" localSheetId="2" hidden="1">'[1]Table'!#REF!</definedName>
    <definedName name="BExKSU0MKNAVZYYPKCYTZDWQX4R8" hidden="1">'[1]Table'!#REF!</definedName>
    <definedName name="BExM9OG182RP30MY23PG49LVPZ1C" localSheetId="1" hidden="1">'[1]Table'!#REF!</definedName>
    <definedName name="BExM9OG182RP30MY23PG49LVPZ1C" localSheetId="2" hidden="1">'[1]Table'!#REF!</definedName>
    <definedName name="BExM9OG182RP30MY23PG49LVPZ1C" hidden="1">'[1]Table'!#REF!</definedName>
    <definedName name="BExMA8TQU9G70S2XW5RT7C6TAF7O" localSheetId="1" hidden="1">'[2]Table'!#REF!</definedName>
    <definedName name="BExMA8TQU9G70S2XW5RT7C6TAF7O" localSheetId="2" hidden="1">'[2]Table'!#REF!</definedName>
    <definedName name="BExMA8TQU9G70S2XW5RT7C6TAF7O" hidden="1">'[2]Table'!#REF!</definedName>
    <definedName name="BExMAR3XSK6RSFLHP7ZX1EWGHASI" localSheetId="1" hidden="1">'[1]Table'!#REF!</definedName>
    <definedName name="BExMAR3XSK6RSFLHP7ZX1EWGHASI" localSheetId="2" hidden="1">'[1]Table'!#REF!</definedName>
    <definedName name="BExMAR3XSK6RSFLHP7ZX1EWGHASI" hidden="1">'[1]Table'!#REF!</definedName>
    <definedName name="BExMB4QRS0R3MTB4CMUHFZ84LNZQ" localSheetId="1" hidden="1">'[1]Table'!#REF!</definedName>
    <definedName name="BExMB4QRS0R3MTB4CMUHFZ84LNZQ" localSheetId="2" hidden="1">'[1]Table'!#REF!</definedName>
    <definedName name="BExMB4QRS0R3MTB4CMUHFZ84LNZQ" hidden="1">'[1]Table'!#REF!</definedName>
    <definedName name="BExMBFTZV4Q1A5KG25C1N9PHQNSW" localSheetId="1" hidden="1">'[1]Table'!#REF!</definedName>
    <definedName name="BExMBFTZV4Q1A5KG25C1N9PHQNSW" localSheetId="2" hidden="1">'[1]Table'!#REF!</definedName>
    <definedName name="BExMBFTZV4Q1A5KG25C1N9PHQNSW" hidden="1">'[1]Table'!#REF!</definedName>
    <definedName name="BExMBYPQDG9AYDQ5E8IECVFREPO6" localSheetId="1" hidden="1">'[3]Table'!#REF!</definedName>
    <definedName name="BExMBYPQDG9AYDQ5E8IECVFREPO6" localSheetId="2" hidden="1">'[3]Table'!#REF!</definedName>
    <definedName name="BExMBYPQDG9AYDQ5E8IECVFREPO6" hidden="1">'[3]Table'!#REF!</definedName>
    <definedName name="BExMCA96YR10V72G2R0SCIKPZLIZ" localSheetId="1" hidden="1">'[1]Table'!#REF!</definedName>
    <definedName name="BExMCA96YR10V72G2R0SCIKPZLIZ" localSheetId="2" hidden="1">'[1]Table'!#REF!</definedName>
    <definedName name="BExMCA96YR10V72G2R0SCIKPZLIZ" hidden="1">'[1]Table'!#REF!</definedName>
    <definedName name="BExMCIHT5U38JQAJ0URM3OAG60M4" localSheetId="1" hidden="1">'[1]Table'!#REF!</definedName>
    <definedName name="BExMCIHT5U38JQAJ0URM3OAG60M4" localSheetId="2" hidden="1">'[1]Table'!#REF!</definedName>
    <definedName name="BExMCIHT5U38JQAJ0URM3OAG60M4" hidden="1">'[1]Table'!#REF!</definedName>
    <definedName name="BExME2U47N8LZG0BPJ49ANY5QVV2" localSheetId="1" hidden="1">'[1]Table'!#REF!</definedName>
    <definedName name="BExME2U47N8LZG0BPJ49ANY5QVV2" localSheetId="2" hidden="1">'[1]Table'!#REF!</definedName>
    <definedName name="BExME2U47N8LZG0BPJ49ANY5QVV2" hidden="1">'[1]Table'!#REF!</definedName>
    <definedName name="BExME88DH5DUKMUFI9FNVECXFD2E" localSheetId="1" hidden="1">'[1]Table'!#REF!</definedName>
    <definedName name="BExME88DH5DUKMUFI9FNVECXFD2E" localSheetId="2" hidden="1">'[1]Table'!#REF!</definedName>
    <definedName name="BExME88DH5DUKMUFI9FNVECXFD2E" hidden="1">'[1]Table'!#REF!</definedName>
    <definedName name="BExMHOWPB34KPZ76M2KIX2C9R2VB" localSheetId="1" hidden="1">'[1]Table'!#REF!</definedName>
    <definedName name="BExMHOWPB34KPZ76M2KIX2C9R2VB" localSheetId="2" hidden="1">'[1]Table'!#REF!</definedName>
    <definedName name="BExMHOWPB34KPZ76M2KIX2C9R2VB" hidden="1">'[1]Table'!#REF!</definedName>
    <definedName name="BExMI057LQD5NT1JYD55LG3NHDA5" localSheetId="1" hidden="1">'[2]Table'!#REF!</definedName>
    <definedName name="BExMI057LQD5NT1JYD55LG3NHDA5" localSheetId="2" hidden="1">'[2]Table'!#REF!</definedName>
    <definedName name="BExMI057LQD5NT1JYD55LG3NHDA5" hidden="1">'[2]Table'!#REF!</definedName>
    <definedName name="BExMI9QH0JWFX4WBZBEE5X1PLIXI" localSheetId="1" hidden="1">'[1]Table'!#REF!</definedName>
    <definedName name="BExMI9QH0JWFX4WBZBEE5X1PLIXI" localSheetId="2" hidden="1">'[1]Table'!#REF!</definedName>
    <definedName name="BExMI9QH0JWFX4WBZBEE5X1PLIXI" hidden="1">'[1]Table'!#REF!</definedName>
    <definedName name="BExMIBOOZU40JS3F89OMPSRCE9MM" localSheetId="1" hidden="1">'[1]Table'!#REF!</definedName>
    <definedName name="BExMIBOOZU40JS3F89OMPSRCE9MM" localSheetId="2" hidden="1">'[1]Table'!#REF!</definedName>
    <definedName name="BExMIBOOZU40JS3F89OMPSRCE9MM" hidden="1">'[1]Table'!#REF!</definedName>
    <definedName name="BExMIV0KC8555D5E42ZGWG15Y0MO" localSheetId="1" hidden="1">'[1]Table'!#REF!</definedName>
    <definedName name="BExMIV0KC8555D5E42ZGWG15Y0MO" localSheetId="2" hidden="1">'[1]Table'!#REF!</definedName>
    <definedName name="BExMIV0KC8555D5E42ZGWG15Y0MO" hidden="1">'[1]Table'!#REF!</definedName>
    <definedName name="BExMKUN3WPECJR2XRID2R7GZRGNX" localSheetId="1" hidden="1">'[1]Table'!#REF!</definedName>
    <definedName name="BExMKUN3WPECJR2XRID2R7GZRGNX" localSheetId="2" hidden="1">'[1]Table'!#REF!</definedName>
    <definedName name="BExMKUN3WPECJR2XRID2R7GZRGNX" hidden="1">'[1]Table'!#REF!</definedName>
    <definedName name="BExMLVI7UORSHM9FMO8S2EI0TMTS" localSheetId="1" hidden="1">'[1]Table'!#REF!</definedName>
    <definedName name="BExMLVI7UORSHM9FMO8S2EI0TMTS" localSheetId="2" hidden="1">'[1]Table'!#REF!</definedName>
    <definedName name="BExMLVI7UORSHM9FMO8S2EI0TMTS" hidden="1">'[1]Table'!#REF!</definedName>
    <definedName name="BExMM5UCOT2HSSN0ZIPZW55GSOVO" localSheetId="1" hidden="1">'[1]Table'!#REF!</definedName>
    <definedName name="BExMM5UCOT2HSSN0ZIPZW55GSOVO" localSheetId="2" hidden="1">'[1]Table'!#REF!</definedName>
    <definedName name="BExMM5UCOT2HSSN0ZIPZW55GSOVO" hidden="1">'[1]Table'!#REF!</definedName>
    <definedName name="BExMNRORKSO28FO9TMB7N1B3MTZ3" localSheetId="1" hidden="1">'[1]Table'!#REF!</definedName>
    <definedName name="BExMNRORKSO28FO9TMB7N1B3MTZ3" localSheetId="2" hidden="1">'[1]Table'!#REF!</definedName>
    <definedName name="BExMNRORKSO28FO9TMB7N1B3MTZ3" hidden="1">'[1]Table'!#REF!</definedName>
    <definedName name="BExMPOBH04JMDO6Z8DMSEJZM4ANN" localSheetId="1" hidden="1">'[1]Table'!#REF!</definedName>
    <definedName name="BExMPOBH04JMDO6Z8DMSEJZM4ANN" localSheetId="2" hidden="1">'[1]Table'!#REF!</definedName>
    <definedName name="BExMPOBH04JMDO6Z8DMSEJZM4ANN" hidden="1">'[1]Table'!#REF!</definedName>
    <definedName name="BExMPSD77XQ3HA6A4FZOJK8G2JP3" localSheetId="1" hidden="1">'[1]Table'!#REF!</definedName>
    <definedName name="BExMPSD77XQ3HA6A4FZOJK8G2JP3" localSheetId="2" hidden="1">'[1]Table'!#REF!</definedName>
    <definedName name="BExMPSD77XQ3HA6A4FZOJK8G2JP3" hidden="1">'[1]Table'!#REF!</definedName>
    <definedName name="BExMQ71WHW50GVX45JU951AGPLFQ" localSheetId="1" hidden="1">'[1]Table'!#REF!</definedName>
    <definedName name="BExMQ71WHW50GVX45JU951AGPLFQ" localSheetId="2" hidden="1">'[1]Table'!#REF!</definedName>
    <definedName name="BExMQ71WHW50GVX45JU951AGPLFQ" hidden="1">'[1]Table'!#REF!</definedName>
    <definedName name="BExMRU3ACIU0RD2BNWO55LH5U2BR" localSheetId="1" hidden="1">'[1]Table'!#REF!</definedName>
    <definedName name="BExMRU3ACIU0RD2BNWO55LH5U2BR" localSheetId="2" hidden="1">'[1]Table'!#REF!</definedName>
    <definedName name="BExMRU3ACIU0RD2BNWO55LH5U2BR" hidden="1">'[1]Table'!#REF!</definedName>
    <definedName name="BExO937E20IHMGQOZMECL3VZC7OX" localSheetId="1" hidden="1">'[1]Table'!#REF!</definedName>
    <definedName name="BExO937E20IHMGQOZMECL3VZC7OX" localSheetId="2" hidden="1">'[1]Table'!#REF!</definedName>
    <definedName name="BExO937E20IHMGQOZMECL3VZC7OX" hidden="1">'[1]Table'!#REF!</definedName>
    <definedName name="BExO9SDRI1M6KMHXSG3AE5L0F2U3" localSheetId="1" hidden="1">'[1]Table'!#REF!</definedName>
    <definedName name="BExO9SDRI1M6KMHXSG3AE5L0F2U3" localSheetId="2" hidden="1">'[1]Table'!#REF!</definedName>
    <definedName name="BExO9SDRI1M6KMHXSG3AE5L0F2U3" hidden="1">'[1]Table'!#REF!</definedName>
    <definedName name="BExO9Z9W1D46BGEI2OSOEXBI9XOX" localSheetId="1" hidden="1">'[2]Table'!#REF!</definedName>
    <definedName name="BExO9Z9W1D46BGEI2OSOEXBI9XOX" localSheetId="2" hidden="1">'[2]Table'!#REF!</definedName>
    <definedName name="BExO9Z9W1D46BGEI2OSOEXBI9XOX" hidden="1">'[2]Table'!#REF!</definedName>
    <definedName name="BExOBEZ0IE2WBEYY3D3CMRI72N1K" localSheetId="1" hidden="1">'[1]Table'!#REF!</definedName>
    <definedName name="BExOBEZ0IE2WBEYY3D3CMRI72N1K" localSheetId="2" hidden="1">'[1]Table'!#REF!</definedName>
    <definedName name="BExOBEZ0IE2WBEYY3D3CMRI72N1K" hidden="1">'[1]Table'!#REF!</definedName>
    <definedName name="BExOFVLXVD6RVHSQO8KZOOACSV24" localSheetId="1" hidden="1">'[1]Table'!#REF!</definedName>
    <definedName name="BExOFVLXVD6RVHSQO8KZOOACSV24" localSheetId="2" hidden="1">'[1]Table'!#REF!</definedName>
    <definedName name="BExOFVLXVD6RVHSQO8KZOOACSV24" hidden="1">'[1]Table'!#REF!</definedName>
    <definedName name="BExOHL75H3OT4WAKKPUXIVXWFVDS" localSheetId="1" hidden="1">'[1]Table'!#REF!</definedName>
    <definedName name="BExOHL75H3OT4WAKKPUXIVXWFVDS" localSheetId="2" hidden="1">'[1]Table'!#REF!</definedName>
    <definedName name="BExOHL75H3OT4WAKKPUXIVXWFVDS" hidden="1">'[1]Table'!#REF!</definedName>
    <definedName name="BExOHLHXXJL6363CC082M9M5VVXQ" localSheetId="1" hidden="1">'[1]Table'!#REF!</definedName>
    <definedName name="BExOHLHXXJL6363CC082M9M5VVXQ" localSheetId="2" hidden="1">'[1]Table'!#REF!</definedName>
    <definedName name="BExOHLHXXJL6363CC082M9M5VVXQ" hidden="1">'[1]Table'!#REF!</definedName>
    <definedName name="BExOLICXFHJLILCJVFMJE5MGGWKR" localSheetId="1" hidden="1">'[1]Table'!#REF!</definedName>
    <definedName name="BExOLICXFHJLILCJVFMJE5MGGWKR" localSheetId="2" hidden="1">'[1]Table'!#REF!</definedName>
    <definedName name="BExOLICXFHJLILCJVFMJE5MGGWKR" hidden="1">'[1]Table'!#REF!</definedName>
    <definedName name="BExONB3A7CO4YD8RB41PHC93BQ9M" localSheetId="1" hidden="1">'[1]Table'!#REF!</definedName>
    <definedName name="BExONB3A7CO4YD8RB41PHC93BQ9M" localSheetId="2" hidden="1">'[1]Table'!#REF!</definedName>
    <definedName name="BExONB3A7CO4YD8RB41PHC93BQ9M" hidden="1">'[1]Table'!#REF!</definedName>
    <definedName name="BExOPFNYRBL0BFM23LZBJTADNOE4" localSheetId="1" hidden="1">'[1]Table'!#REF!</definedName>
    <definedName name="BExOPFNYRBL0BFM23LZBJTADNOE4" localSheetId="2" hidden="1">'[1]Table'!#REF!</definedName>
    <definedName name="BExOPFNYRBL0BFM23LZBJTADNOE4" hidden="1">'[1]Table'!#REF!</definedName>
    <definedName name="BExQ3D1P3M5Z3HLMEZ17E0BLEE4U" localSheetId="1" hidden="1">'[1]Table'!#REF!</definedName>
    <definedName name="BExQ3D1P3M5Z3HLMEZ17E0BLEE4U" localSheetId="2" hidden="1">'[1]Table'!#REF!</definedName>
    <definedName name="BExQ3D1P3M5Z3HLMEZ17E0BLEE4U" hidden="1">'[1]Table'!#REF!</definedName>
    <definedName name="BExQ42IU9MNDYLODP41DL6YTZMAR" localSheetId="1" hidden="1">'[1]Table'!#REF!</definedName>
    <definedName name="BExQ42IU9MNDYLODP41DL6YTZMAR" localSheetId="2" hidden="1">'[1]Table'!#REF!</definedName>
    <definedName name="BExQ42IU9MNDYLODP41DL6YTZMAR" hidden="1">'[1]Table'!#REF!</definedName>
    <definedName name="BExQ4Q1PSM6VRR9I8GIELILNC8G1" localSheetId="1" hidden="1">'[1]Table'!#REF!</definedName>
    <definedName name="BExQ4Q1PSM6VRR9I8GIELILNC8G1" localSheetId="2" hidden="1">'[1]Table'!#REF!</definedName>
    <definedName name="BExQ4Q1PSM6VRR9I8GIELILNC8G1" hidden="1">'[1]Table'!#REF!</definedName>
    <definedName name="BExQ5SPMSOCJYLAY20NB5A6O32RE" localSheetId="1" hidden="1">'[1]Table'!#REF!</definedName>
    <definedName name="BExQ5SPMSOCJYLAY20NB5A6O32RE" localSheetId="2" hidden="1">'[1]Table'!#REF!</definedName>
    <definedName name="BExQ5SPMSOCJYLAY20NB5A6O32RE" hidden="1">'[1]Table'!#REF!</definedName>
    <definedName name="BExQ6M8B0X44N9TV56ATUVHGDI00" localSheetId="1" hidden="1">'[1]Table'!#REF!</definedName>
    <definedName name="BExQ6M8B0X44N9TV56ATUVHGDI00" localSheetId="2" hidden="1">'[1]Table'!#REF!</definedName>
    <definedName name="BExQ6M8B0X44N9TV56ATUVHGDI00" hidden="1">'[1]Table'!#REF!</definedName>
    <definedName name="BExQ7MY3U2Z1IZ71U5LJUD00VVB4" localSheetId="1" hidden="1">'[1]Table'!#REF!</definedName>
    <definedName name="BExQ7MY3U2Z1IZ71U5LJUD00VVB4" localSheetId="2" hidden="1">'[1]Table'!#REF!</definedName>
    <definedName name="BExQ7MY3U2Z1IZ71U5LJUD00VVB4" hidden="1">'[1]Table'!#REF!</definedName>
    <definedName name="BExQ84MJB94HL3BWRN50M4NCB6Z0" localSheetId="1" hidden="1">'[1]Table'!#REF!</definedName>
    <definedName name="BExQ84MJB94HL3BWRN50M4NCB6Z0" localSheetId="2" hidden="1">'[1]Table'!#REF!</definedName>
    <definedName name="BExQ84MJB94HL3BWRN50M4NCB6Z0" hidden="1">'[1]Table'!#REF!</definedName>
    <definedName name="BExQ8583ZE00NW7T9OF11OT9IA14" localSheetId="1" hidden="1">'[1]Table'!#REF!</definedName>
    <definedName name="BExQ8583ZE00NW7T9OF11OT9IA14" localSheetId="2" hidden="1">'[1]Table'!#REF!</definedName>
    <definedName name="BExQ8583ZE00NW7T9OF11OT9IA14" hidden="1">'[1]Table'!#REF!</definedName>
    <definedName name="BExQ8DM90XJ6GCJIK9LC5O82I2TJ" localSheetId="1" hidden="1">'[1]Table'!#REF!</definedName>
    <definedName name="BExQ8DM90XJ6GCJIK9LC5O82I2TJ" localSheetId="2" hidden="1">'[1]Table'!#REF!</definedName>
    <definedName name="BExQ8DM90XJ6GCJIK9LC5O82I2TJ" hidden="1">'[1]Table'!#REF!</definedName>
    <definedName name="BExQ8O3WEU8HNTTGKTW5T0QSKCLP" localSheetId="1" hidden="1">'[3]Table'!#REF!</definedName>
    <definedName name="BExQ8O3WEU8HNTTGKTW5T0QSKCLP" localSheetId="2" hidden="1">'[3]Table'!#REF!</definedName>
    <definedName name="BExQ8O3WEU8HNTTGKTW5T0QSKCLP" hidden="1">'[3]Table'!#REF!</definedName>
    <definedName name="BExQ9ZLYHWABXAA9NJDW8ZS0UQ9P" localSheetId="1" hidden="1">'[3]Table'!#REF!</definedName>
    <definedName name="BExQ9ZLYHWABXAA9NJDW8ZS0UQ9P" localSheetId="2" hidden="1">'[3]Table'!#REF!</definedName>
    <definedName name="BExQ9ZLYHWABXAA9NJDW8ZS0UQ9P" hidden="1">'[3]Table'!#REF!</definedName>
    <definedName name="BExQA324HSCK40ENJUT9CS9EC71B" localSheetId="1" hidden="1">'[1]Table'!#REF!</definedName>
    <definedName name="BExQA324HSCK40ENJUT9CS9EC71B" localSheetId="2" hidden="1">'[1]Table'!#REF!</definedName>
    <definedName name="BExQA324HSCK40ENJUT9CS9EC71B" hidden="1">'[1]Table'!#REF!</definedName>
    <definedName name="BExQAG8PP8R5NJKNQD1U4QOSD6X5" localSheetId="1" hidden="1">'[1]Table'!#REF!</definedName>
    <definedName name="BExQAG8PP8R5NJKNQD1U4QOSD6X5" localSheetId="2" hidden="1">'[1]Table'!#REF!</definedName>
    <definedName name="BExQAG8PP8R5NJKNQD1U4QOSD6X5" hidden="1">'[1]Table'!#REF!</definedName>
    <definedName name="BExQBJI68WDPBZSDY2IEW5SD50TR" localSheetId="1" hidden="1">'[1]Table'!#REF!</definedName>
    <definedName name="BExQBJI68WDPBZSDY2IEW5SD50TR" localSheetId="2" hidden="1">'[1]Table'!#REF!</definedName>
    <definedName name="BExQBJI68WDPBZSDY2IEW5SD50TR" hidden="1">'[1]Table'!#REF!</definedName>
    <definedName name="BExQEMUA4HEFM4OVO8M8MA8PIAW1" localSheetId="1" hidden="1">'[1]Table'!#REF!</definedName>
    <definedName name="BExQEMUA4HEFM4OVO8M8MA8PIAW1" localSheetId="2" hidden="1">'[1]Table'!#REF!</definedName>
    <definedName name="BExQEMUA4HEFM4OVO8M8MA8PIAW1" hidden="1">'[1]Table'!#REF!</definedName>
    <definedName name="BExQFEEV7627R8TYZCM28C6V6WHE" localSheetId="1" hidden="1">'[1]Table'!#REF!</definedName>
    <definedName name="BExQFEEV7627R8TYZCM28C6V6WHE" localSheetId="2" hidden="1">'[1]Table'!#REF!</definedName>
    <definedName name="BExQFEEV7627R8TYZCM28C6V6WHE" hidden="1">'[1]Table'!#REF!</definedName>
    <definedName name="BExQFEK8NUD04X2OBRA275ADPSDL" localSheetId="1" hidden="1">'[1]Table'!#REF!</definedName>
    <definedName name="BExQFEK8NUD04X2OBRA275ADPSDL" localSheetId="2" hidden="1">'[1]Table'!#REF!</definedName>
    <definedName name="BExQFEK8NUD04X2OBRA275ADPSDL" hidden="1">'[1]Table'!#REF!</definedName>
    <definedName name="BExQH9P2MCXAJOVEO4GFQT6MNW22" localSheetId="1" hidden="1">'[1]Table'!#REF!</definedName>
    <definedName name="BExQH9P2MCXAJOVEO4GFQT6MNW22" localSheetId="2" hidden="1">'[1]Table'!#REF!</definedName>
    <definedName name="BExQH9P2MCXAJOVEO4GFQT6MNW22" hidden="1">'[1]Table'!#REF!</definedName>
    <definedName name="BExQIS8O6R36CI01XRY9ISM99TW9" localSheetId="1" hidden="1">'[1]Table'!#REF!</definedName>
    <definedName name="BExQIS8O6R36CI01XRY9ISM99TW9" localSheetId="2" hidden="1">'[1]Table'!#REF!</definedName>
    <definedName name="BExQIS8O6R36CI01XRY9ISM99TW9" hidden="1">'[1]Table'!#REF!</definedName>
    <definedName name="BExS5DRER9US6NXY9ATYT41KZII3" localSheetId="1" hidden="1">'[1]Table'!#REF!</definedName>
    <definedName name="BExS5DRER9US6NXY9ATYT41KZII3" localSheetId="2" hidden="1">'[1]Table'!#REF!</definedName>
    <definedName name="BExS5DRER9US6NXY9ATYT41KZII3" hidden="1">'[1]Table'!#REF!</definedName>
    <definedName name="BExS81TE0EY44Y3W2M4Z4MGNP5OM" localSheetId="1" hidden="1">'[1]Table'!#REF!</definedName>
    <definedName name="BExS81TE0EY44Y3W2M4Z4MGNP5OM" localSheetId="2" hidden="1">'[1]Table'!#REF!</definedName>
    <definedName name="BExS81TE0EY44Y3W2M4Z4MGNP5OM" hidden="1">'[1]Table'!#REF!</definedName>
    <definedName name="BExS8R51C8RM2FS6V6IRTYO9GA4A" localSheetId="1" hidden="1">'[1]Table'!#REF!</definedName>
    <definedName name="BExS8R51C8RM2FS6V6IRTYO9GA4A" localSheetId="2" hidden="1">'[1]Table'!#REF!</definedName>
    <definedName name="BExS8R51C8RM2FS6V6IRTYO9GA4A" hidden="1">'[1]Table'!#REF!</definedName>
    <definedName name="BExSI0K2YL3HTCQAD8A7TR4QCUR6" localSheetId="1" hidden="1">'[1]Table'!#REF!</definedName>
    <definedName name="BExSI0K2YL3HTCQAD8A7TR4QCUR6" localSheetId="2" hidden="1">'[1]Table'!#REF!</definedName>
    <definedName name="BExSI0K2YL3HTCQAD8A7TR4QCUR6" hidden="1">'[1]Table'!#REF!</definedName>
    <definedName name="BExTU75IOII1V5O0C9X2VAYYVJUG" localSheetId="1" hidden="1">'[1]Table'!#REF!</definedName>
    <definedName name="BExTU75IOII1V5O0C9X2VAYYVJUG" localSheetId="2" hidden="1">'[1]Table'!#REF!</definedName>
    <definedName name="BExTU75IOII1V5O0C9X2VAYYVJUG" hidden="1">'[1]Table'!#REF!</definedName>
    <definedName name="BExTUWXFQHINU66YG82BI20ATMB5" localSheetId="1" hidden="1">'[1]Table'!#REF!</definedName>
    <definedName name="BExTUWXFQHINU66YG82BI20ATMB5" localSheetId="2" hidden="1">'[1]Table'!#REF!</definedName>
    <definedName name="BExTUWXFQHINU66YG82BI20ATMB5" hidden="1">'[1]Table'!#REF!</definedName>
    <definedName name="BExTUY9WNSJ91GV8CP0SKJTEIV82" localSheetId="1" hidden="1">'[3]Table'!#REF!</definedName>
    <definedName name="BExTUY9WNSJ91GV8CP0SKJTEIV82" localSheetId="2" hidden="1">'[3]Table'!#REF!</definedName>
    <definedName name="BExTUY9WNSJ91GV8CP0SKJTEIV82" hidden="1">'[3]Table'!#REF!</definedName>
    <definedName name="BExTV67VIM8PV6KO253M4DUBJQLC" localSheetId="1" hidden="1">'[1]Table'!#REF!</definedName>
    <definedName name="BExTV67VIM8PV6KO253M4DUBJQLC" localSheetId="2" hidden="1">'[1]Table'!#REF!</definedName>
    <definedName name="BExTV67VIM8PV6KO253M4DUBJQLC" hidden="1">'[1]Table'!#REF!</definedName>
    <definedName name="BExTVELZCF2YA5L6F23BYZZR6WHF" localSheetId="1" hidden="1">'[1]Table'!#REF!</definedName>
    <definedName name="BExTVELZCF2YA5L6F23BYZZR6WHF" localSheetId="2" hidden="1">'[1]Table'!#REF!</definedName>
    <definedName name="BExTVELZCF2YA5L6F23BYZZR6WHF" hidden="1">'[1]Table'!#REF!</definedName>
    <definedName name="BExTWB4LA1PODQOH4LDTHQKBN16K" localSheetId="1" hidden="1">'[1]Table'!#REF!</definedName>
    <definedName name="BExTWB4LA1PODQOH4LDTHQKBN16K" localSheetId="2" hidden="1">'[1]Table'!#REF!</definedName>
    <definedName name="BExTWB4LA1PODQOH4LDTHQKBN16K" hidden="1">'[1]Table'!#REF!</definedName>
    <definedName name="BExTXT812NQT8GAEGH738U29BI0D" localSheetId="1" hidden="1">'[1]Table'!#REF!</definedName>
    <definedName name="BExTXT812NQT8GAEGH738U29BI0D" localSheetId="2" hidden="1">'[1]Table'!#REF!</definedName>
    <definedName name="BExTXT812NQT8GAEGH738U29BI0D" hidden="1">'[1]Table'!#REF!</definedName>
    <definedName name="BExTZ3OA1Y9X9CZLMEDKKABFCHVG" localSheetId="1" hidden="1">'[2]Table'!#REF!</definedName>
    <definedName name="BExTZ3OA1Y9X9CZLMEDKKABFCHVG" localSheetId="2" hidden="1">'[2]Table'!#REF!</definedName>
    <definedName name="BExTZ3OA1Y9X9CZLMEDKKABFCHVG" hidden="1">'[2]Table'!#REF!</definedName>
    <definedName name="BExTZ8X5G9S3PA4FPSNK7T69W7QT" localSheetId="1" hidden="1">'[1]Table'!#REF!</definedName>
    <definedName name="BExTZ8X5G9S3PA4FPSNK7T69W7QT" localSheetId="2" hidden="1">'[1]Table'!#REF!</definedName>
    <definedName name="BExTZ8X5G9S3PA4FPSNK7T69W7QT" hidden="1">'[1]Table'!#REF!</definedName>
    <definedName name="BExU0HKTO8WJDQDWRTUK5TETM3HS" localSheetId="1" hidden="1">'[1]Table'!#REF!</definedName>
    <definedName name="BExU0HKTO8WJDQDWRTUK5TETM3HS" localSheetId="2" hidden="1">'[1]Table'!#REF!</definedName>
    <definedName name="BExU0HKTO8WJDQDWRTUK5TETM3HS" hidden="1">'[1]Table'!#REF!</definedName>
    <definedName name="BExU1GXUTLRPJN4MRINLAPHSZQFG" localSheetId="1" hidden="1">'[1]Table'!#REF!</definedName>
    <definedName name="BExU1GXUTLRPJN4MRINLAPHSZQFG" localSheetId="2" hidden="1">'[1]Table'!#REF!</definedName>
    <definedName name="BExU1GXUTLRPJN4MRINLAPHSZQFG" hidden="1">'[1]Table'!#REF!</definedName>
    <definedName name="BExU1NOPS09CLFZL1O31RAF9BQNQ" localSheetId="1" hidden="1">'[1]Table'!#REF!</definedName>
    <definedName name="BExU1NOPS09CLFZL1O31RAF9BQNQ" localSheetId="2" hidden="1">'[1]Table'!#REF!</definedName>
    <definedName name="BExU1NOPS09CLFZL1O31RAF9BQNQ" hidden="1">'[1]Table'!#REF!</definedName>
    <definedName name="BExU2M5CK6XK55UIHDVYRXJJJRI4" localSheetId="1" hidden="1">'[1]Table'!#REF!</definedName>
    <definedName name="BExU2M5CK6XK55UIHDVYRXJJJRI4" localSheetId="2" hidden="1">'[1]Table'!#REF!</definedName>
    <definedName name="BExU2M5CK6XK55UIHDVYRXJJJRI4" hidden="1">'[1]Table'!#REF!</definedName>
    <definedName name="BExU4GDVLPUEWBA4MRYRTQAUNO7B" localSheetId="1" hidden="1">'[1]Table'!#REF!</definedName>
    <definedName name="BExU4GDVLPUEWBA4MRYRTQAUNO7B" localSheetId="2" hidden="1">'[1]Table'!#REF!</definedName>
    <definedName name="BExU4GDVLPUEWBA4MRYRTQAUNO7B" hidden="1">'[1]Table'!#REF!</definedName>
    <definedName name="BExU80I6AE5OU7P7F5V7HWIZBJ4P" localSheetId="1" hidden="1">'[1]Table'!#REF!</definedName>
    <definedName name="BExU80I6AE5OU7P7F5V7HWIZBJ4P" localSheetId="2" hidden="1">'[1]Table'!#REF!</definedName>
    <definedName name="BExU80I6AE5OU7P7F5V7HWIZBJ4P" hidden="1">'[1]Table'!#REF!</definedName>
    <definedName name="BExU930KUPVYJ8BVE3OWVLLVMGLH" localSheetId="1" hidden="1">'[1]Table'!#REF!</definedName>
    <definedName name="BExU930KUPVYJ8BVE3OWVLLVMGLH" localSheetId="2" hidden="1">'[1]Table'!#REF!</definedName>
    <definedName name="BExU930KUPVYJ8BVE3OWVLLVMGLH" hidden="1">'[1]Table'!#REF!</definedName>
    <definedName name="BExU9GCSO5YILIKG6VAHN13DL75K" localSheetId="1" hidden="1">'[1]Table'!#REF!</definedName>
    <definedName name="BExU9GCSO5YILIKG6VAHN13DL75K" localSheetId="2" hidden="1">'[1]Table'!#REF!</definedName>
    <definedName name="BExU9GCSO5YILIKG6VAHN13DL75K" hidden="1">'[1]Table'!#REF!</definedName>
    <definedName name="BExUC623BDYEODBN0N4DO6PJQ7NU" localSheetId="1" hidden="1">'[1]Table'!#REF!</definedName>
    <definedName name="BExUC623BDYEODBN0N4DO6PJQ7NU" localSheetId="2" hidden="1">'[1]Table'!#REF!</definedName>
    <definedName name="BExUC623BDYEODBN0N4DO6PJQ7NU" hidden="1">'[1]Table'!#REF!</definedName>
    <definedName name="BExVTXLMYR87BC04D1ERALPUFVPG" localSheetId="1" hidden="1">'[1]Table'!#REF!</definedName>
    <definedName name="BExVTXLMYR87BC04D1ERALPUFVPG" localSheetId="2" hidden="1">'[1]Table'!#REF!</definedName>
    <definedName name="BExVTXLMYR87BC04D1ERALPUFVPG" hidden="1">'[1]Table'!#REF!</definedName>
    <definedName name="BExVVCEED4JEKF59OV0G3T4XFMFO" localSheetId="1" hidden="1">'[1]Table'!#REF!</definedName>
    <definedName name="BExVVCEED4JEKF59OV0G3T4XFMFO" localSheetId="2" hidden="1">'[1]Table'!#REF!</definedName>
    <definedName name="BExVVCEED4JEKF59OV0G3T4XFMFO" hidden="1">'[1]Table'!#REF!</definedName>
    <definedName name="BExVVPFO2J7FMSRPD36909HN4BZJ" localSheetId="1" hidden="1">'[1]Table'!#REF!</definedName>
    <definedName name="BExVVPFO2J7FMSRPD36909HN4BZJ" localSheetId="2" hidden="1">'[1]Table'!#REF!</definedName>
    <definedName name="BExVVPFO2J7FMSRPD36909HN4BZJ" hidden="1">'[1]Table'!#REF!</definedName>
    <definedName name="BExVVQ19TAECID45CS4HXT1RD3AQ" localSheetId="1" hidden="1">'[1]Table'!#REF!</definedName>
    <definedName name="BExVVQ19TAECID45CS4HXT1RD3AQ" localSheetId="2" hidden="1">'[1]Table'!#REF!</definedName>
    <definedName name="BExVVQ19TAECID45CS4HXT1RD3AQ" hidden="1">'[1]Table'!#REF!</definedName>
    <definedName name="BExVY1SV37DL5YU59HS4IG3VBCP4" localSheetId="1" hidden="1">'[1]Table'!#REF!</definedName>
    <definedName name="BExVY1SV37DL5YU59HS4IG3VBCP4" localSheetId="2" hidden="1">'[1]Table'!#REF!</definedName>
    <definedName name="BExVY1SV37DL5YU59HS4IG3VBCP4" hidden="1">'[1]Table'!#REF!</definedName>
    <definedName name="BExVZJQVO5LQ0BJH5JEN5NOBIAF6" localSheetId="1" hidden="1">'[1]Table'!#REF!</definedName>
    <definedName name="BExVZJQVO5LQ0BJH5JEN5NOBIAF6" localSheetId="2" hidden="1">'[1]Table'!#REF!</definedName>
    <definedName name="BExVZJQVO5LQ0BJH5JEN5NOBIAF6" hidden="1">'[1]Table'!#REF!</definedName>
    <definedName name="BExW0Y3D6MDL9MV84M1UUD2DFS13" localSheetId="1" hidden="1">'[2]Table'!#REF!</definedName>
    <definedName name="BExW0Y3D6MDL9MV84M1UUD2DFS13" localSheetId="2" hidden="1">'[2]Table'!#REF!</definedName>
    <definedName name="BExW0Y3D6MDL9MV84M1UUD2DFS13" hidden="1">'[2]Table'!#REF!</definedName>
    <definedName name="BExW1BVUYQTKMOR56MW7RVRX4L1L" localSheetId="1" hidden="1">'[1]Table'!#REF!</definedName>
    <definedName name="BExW1BVUYQTKMOR56MW7RVRX4L1L" localSheetId="2" hidden="1">'[1]Table'!#REF!</definedName>
    <definedName name="BExW1BVUYQTKMOR56MW7RVRX4L1L" hidden="1">'[1]Table'!#REF!</definedName>
    <definedName name="BExW1KQ26RMMKVJLEPUCBZRSSBET" localSheetId="1" hidden="1">'[2]Table'!#REF!</definedName>
    <definedName name="BExW1KQ26RMMKVJLEPUCBZRSSBET" localSheetId="2" hidden="1">'[2]Table'!#REF!</definedName>
    <definedName name="BExW1KQ26RMMKVJLEPUCBZRSSBET" hidden="1">'[2]Table'!#REF!</definedName>
    <definedName name="BExW2MSCKPGF5K3I7TL4KF5ISUOL" localSheetId="1" hidden="1">'[1]Table'!#REF!</definedName>
    <definedName name="BExW2MSCKPGF5K3I7TL4KF5ISUOL" localSheetId="2" hidden="1">'[1]Table'!#REF!</definedName>
    <definedName name="BExW2MSCKPGF5K3I7TL4KF5ISUOL" hidden="1">'[1]Table'!#REF!</definedName>
    <definedName name="BExW36V9N91OHCUMGWJQL3I5P4JK" localSheetId="1" hidden="1">'[1]Table'!#REF!</definedName>
    <definedName name="BExW36V9N91OHCUMGWJQL3I5P4JK" localSheetId="2" hidden="1">'[1]Table'!#REF!</definedName>
    <definedName name="BExW36V9N91OHCUMGWJQL3I5P4JK" hidden="1">'[1]Table'!#REF!</definedName>
    <definedName name="BExW8T0GVY3ZYO4ACSBLHS8SH895" localSheetId="1" hidden="1">'[1]Table'!#REF!</definedName>
    <definedName name="BExW8T0GVY3ZYO4ACSBLHS8SH895" localSheetId="2" hidden="1">'[1]Table'!#REF!</definedName>
    <definedName name="BExW8T0GVY3ZYO4ACSBLHS8SH895" hidden="1">'[1]Table'!#REF!</definedName>
    <definedName name="BExXLDE6PN4ESWT3LXJNQCY94NE4" localSheetId="1" hidden="1">'[1]Table'!#REF!</definedName>
    <definedName name="BExXLDE6PN4ESWT3LXJNQCY94NE4" localSheetId="2" hidden="1">'[1]Table'!#REF!</definedName>
    <definedName name="BExXLDE6PN4ESWT3LXJNQCY94NE4" hidden="1">'[1]Table'!#REF!</definedName>
    <definedName name="BExXM065WOLYRYHGHOJE0OOFXA4M" localSheetId="1" hidden="1">'[1]Table'!#REF!</definedName>
    <definedName name="BExXM065WOLYRYHGHOJE0OOFXA4M" localSheetId="2" hidden="1">'[1]Table'!#REF!</definedName>
    <definedName name="BExXM065WOLYRYHGHOJE0OOFXA4M" hidden="1">'[1]Table'!#REF!</definedName>
    <definedName name="BExXNWYB165VO9MHARCL5WLCHWS0" localSheetId="1" hidden="1">'[1]Table'!#REF!</definedName>
    <definedName name="BExXNWYB165VO9MHARCL5WLCHWS0" localSheetId="2" hidden="1">'[1]Table'!#REF!</definedName>
    <definedName name="BExXNWYB165VO9MHARCL5WLCHWS0" hidden="1">'[1]Table'!#REF!</definedName>
    <definedName name="BExXQH41O5HZAH8BO6HCFY8YC3TU" localSheetId="1" hidden="1">'[1]Table'!#REF!</definedName>
    <definedName name="BExXQH41O5HZAH8BO6HCFY8YC3TU" localSheetId="2" hidden="1">'[1]Table'!#REF!</definedName>
    <definedName name="BExXQH41O5HZAH8BO6HCFY8YC3TU" hidden="1">'[1]Table'!#REF!</definedName>
    <definedName name="BExXQIRBLQSLAJTFL7224FCFUTKH" localSheetId="1" hidden="1">'[1]Table'!#REF!</definedName>
    <definedName name="BExXQIRBLQSLAJTFL7224FCFUTKH" localSheetId="2" hidden="1">'[1]Table'!#REF!</definedName>
    <definedName name="BExXQIRBLQSLAJTFL7224FCFUTKH" hidden="1">'[1]Table'!#REF!</definedName>
    <definedName name="BExXRD13K1S9Y3JGR7CXSONT7RJZ" localSheetId="1" hidden="1">'[1]Table'!#REF!</definedName>
    <definedName name="BExXRD13K1S9Y3JGR7CXSONT7RJZ" localSheetId="2" hidden="1">'[1]Table'!#REF!</definedName>
    <definedName name="BExXRD13K1S9Y3JGR7CXSONT7RJZ" hidden="1">'[1]Table'!#REF!</definedName>
    <definedName name="BExXRO4A6VUH1F4XV8N1BRJ4896W" localSheetId="1" hidden="1">'[1]Table'!#REF!</definedName>
    <definedName name="BExXRO4A6VUH1F4XV8N1BRJ4896W" localSheetId="2" hidden="1">'[1]Table'!#REF!</definedName>
    <definedName name="BExXRO4A6VUH1F4XV8N1BRJ4896W" hidden="1">'[1]Table'!#REF!</definedName>
    <definedName name="BExXRO9N1SNJZGKD90P4K7FU1J0P" localSheetId="1" hidden="1">'[1]Table'!#REF!</definedName>
    <definedName name="BExXRO9N1SNJZGKD90P4K7FU1J0P" localSheetId="2" hidden="1">'[1]Table'!#REF!</definedName>
    <definedName name="BExXRO9N1SNJZGKD90P4K7FU1J0P" hidden="1">'[1]Table'!#REF!</definedName>
    <definedName name="BExXRZ20LZZCW8LVGDK0XETOTSAI" localSheetId="1" hidden="1">'[1]Table'!#REF!</definedName>
    <definedName name="BExXRZ20LZZCW8LVGDK0XETOTSAI" localSheetId="2" hidden="1">'[1]Table'!#REF!</definedName>
    <definedName name="BExXRZ20LZZCW8LVGDK0XETOTSAI" hidden="1">'[1]Table'!#REF!</definedName>
    <definedName name="BExXVMBPXT6AMJLEJGLIBXKXQ5O5" localSheetId="1" hidden="1">'[1]Table'!#REF!</definedName>
    <definedName name="BExXVMBPXT6AMJLEJGLIBXKXQ5O5" localSheetId="2" hidden="1">'[1]Table'!#REF!</definedName>
    <definedName name="BExXVMBPXT6AMJLEJGLIBXKXQ5O5" hidden="1">'[1]Table'!#REF!</definedName>
    <definedName name="BExXW0K72T1Y8K1I4VZT87UY9S2G" localSheetId="1" hidden="1">'[1]Table'!#REF!</definedName>
    <definedName name="BExXW0K72T1Y8K1I4VZT87UY9S2G" localSheetId="2" hidden="1">'[1]Table'!#REF!</definedName>
    <definedName name="BExXW0K72T1Y8K1I4VZT87UY9S2G" hidden="1">'[1]Table'!#REF!</definedName>
    <definedName name="BExXXBM521DL8R4ZX7NZ3DBCUOR5" localSheetId="1" hidden="1">'[1]Table'!#REF!</definedName>
    <definedName name="BExXXBM521DL8R4ZX7NZ3DBCUOR5" localSheetId="2" hidden="1">'[1]Table'!#REF!</definedName>
    <definedName name="BExXXBM521DL8R4ZX7NZ3DBCUOR5" hidden="1">'[1]Table'!#REF!</definedName>
    <definedName name="BExXY7TYEBFXRYUYIFHTN65RJ8EW" localSheetId="1" hidden="1">'[1]Table'!#REF!</definedName>
    <definedName name="BExXY7TYEBFXRYUYIFHTN65RJ8EW" localSheetId="2" hidden="1">'[1]Table'!#REF!</definedName>
    <definedName name="BExXY7TYEBFXRYUYIFHTN65RJ8EW" hidden="1">'[1]Table'!#REF!</definedName>
    <definedName name="BExXZOVPCEP495TQSON6PSRQ8XCY" localSheetId="1" hidden="1">'[1]Table'!#REF!</definedName>
    <definedName name="BExXZOVPCEP495TQSON6PSRQ8XCY" localSheetId="2" hidden="1">'[1]Table'!#REF!</definedName>
    <definedName name="BExXZOVPCEP495TQSON6PSRQ8XCY" hidden="1">'[1]Table'!#REF!</definedName>
    <definedName name="BExY0T1E034D7XAXNC6F7540LLIE" localSheetId="1" hidden="1">'[1]Table'!#REF!</definedName>
    <definedName name="BExY0T1E034D7XAXNC6F7540LLIE" localSheetId="2" hidden="1">'[1]Table'!#REF!</definedName>
    <definedName name="BExY0T1E034D7XAXNC6F7540LLIE" hidden="1">'[1]Table'!#REF!</definedName>
    <definedName name="BExY0WXNAS8FTBMVRVQQHMVMGEN3" localSheetId="1" hidden="1">'[2]Table'!#REF!</definedName>
    <definedName name="BExY0WXNAS8FTBMVRVQQHMVMGEN3" localSheetId="2" hidden="1">'[2]Table'!#REF!</definedName>
    <definedName name="BExY0WXNAS8FTBMVRVQQHMVMGEN3" hidden="1">'[2]Table'!#REF!</definedName>
    <definedName name="BExY180UKNW5NIAWD6ZUYTFEH8QS" localSheetId="1" hidden="1">'[1]Table'!#REF!</definedName>
    <definedName name="BExY180UKNW5NIAWD6ZUYTFEH8QS" localSheetId="2" hidden="1">'[1]Table'!#REF!</definedName>
    <definedName name="BExY180UKNW5NIAWD6ZUYTFEH8QS" hidden="1">'[1]Table'!#REF!</definedName>
    <definedName name="BExY2IXBR1SGYZH08T7QHKEFS8HA" localSheetId="1" hidden="1">'[1]Table'!#REF!</definedName>
    <definedName name="BExY2IXBR1SGYZH08T7QHKEFS8HA" localSheetId="2" hidden="1">'[1]Table'!#REF!</definedName>
    <definedName name="BExY2IXBR1SGYZH08T7QHKEFS8HA" hidden="1">'[1]Table'!#REF!</definedName>
    <definedName name="BExY3HOSK7YI364K15OX70AVR6F1" localSheetId="1" hidden="1">'[1]Table'!#REF!</definedName>
    <definedName name="BExY3HOSK7YI364K15OX70AVR6F1" localSheetId="2" hidden="1">'[1]Table'!#REF!</definedName>
    <definedName name="BExY3HOSK7YI364K15OX70AVR6F1" hidden="1">'[1]Table'!#REF!</definedName>
    <definedName name="BExY45TFT2XMTPJX1GMN8XWDD0HK" localSheetId="1" hidden="1">'[1]Table'!#REF!</definedName>
    <definedName name="BExY45TFT2XMTPJX1GMN8XWDD0HK" localSheetId="2" hidden="1">'[1]Table'!#REF!</definedName>
    <definedName name="BExY45TFT2XMTPJX1GMN8XWDD0HK" hidden="1">'[1]Table'!#REF!</definedName>
    <definedName name="BExY5515SJTJS3VM80M3YYR0WF37" localSheetId="1" hidden="1">'[1]Table'!#REF!</definedName>
    <definedName name="BExY5515SJTJS3VM80M3YYR0WF37" localSheetId="2" hidden="1">'[1]Table'!#REF!</definedName>
    <definedName name="BExY5515SJTJS3VM80M3YYR0WF37" hidden="1">'[1]Table'!#REF!</definedName>
    <definedName name="BExZJ7I9T8XU4MZRKJ1VVU76V2LZ" localSheetId="1" hidden="1">'[1]Table'!#REF!</definedName>
    <definedName name="BExZJ7I9T8XU4MZRKJ1VVU76V2LZ" localSheetId="2" hidden="1">'[1]Table'!#REF!</definedName>
    <definedName name="BExZJ7I9T8XU4MZRKJ1VVU76V2LZ" hidden="1">'[1]Table'!#REF!</definedName>
    <definedName name="BExZQJJMGU5MHQOILGXGJPAQI5XI" localSheetId="1" hidden="1">'[1]Table'!#REF!</definedName>
    <definedName name="BExZQJJMGU5MHQOILGXGJPAQI5XI" localSheetId="2" hidden="1">'[1]Table'!#REF!</definedName>
    <definedName name="BExZQJJMGU5MHQOILGXGJPAQI5XI" hidden="1">'[1]Table'!#REF!</definedName>
    <definedName name="BExZQXBYEBN28QUH1KOVW6KKA5UM" localSheetId="1" hidden="1">'[1]Table'!#REF!</definedName>
    <definedName name="BExZQXBYEBN28QUH1KOVW6KKA5UM" localSheetId="2" hidden="1">'[1]Table'!#REF!</definedName>
    <definedName name="BExZQXBYEBN28QUH1KOVW6KKA5UM" hidden="1">'[1]Table'!#REF!</definedName>
    <definedName name="BExZQZKT146WEN8FTVZ7Y5TSB8L5" localSheetId="1" hidden="1">'[1]Table'!#REF!</definedName>
    <definedName name="BExZQZKT146WEN8FTVZ7Y5TSB8L5" localSheetId="2" hidden="1">'[1]Table'!#REF!</definedName>
    <definedName name="BExZQZKT146WEN8FTVZ7Y5TSB8L5" hidden="1">'[1]Table'!#REF!</definedName>
    <definedName name="BExZRP1X6UVLN1UOLHH5VF4STP1O" localSheetId="1" hidden="1">'[1]Table'!#REF!</definedName>
    <definedName name="BExZRP1X6UVLN1UOLHH5VF4STP1O" localSheetId="2" hidden="1">'[1]Table'!#REF!</definedName>
    <definedName name="BExZRP1X6UVLN1UOLHH5VF4STP1O" hidden="1">'[1]Table'!#REF!</definedName>
    <definedName name="BExZRWJP2BUVFJPO8U8ATQEP0LZU" localSheetId="1" hidden="1">'[1]Table'!#REF!</definedName>
    <definedName name="BExZRWJP2BUVFJPO8U8ATQEP0LZU" localSheetId="2" hidden="1">'[1]Table'!#REF!</definedName>
    <definedName name="BExZRWJP2BUVFJPO8U8ATQEP0LZU" hidden="1">'[1]Table'!#REF!</definedName>
    <definedName name="BExZSHO8X547DFEEV40I12ZDTJDU" localSheetId="1" hidden="1">'[2]Table'!#REF!</definedName>
    <definedName name="BExZSHO8X547DFEEV40I12ZDTJDU" localSheetId="2" hidden="1">'[2]Table'!#REF!</definedName>
    <definedName name="BExZSHO8X547DFEEV40I12ZDTJDU" hidden="1">'[2]Table'!#REF!</definedName>
    <definedName name="BExZTAQV2QVSZY5Y3VCCWUBSBW9P" localSheetId="1" hidden="1">'[1]Table'!#REF!</definedName>
    <definedName name="BExZTAQV2QVSZY5Y3VCCWUBSBW9P" localSheetId="2" hidden="1">'[1]Table'!#REF!</definedName>
    <definedName name="BExZTAQV2QVSZY5Y3VCCWUBSBW9P" hidden="1">'[1]Table'!#REF!</definedName>
    <definedName name="BExZUK03RE247R0EMB5J42W1DOZZ" localSheetId="1" hidden="1">'[1]Table'!#REF!</definedName>
    <definedName name="BExZUK03RE247R0EMB5J42W1DOZZ" localSheetId="2" hidden="1">'[1]Table'!#REF!</definedName>
    <definedName name="BExZUK03RE247R0EMB5J42W1DOZZ" hidden="1">'[1]Table'!#REF!</definedName>
    <definedName name="BExZWAMZXELE7XD1TF7GNOJMVY70" localSheetId="1" hidden="1">'[1]Table'!#REF!</definedName>
    <definedName name="BExZWAMZXELE7XD1TF7GNOJMVY70" localSheetId="2" hidden="1">'[1]Table'!#REF!</definedName>
    <definedName name="BExZWAMZXELE7XD1TF7GNOJMVY70" hidden="1">'[1]Table'!#REF!</definedName>
    <definedName name="BExZZZEMIIFKMLLV4DJKX5TB9R5V" localSheetId="1" hidden="1">'[1]Table'!#REF!</definedName>
    <definedName name="BExZZZEMIIFKMLLV4DJKX5TB9R5V" localSheetId="2" hidden="1">'[1]Table'!#REF!</definedName>
    <definedName name="BExZZZEMIIFKMLLV4DJKX5TB9R5V" hidden="1">'[1]Table'!#REF!</definedName>
    <definedName name="d" localSheetId="1" hidden="1">'[4]Table'!#REF!</definedName>
    <definedName name="d" localSheetId="2" hidden="1">'[4]Table'!#REF!</definedName>
    <definedName name="d" hidden="1">'[4]Table'!#REF!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1">'приложение 2'!$10:$10</definedName>
    <definedName name="_xlnm.Print_Titles" localSheetId="2">'приложение 3'!$11:$11</definedName>
    <definedName name="_xlnm.Print_Area" localSheetId="1">'приложение 2'!$A$1:$H$675</definedName>
    <definedName name="_xlnm.Print_Area" localSheetId="2">'приложение 3'!$A$1:$I$954</definedName>
  </definedNames>
  <calcPr fullCalcOnLoad="1"/>
</workbook>
</file>

<file path=xl/sharedStrings.xml><?xml version="1.0" encoding="utf-8"?>
<sst xmlns="http://schemas.openxmlformats.org/spreadsheetml/2006/main" count="6171" uniqueCount="1172">
  <si>
    <t>Приобретение учебного, развивающего, мультимедийного, музыкального, физкультурно-оздоровительного оборудования и инвентаря в дошкольные учреждения в соответствии с федеральными государственными требованиями - иные задачи по направлению" Социальная порлитика"</t>
  </si>
  <si>
    <t>Субвенция на реализацию долгосрочной целевой программы улучшения жилищных условий молодых учителей (компенсационная выплата)</t>
  </si>
  <si>
    <t>Субвенция на реализацию долгосрочной целевой программы улучшения жилищных условий молодых учителей (социальная выплата)</t>
  </si>
  <si>
    <t>ДЦП "Привлечение и закрепление медицинских кадров в государственных и муниципальных учреждениях здравоохранения Пермского края на 2013 -2015годы" частичная компенсация затрат на приобретение (строительство) жилья</t>
  </si>
  <si>
    <t>ВЦП "Выявление, мониторинг лечения, профилактика ВИЧ-инфекции в Пермском крае (Админ.)</t>
  </si>
  <si>
    <t>Софинансирование отдельных мероприятий муниципальных целевых программ развития малого и среднего предпринимательства (иные межбюджетные трансферты)</t>
  </si>
  <si>
    <t>Конкурс муниципальных районов и городских округов ПК по достижению наиболее результативных значений показателей социально-экономического развития муниципальных районов и город.округов ПК.</t>
  </si>
  <si>
    <t>Активизация института самообложения граждан</t>
  </si>
  <si>
    <t>Возмещение хозяйствующим субъектам недополученных доходов от перевозки на территории Пермского края отдельных категорий граждан с использованием  социальных проездных документов (Федеральное СПД)</t>
  </si>
  <si>
    <t>Возмещение хозяйствующим субъектам недополученных доходов от перевозки на территории Пермского края отдельных категорий граждан с использованием  социальных проездных документов (Региональное СПД)</t>
  </si>
  <si>
    <t>Стимулирование ОМС по сельхозналогу</t>
  </si>
  <si>
    <t>Обеспечение вовлечения органами местного самоуправления  земельных участков, государственная собственность на которые не разграничена и находящихся в муниципальной собственности, под жилищное строительство</t>
  </si>
  <si>
    <t>Мероприятия направленные на снижение уровня преступности</t>
  </si>
  <si>
    <t>Проведение эксперимента "Стимулирование педагогических работников по результатам обучения школьников"</t>
  </si>
  <si>
    <t>Прочие безвозмездные поступления</t>
  </si>
  <si>
    <t>20705030050000180</t>
  </si>
  <si>
    <t>20705000050000180</t>
  </si>
  <si>
    <t>Прочие безвозмездные поступления в бюджеты муниципальных районов (ООО "ЛУКОЙЛ-ПЕРМЬ")</t>
  </si>
  <si>
    <t>Прочие безвозмездные поступления в бюджеты муниципальных районов (ИП Киракосян М. В.)</t>
  </si>
  <si>
    <t>21800000000000000</t>
  </si>
  <si>
    <t>21805010050000151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</si>
  <si>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</si>
  <si>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21805010050000180</t>
  </si>
  <si>
    <t>Доходы бюджетов муниципальных районов от возврата бюджетными учреждениями остатков субсидий прошлых лет</t>
  </si>
  <si>
    <t>21805020050000180</t>
  </si>
  <si>
    <t>Доходы бюджетов муниципальных районов от возврата автономными учреждениями остатков субсидий прошлых лет</t>
  </si>
  <si>
    <t>21805030050000180</t>
  </si>
  <si>
    <t>Доходы бюджетов муниципальных районов от возврата иными организациями остатков субсидий прошлых лет</t>
  </si>
  <si>
    <t>001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</si>
  <si>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</si>
  <si>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</si>
  <si>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</si>
  <si>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Общегосударственные вопросы</t>
  </si>
  <si>
    <t>0105</t>
  </si>
  <si>
    <t>Судебная система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</si>
  <si>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</si>
  <si>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</si>
  <si>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</si>
  <si>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</si>
  <si>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</si>
  <si>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ВСЕГО:</t>
  </si>
  <si>
    <t>ДЕФИЦИТ</t>
  </si>
  <si>
    <t>01 05 02 01 05 0000 510</t>
  </si>
  <si>
    <t>Увеличение прочих остатков денежных средств бюджета Краснокамского муниципального района</t>
  </si>
  <si>
    <t>Приложение 5</t>
  </si>
  <si>
    <t>Код классификации</t>
  </si>
  <si>
    <t>Расходы бюджета</t>
  </si>
  <si>
    <t>211</t>
  </si>
  <si>
    <t>Заработная плата</t>
  </si>
  <si>
    <t>212</t>
  </si>
  <si>
    <t>Прочие выплаты</t>
  </si>
  <si>
    <t>221</t>
  </si>
  <si>
    <t>Услуги связи</t>
  </si>
  <si>
    <t>222</t>
  </si>
  <si>
    <t>Транспортные услуги</t>
  </si>
  <si>
    <t>Услуги по содержанию имущества</t>
  </si>
  <si>
    <t>226</t>
  </si>
  <si>
    <t>Прочие услуги</t>
  </si>
  <si>
    <t>241</t>
  </si>
  <si>
    <t>Безвозмездные перечисления государственным и муниципальным организациям</t>
  </si>
  <si>
    <t>262</t>
  </si>
  <si>
    <t>Пособия по социальной помощи населению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</si>
  <si>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</si>
  <si>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</si>
  <si>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</si>
  <si>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</si>
  <si>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</si>
  <si>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</si>
  <si>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225</t>
  </si>
  <si>
    <t>242</t>
  </si>
  <si>
    <t>Безвозмездные и безвовратные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</si>
  <si>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</si>
  <si>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</si>
  <si>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Безвозмездные и безвовратные перечисления государственным организациям</t>
  </si>
  <si>
    <t>213</t>
  </si>
  <si>
    <t>Начисление на оплату труда</t>
  </si>
  <si>
    <t>Культура, кинематография</t>
  </si>
  <si>
    <t>Здравоохранение</t>
  </si>
  <si>
    <t>Средства массовой информации</t>
  </si>
  <si>
    <t>6</t>
  </si>
  <si>
    <t>Сумма  (тыс. рублей)</t>
  </si>
  <si>
    <t>Безвозмездные перечисления организациям, за исключением государственных и муниципальных организаций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</si>
  <si>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</si>
  <si>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В части исполнения бюджетных полномочий финансового органа поселения в случае возникновения расходных обязательств при заключении заказчиками поселения муниципальных контрактов и договоров в рамках ФЗ РФ от 05.04.2013 № 44-ФЗ "О контрактной системе в сфере закупок товаров, работ и услуг для обеспечения государственных и муниципальных нужд"</t>
  </si>
  <si>
    <t>1036209</t>
  </si>
  <si>
    <t>0508008</t>
  </si>
  <si>
    <t>0308008</t>
  </si>
  <si>
    <t>3008104</t>
  </si>
  <si>
    <t>0610000</t>
  </si>
  <si>
    <t>0615147</t>
  </si>
  <si>
    <t>0615148</t>
  </si>
  <si>
    <t>0650000</t>
  </si>
  <si>
    <t>0656207</t>
  </si>
  <si>
    <t>1710000</t>
  </si>
  <si>
    <t>1716419</t>
  </si>
  <si>
    <t>0400004</t>
  </si>
  <si>
    <t>0400006</t>
  </si>
  <si>
    <t>0316328</t>
  </si>
  <si>
    <t>0500001</t>
  </si>
  <si>
    <t>0186414</t>
  </si>
  <si>
    <t>0180000</t>
  </si>
  <si>
    <t>0515020</t>
  </si>
  <si>
    <t>0516210</t>
  </si>
  <si>
    <t>0200015</t>
  </si>
  <si>
    <t>0266404</t>
  </si>
  <si>
    <t>0710000</t>
  </si>
  <si>
    <t>0716410</t>
  </si>
  <si>
    <t>3000009</t>
  </si>
  <si>
    <t>3000201</t>
  </si>
  <si>
    <t>3000301</t>
  </si>
  <si>
    <t>3000302</t>
  </si>
  <si>
    <t>0716411</t>
  </si>
  <si>
    <t>Развитие семейных животноводческих ферм, поддержка начинающих фермеров, поддержка иных мероприятий по развитию малых форм хозяйствования, реализуемых в рамках софинансирования муниципальных программ</t>
  </si>
  <si>
    <t>Реализация мероприятий в рамках регионального проекта "Первичные меры пожарной безопасности и благоустройство территорий"</t>
  </si>
  <si>
    <t>Инвестиционный проект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</si>
  <si>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Подпрограмма «Развитие искусства  и  культуры Пермского края» государственной программы Пермского края «Культура Пермского края»</t>
  </si>
  <si>
    <t>Подпрограмма «Развитие инфраструктуры и приведение в нормативное состояние учреждений отрасли культуры Пермского края» государственной программы Пермского края  «Культура  Пермского края»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</si>
  <si>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</si>
  <si>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</si>
  <si>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Модернизация материально-технической базы и информатизация общедоступных библиотек муниципальных образований Пермского края</t>
  </si>
  <si>
    <t>Государственная программа Пермского края «Региональная политика и развитие территорий»</t>
  </si>
  <si>
    <t>Подпрограмма «Развитие  и  поддержка местного самоуправления» государственной программы Пермского края «Региональная политика и развитие территорий»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</si>
  <si>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</si>
  <si>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Мероприятия по формированию и постановке на государственный кадастровый учет земельных участков для предоставления многодетным семьям</t>
  </si>
  <si>
    <t>Разработка архитектурно-планировочного решения территории бывшего пионерского лагеря "Рассвет" с целью дальнейшего предоставления многодетным семьям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</si>
  <si>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</si>
  <si>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Осуществление мероприятий в области предупреждения и ликвидации последствий чрезвычайных ситуаций</t>
  </si>
  <si>
    <t>Подпрограмма «Кадровое обеспечение системы здравоохранения Пермского края» государственной программы Пермского края «Развитие здравоохранения»</t>
  </si>
  <si>
    <t>Привлечение и закрепление медицинских кадров</t>
  </si>
  <si>
    <t>Обеспечение жильем молодых семей 2011-2015годы ФЦП "Жилище"</t>
  </si>
  <si>
    <t>Проведение мероприятий для детей и молодежи</t>
  </si>
  <si>
    <t>Улучшение жилищных условий молодых учителей</t>
  </si>
  <si>
    <t>Государственная программа Пермского края «Развитие физической культуры и спорта»</t>
  </si>
  <si>
    <t>Подпрограмма «Развитие физической культуры и массового спорта» государственной программы Пермского края «Развитие физической культуры и спорта»</t>
  </si>
  <si>
    <t>Реализация проекта "Спортивный клуб+Спортивный сертификат" в образовательных учреждениях по месту жительства</t>
  </si>
  <si>
    <t>Реконструкция общежития по ул. Энтузиастов, 5 (ПИР)</t>
  </si>
  <si>
    <t>Газификация жилого фонда пос. Ласьва Краснокамского района Пермского края (ПИР)</t>
  </si>
  <si>
    <t>Газификация частных домов с. Усть-Сыны</t>
  </si>
  <si>
    <t>Газификация частных домов д.Конец-Бор</t>
  </si>
  <si>
    <t>Строительство межшкольных стадионов и площадок</t>
  </si>
  <si>
    <t>0108309</t>
  </si>
  <si>
    <t>Межбюджетные трансферты на осуществление полномочий в части исполнения функций уполномоченного органа в фсере осуществления закупок в рамках ФЗ от 05.04.2013 №44-ФЗ"О контрактной системе в сфере закупок товаров, работ, услуг для обеспечения государственныхи муниципальных нужд"</t>
  </si>
  <si>
    <t>Реализация программы в рамках ФЦП "Устойчивое развитие сельских территорий на 2014-2017 годы и на плановый период до 2020 года"</t>
  </si>
  <si>
    <t>Приложение 6</t>
  </si>
  <si>
    <t>№  п/п</t>
  </si>
  <si>
    <t>Направление расходов по мероприятиям</t>
  </si>
  <si>
    <t>1.</t>
  </si>
  <si>
    <t>2.</t>
  </si>
  <si>
    <t>Всего:</t>
  </si>
  <si>
    <t>11603000000000140</t>
  </si>
  <si>
    <t>Поддержка лучших работников муниципальных учреждений культуры, находящихся на территории сельских поселений</t>
  </si>
  <si>
    <t>Межбюджетные трансферты на реализацию мероприятий в рамках подпроекта "Кадровое обеспечение системы здравоохранения ПК"</t>
  </si>
  <si>
    <t>Обеспечение жильем молодых семей в Пермском красе (социальные выплаты молодым семьям в размере 10% расчетной (средней) стоимости жилья)</t>
  </si>
  <si>
    <t>Софинансирование ФЦП "Жилище" на 2011-2015г(35%)</t>
  </si>
  <si>
    <t>Модернизация материально-технической базы и информации общедоступных библиотек муниципальных образований Пермского края</t>
  </si>
  <si>
    <t xml:space="preserve"> 01 06 05 01 05 0000 640</t>
  </si>
  <si>
    <t>11625000000000140</t>
  </si>
  <si>
    <t>ул. Молодежная п. Оверята</t>
  </si>
  <si>
    <t>х</t>
  </si>
  <si>
    <t>1035055</t>
  </si>
  <si>
    <t>1720000</t>
  </si>
  <si>
    <t>1726201</t>
  </si>
  <si>
    <t>9202121</t>
  </si>
  <si>
    <t>1729602</t>
  </si>
  <si>
    <t>1080000</t>
  </si>
  <si>
    <t>1085018</t>
  </si>
  <si>
    <t>3000010</t>
  </si>
  <si>
    <t>0865120</t>
  </si>
  <si>
    <t>1403</t>
  </si>
  <si>
    <t>0265802</t>
  </si>
  <si>
    <t>0215059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</si>
  <si>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</si>
  <si>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</si>
  <si>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Подпрограмма "Оказание государственной поддержки органам местного самоуправления при реализации приоритетных и инвестиционных проектов" государственной программы Пермского края "Региональная политика и развитие территорий"</t>
  </si>
  <si>
    <t>Государственная программа Пермского края "Региональная политика и развитие территорий"</t>
  </si>
  <si>
    <t>Обеспечение мероприятий по переселению граждан из аварийного жилищного фонда</t>
  </si>
  <si>
    <t>Государственная программа Пермского края "Развитие сельского хозяйства и устойчивое развитие сельских территорий в Пермском крае"</t>
  </si>
  <si>
    <t>Подпрограмма "Устойчивое развитие сельских территорий" государственной программы Пермского края "Развитие сельского хозяйства и устойчивое развитие сельских территорий в Пермском крае"</t>
  </si>
  <si>
    <t xml:space="preserve">Мероприятия федеральной целевой программы "Устойчивое развитие сельских территорий на 2014-2017 годы и на период до 2020 года" </t>
  </si>
  <si>
    <t>Реконструкция объекта "Магистральный водовод от котельного цеха ОАО "Пермский свинокомплекс" до ВНС п.Майский"</t>
  </si>
  <si>
    <t>Подпрограмма "Реализация системы мер социальной помощи и поддержки отдельных категорий граждан Пермского края" государственной программы Пермского края "Социальная поддержка граждан Пермского края"</t>
  </si>
  <si>
    <t>Государственная программа Пермского края "Социальная поддержка граждан Пермского края"</t>
  </si>
  <si>
    <t>Государственная программа Пермского края "Обеспечение общественной безопасности Пермского края"</t>
  </si>
  <si>
    <t>Подпрограмма "Реализация государственных полномочий Пермского края" государственной программы Пермского края "Обеспечение общественной безопасности Пермского края"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</si>
  <si>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</si>
  <si>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межбюджетные трансферты общего характера</t>
  </si>
  <si>
    <t>Возмещение части затрат в связи с предоставлением учителям общеобразовательных учреждений ипотечного кредита (займа)</t>
  </si>
  <si>
    <t xml:space="preserve">Подпрограмма "Развитие искусства и культуры Пермского края" государственной программы Пермского края "Культура Пермского края" </t>
  </si>
  <si>
    <t>Модернизация региональных систем дошкольного образования</t>
  </si>
  <si>
    <t>Подпрограмма "Дошкольное образование" государственной программы Пермского края "Развитие
образования и науки"</t>
  </si>
  <si>
    <t xml:space="preserve">Государственная программа Пермского края "Развитие образования и науки" </t>
  </si>
  <si>
    <t>от                            №</t>
  </si>
  <si>
    <t>Налог на доходы физических лиц с доходов, полученных физическими лицами в соответствии со статьей 228 Налгового кодекса Российской Федерации</t>
  </si>
  <si>
    <t>Субсидии бюджетам муниципальных районов на модернизацию региональных систем дошкольного  образования</t>
  </si>
  <si>
    <t xml:space="preserve">Газификация частных домов с. Усть - Сыны </t>
  </si>
  <si>
    <t>Массовый спорт, строительство межшкольных стадионов и площадок</t>
  </si>
  <si>
    <t>Предоставление дополнительных социальных гарантий и льгот педагогическим работникам дошкольных и общеобразовательных организаций (Администрирование полномлчий в части ежемесячных надбавок педагогическим работникам общеобразовательных учреждений)</t>
  </si>
  <si>
    <t>к Постановлению администрации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</si>
  <si>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</si>
  <si>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</si>
  <si>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Ассигнования 2010 год тыс.руб.</t>
  </si>
  <si>
    <t>Утверждено решением о бюджете</t>
  </si>
  <si>
    <t>000</t>
  </si>
  <si>
    <t>10000000000000000</t>
  </si>
  <si>
    <t>НАЛОГОВЫЕ И НЕНАЛОГОВЫЕ ДОХОДЫ</t>
  </si>
  <si>
    <t>Налоги на прибыль, доходы</t>
  </si>
  <si>
    <t>182</t>
  </si>
  <si>
    <t>10102000010000110</t>
  </si>
  <si>
    <t>Налог на доходы физических лиц</t>
  </si>
  <si>
    <t>10102010010000110</t>
  </si>
  <si>
    <t>10102020010000110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</si>
  <si>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Налгового кодекса Российской Федерации</t>
  </si>
  <si>
    <t>10102030010000110</t>
  </si>
  <si>
    <t>10102040010000110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</si>
  <si>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</si>
  <si>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</si>
  <si>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</si>
  <si>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</si>
  <si>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</si>
  <si>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</si>
  <si>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10500000000000000</t>
  </si>
  <si>
    <t>Налоги на совокупный доход</t>
  </si>
  <si>
    <t>10502010020000110</t>
  </si>
  <si>
    <t>Единый налог на вмененный доход для отдельных видов деятельности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</si>
  <si>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</si>
  <si>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</si>
  <si>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10503000010000110</t>
  </si>
  <si>
    <t xml:space="preserve">Единый сельскохозяйственный налог </t>
  </si>
  <si>
    <t>Налог, взимаемый в связи с применением патентной системы налогообложения, зачисляемый в бюджеты муниципальных районов</t>
  </si>
  <si>
    <t>10600000000000000</t>
  </si>
  <si>
    <t>Налоги на имущество</t>
  </si>
  <si>
    <t>10604000020000110</t>
  </si>
  <si>
    <t>Транспортный налог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</si>
  <si>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</si>
  <si>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</si>
  <si>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</si>
  <si>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</si>
  <si>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10606000000000110</t>
  </si>
  <si>
    <t>Земельный налог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</si>
  <si>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</si>
  <si>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</si>
  <si>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</si>
  <si>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</si>
  <si>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</si>
  <si>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</si>
  <si>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</si>
  <si>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10807140010000110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</si>
  <si>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</t>
  </si>
  <si>
    <t>10807150010000110</t>
  </si>
  <si>
    <t>Государственная пошлина за выдачу разрешения на установку рекламной конструкции</t>
  </si>
  <si>
    <t>10900000000000110</t>
  </si>
  <si>
    <t>Задолженность и перерасчёты по отменённым налогам, сборам и иным обязательным платежам</t>
  </si>
  <si>
    <t>10907030000000110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</si>
  <si>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</t>
  </si>
  <si>
    <t>10907033050000110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</si>
  <si>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мобилизируемые на территориях муниципальных районов</t>
  </si>
  <si>
    <t>10907050000000110</t>
  </si>
  <si>
    <t>Прочие местные налоги и сборы</t>
  </si>
  <si>
    <t>10907053050000110</t>
  </si>
  <si>
    <t>Прочие местные налоги и сборы, мобилизируемые на территориях муниципальных районов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</si>
  <si>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</si>
  <si>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</si>
  <si>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</si>
  <si>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</si>
  <si>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</si>
  <si>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</si>
  <si>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</si>
  <si>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</si>
  <si>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</si>
  <si>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</si>
  <si>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</si>
  <si>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11105030000000120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</si>
  <si>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</si>
  <si>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</si>
  <si>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</si>
  <si>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</si>
  <si>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</si>
  <si>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</si>
  <si>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</si>
  <si>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</si>
  <si>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</si>
  <si>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</si>
  <si>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</si>
  <si>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</si>
  <si>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</si>
  <si>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</si>
  <si>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</si>
  <si>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</si>
  <si>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</si>
  <si>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</si>
  <si>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</si>
  <si>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</si>
  <si>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048</t>
  </si>
  <si>
    <t>11201010010000120</t>
  </si>
  <si>
    <t>Плата за выбросы загрязняющих веществ в атмосферный воздух стационарными объектами</t>
  </si>
  <si>
    <t>11201020010000120</t>
  </si>
  <si>
    <t>Плата за выбросы загрязняющих веществ в атмосферный воздух передвижными объектами</t>
  </si>
  <si>
    <t>11201030010000120</t>
  </si>
  <si>
    <t>11201040010000120</t>
  </si>
  <si>
    <t>Плата за размещение отходов производства и потребления</t>
  </si>
  <si>
    <t>11201050010000120</t>
  </si>
  <si>
    <t>Плата за иные виды негативного воздействия на окружающую среду</t>
  </si>
  <si>
    <t>11201070010000120</t>
  </si>
  <si>
    <t>11300000000000000</t>
  </si>
  <si>
    <t>Доходы от оказания платных услуг (работ) и компенсации затрат государства</t>
  </si>
  <si>
    <t>11301000000000130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</si>
  <si>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</si>
  <si>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</si>
  <si>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</si>
  <si>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государтсва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</si>
  <si>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</si>
  <si>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</si>
  <si>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</si>
  <si>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</si>
  <si>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</si>
  <si>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</si>
  <si>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</si>
  <si>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</si>
  <si>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</si>
  <si>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</si>
  <si>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11402050050000440</t>
  </si>
  <si>
    <t>11402052050000440</t>
  </si>
  <si>
    <t>Доходы от реализации имущества, находящегося в оперативном управлении учреждений, находящихся в ведении органов управлений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</si>
  <si>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11406000000000430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</si>
  <si>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</si>
  <si>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</si>
  <si>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11406013100000430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</si>
  <si>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</si>
  <si>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</si>
  <si>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</si>
  <si>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</si>
  <si>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</si>
  <si>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</si>
  <si>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11603010010000140</t>
  </si>
  <si>
    <t>11603030010000140</t>
  </si>
  <si>
    <t>11606000010000140</t>
  </si>
  <si>
    <t>Денежные взыскания, (штрафы)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</si>
  <si>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</si>
  <si>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</si>
  <si>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11623051050000140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</si>
  <si>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</si>
  <si>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11625030010000140</t>
  </si>
  <si>
    <t xml:space="preserve">Денежные взыскания (штрафы) за нарушение законодательства Российской Федерации об охране и использовании животного мира </t>
  </si>
  <si>
    <t>321</t>
  </si>
  <si>
    <t>11625060010000140</t>
  </si>
  <si>
    <t>Денежные взыскания (штрафы) за нарушение земельного законодательства</t>
  </si>
  <si>
    <t>141</t>
  </si>
  <si>
    <t>11628000010000140</t>
  </si>
  <si>
    <t>11630000010000140</t>
  </si>
  <si>
    <t>Денежные взыскания (штрафы) за административные правонарушения в области дорожного движения</t>
  </si>
  <si>
    <t>11630030000000140</t>
  </si>
  <si>
    <t>Прочие денежные взыскания (штрафы) за правонарушения в области дорожного движения</t>
  </si>
  <si>
    <t>11633000000000140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</si>
  <si>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</si>
  <si>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161</t>
  </si>
  <si>
    <t>11633050050000140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</si>
  <si>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</si>
  <si>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11643000010000140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</si>
  <si>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</si>
  <si>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</si>
  <si>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</si>
  <si>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</si>
  <si>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11700000000000000</t>
  </si>
  <si>
    <t>Прочие неналоговые доходы</t>
  </si>
  <si>
    <t>11701050050000180</t>
  </si>
  <si>
    <t>Невыясненные поступления, зачисляемые в бюджеты муниципальных районов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</si>
  <si>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</si>
  <si>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</si>
  <si>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</si>
  <si>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</si>
  <si>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</si>
  <si>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</si>
  <si>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</si>
  <si>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 субъектов Российской Федерации и муниципальных образований</t>
  </si>
  <si>
    <t>20201001000000151</t>
  </si>
  <si>
    <t>Дотации на выравнивание бюджетной обеспеченности</t>
  </si>
  <si>
    <t>20201001050000151</t>
  </si>
  <si>
    <t>Дотации бюджетам муниципальных районов на выравнивание бюджетной обеспеченности</t>
  </si>
  <si>
    <t>20201003050000151</t>
  </si>
  <si>
    <t>Дотации бюджетам муниципальных районов на поддержку мер по обеспечению сбалансированности бюджетов</t>
  </si>
  <si>
    <t>20201999050000151</t>
  </si>
  <si>
    <t xml:space="preserve">Прочие дотации бюджетам муниципальных районов </t>
  </si>
  <si>
    <t>20202000000000151</t>
  </si>
  <si>
    <t>20202008000000151</t>
  </si>
  <si>
    <t>Субсидии бюджетам на обеспечение жильем молодых семей</t>
  </si>
  <si>
    <t>20202008050000151</t>
  </si>
  <si>
    <t>Субсидии бюджетам муниципальных районов на обеспечение жильем молодых семей</t>
  </si>
  <si>
    <t>20202051000000151</t>
  </si>
  <si>
    <t>Субсидии бюджетам на реализацию федеральных целевых программ</t>
  </si>
  <si>
    <t>20202051050000151</t>
  </si>
  <si>
    <t>Субсидии бюджетам муниципальных районов на реализацию федеральных целевых программ</t>
  </si>
  <si>
    <t>20202077000000151</t>
  </si>
  <si>
    <t>20202077050000151</t>
  </si>
  <si>
    <t>20202085000000151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</si>
  <si>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</si>
  <si>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20202085050000151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</si>
  <si>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</si>
  <si>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20202089000000151</t>
  </si>
  <si>
    <t>20202089050001151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</si>
  <si>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</si>
  <si>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20202089050002151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</si>
  <si>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</si>
  <si>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20202204050000151</t>
  </si>
  <si>
    <t>Субсидии бюджетам муниципальных районов на обеспечение мероприятий по переселению граждан из аварийонго жилищного фонда за счет средств бюджетов</t>
  </si>
  <si>
    <t>20202089050004151</t>
  </si>
  <si>
    <t>20202153000000151</t>
  </si>
  <si>
    <t>Субсидии бюджетам на поддержку начинающих фермеров</t>
  </si>
  <si>
    <t>20202153050000151</t>
  </si>
  <si>
    <t>Субсидии бюджетам муниципальных районов на поддержку начинающих фермеров</t>
  </si>
  <si>
    <t>20202999050000151</t>
  </si>
  <si>
    <t>Прочие субсидии бюджетам муниципальных районов</t>
  </si>
  <si>
    <t>20203000000000151</t>
  </si>
  <si>
    <t>20203002050000151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</si>
  <si>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</si>
  <si>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20203003050000151</t>
  </si>
  <si>
    <t>Субвенции бюджетам муниципальных районов на государственную регистрацию актов гражданского состояния</t>
  </si>
  <si>
    <t>20203007050000151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</si>
  <si>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</si>
  <si>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20203021050000151</t>
  </si>
  <si>
    <t>Субвенции бюджетам муниципальных районов на ежемесячное денежное вознаграждение за классное руководство</t>
  </si>
  <si>
    <t>20203024050000151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</si>
  <si>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</si>
  <si>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расходы, необходимые органам местного самоуправления для администрирования отдельных государственных полномочий по поддержке сельскохозяйственного производства</t>
  </si>
  <si>
    <t>Субвенции местным бюдетам на обеспечение обслуживания лицевых счетов органов государственной власти Пермского края, государственных казенных учреждений</t>
  </si>
  <si>
    <t>Субвенции на организацию оказания медицинской помощи на территории Пермского края муниципальным учреждениям (расходы на совершенствование оказания медицинской помощи по социально-значимым и прочим заболеваниям)</t>
  </si>
  <si>
    <t>Организация оказания медицинской помощи на территории Пермского края муниципальным учреждениям (расходы на администрирование финансового обеспечения и на выполнение переданных полномочий)</t>
  </si>
  <si>
    <t>Составление протоколов об административных 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</si>
  <si>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международного сообщения</t>
  </si>
  <si>
    <t>Образование комиссий по делам несовершеннолетних и защите их прав и организацию деятельности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</si>
  <si>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семей(администрирование)</t>
  </si>
  <si>
    <t>Субвенции на осуществление государственных полномочий по постановке на учет граждан, имеющих право на получение жилищных субсидий  в связи с переселением из районов Крайнего Севера и приравненных к ним местностей</t>
  </si>
  <si>
    <t>Обеспечение жилыми помещениями детей -сирот, детей, оставшихся без попечения родителей, а также детей, находящихся под опекой (попечительством), не имеющих закрепленного жилого помещения (администрирование)</t>
  </si>
  <si>
    <t>Субвенция на обеспечение донорской кровью и ее компонентами муниципальных учреждений здравоохранения (ФОТ)</t>
  </si>
  <si>
    <t>Субвенция на обеспечение донорской кровью и ее компонентами муниципальных учреждений здравоохранения (Прочие расходы)</t>
  </si>
  <si>
    <t>Субвенция на обеспечение государственных гарантий  на получение общедоступного бесплатного дошкольного, начального общего, основного общего,  среднего (полного) общего образования, а также дополнительного образования в общеобразовательных учреждениях</t>
  </si>
  <si>
    <t>Субвенции на 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</si>
  <si>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Субвенции на предоставление мер социальной поддержки учащимся из многодетных малоимущих семей (Бесплатное питание)</t>
  </si>
  <si>
    <t>Предоставление мер социальной поддержки учащимся из многодетных малоимущих семей (Обеспечение одеждой)</t>
  </si>
  <si>
    <t>Субвенции бюджетам на предоставление мер соц.поддержки учащимся из многодетных малоимущих семей (Одежда -многодетные)</t>
  </si>
  <si>
    <t>Субвенции на предоставление мер социальной поддержки учащимся из малоимущих семей</t>
  </si>
  <si>
    <t>Субвенции на предоставление государственных гарантий на получение общедоступного бесплатного дошкольного образования по основным общеобразовательным программам в дошкольных образовательных учреждениях</t>
  </si>
  <si>
    <t xml:space="preserve">Субвенция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специализированных (коррекционных) образовательных учреждениях </t>
  </si>
  <si>
    <t>Субвенция на предоставление социальных гарантий и льгот педагогическим работникам дошкольных и общеобразовательных организаций (в части единовременных пособий педагогическим работникам)</t>
  </si>
  <si>
    <t>Предоставление социальных гарантий и льгот педагогическим работникам дошкольных и общеобразовательных организаций (Администрирование полномочий в части единовременных пособий педагогическим работникам)</t>
  </si>
  <si>
    <t>Стипендиальное обеспечение обучающихся в 10-х и 11 классах общеобразовательных организаций (Обеспечение)</t>
  </si>
  <si>
    <t>Стипендиальное обеспечение обучающихся в 10-х и 11 классах общеобразовательных организаций (Администрирование полномочий)</t>
  </si>
  <si>
    <t xml:space="preserve">Субвенции на организацию оздоровления и отдыха детей 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</si>
  <si>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</si>
  <si>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</si>
  <si>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затрат на уплату процентов по долгосрочным, среднесрочным и краткосрочным кредитам( займам), взятым малыми формами хозяйствования (создание условий для развития малого и среднего бизнеса)</t>
  </si>
  <si>
    <t>20203026050000151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</si>
  <si>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</si>
  <si>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лицам из их числа по договорам найма специализированных жилых помещений</t>
  </si>
  <si>
    <t>20203029050000151</t>
  </si>
  <si>
    <t>20203046050000151</t>
  </si>
  <si>
    <t>Субсидии на возмещ. части затрат на уплату % по кредитам полученным в РКО, и займам получ. в с/х кредит.потреб. кооперативах в 2005-2011 годах личных подсоб.хозяйства с/х потреб. кооперативам КФХ на сролк до 8 лет.</t>
  </si>
  <si>
    <t>20203055050000151</t>
  </si>
  <si>
    <t>Организация оказания медицинской помощи на территории Пермского края (снижение смертности в трудоспособном возрасте от болезней системы кровообращения)</t>
  </si>
  <si>
    <t>Организация оказания медицинской помощи на территории Пермского края ( расходы на администрирование финансового обеспечения и на выполнение переданных полномочий по организации оказания медицинской помощи)</t>
  </si>
  <si>
    <t>20203069050000151</t>
  </si>
  <si>
    <t>20203070050000151</t>
  </si>
  <si>
    <t>20203078050000151</t>
  </si>
  <si>
    <t>Субвенции бюджетам муниципальных районов на модернизацию региональных систем общего образования</t>
  </si>
  <si>
    <t>20203115050000151</t>
  </si>
  <si>
    <t>20203999050000151</t>
  </si>
  <si>
    <t>Прочие субвенции бюджетам муниципальных районов</t>
  </si>
  <si>
    <t>Закон Пермского края от 01.06.2010 №628-ПК"О социальной поддержке педагогических работников образовательных учреждений, работающих и проживающих в сельской местности и поселках городского типа(рабочих поселках),по оплате жилого помещения и коммунальных услуг</t>
  </si>
  <si>
    <t>20204000000000151</t>
  </si>
  <si>
    <t>Иные межбюджетные трансферты</t>
  </si>
  <si>
    <t>2020405000000151</t>
  </si>
  <si>
    <t>Межбюджетные трансферты, передаваемые бюджетам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</si>
  <si>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20204012050000151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</si>
  <si>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</si>
  <si>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</si>
  <si>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</si>
  <si>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Обслуживание лицевых счетов</t>
  </si>
  <si>
    <t>Библиотечное обслуживание, комплектование библиотечных фондов</t>
  </si>
  <si>
    <t>Внешний муниципальный финансовый контроль</t>
  </si>
  <si>
    <t>Выдача разрешений на строительство, разрешений на ввод объектов в эксплуатацию, подготовка и выдача градостроительных планов земельных участков</t>
  </si>
  <si>
    <t>Разработка генерального плана Майского сельского поселения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</si>
  <si>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 по оплате жилого помещения и коммунальных услуг</t>
  </si>
  <si>
    <t>Региональный проект "Устойчивое развитие сельских территорий"</t>
  </si>
  <si>
    <t>Газификация жилого фонда с. Черная-2 очередь (ПИР)</t>
  </si>
  <si>
    <t>Газификация жилого фонда д. Фадеята (ПИР)</t>
  </si>
  <si>
    <t>Региональный проект "Сельское жилье"</t>
  </si>
  <si>
    <t>Водоснабжение г. Краснокамска из подземных источников (экспертиза)</t>
  </si>
  <si>
    <t xml:space="preserve">Газификация частных домов д. Конец - Бор </t>
  </si>
  <si>
    <t xml:space="preserve">Газификация частных домов д. Нижние Симонята </t>
  </si>
  <si>
    <t>Распределительный газопровод д. Хухрята Краснокамского района Пермского края</t>
  </si>
  <si>
    <t>Разработка проектно-сметной документации капитального ремонта участков дорог по ул. Молодежная, пер. Вокзальный и ул. Строителей п. Оверята</t>
  </si>
  <si>
    <t>МБУ Мысовский дом культуры "Восход"</t>
  </si>
  <si>
    <t>МБУК МЦБС Ласьвинская библиотека - филиал № 10</t>
  </si>
  <si>
    <t>МБУК Черновской дом культуры</t>
  </si>
  <si>
    <t>МБУК МЦБС Оверятская поселковая библиотека - филиал № 3</t>
  </si>
  <si>
    <t>МБУК Оверятский дом культуры</t>
  </si>
  <si>
    <t>20204025050000151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</si>
  <si>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</si>
  <si>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20204034050002151</t>
  </si>
  <si>
    <t>Межбюджетные трансферты, передаваемые бюджетам муниципальных районов на реализацию Программы модернизации здравоохранения Пермского края в части внедрения современных информационных систем в здравоохранении</t>
  </si>
  <si>
    <t>20204041050000151</t>
  </si>
  <si>
    <t>Подключение общедоступных библиотек к сети Интернет</t>
  </si>
  <si>
    <t>20204052050000151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</si>
  <si>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поселений. Создание новых и модернизация существующих институций сферы культуры</t>
  </si>
  <si>
    <t>20204053050000151</t>
  </si>
  <si>
    <t>20204999050000151</t>
  </si>
  <si>
    <t>Прочие межбюджетные трансферты, передаваемые бюджетам муниципальных районов</t>
  </si>
  <si>
    <t>ДЦП "Развитие физической культуры, спорта и здорового образа жизни в ПК на 2011-2015г. - реализация проекта "Спортивный клуб+Спортивный сертификат"</t>
  </si>
  <si>
    <t>ДЦП "Развитие сельского хозяйства ри регулирование рынков сельскохозяйственной продукции, сырья и продовольствия в Пермском крае на 2013-2020 годы" за исключением противоэкзотических мероприятий</t>
  </si>
  <si>
    <t>Капитальный ремонт и ремонт автомобильных дорог общего пользования населенных пунктов Пермского края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</si>
  <si>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</si>
  <si>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Сумма, тыс.рублей</t>
  </si>
  <si>
    <t xml:space="preserve"> 01 06 05 02 02 0000 540</t>
  </si>
  <si>
    <t>01 03 00 00 00 0000 000</t>
  </si>
  <si>
    <t>Бюджетные кредиты от других бюджетов бюджетной системы Российской Федерации</t>
  </si>
  <si>
    <t>7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</si>
  <si>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</si>
  <si>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</si>
  <si>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</si>
  <si>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</si>
  <si>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</si>
  <si>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</si>
  <si>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</si>
  <si>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</si>
  <si>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</si>
  <si>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</si>
  <si>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01 03 01 00 02 0000 810</t>
  </si>
  <si>
    <t>Погашение бюджетом Пермского края кредитов, полученных из федерального бюджета в валюте Российской Федерации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</si>
  <si>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</si>
  <si>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</si>
  <si>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</si>
  <si>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</si>
  <si>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01 06 04 01 00 0000 000
</t>
  </si>
  <si>
    <t>Исполнение государственных и муниципальных гарантий в валюте Российской Федерации</t>
  </si>
  <si>
    <t xml:space="preserve">01 06 04 01 00 0000 800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</si>
  <si>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</si>
  <si>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</si>
  <si>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</si>
  <si>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>01 06 05 00 00 0000 500</t>
  </si>
  <si>
    <t>Предоставление бюджетных кредитов внутри страны в валюте Российской Федерации</t>
  </si>
  <si>
    <t xml:space="preserve"> 01 06 05 00 02 0000 540</t>
  </si>
  <si>
    <t xml:space="preserve">Предоставление из бюджета Пермского края бюджетных кредитов </t>
  </si>
  <si>
    <t>Предоставление  бюджетных кредитов бюджетам муниципальных образований Пермского края из бюджета Пермского края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</si>
  <si>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</si>
  <si>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</si>
  <si>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Рз, ПР</t>
  </si>
  <si>
    <t>ЦСР</t>
  </si>
  <si>
    <t>ВР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</si>
  <si>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</si>
  <si>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</si>
  <si>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</si>
  <si>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</si>
  <si>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</si>
  <si>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</si>
  <si>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200</t>
  </si>
  <si>
    <t>800</t>
  </si>
  <si>
    <t>Иные бюджетные ассигнования</t>
  </si>
  <si>
    <t>0103</t>
  </si>
  <si>
    <t>300</t>
  </si>
  <si>
    <t>Социальное обеспечение и иные выплаты населению</t>
  </si>
  <si>
    <t>500</t>
  </si>
  <si>
    <t>Межбюджетные трансферты</t>
  </si>
  <si>
    <t>0104</t>
  </si>
  <si>
    <t>0106</t>
  </si>
  <si>
    <t>2000000</t>
  </si>
  <si>
    <t>Обслуживание лицевых счетов органов государственной власти Пермского края, государственных краевых учреждений</t>
  </si>
  <si>
    <t>0200000</t>
  </si>
  <si>
    <t>0111</t>
  </si>
  <si>
    <t>Резервные фонды</t>
  </si>
  <si>
    <t>0113</t>
  </si>
  <si>
    <t>Другие общегосударственные вопросы</t>
  </si>
  <si>
    <t>0300000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</si>
  <si>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</si>
  <si>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0500000</t>
  </si>
  <si>
    <t>0600000</t>
  </si>
  <si>
    <t>Обеспечение деятельности казенных учреждений</t>
  </si>
  <si>
    <t>600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</si>
  <si>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</si>
  <si>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</si>
  <si>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</si>
  <si>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</si>
  <si>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</si>
  <si>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</si>
  <si>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</si>
  <si>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</si>
  <si>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2100000</t>
  </si>
  <si>
    <t>0300</t>
  </si>
  <si>
    <t>НАЦИОНАЛЬНАЯ БЕЗОПАСНОСТЬ И ПРАВООХРАНИТЕЛЬНАЯ ДЕЯТЕЛЬНОСТЬ</t>
  </si>
  <si>
    <t>0309</t>
  </si>
  <si>
    <t>Составление протоколов об административных правонарушениях</t>
  </si>
  <si>
    <t>0400</t>
  </si>
  <si>
    <t>НАЦИОНАЛЬНАЯ ЭКОНОМИКА</t>
  </si>
  <si>
    <t>0100000</t>
  </si>
  <si>
    <t>0405</t>
  </si>
  <si>
    <t>Сельское хозяйство и рыболовство</t>
  </si>
  <si>
    <t>1000000</t>
  </si>
  <si>
    <t>Государственная поддержка кредитования малых форм хозяйствования</t>
  </si>
  <si>
    <t>Администрирование отдельных государственных полномочий по поддержке сельскохозяйственного производства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</si>
  <si>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</si>
  <si>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</si>
  <si>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</si>
  <si>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</si>
  <si>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</si>
  <si>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</si>
  <si>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</si>
  <si>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</si>
  <si>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</si>
  <si>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</si>
  <si>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</si>
  <si>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</si>
  <si>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</si>
  <si>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</si>
  <si>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</si>
  <si>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</si>
  <si>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Предоставление социальных гарантий и льгот педагогическим работникам дошкольных и общеобразовательных организаций</t>
  </si>
  <si>
    <t>0700000</t>
  </si>
  <si>
    <t>0707</t>
  </si>
  <si>
    <t>Молодежная политика и оздоровление детей</t>
  </si>
  <si>
    <t>Мероприятия по организации оздоровления и отдыха детей</t>
  </si>
  <si>
    <t>Организация отдыха и оздоровления детей</t>
  </si>
  <si>
    <t>0709</t>
  </si>
  <si>
    <t>Другие вопросы в области образования</t>
  </si>
  <si>
    <t>0800</t>
  </si>
  <si>
    <t>0801</t>
  </si>
  <si>
    <t>Культура</t>
  </si>
  <si>
    <t>0900</t>
  </si>
  <si>
    <t>ЗДРАВООХРАНЕНИЕ</t>
  </si>
  <si>
    <t>0902</t>
  </si>
  <si>
    <t>Амбулаторная помощь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</si>
  <si>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</si>
  <si>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</si>
  <si>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</si>
  <si>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</si>
  <si>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</si>
  <si>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</si>
  <si>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</si>
  <si>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</si>
  <si>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</si>
  <si>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</si>
  <si>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</si>
  <si>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</si>
  <si>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</si>
  <si>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</si>
  <si>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</si>
  <si>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</si>
  <si>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</si>
  <si>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</si>
  <si>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700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</si>
  <si>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</si>
  <si>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</si>
  <si>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</si>
  <si>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ВСЕГО РАСХОДОВ</t>
  </si>
  <si>
    <t>Вед</t>
  </si>
  <si>
    <t>Сумма, тыс. рублей</t>
  </si>
  <si>
    <t>01 02 00 00 00 0000 800</t>
  </si>
  <si>
    <t>Стипендиальное обеспечение  обучающихся в 10-х и 11-х классах общеобразовательных организаций</t>
  </si>
  <si>
    <t>710</t>
  </si>
  <si>
    <t>Отдел сельского хозяйства и продовольствия администрации Краснокамского муниципального района</t>
  </si>
  <si>
    <t>0100002</t>
  </si>
  <si>
    <t>Обеспечение выполнения функций органами местного самоуправления Краснокамского муниципального района</t>
  </si>
  <si>
    <t>Расходы 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</si>
  <si>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</si>
  <si>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2100002</t>
  </si>
  <si>
    <t>Пенсии за выслугу лет лицам, замещавшим муниципальные должности Краснокамского муниципального района, муниципальным служащим Краснокамского муниципального района</t>
  </si>
  <si>
    <t>711</t>
  </si>
  <si>
    <t>Финансовое управление администрации Краснокамского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</si>
  <si>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</si>
  <si>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0200006</t>
  </si>
  <si>
    <t>Обслуживание муниципального долга Краснокамского муниципального района</t>
  </si>
  <si>
    <t>Обслуживание государственного (муниципального) долга</t>
  </si>
  <si>
    <t>712</t>
  </si>
  <si>
    <t>Комитет имущественных отношений администрации Краснокамского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</si>
  <si>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</si>
  <si>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0200001</t>
  </si>
  <si>
    <t>Управление земельными ресурсами и имуществом Краснокамского муниципального района</t>
  </si>
  <si>
    <t>713</t>
  </si>
  <si>
    <t>Администрация Краснокамского муниципального района</t>
  </si>
  <si>
    <t>0100001</t>
  </si>
  <si>
    <t>Глава Краснокамского муниципального района</t>
  </si>
  <si>
    <t>0700001</t>
  </si>
  <si>
    <t>Предоставление субсидий на возмещение хозяйствующим субъектам, обслуживающим садоводческие пригородные маршруты Краснокамского муниципального района, недополученных доходов от перевозки льготной категории граждан</t>
  </si>
  <si>
    <t>0200011</t>
  </si>
  <si>
    <t>Прочие мероприятия</t>
  </si>
  <si>
    <t>1200</t>
  </si>
  <si>
    <t>СРЕДСТВА МАССОВОЙ ИНФОРМАЦИИ</t>
  </si>
  <si>
    <t>1202</t>
  </si>
  <si>
    <t>Периодическая печать и издательства</t>
  </si>
  <si>
    <t>0200002</t>
  </si>
  <si>
    <t>Информирование населения через средства массовой информации о деятельности органов местного самоуправления Краснокамского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</si>
  <si>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</si>
  <si>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0200017</t>
  </si>
  <si>
    <t>0200018</t>
  </si>
  <si>
    <t>714</t>
  </si>
  <si>
    <t>Земское собрание Краснокамского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</si>
  <si>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</si>
  <si>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0100003</t>
  </si>
  <si>
    <t>Председатель Земского собрания Краснокамского муниципального района</t>
  </si>
  <si>
    <t>0100004</t>
  </si>
  <si>
    <t>Депутаты (члены) Земского собрания Краснокамского муниципального района</t>
  </si>
  <si>
    <t>Управление системой образования администрации Краснокамского муниципального района</t>
  </si>
  <si>
    <t>722</t>
  </si>
  <si>
    <t>1200001</t>
  </si>
  <si>
    <t>Предоставление общедоступного бесплатного дошкольного образования по основным общеобразовательным программам в муниципальных дошкольных образовательных организациях Краснокамского муниципального района</t>
  </si>
  <si>
    <t>1300001</t>
  </si>
  <si>
    <t>Предоставление общедоступного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Краснокамского муниципального района</t>
  </si>
  <si>
    <t>1400001</t>
  </si>
  <si>
    <t>Предоставление дополнительного образования детей в муниципальных образовательных организациях сферы образования и работы с молодежью Краснокамского муниципального района</t>
  </si>
  <si>
    <t>1600001</t>
  </si>
  <si>
    <t>1300002</t>
  </si>
  <si>
    <t>1700002</t>
  </si>
  <si>
    <t>Предоставление социальных гарантий и льгот педагогическим работникам муниципальных образовательных организаций Краснокамского муниципального района, обеспечивающих предоставление услуг в сфере образования</t>
  </si>
  <si>
    <t>1700001</t>
  </si>
  <si>
    <t>Предоставление прочих услуг в сфере образования</t>
  </si>
  <si>
    <t>723</t>
  </si>
  <si>
    <t>Управление по спорту, культуре и работе с молодежью администрации Краснокамского муниципального района</t>
  </si>
  <si>
    <t>1400002</t>
  </si>
  <si>
    <t>1400003</t>
  </si>
  <si>
    <t>Предоставление дополнительного образования детей в муниципальных образовательных организациях сферы физической культуры и спорта Краснокамского муниципального района</t>
  </si>
  <si>
    <t>Предоставление дополнительного образования детей в муниципальных образовательных организациях сферы культуры и искусства Краснокамского муниципального района</t>
  </si>
  <si>
    <t>1400006</t>
  </si>
  <si>
    <t>Софинансирование приобретения музыкальных инструментов и оборудования для муниципальных образовательных учреждений (организаций) дополнительного образования детей сферы культуры и искусства Краснокамского муниципального района</t>
  </si>
  <si>
    <t>КУЛЬТУРА, КИНЕМАТОГРАФИЯ</t>
  </si>
  <si>
    <t>1800001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</si>
  <si>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Краснокамского муниципального района</t>
  </si>
  <si>
    <t>1800002</t>
  </si>
  <si>
    <t>Софинансирование мероприятий по модернизации материально-технической базы и информатизации общедоступных библиотек Краснокамского муниципального района</t>
  </si>
  <si>
    <t>1900001</t>
  </si>
  <si>
    <t>Организация досуга и обеспечения жителей Краснокамского муниципального района услугами организаций культуры</t>
  </si>
  <si>
    <t>1500001</t>
  </si>
  <si>
    <t>Организация работы с детьми и молодежью в Краснокамском муниципальном районе</t>
  </si>
  <si>
    <t>2000001</t>
  </si>
  <si>
    <t>Обеспечение жителей Краснокамского муниципального района услугами организаций физической культуры и массового спорта</t>
  </si>
  <si>
    <t>724</t>
  </si>
  <si>
    <t>Муниципальное казенное учреждение "Централизованная бухгалтерия Краснокамского муниципального района"</t>
  </si>
  <si>
    <t>0100005</t>
  </si>
  <si>
    <t>730</t>
  </si>
  <si>
    <t>0600005</t>
  </si>
  <si>
    <t>731</t>
  </si>
  <si>
    <t>Защита населения и территории от чрезвычайных ситуаций природного и техногенного характера, гражданская оборона</t>
  </si>
  <si>
    <t>0500005</t>
  </si>
  <si>
    <t>752</t>
  </si>
  <si>
    <t>0300001</t>
  </si>
  <si>
    <t>Дорожный фонд Краснокамского муниципального района</t>
  </si>
  <si>
    <t>0503</t>
  </si>
  <si>
    <t>Благоустройство</t>
  </si>
  <si>
    <t>1000001</t>
  </si>
  <si>
    <t>Текущее содержание межпоселенческого кладбища Краснокамского муниципального района</t>
  </si>
  <si>
    <t>0200012</t>
  </si>
  <si>
    <t>Софинансирование мероприятий по реализации инвестиционных и региональных проектов на территории Краснокамского муниципального района</t>
  </si>
  <si>
    <t>2100001</t>
  </si>
  <si>
    <t>Софинансирование мероприятий по обеспечению работников муниципальных учреждений бюджетной сферы Краснокамского муниципального района путевками на санаторно-курортное лечение и оздоровление</t>
  </si>
  <si>
    <t>МЕЖБЮДЖЕТНЫЕ ТРАНСФЕРТЫ ОБЩЕГО ХАРАКТЕРА БЮДЖЕТАМ СУБЪЕКТОВ РОССИЙСКОЙ ФЕДЕРАЦИИ И МУНИЦИПАЛЬНЫХ ОБРАЗОВАНИЙ</t>
  </si>
  <si>
    <t>2200000</t>
  </si>
  <si>
    <t>2208001</t>
  </si>
  <si>
    <t>Выравнивание бюджетной обеспеченности поселений, входящих в состав Краснокамского муниципального района, из районного фонда финансовой поддержки поселений</t>
  </si>
  <si>
    <t>0200010</t>
  </si>
  <si>
    <t>Резервный фонд администрации Краснокамского муниципального района</t>
  </si>
  <si>
    <t>Предоставление мер социальной поддержки педагогическим работникам образовательных муниципальных учреждений Краснокамского муниципального района,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</si>
  <si>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</t>
  </si>
  <si>
    <t>Предоставление общего образования по основным и адаптированным общеобразовательным программам в муниципальных специальных (коррекционных) образовательных организациях Краснокамского муниципального района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</si>
  <si>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Предоставление иных межбюджетных трансфертов на выполнение отдельных полномочий поселений, входящих в состав Краснокамского муниципального района, на условиях софинансирования</t>
  </si>
  <si>
    <t>Муниципальное казенное учреждение "Краснокамский комитет по экологии и природопользованию"</t>
  </si>
  <si>
    <t>Муниципальное казенное учреждение "Управление гражданской защиты Краснокамского муниципального района"</t>
  </si>
  <si>
    <t>Муниципальное казенное учреждение "Управление капитального строительства" администрации Краснокамского муниципального района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</si>
  <si>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</si>
  <si>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</si>
  <si>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01 02 00 00 05 0000 710</t>
  </si>
  <si>
    <t>Получение кредитов от кредитных организаций бюджетом Краснокамского муниципального района в валюте Российской Федерации</t>
  </si>
  <si>
    <t>01 02 00 00 05 0000 810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</si>
  <si>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</si>
  <si>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бюджетом Краснокамского муниципального района в валюте Российской Федерации</t>
  </si>
  <si>
    <t>Возврат бюджетных кредитов, предоставленных из бюджета Краснокамского муниципального района</t>
  </si>
  <si>
    <t xml:space="preserve"> 01 06 05 00 05 0000 640</t>
  </si>
  <si>
    <t xml:space="preserve"> 01 06 05 02 05 0000 640</t>
  </si>
  <si>
    <t>Возврат бюджетных кредитов, предоставленных бюджетам поселений, входящим в состав Краснокамского муниципального района,  из бюджета Краснокамского муниципального района в валюте Российской Федерации</t>
  </si>
  <si>
    <t>Прочие бюджетные кредиты (ссуды)</t>
  </si>
  <si>
    <t xml:space="preserve"> 01 06 08 00 00 0000 000</t>
  </si>
  <si>
    <t>01 06 08 00 00 0000 500</t>
  </si>
  <si>
    <t>01 06 08 00 00 0000 600</t>
  </si>
  <si>
    <t>Возврат прочих бюджетных кредитов (ссуд)</t>
  </si>
  <si>
    <t xml:space="preserve"> 01 06 08 00 05 0000 640</t>
  </si>
  <si>
    <t>Возврат прочих бюджетных кредитов (ссуд), предоставленных из бюджета Краснокамского муниципального района</t>
  </si>
  <si>
    <t>5</t>
  </si>
  <si>
    <t>0200004</t>
  </si>
  <si>
    <t>Оказание поддержки социально ориентированным некоммерческим организациям</t>
  </si>
  <si>
    <t>Ежемесячные денежные выплаты Почетным гражданам Краснокамского муниципального района</t>
  </si>
  <si>
    <t>Единовременное денежное вознаграждение Почетным гражданам Краснокамского муниципального района</t>
  </si>
  <si>
    <t>1</t>
  </si>
  <si>
    <t>2</t>
  </si>
  <si>
    <t>0200019</t>
  </si>
  <si>
    <t>Конкурс социальных и культурных проектов Краснокамского муниципального района</t>
  </si>
  <si>
    <t>Компенсация оплаты проезда транспортом общего пользования для учащихся, обучающихся по программам среднего (полного) общего образования в образовательных организациях Краснокамского муниципального района</t>
  </si>
  <si>
    <t>1200002</t>
  </si>
  <si>
    <t>Выплаты семьям, имеющим детей в возрасте от 1,5 до 5 лет, не посещающих муниципальные дошкольные образовательные организации</t>
  </si>
  <si>
    <t>3</t>
  </si>
  <si>
    <t>1076325</t>
  </si>
  <si>
    <t>Обеспечение деятельности органов местного самоуправления</t>
  </si>
  <si>
    <t>1036324</t>
  </si>
  <si>
    <t>Социальная поддержка</t>
  </si>
  <si>
    <t>2056327</t>
  </si>
  <si>
    <t>Государственная программа Пермского края «Управление государственными финансами и государственным долгом Пермского края»</t>
  </si>
  <si>
    <t>2050000</t>
  </si>
  <si>
    <t>Подпрограмма «Обеспечение реализации Государственной программы» государственной программы Пермского края «Управление государственными финансами и государственным долгом Пермского края»</t>
  </si>
  <si>
    <t>Государственная программа Пермского края  «Развитие сельского хозяйства и устойчивое развитие сельских территорий в Пермском крае»</t>
  </si>
  <si>
    <t>1030000</t>
  </si>
  <si>
    <t>Подпрограмма «Поддержка малых форм хозяйствования» государственной программы Пермского края «Развитие сельского хозяйства и устойчивое развитие сельских территорий в Пермском крае»</t>
  </si>
  <si>
    <t>1070000</t>
  </si>
  <si>
    <t>Подпрограмма «Обеспечение реализации государственной программы» государственной программы Пермского края «Развитие сельского хозяйства и устойчивое развитие сельских территорий в Пермском крае»</t>
  </si>
  <si>
    <t>Мероприятия, осуществляемые органами местного самоуправления</t>
  </si>
  <si>
    <t>0316203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</si>
  <si>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</si>
  <si>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0310000</t>
  </si>
  <si>
    <t>Государственная программа Пермского края «Социальная поддержка граждан Пермского края»</t>
  </si>
  <si>
    <t>Подпрограмма «Реализация системы мер социальной помощи и поддержки отдельных категорий граждан Пермского края» государственной программы Пермского края «Социальная поддержка граждан Пермского края»</t>
  </si>
  <si>
    <t>Дотации</t>
  </si>
  <si>
    <t>0208021</t>
  </si>
  <si>
    <t>0526319</t>
  </si>
  <si>
    <t>0520000</t>
  </si>
  <si>
    <t>Государственная программа Пермского края «Семья и дети Пермского края»</t>
  </si>
  <si>
    <t>Подпрограмма «Поддержка материнства и детства.   Формирование среды, дружественной к семье и детям» государственной программы Пермского края «Семья и дети Пермского края»</t>
  </si>
  <si>
    <t>0666321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</si>
  <si>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</si>
  <si>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0660000</t>
  </si>
  <si>
    <t>Государственная программа Пермского края  «Культура Пермского края»</t>
  </si>
  <si>
    <t>Подпрограмма «Развитие архивного дела» государственной программы Пермского края «Культура Пермского края»</t>
  </si>
  <si>
    <t>0866322</t>
  </si>
  <si>
    <t>0800000</t>
  </si>
  <si>
    <t>0860000</t>
  </si>
  <si>
    <t>Государственная программа Пермского края «Обеспечение общественной безопасности Пермского края»</t>
  </si>
  <si>
    <t>Подпрограмма «Реализация государственных полномочий Пермского края» государственной программы Пермского края «Обеспечение общественной безопасности Пермского края»</t>
  </si>
  <si>
    <t>1346326</t>
  </si>
  <si>
    <t>1340000</t>
  </si>
  <si>
    <t>Подпрограмма «Развитие транспортного комплекса Пермского края: Автомобильный транспорт» государственной программы Пермского края «Развитие транспортной системы»</t>
  </si>
  <si>
    <t>Государственная программа Пермского края «Развитие транспортной системы»</t>
  </si>
  <si>
    <t>0316329</t>
  </si>
  <si>
    <t>0126301</t>
  </si>
  <si>
    <t>Организация оказания медицинской помощи на территории Пермского края муниципальными учреждениями</t>
  </si>
  <si>
    <t>Государственная программа Пермского края «Развитие здравоохранения»</t>
  </si>
  <si>
    <t>0120000</t>
  </si>
  <si>
    <t>Подпрограмма  «Совершенствование  оказания  специализированной, включая высокотехнологичную,  медицинской помощи,  скорой, в том числе скорой специализированной, медицинской  помощи, медицинской эвакуации» государственной программы Пермского края «Развитие здравоохранения»</t>
  </si>
  <si>
    <t>0316315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</si>
  <si>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</si>
  <si>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воспитания и обучения детей-инвалидов в муниципальных дошкольных образовательных организациях и на дому</t>
  </si>
  <si>
    <t>0216306</t>
  </si>
  <si>
    <t>Государственная  программа Пермского края «Развитие образования и науки»</t>
  </si>
  <si>
    <t>Подпрограмма «Дошкольное образование» государственной программы Пермского края «Развитие образования и науки»</t>
  </si>
  <si>
    <t>0210000</t>
  </si>
  <si>
    <t>0216330</t>
  </si>
  <si>
    <t>Предоставление государственных гарантий на получение общедоступного бесплатного дошкольного образования по основным общеобразовательным программам в дошкольных образовательных организациях</t>
  </si>
  <si>
    <t>0266311</t>
  </si>
  <si>
    <t>0260000</t>
  </si>
  <si>
    <t>Подпрограмма «Кадровая политика» государственной программы Пермского края «Развитие образования и науки»</t>
  </si>
  <si>
    <t>0226307</t>
  </si>
  <si>
    <t>0220000</t>
  </si>
  <si>
    <t>Подпрограмма «Общее образование» государственной программы Пермского края «Развитие образования и науки»</t>
  </si>
  <si>
    <t>0226308</t>
  </si>
  <si>
    <t>0226310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</si>
  <si>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</si>
  <si>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Дополнительное образование детей</t>
  </si>
  <si>
    <t>Предоставление социальных гарантий и льгот педагогическим работникам муниципальных образовательных организаций Краснокамского муниципального района</t>
  </si>
  <si>
    <t>Отдых и оздоровление детей</t>
  </si>
  <si>
    <t>0576320</t>
  </si>
  <si>
    <t>0570000</t>
  </si>
  <si>
    <t>Подпрограмма «Развитие  системы  отдыха и оздоровления детей» государственной программы Пермского края «Семья и дети Пермского края»</t>
  </si>
  <si>
    <t>0226309</t>
  </si>
  <si>
    <t>0516317</t>
  </si>
  <si>
    <t>0516318</t>
  </si>
  <si>
    <t>0510000</t>
  </si>
  <si>
    <t>Подпрограмма «Государственная социальная поддержка семей и детей» государственной программы Пермского края «Семья и  дети Пермского края»</t>
  </si>
  <si>
    <t>0516316</t>
  </si>
  <si>
    <t>Предоставление выплаты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</si>
  <si>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>Организационно-воспитательная работа с молодежью</t>
  </si>
  <si>
    <t>Библиотеки</t>
  </si>
  <si>
    <t>Дворцы и дома культуры</t>
  </si>
  <si>
    <t>0316314</t>
  </si>
  <si>
    <t>Физическая культура и спорт</t>
  </si>
  <si>
    <t>Предоставление выплаты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</si>
  <si>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Охрана окружающей среды</t>
  </si>
  <si>
    <t>Предупреждение и ликвидация последствий чрезвычайных ситуаций и стихийных бедствий</t>
  </si>
  <si>
    <t>Дорожное хозяйство</t>
  </si>
  <si>
    <t>1006</t>
  </si>
  <si>
    <t>Другие вопросы в области социальной политики</t>
  </si>
  <si>
    <t>0820000</t>
  </si>
  <si>
    <t>Подпрограмма «Противодействие наркомании и незаконному обороту наркотических средств, профилактика потребления психоактивных веществ на территории Пермского края» государственной программы Пермского края «Обеспечение общественной безопасности Пермского края»</t>
  </si>
  <si>
    <t>0826412</t>
  </si>
  <si>
    <t>Организация спортивных  и досуговых мероприятий,  мероприятий по информированию населения в целях профилактики спроса потребления психоактивных веществ</t>
  </si>
  <si>
    <t>0315134</t>
  </si>
  <si>
    <t>0315135</t>
  </si>
  <si>
    <t>Обеспечение жильем отдельных категорий граждан, установленных федеральными законами от 12 января 1995 г. № 5-ФЗ «О ветеранах» и от 24 ноября 1995 г. 
№ 181-ФЗ «О социальной защите инвалидов в Российской Федерации»</t>
  </si>
  <si>
    <t>9100000</t>
  </si>
  <si>
    <t>Обеспечение деятельности органов государственной власти Пермского края</t>
  </si>
  <si>
    <t>9105930</t>
  </si>
  <si>
    <t>Государственная регистрация актов гражданского состояния</t>
  </si>
  <si>
    <t>Предоставление субсидий муниципальным бюджетным, автономным учреждениям и иным некоммерческим организациям</t>
  </si>
  <si>
    <t>Капитальный ремонт  автомобильных дорог и искусственных сооружений на них в рамках приоритетного регионального проекта "Муниципальные дороги"</t>
  </si>
  <si>
    <t>Закупка товаров, работ и услуг для муниципальных нужд</t>
  </si>
  <si>
    <t>400</t>
  </si>
  <si>
    <t>Бюджетные инвестиции</t>
  </si>
  <si>
    <t>0412</t>
  </si>
  <si>
    <t>Другие вопросы в области национальной экономики</t>
  </si>
  <si>
    <t>0400000</t>
  </si>
  <si>
    <t>Мероприятия в области строительства, архитектуры и градостроительства</t>
  </si>
  <si>
    <t>0400001</t>
  </si>
  <si>
    <t>Подготовка проекта новой  схемы территориального планирования Краснокамского муниципального района</t>
  </si>
  <si>
    <t>3000000</t>
  </si>
  <si>
    <t>Строительство (реконструкция) объектов общественной инфраструктуры</t>
  </si>
  <si>
    <t>3000001</t>
  </si>
  <si>
    <t>Строительство детского сада в микрорайоне "Звездный" в г.Краснокамске Пермского края(ПСД)</t>
  </si>
  <si>
    <t>3000002</t>
  </si>
  <si>
    <t>Строительство детского сада   по ул. М.Рыбалко,19  в г.Краснокамске  на 60 мест (ПИР)</t>
  </si>
  <si>
    <t>3000003</t>
  </si>
  <si>
    <t>Реконструкция здания под детский сад   пер. Банковский ,4а г.Краснокамска (ПИР)</t>
  </si>
  <si>
    <t>Выполнение работ по ремонту и содержанию автомобильных дорог общего пользования местного значения и искусственных сооружений на них</t>
  </si>
  <si>
    <t>Выполнение работ по капитальному ремонту  автомобильных дорог общего пользования местного значения и искусственных сооружений на них, в том числе работы по изысканиям, проектированию, экспертизе</t>
  </si>
  <si>
    <t>0300007</t>
  </si>
  <si>
    <t>0300003</t>
  </si>
  <si>
    <t>0300004</t>
  </si>
  <si>
    <t>0502</t>
  </si>
  <si>
    <t>Коммунальное хозяйство</t>
  </si>
  <si>
    <t>0200024</t>
  </si>
  <si>
    <t>Взнос в уставный капитал открытого акционерного общества "Краснокамская районная теплоэнергетическая компания"</t>
  </si>
  <si>
    <t>0200022</t>
  </si>
  <si>
    <t>Исполнение решений судов, вступивших в законную силу, и оплата государственной пошлины</t>
  </si>
  <si>
    <t>0501</t>
  </si>
  <si>
    <t>Жилищное хозяйство</t>
  </si>
  <si>
    <t>1239602</t>
  </si>
  <si>
    <t>Обеспечение мероприятий по переселению граждан из  аварийного жилищного фонда</t>
  </si>
  <si>
    <t>Государственная программа Пермского края «Обеспечение качественным жильем и услугами ЖКХ населения Пермского края»</t>
  </si>
  <si>
    <t>1230000</t>
  </si>
  <si>
    <t>Подпрограмма «Развитие жилищного строительства в Пермском крае» государственной программы Пермского края «Обеспечение качественным жильем и услугами ЖКХ населения Пермского края»</t>
  </si>
  <si>
    <t>0200014</t>
  </si>
  <si>
    <t>Проведение физкультурных и спортивных мероприятий</t>
  </si>
  <si>
    <t>4000000</t>
  </si>
  <si>
    <t>Ведомственные целевые программы</t>
  </si>
  <si>
    <t>4000001</t>
  </si>
  <si>
    <t>Ведомственная целевая программа "Энергосбережение и энергетическая эффективность администрации Краснокамского муниципального района"</t>
  </si>
  <si>
    <t>4000002</t>
  </si>
  <si>
    <t>Ведомственная целевая программа "Развитие сельского хозяйства в малых формах хозяйствования на территории Краснокамского муниципального района на 2014 год и плановые 2015-2016 годы"</t>
  </si>
  <si>
    <t>4000003</t>
  </si>
  <si>
    <t>Ведомственная целевая программа "Развитие и поддержка субъектов малого и среднего предпринимательства Краснокамского муниципального района на 2014-2016 годы"</t>
  </si>
  <si>
    <t xml:space="preserve">01 06 04 01 05 0000 810 
</t>
  </si>
  <si>
    <t>Исполнение муниципальных гарантий Краснокамского муниципального района в валюте Российской Федерации в случае, если исполнение гарантом муниципальных гарантий Краснокамского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</si>
  <si>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Средства, получаемые в порядке регресса сумм, уплаченных гарантом во исполнение (частичное исполнение) обязательств по муниципальным гарантиям Краснокамского муниципального района</t>
  </si>
  <si>
    <t>Изменение прочих остатков денежных средств бюджета Краснокамского муниципального района</t>
  </si>
  <si>
    <t>01 05 02 01 05 0000 000</t>
  </si>
  <si>
    <t>01 05 02 01 05 0000 610</t>
  </si>
  <si>
    <t>Уменьшение прочих остатков денежных средств бюджета Краснокамского муниципального района</t>
  </si>
  <si>
    <t>1200003</t>
  </si>
  <si>
    <t>1300003</t>
  </si>
  <si>
    <t>0300008</t>
  </si>
  <si>
    <t>3000004</t>
  </si>
  <si>
    <t>Строительство детского сада на 190 мест по ул.Чапаева, 40  в  г.Краснокамске Пермского края</t>
  </si>
  <si>
    <t>3000005</t>
  </si>
  <si>
    <t>Строительство детского сада в микрорайоне "Звездный" в г.Краснокамске Пермского края</t>
  </si>
  <si>
    <t>3000006</t>
  </si>
  <si>
    <t>Строительство детского сада на 60 мест в микрорайоне Матросово, ул. М.Рыбалко, 19 в г.Краснокамске Пермского края</t>
  </si>
  <si>
    <t>3000007</t>
  </si>
  <si>
    <t>Реконструкция здания под детский сад   пер. Банковский ,4а  в г.Краснокамске Пермского края</t>
  </si>
  <si>
    <t>3000008</t>
  </si>
  <si>
    <t>Строительство пристроя в МБОУ СОШ № 8 г.Краснокамска</t>
  </si>
  <si>
    <t>Реализация мероприятий в рамках регионального проекта  "Приведение в нормативное состояние муниципальных образовательных учреждений (организаций)"   (дошкольные образовательные учреждения (организации)</t>
  </si>
  <si>
    <t>Реализация мероприятий в рамках регионального проекта  "Приведение в нормативное состояние муниципальных образовательных учреждений (организаций)"   (общеобразовательные учреждения (организации)</t>
  </si>
  <si>
    <t>Реализация мероприятий в рамках регионального проекта "Приведение в нормативное состояние объектов дорожного хозяйства"</t>
  </si>
  <si>
    <t>4000004</t>
  </si>
  <si>
    <t>Ведомственная целевая программа "Охрана окружающей среды Краснокамского муниципального района на 2014-2016 годы"</t>
  </si>
  <si>
    <t>Уточненный план на год</t>
  </si>
  <si>
    <t>Исполнено</t>
  </si>
  <si>
    <t>Отклонение</t>
  </si>
  <si>
    <t>8</t>
  </si>
  <si>
    <t>9</t>
  </si>
  <si>
    <t>Оказание социальной помощи гражданам</t>
  </si>
  <si>
    <t>2100004</t>
  </si>
  <si>
    <t>2108308</t>
  </si>
  <si>
    <t>Обеспечение жильем молодых семей в Пермском крае на 2011-2015 годы в части участия в подпрограмме "Обеспечени жильем молодых семей "ФЦП "Жилище"</t>
  </si>
  <si>
    <t>0108101</t>
  </si>
  <si>
    <t>Обслуживание лицевых счетов органов местного самоуправления Краснокамского городского поселения, муниципальных учреждений</t>
  </si>
  <si>
    <t>0108201</t>
  </si>
  <si>
    <t>0108301</t>
  </si>
  <si>
    <t>Обслуживание лицевых счетов Майского сельского поселения, муниципальных учреждений</t>
  </si>
  <si>
    <t>Обслуживание лицевых счетов органов местного самоуправления Оверятского городского поселения, муниципальных учреждений</t>
  </si>
  <si>
    <t>0108401</t>
  </si>
  <si>
    <t>Обслуживание лицевых счетов органов местного самоуправления Стряпунинского сельского поселения, муниципальных учреждений</t>
  </si>
  <si>
    <t>0200020</t>
  </si>
  <si>
    <t>Единовременное денежное вознаграждение лицам, награжденным Почетной грамотой главы Краснокамского муниципального района</t>
  </si>
  <si>
    <t>0310</t>
  </si>
  <si>
    <t>Обеспечение пожарной безопасности</t>
  </si>
  <si>
    <t>9200000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</si>
  <si>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</si>
  <si>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9202101</t>
  </si>
  <si>
    <t>Мероприятия,   осуществляемые органами государственной власти Пермского края, в рамках непрограммных направлений расходов</t>
  </si>
  <si>
    <t>0200013</t>
  </si>
  <si>
    <t>Проведение культурных мероприятий</t>
  </si>
  <si>
    <t>9202139</t>
  </si>
  <si>
    <t>Субсидии на формирование земельных участков для предоставления многодетным семьям</t>
  </si>
  <si>
    <t>0108204</t>
  </si>
  <si>
    <t>Выдача разрешений на строительство, разрешений на ввод объектов в эксплуатацию, подготовка и выдача градостроительных планов земельных участков Оверятского городского поселения</t>
  </si>
  <si>
    <t>0108404</t>
  </si>
  <si>
    <t>Осуществление полномочий в части выдачи разрешений на строительство, на ввод объектов в эксплуатацию</t>
  </si>
  <si>
    <t>0108209</t>
  </si>
  <si>
    <t>В части исполнения бюд.полномочий фин.органа поеления в случае возникновения расх.обяз-тв при заключении заказчиками поселения мун.контрактов и договоров в рамках ФЗ РФ от 05.04.2013 № 44-ФЗ "О контрактной системе в сфере закупок товаров, работ и услуг для обеспечения гос. и мун. нужд"</t>
  </si>
  <si>
    <t>0108409</t>
  </si>
  <si>
    <t>Осуществление полномочий в части исполнения функций уполномоченного органа поселения в сфере осуществления закупок при заключении заказчиками Стряпунинского сельского поселения муниципальных контрактов и договоров в рамках ФЗ РФ №44-ФЗ</t>
  </si>
  <si>
    <t>0316403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</si>
  <si>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</si>
  <si>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2108106</t>
  </si>
  <si>
    <t>Обеспечение жильем молодых семей</t>
  </si>
  <si>
    <t>2108206</t>
  </si>
  <si>
    <t>Обеспечение жильем молодых семей Оверятского городского поселения</t>
  </si>
  <si>
    <t>2108306</t>
  </si>
  <si>
    <t>2108406</t>
  </si>
  <si>
    <t>Обеспечение жильем молодых семей Стряпунинского сельского поселения</t>
  </si>
  <si>
    <t>0108102</t>
  </si>
  <si>
    <t>Осуществление внешнего муниципального финансового контроля Краснокамского городского поселения</t>
  </si>
  <si>
    <t>0108202</t>
  </si>
  <si>
    <t>Осуществление внешнего муниципального финансового контроля Оверятского городского поселения</t>
  </si>
  <si>
    <t>0108302</t>
  </si>
  <si>
    <t>0108402</t>
  </si>
  <si>
    <t>Осуществление внешнего муниципального финансового контроля Майского сельского поселения</t>
  </si>
  <si>
    <t>Осуществление внешнего муниципального финансового контроля Стряпунинского сельского поселения</t>
  </si>
  <si>
    <t>0620000</t>
  </si>
  <si>
    <t>0626206</t>
  </si>
  <si>
    <t>Приобретение музыкальных инструментов и оборудования для муниципальных образовательных учреждений (организаций) дополнительного образования детей сферы искусства и культуры Пермского края</t>
  </si>
  <si>
    <t>Подпрограмма «Развитие системы художественного образования Пермского края» государственной программы Пермского края «Культура Пермского края»</t>
  </si>
  <si>
    <t>1808103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</si>
  <si>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Краснокамского городского поселения</t>
  </si>
  <si>
    <t>1808203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</si>
  <si>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Оверятского городского поселения</t>
  </si>
  <si>
    <t>1808303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</si>
  <si>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Майского сельского поселения</t>
  </si>
  <si>
    <t>1808403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</si>
  <si>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Стряпунинского сельского поселения</t>
  </si>
  <si>
    <t>% исполнения</t>
  </si>
  <si>
    <t>Приложение 3</t>
  </si>
  <si>
    <t>Обеспечение жильем отдельных категорий граждан, установленных Федеральным законом от 12 января 
1995 г. № 5-ФЗ «О ветеранах», в соответствии с Указом Президента Российской  Федерации от 7 мая 2008г. 
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</si>
  <si>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</si>
  <si>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Приложение 2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</si>
  <si>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 Федерации от 7 мая 2008 г. № 714 «Об обеспечении жильем ветеранов Великой Отечественной войны 1941-1945 годов»</t>
  </si>
  <si>
    <t>Приложение 4</t>
  </si>
  <si>
    <t>Приложение 1</t>
  </si>
  <si>
    <t>Краснокамского муниципального района</t>
  </si>
  <si>
    <t>Отчет об исполнении бюджета Краснокамского муниципального района за  2014 года по бюджетополучателям (ведомственная структура расходов)</t>
  </si>
  <si>
    <t>Мероприятия ФЦП "Устойчивое развитие сельских территорий на 2014-2017 годы и на период до 2020 года"</t>
  </si>
  <si>
    <t>4000005</t>
  </si>
  <si>
    <t>Ведомственная целевая программа "Переход на электронный документооборот в сфере управления финансами Краснокамского муниципального района"</t>
  </si>
  <si>
    <t>0900000</t>
  </si>
  <si>
    <t>0940000</t>
  </si>
  <si>
    <t>0945064</t>
  </si>
  <si>
    <t>Государственная поддержка малого и среднего предпринимательства, включая крестьянские (фермерские) хозяйства</t>
  </si>
  <si>
    <t>0946208</t>
  </si>
  <si>
    <t>Софинансирование отдельных мероприятий муниципальных целевых программ развития малого и среднего предпринимательства</t>
  </si>
  <si>
    <t>0266401</t>
  </si>
  <si>
    <t>Реализация мероприятий по стимулированию педагогических работников по результатам обучения школьников</t>
  </si>
  <si>
    <t>0300009</t>
  </si>
  <si>
    <t>Лабораторные испытания дорог Краснокамского муниципального района и поселений</t>
  </si>
  <si>
    <t>0216405</t>
  </si>
  <si>
    <t>Внедрение федеральных государственных образовательных стандартов дошкольного образования</t>
  </si>
  <si>
    <t xml:space="preserve">Отчет об исполнении бюджета Краснокамского муниципального района по расходам за 2014 года </t>
  </si>
  <si>
    <t>Отчет об исполнении бюджета Краснокамского муниципального района по источникам финансирования дефицита бюджета за  2014 года</t>
  </si>
  <si>
    <t>Отчет об использовании средств резервного фонда администрации Краснокамского муниципального района за  2014 года</t>
  </si>
  <si>
    <t>Поддержка коммунального хозяйства</t>
  </si>
  <si>
    <t>к решению Земского собрания</t>
  </si>
  <si>
    <t>Отчет об использовании средств дорожного фонда Краснокамского муниципального района за 2014 год</t>
  </si>
  <si>
    <t>УТВЕРЖДЕНО</t>
  </si>
  <si>
    <t>решением Земского собрания</t>
  </si>
  <si>
    <t>от 27.02.2013 № 28</t>
  </si>
  <si>
    <t>Краснокамского муниципального</t>
  </si>
  <si>
    <t>района</t>
  </si>
  <si>
    <t>Отчет об исполнении бюджета Краснокамского муниципального района по доходам за  2014 год</t>
  </si>
  <si>
    <t>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</si>
  <si>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</si>
  <si>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</si>
  <si>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</si>
  <si>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</si>
  <si>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</si>
  <si>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</si>
  <si>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</si>
  <si>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</si>
  <si>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10504020020000110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</si>
  <si>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</si>
  <si>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</si>
  <si>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Плата за сбросы загрязняющих веществ в водные объекты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</si>
  <si>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</si>
  <si>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</si>
  <si>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</si>
  <si>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</si>
  <si>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</si>
  <si>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</si>
  <si>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</si>
  <si>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</si>
  <si>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116,118,статьей 119.1,пунктами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</si>
  <si>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</si>
  <si>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</si>
  <si>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819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</si>
  <si>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</si>
  <si>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11641000010000140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</si>
  <si>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</si>
  <si>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ст. 20.25 Кодекса Российской Федерации от административных правонарушениях</t>
  </si>
  <si>
    <t>Субсидии бюджетам бюджетной системы Российской Федерации (межбюджетные субсидии)</t>
  </si>
  <si>
    <t>20202009000000151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</si>
  <si>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</si>
  <si>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20202009050000151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</si>
  <si>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</si>
  <si>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</si>
  <si>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</si>
  <si>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</si>
  <si>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</si>
  <si>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субъектов Российской Федерации и муниципальных образований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</si>
  <si>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</si>
  <si>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для обеспечения воспитания и обучения детей-инвалидов в дошкольных образовательных учреждениях на дому</t>
  </si>
  <si>
    <t xml:space="preserve">Субвенции для обеспечения воспитания и обучения детей-инвалидов в дошкольных образовательных учреждениях 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</si>
  <si>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выплат) </t>
  </si>
  <si>
    <t>Субвенция на предоставление дополнительных социальных гарантий и льгот педагогическим работникам дошкольных и общеобразовательных организаций (в части ежемесячных надбавок педагогическим работникам общеобразовательных учреждений)</t>
  </si>
  <si>
    <t>Предоставление социальных гарантий и льгот педагогическим работникам дошкольных и общеобразовательных организаций (в части ежемесячных надбавок педагогическим работникам дошкольных учреждений)</t>
  </si>
  <si>
    <t>Предоставление социальных гарантий и льгот педагогическим работникам дошкольных и общеобразовательных организаций (Администрирование полномлчий в части ежемесячных надбавок педагогическим работникам дошкольных учреждений)</t>
  </si>
  <si>
    <t>Субвенции на обеспечение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</si>
  <si>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 xml:space="preserve">Обеспечение государственных полномочий на обеспечение жилыми помещениями реабилитированных лиц, имеющих инвалидность или являющихся пенсионерами и проживающих совместно членов их семей (Администрирование) 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</si>
  <si>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</si>
  <si>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</si>
  <si>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</si>
  <si>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</si>
  <si>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Прочие субвенции бюджетам муниципальных районов (Обеспечение жилыми помещениями реабилитационных лиц, имеющих инвалидность или являющихся пенсионерами, и проживающих совместно членов их семей)</t>
  </si>
  <si>
    <t>Долгосрочная целевая программа"Обеспечение жильем молодых семей в Пермском крае на 2011-2015 годы"</t>
  </si>
  <si>
    <t>Возникновение расходных обязательств поселения при заключении заказчиками поселения муниципальных контрактов и договоров в рамках Федерального закона Российской Федерации от 05.04.2013 № 44-ФЗ "О контрактной системе в сфере закупок товаров, работ и услуг для обеспечения государственных и муниципальных нужд"</t>
  </si>
  <si>
    <t>Газификация жилого фонда пос. Ласьва Краснокамского района Пермского края (проектно изыскательские работы)</t>
  </si>
  <si>
    <t xml:space="preserve"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поселений. </t>
  </si>
  <si>
    <t>Организация спортивных и досуговых мероприятий для молодежи и подростков на Краснокамского муниципального района</t>
  </si>
  <si>
    <t>Организация мероприятий по информированию населения Краснокамского муниципального района о последствиях потребления психоактивных веществ, обучению специалистов работе в антинаркотической сфере</t>
  </si>
  <si>
    <t xml:space="preserve">Реализация мероприятий по стимулированию педагогических работников по результатам обучения школьников </t>
  </si>
  <si>
    <t>Субвенция на предоставление учителям общеобразовательных учреждений ипотечного кредита</t>
  </si>
  <si>
    <t>Строительство детского сада на 190 мест г. Краснокамск, ул.Чапаева, 40 (оснащение оборудованием)</t>
  </si>
  <si>
    <t>20700000000000000</t>
  </si>
  <si>
    <t xml:space="preserve">Прочие безвозмездные поступления в бюджеты муниципальных районов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</si>
  <si>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</si>
  <si>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21805010100000180</t>
  </si>
  <si>
    <t xml:space="preserve">Доходы бюджетов поселений от возврата бюджетными учреждениями остатков субсидий прошлых лет
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</si>
  <si>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</si>
  <si>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</si>
  <si>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Обеспечение деятельности финансовых, налоговых и таможенных  органов и органов финансового (финансово-бюджетного) надзора </t>
  </si>
  <si>
    <t>0107</t>
  </si>
  <si>
    <t>Обеспечение проведения выборов и референдумов</t>
  </si>
  <si>
    <t>Обслуживание государственного и муниципального долга</t>
  </si>
  <si>
    <t>0112</t>
  </si>
  <si>
    <t>0114</t>
  </si>
  <si>
    <t>0200</t>
  </si>
  <si>
    <t>Национальная оборона</t>
  </si>
  <si>
    <t>0203</t>
  </si>
  <si>
    <t>Мобилизационная и вневойсковая подготовка</t>
  </si>
  <si>
    <t>0302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</si>
  <si>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</si>
  <si>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</si>
  <si>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0401</t>
  </si>
  <si>
    <t>Общеэкономические вопросы</t>
  </si>
  <si>
    <t>0407</t>
  </si>
  <si>
    <t>Лесное хозяйство</t>
  </si>
  <si>
    <t>Другие вопрсоы в области национальной экономики</t>
  </si>
  <si>
    <t>0505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</si>
  <si>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</si>
  <si>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</si>
  <si>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0806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</si>
  <si>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</si>
  <si>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</si>
  <si>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0901</t>
  </si>
  <si>
    <t>Стационарная медицинская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</si>
  <si>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</si>
  <si>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</si>
  <si>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</si>
  <si>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0910</t>
  </si>
  <si>
    <t>Другие вопросы в области здравоохранения, физической культуры и спорта</t>
  </si>
  <si>
    <t>Другие вопрсоы в области социальной политики</t>
  </si>
  <si>
    <t/>
  </si>
  <si>
    <t>от 27.05.2015 №  43</t>
  </si>
  <si>
    <t>от 27.05.2015 № 43</t>
  </si>
  <si>
    <t>от 27.05.2015  № 43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</si>
</sst>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_(* #,##0.00_);_(* \(#,##0.00\);_(* &quot;-&quot;??_);_(@_)"/>
    <numFmt numFmtId="166" formatCode="_-* #,##0.00\ _D_M_-;\-* #,##0.00\ _D_M_-;_-* &quot;-&quot;??\ _D_M_-;_-@_-"/>
    <numFmt numFmtId="167" formatCode="#,##0.0"/>
    <numFmt numFmtId="168" formatCode="0.0000%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"/>
    <numFmt numFmtId="176" formatCode="0.00000"/>
    <numFmt numFmtId="177" formatCode="0.0%"/>
    <numFmt numFmtId="178" formatCode="000000"/>
  </numFmts>
  <fonts count="90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Arial Cyr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1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68" fillId="8" borderId="0" applyNumberFormat="0" applyBorder="0" applyAlignment="0" applyProtection="0"/>
    <xf numFmtId="0" fontId="0" fillId="9" borderId="0" applyNumberFormat="0" applyBorder="0" applyAlignment="0" applyProtection="0"/>
    <xf numFmtId="0" fontId="68" fillId="10" borderId="0" applyNumberFormat="0" applyBorder="0" applyAlignment="0" applyProtection="0"/>
    <xf numFmtId="0" fontId="0" fillId="7" borderId="0" applyNumberFormat="0" applyBorder="0" applyAlignment="0" applyProtection="0"/>
    <xf numFmtId="0" fontId="68" fillId="11" borderId="0" applyNumberFormat="0" applyBorder="0" applyAlignment="0" applyProtection="0"/>
    <xf numFmtId="0" fontId="0" fillId="12" borderId="0" applyNumberFormat="0" applyBorder="0" applyAlignment="0" applyProtection="0"/>
    <xf numFmtId="0" fontId="68" fillId="13" borderId="0" applyNumberFormat="0" applyBorder="0" applyAlignment="0" applyProtection="0"/>
    <xf numFmtId="0" fontId="0" fillId="14" borderId="0" applyNumberFormat="0" applyBorder="0" applyAlignment="0" applyProtection="0"/>
    <xf numFmtId="0" fontId="68" fillId="15" borderId="0" applyNumberFormat="0" applyBorder="0" applyAlignment="0" applyProtection="0"/>
    <xf numFmtId="0" fontId="0" fillId="16" borderId="0" applyNumberFormat="0" applyBorder="0" applyAlignment="0" applyProtection="0"/>
    <xf numFmtId="0" fontId="68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68" fillId="22" borderId="0" applyNumberFormat="0" applyBorder="0" applyAlignment="0" applyProtection="0"/>
    <xf numFmtId="0" fontId="0" fillId="6" borderId="0" applyNumberFormat="0" applyBorder="0" applyAlignment="0" applyProtection="0"/>
    <xf numFmtId="0" fontId="68" fillId="23" borderId="0" applyNumberFormat="0" applyBorder="0" applyAlignment="0" applyProtection="0"/>
    <xf numFmtId="0" fontId="0" fillId="3" borderId="0" applyNumberFormat="0" applyBorder="0" applyAlignment="0" applyProtection="0"/>
    <xf numFmtId="0" fontId="68" fillId="24" borderId="0" applyNumberFormat="0" applyBorder="0" applyAlignment="0" applyProtection="0"/>
    <xf numFmtId="0" fontId="0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14" borderId="0" applyNumberFormat="0" applyBorder="0" applyAlignment="0" applyProtection="0"/>
    <xf numFmtId="0" fontId="68" fillId="27" borderId="0" applyNumberFormat="0" applyBorder="0" applyAlignment="0" applyProtection="0"/>
    <xf numFmtId="0" fontId="0" fillId="6" borderId="0" applyNumberFormat="0" applyBorder="0" applyAlignment="0" applyProtection="0"/>
    <xf numFmtId="0" fontId="68" fillId="28" borderId="0" applyNumberFormat="0" applyBorder="0" applyAlignment="0" applyProtection="0"/>
    <xf numFmtId="0" fontId="0" fillId="29" borderId="0" applyNumberFormat="0" applyBorder="0" applyAlignment="0" applyProtection="0"/>
    <xf numFmtId="0" fontId="17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69" fillId="30" borderId="0" applyNumberFormat="0" applyBorder="0" applyAlignment="0" applyProtection="0"/>
    <xf numFmtId="0" fontId="5" fillId="31" borderId="0" applyNumberFormat="0" applyBorder="0" applyAlignment="0" applyProtection="0"/>
    <xf numFmtId="0" fontId="69" fillId="32" borderId="0" applyNumberFormat="0" applyBorder="0" applyAlignment="0" applyProtection="0"/>
    <xf numFmtId="0" fontId="5" fillId="3" borderId="0" applyNumberFormat="0" applyBorder="0" applyAlignment="0" applyProtection="0"/>
    <xf numFmtId="0" fontId="69" fillId="33" borderId="0" applyNumberFormat="0" applyBorder="0" applyAlignment="0" applyProtection="0"/>
    <xf numFmtId="0" fontId="5" fillId="25" borderId="0" applyNumberFormat="0" applyBorder="0" applyAlignment="0" applyProtection="0"/>
    <xf numFmtId="0" fontId="69" fillId="34" borderId="0" applyNumberFormat="0" applyBorder="0" applyAlignment="0" applyProtection="0"/>
    <xf numFmtId="0" fontId="5" fillId="35" borderId="0" applyNumberFormat="0" applyBorder="0" applyAlignment="0" applyProtection="0"/>
    <xf numFmtId="0" fontId="69" fillId="36" borderId="0" applyNumberFormat="0" applyBorder="0" applyAlignment="0" applyProtection="0"/>
    <xf numFmtId="0" fontId="5" fillId="37" borderId="0" applyNumberFormat="0" applyBorder="0" applyAlignment="0" applyProtection="0"/>
    <xf numFmtId="0" fontId="69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0" fillId="45" borderId="0" applyNumberFormat="0" applyBorder="0" applyAlignment="0" applyProtection="0"/>
    <xf numFmtId="0" fontId="0" fillId="48" borderId="0" applyNumberFormat="0" applyBorder="0" applyAlignment="0" applyProtection="0"/>
    <xf numFmtId="0" fontId="5" fillId="46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0" fillId="56" borderId="0" applyNumberFormat="0" applyBorder="0" applyAlignment="0" applyProtection="0"/>
    <xf numFmtId="0" fontId="0" fillId="5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58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18" fillId="47" borderId="0" applyNumberFormat="0" applyBorder="0" applyAlignment="0" applyProtection="0"/>
    <xf numFmtId="0" fontId="19" fillId="63" borderId="1" applyNumberFormat="0" applyAlignment="0" applyProtection="0"/>
    <xf numFmtId="0" fontId="20" fillId="48" borderId="2" applyNumberFormat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60" borderId="1" applyNumberFormat="0" applyAlignment="0" applyProtection="0"/>
    <xf numFmtId="0" fontId="27" fillId="0" borderId="6" applyNumberFormat="0" applyFill="0" applyAlignment="0" applyProtection="0"/>
    <xf numFmtId="0" fontId="28" fillId="60" borderId="0" applyNumberFormat="0" applyBorder="0" applyAlignment="0" applyProtection="0"/>
    <xf numFmtId="0" fontId="16" fillId="0" borderId="0">
      <alignment/>
      <protection/>
    </xf>
    <xf numFmtId="0" fontId="1" fillId="59" borderId="7" applyNumberFormat="0" applyFont="0" applyAlignment="0" applyProtection="0"/>
    <xf numFmtId="0" fontId="29" fillId="63" borderId="8" applyNumberFormat="0" applyAlignment="0" applyProtection="0"/>
    <xf numFmtId="4" fontId="7" fillId="68" borderId="9" applyNumberFormat="0" applyProtection="0">
      <alignment vertical="center"/>
    </xf>
    <xf numFmtId="4" fontId="30" fillId="68" borderId="10" applyNumberFormat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4" fontId="8" fillId="68" borderId="9" applyNumberFormat="0" applyProtection="0">
      <alignment vertical="center"/>
    </xf>
    <xf numFmtId="4" fontId="31" fillId="68" borderId="10" applyNumberFormat="0" applyProtection="0">
      <alignment vertical="center"/>
    </xf>
    <xf numFmtId="0" fontId="1" fillId="0" borderId="0">
      <alignment/>
      <protection/>
    </xf>
    <xf numFmtId="4" fontId="7" fillId="68" borderId="9" applyNumberFormat="0" applyProtection="0">
      <alignment horizontal="left" vertical="center" indent="1"/>
    </xf>
    <xf numFmtId="4" fontId="30" fillId="68" borderId="10" applyNumberFormat="0" applyProtection="0">
      <alignment horizontal="left" vertical="center" indent="1"/>
    </xf>
    <xf numFmtId="0" fontId="1" fillId="0" borderId="0">
      <alignment/>
      <protection/>
    </xf>
    <xf numFmtId="4" fontId="7" fillId="68" borderId="9" applyNumberFormat="0" applyProtection="0">
      <alignment horizontal="left" vertical="center" indent="1"/>
    </xf>
    <xf numFmtId="0" fontId="9" fillId="68" borderId="10" applyNumberFormat="0" applyProtection="0">
      <alignment horizontal="left" vertical="top" indent="1"/>
    </xf>
    <xf numFmtId="0" fontId="30" fillId="68" borderId="10" applyNumberFormat="0" applyProtection="0">
      <alignment horizontal="left" vertical="top" indent="1"/>
    </xf>
    <xf numFmtId="0" fontId="1" fillId="0" borderId="0">
      <alignment/>
      <protection/>
    </xf>
    <xf numFmtId="4" fontId="7" fillId="37" borderId="9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1" fillId="0" borderId="0">
      <alignment/>
      <protection/>
    </xf>
    <xf numFmtId="4" fontId="7" fillId="7" borderId="9" applyNumberFormat="0" applyProtection="0">
      <alignment horizontal="right" vertical="center"/>
    </xf>
    <xf numFmtId="4" fontId="12" fillId="7" borderId="10" applyNumberFormat="0" applyProtection="0">
      <alignment horizontal="right" vertical="center"/>
    </xf>
    <xf numFmtId="0" fontId="1" fillId="0" borderId="0">
      <alignment/>
      <protection/>
    </xf>
    <xf numFmtId="4" fontId="7" fillId="69" borderId="9" applyNumberFormat="0" applyProtection="0">
      <alignment horizontal="right" vertical="center"/>
    </xf>
    <xf numFmtId="4" fontId="12" fillId="3" borderId="10" applyNumberFormat="0" applyProtection="0">
      <alignment horizontal="right" vertical="center"/>
    </xf>
    <xf numFmtId="0" fontId="1" fillId="0" borderId="0">
      <alignment/>
      <protection/>
    </xf>
    <xf numFmtId="4" fontId="7" fillId="70" borderId="11" applyNumberFormat="0" applyProtection="0">
      <alignment horizontal="right" vertical="center"/>
    </xf>
    <xf numFmtId="4" fontId="12" fillId="70" borderId="10" applyNumberFormat="0" applyProtection="0">
      <alignment horizontal="right" vertical="center"/>
    </xf>
    <xf numFmtId="0" fontId="1" fillId="0" borderId="0">
      <alignment/>
      <protection/>
    </xf>
    <xf numFmtId="4" fontId="7" fillId="29" borderId="9" applyNumberFormat="0" applyProtection="0">
      <alignment horizontal="right" vertical="center"/>
    </xf>
    <xf numFmtId="4" fontId="12" fillId="29" borderId="10" applyNumberFormat="0" applyProtection="0">
      <alignment horizontal="right" vertical="center"/>
    </xf>
    <xf numFmtId="0" fontId="1" fillId="0" borderId="0">
      <alignment/>
      <protection/>
    </xf>
    <xf numFmtId="4" fontId="7" fillId="39" borderId="9" applyNumberFormat="0" applyProtection="0">
      <alignment horizontal="right" vertical="center"/>
    </xf>
    <xf numFmtId="4" fontId="12" fillId="39" borderId="10" applyNumberFormat="0" applyProtection="0">
      <alignment horizontal="right" vertical="center"/>
    </xf>
    <xf numFmtId="0" fontId="1" fillId="0" borderId="0">
      <alignment/>
      <protection/>
    </xf>
    <xf numFmtId="4" fontId="7" fillId="71" borderId="9" applyNumberFormat="0" applyProtection="0">
      <alignment horizontal="right" vertical="center"/>
    </xf>
    <xf numFmtId="4" fontId="12" fillId="71" borderId="10" applyNumberFormat="0" applyProtection="0">
      <alignment horizontal="right" vertical="center"/>
    </xf>
    <xf numFmtId="0" fontId="1" fillId="0" borderId="0">
      <alignment/>
      <protection/>
    </xf>
    <xf numFmtId="4" fontId="7" fillId="20" borderId="9" applyNumberFormat="0" applyProtection="0">
      <alignment horizontal="right" vertical="center"/>
    </xf>
    <xf numFmtId="4" fontId="12" fillId="20" borderId="10" applyNumberFormat="0" applyProtection="0">
      <alignment horizontal="right" vertical="center"/>
    </xf>
    <xf numFmtId="0" fontId="1" fillId="0" borderId="0">
      <alignment/>
      <protection/>
    </xf>
    <xf numFmtId="4" fontId="7" fillId="72" borderId="9" applyNumberFormat="0" applyProtection="0">
      <alignment horizontal="right" vertical="center"/>
    </xf>
    <xf numFmtId="4" fontId="12" fillId="72" borderId="10" applyNumberFormat="0" applyProtection="0">
      <alignment horizontal="right" vertical="center"/>
    </xf>
    <xf numFmtId="0" fontId="1" fillId="0" borderId="0">
      <alignment/>
      <protection/>
    </xf>
    <xf numFmtId="4" fontId="7" fillId="25" borderId="9" applyNumberFormat="0" applyProtection="0">
      <alignment horizontal="right" vertical="center"/>
    </xf>
    <xf numFmtId="4" fontId="12" fillId="25" borderId="10" applyNumberFormat="0" applyProtection="0">
      <alignment horizontal="right" vertical="center"/>
    </xf>
    <xf numFmtId="0" fontId="1" fillId="0" borderId="0">
      <alignment/>
      <protection/>
    </xf>
    <xf numFmtId="4" fontId="7" fillId="73" borderId="11" applyNumberFormat="0" applyProtection="0">
      <alignment horizontal="left" vertical="center" indent="1"/>
    </xf>
    <xf numFmtId="4" fontId="30" fillId="73" borderId="12" applyNumberFormat="0" applyProtection="0">
      <alignment horizontal="left" vertical="center" indent="1"/>
    </xf>
    <xf numFmtId="0" fontId="1" fillId="0" borderId="0">
      <alignment/>
      <protection/>
    </xf>
    <xf numFmtId="4" fontId="1" fillId="19" borderId="11" applyNumberFormat="0" applyProtection="0">
      <alignment horizontal="left" vertical="center" indent="1"/>
    </xf>
    <xf numFmtId="4" fontId="12" fillId="74" borderId="0" applyNumberFormat="0" applyProtection="0">
      <alignment horizontal="left" vertical="center" indent="1"/>
    </xf>
    <xf numFmtId="0" fontId="1" fillId="0" borderId="0">
      <alignment/>
      <protection/>
    </xf>
    <xf numFmtId="4" fontId="1" fillId="19" borderId="11" applyNumberFormat="0" applyProtection="0">
      <alignment horizontal="left" vertical="center" indent="1"/>
    </xf>
    <xf numFmtId="4" fontId="32" fillId="19" borderId="0" applyNumberFormat="0" applyProtection="0">
      <alignment horizontal="left" vertical="center" indent="1"/>
    </xf>
    <xf numFmtId="0" fontId="1" fillId="0" borderId="0">
      <alignment/>
      <protection/>
    </xf>
    <xf numFmtId="4" fontId="7" fillId="2" borderId="9" applyNumberFormat="0" applyProtection="0">
      <alignment horizontal="right" vertical="center"/>
    </xf>
    <xf numFmtId="4" fontId="12" fillId="2" borderId="10" applyNumberFormat="0" applyProtection="0">
      <alignment horizontal="right" vertical="center"/>
    </xf>
    <xf numFmtId="0" fontId="1" fillId="0" borderId="0">
      <alignment/>
      <protection/>
    </xf>
    <xf numFmtId="4" fontId="7" fillId="74" borderId="11" applyNumberFormat="0" applyProtection="0">
      <alignment horizontal="left" vertical="center" indent="1"/>
    </xf>
    <xf numFmtId="4" fontId="12" fillId="74" borderId="0" applyNumberFormat="0" applyProtection="0">
      <alignment horizontal="left" vertical="center" indent="1"/>
    </xf>
    <xf numFmtId="0" fontId="1" fillId="0" borderId="0">
      <alignment/>
      <protection/>
    </xf>
    <xf numFmtId="4" fontId="7" fillId="2" borderId="11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1" fillId="0" borderId="0">
      <alignment/>
      <protection/>
    </xf>
    <xf numFmtId="0" fontId="1" fillId="19" borderId="10" applyNumberFormat="0" applyProtection="0">
      <alignment horizontal="left" vertical="center" indent="1"/>
    </xf>
    <xf numFmtId="0" fontId="7" fillId="21" borderId="9" applyNumberFormat="0" applyProtection="0">
      <alignment horizontal="left" vertical="center" indent="1"/>
    </xf>
    <xf numFmtId="0" fontId="1" fillId="19" borderId="10" applyNumberFormat="0" applyProtection="0">
      <alignment horizontal="left" vertical="center" indent="1"/>
    </xf>
    <xf numFmtId="0" fontId="7" fillId="19" borderId="10" applyNumberFormat="0" applyProtection="0">
      <alignment horizontal="left" vertical="top" indent="1"/>
    </xf>
    <xf numFmtId="0" fontId="1" fillId="19" borderId="10" applyNumberFormat="0" applyProtection="0">
      <alignment horizontal="left" vertical="top" indent="1"/>
    </xf>
    <xf numFmtId="0" fontId="1" fillId="0" borderId="0">
      <alignment/>
      <protection/>
    </xf>
    <xf numFmtId="0" fontId="1" fillId="2" borderId="10" applyNumberFormat="0" applyProtection="0">
      <alignment horizontal="left" vertical="center" indent="1"/>
    </xf>
    <xf numFmtId="0" fontId="7" fillId="75" borderId="9" applyNumberFormat="0" applyProtection="0">
      <alignment horizontal="left" vertical="center" indent="1"/>
    </xf>
    <xf numFmtId="0" fontId="7" fillId="2" borderId="10" applyNumberFormat="0" applyProtection="0">
      <alignment horizontal="left" vertical="top" indent="1"/>
    </xf>
    <xf numFmtId="0" fontId="1" fillId="2" borderId="10" applyNumberFormat="0" applyProtection="0">
      <alignment horizontal="left" vertical="top" indent="1"/>
    </xf>
    <xf numFmtId="0" fontId="1" fillId="0" borderId="0">
      <alignment/>
      <protection/>
    </xf>
    <xf numFmtId="0" fontId="1" fillId="6" borderId="10" applyNumberFormat="0" applyProtection="0">
      <alignment horizontal="left" vertical="center" indent="1"/>
    </xf>
    <xf numFmtId="0" fontId="7" fillId="6" borderId="9" applyNumberFormat="0" applyProtection="0">
      <alignment horizontal="left" vertical="center" indent="1"/>
    </xf>
    <xf numFmtId="0" fontId="7" fillId="6" borderId="10" applyNumberFormat="0" applyProtection="0">
      <alignment horizontal="left" vertical="top" indent="1"/>
    </xf>
    <xf numFmtId="0" fontId="1" fillId="6" borderId="10" applyNumberFormat="0" applyProtection="0">
      <alignment horizontal="left" vertical="top" indent="1"/>
    </xf>
    <xf numFmtId="0" fontId="1" fillId="0" borderId="0">
      <alignment/>
      <protection/>
    </xf>
    <xf numFmtId="0" fontId="7" fillId="74" borderId="9" applyNumberFormat="0" applyProtection="0">
      <alignment horizontal="left" vertical="center" indent="1"/>
    </xf>
    <xf numFmtId="0" fontId="1" fillId="74" borderId="10" applyNumberFormat="0" applyProtection="0">
      <alignment horizontal="left" vertical="center" indent="1"/>
    </xf>
    <xf numFmtId="0" fontId="1" fillId="0" borderId="0">
      <alignment/>
      <protection/>
    </xf>
    <xf numFmtId="0" fontId="7" fillId="74" borderId="10" applyNumberFormat="0" applyProtection="0">
      <alignment horizontal="left" vertical="top" indent="1"/>
    </xf>
    <xf numFmtId="0" fontId="1" fillId="74" borderId="10" applyNumberFormat="0" applyProtection="0">
      <alignment horizontal="left" vertical="top" indent="1"/>
    </xf>
    <xf numFmtId="0" fontId="1" fillId="0" borderId="0">
      <alignment/>
      <protection/>
    </xf>
    <xf numFmtId="0" fontId="7" fillId="5" borderId="13" applyNumberFormat="0">
      <alignment/>
      <protection locked="0"/>
    </xf>
    <xf numFmtId="0" fontId="1" fillId="5" borderId="14" applyNumberFormat="0">
      <alignment/>
      <protection locked="0"/>
    </xf>
    <xf numFmtId="0" fontId="1" fillId="0" borderId="0">
      <alignment/>
      <protection/>
    </xf>
    <xf numFmtId="0" fontId="10" fillId="19" borderId="15" applyBorder="0">
      <alignment/>
      <protection/>
    </xf>
    <xf numFmtId="4" fontId="11" fillId="4" borderId="10" applyNumberFormat="0" applyProtection="0">
      <alignment vertical="center"/>
    </xf>
    <xf numFmtId="4" fontId="12" fillId="4" borderId="10" applyNumberFormat="0" applyProtection="0">
      <alignment vertical="center"/>
    </xf>
    <xf numFmtId="0" fontId="1" fillId="0" borderId="0">
      <alignment/>
      <protection/>
    </xf>
    <xf numFmtId="4" fontId="8" fillId="4" borderId="14" applyNumberFormat="0" applyProtection="0">
      <alignment vertical="center"/>
    </xf>
    <xf numFmtId="4" fontId="33" fillId="4" borderId="10" applyNumberFormat="0" applyProtection="0">
      <alignment vertical="center"/>
    </xf>
    <xf numFmtId="0" fontId="1" fillId="0" borderId="0">
      <alignment/>
      <protection/>
    </xf>
    <xf numFmtId="4" fontId="11" fillId="21" borderId="10" applyNumberFormat="0" applyProtection="0">
      <alignment horizontal="left" vertical="center" indent="1"/>
    </xf>
    <xf numFmtId="4" fontId="12" fillId="4" borderId="10" applyNumberFormat="0" applyProtection="0">
      <alignment horizontal="left" vertical="center" indent="1"/>
    </xf>
    <xf numFmtId="0" fontId="1" fillId="0" borderId="0">
      <alignment/>
      <protection/>
    </xf>
    <xf numFmtId="0" fontId="11" fillId="4" borderId="10" applyNumberFormat="0" applyProtection="0">
      <alignment horizontal="left" vertical="top" indent="1"/>
    </xf>
    <xf numFmtId="0" fontId="12" fillId="4" borderId="10" applyNumberFormat="0" applyProtection="0">
      <alignment horizontal="left" vertical="top" indent="1"/>
    </xf>
    <xf numFmtId="0" fontId="1" fillId="0" borderId="0">
      <alignment/>
      <protection/>
    </xf>
    <xf numFmtId="4" fontId="12" fillId="74" borderId="10" applyNumberFormat="0" applyProtection="0">
      <alignment horizontal="right" vertical="center"/>
    </xf>
    <xf numFmtId="4" fontId="7" fillId="0" borderId="9" applyNumberFormat="0" applyProtection="0">
      <alignment horizontal="right" vertical="center"/>
    </xf>
    <xf numFmtId="4" fontId="7" fillId="0" borderId="9" applyNumberFormat="0" applyProtection="0">
      <alignment horizontal="right" vertical="center"/>
    </xf>
    <xf numFmtId="4" fontId="8" fillId="5" borderId="9" applyNumberFormat="0" applyProtection="0">
      <alignment horizontal="right" vertical="center"/>
    </xf>
    <xf numFmtId="4" fontId="33" fillId="74" borderId="10" applyNumberFormat="0" applyProtection="0">
      <alignment horizontal="right" vertical="center"/>
    </xf>
    <xf numFmtId="0" fontId="1" fillId="0" borderId="0">
      <alignment/>
      <protection/>
    </xf>
    <xf numFmtId="4" fontId="7" fillId="37" borderId="9" applyNumberFormat="0" applyProtection="0">
      <alignment horizontal="left" vertical="center" indent="1"/>
    </xf>
    <xf numFmtId="4" fontId="12" fillId="2" borderId="10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1" fillId="2" borderId="10" applyNumberFormat="0" applyProtection="0">
      <alignment horizontal="left" vertical="top" indent="1"/>
    </xf>
    <xf numFmtId="0" fontId="12" fillId="2" borderId="10" applyNumberFormat="0" applyProtection="0">
      <alignment horizontal="left" vertical="top" indent="1"/>
    </xf>
    <xf numFmtId="0" fontId="1" fillId="0" borderId="0">
      <alignment/>
      <protection/>
    </xf>
    <xf numFmtId="4" fontId="13" fillId="76" borderId="11" applyNumberFormat="0" applyProtection="0">
      <alignment horizontal="left" vertical="center" indent="1"/>
    </xf>
    <xf numFmtId="4" fontId="34" fillId="76" borderId="0" applyNumberFormat="0" applyProtection="0">
      <alignment horizontal="left" vertical="center" indent="1"/>
    </xf>
    <xf numFmtId="0" fontId="1" fillId="0" borderId="0">
      <alignment/>
      <protection/>
    </xf>
    <xf numFmtId="0" fontId="7" fillId="77" borderId="14">
      <alignment/>
      <protection/>
    </xf>
    <xf numFmtId="4" fontId="14" fillId="5" borderId="9" applyNumberFormat="0" applyProtection="0">
      <alignment horizontal="right" vertical="center"/>
    </xf>
    <xf numFmtId="4" fontId="35" fillId="74" borderId="10" applyNumberFormat="0" applyProtection="0">
      <alignment horizontal="right" vertical="center"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69" fillId="78" borderId="0" applyNumberFormat="0" applyBorder="0" applyAlignment="0" applyProtection="0"/>
    <xf numFmtId="0" fontId="5" fillId="79" borderId="0" applyNumberFormat="0" applyBorder="0" applyAlignment="0" applyProtection="0"/>
    <xf numFmtId="0" fontId="69" fillId="80" borderId="0" applyNumberFormat="0" applyBorder="0" applyAlignment="0" applyProtection="0"/>
    <xf numFmtId="0" fontId="5" fillId="70" borderId="0" applyNumberFormat="0" applyBorder="0" applyAlignment="0" applyProtection="0"/>
    <xf numFmtId="0" fontId="69" fillId="81" borderId="0" applyNumberFormat="0" applyBorder="0" applyAlignment="0" applyProtection="0"/>
    <xf numFmtId="0" fontId="5" fillId="20" borderId="0" applyNumberFormat="0" applyBorder="0" applyAlignment="0" applyProtection="0"/>
    <xf numFmtId="0" fontId="69" fillId="82" borderId="0" applyNumberFormat="0" applyBorder="0" applyAlignment="0" applyProtection="0"/>
    <xf numFmtId="0" fontId="5" fillId="35" borderId="0" applyNumberFormat="0" applyBorder="0" applyAlignment="0" applyProtection="0"/>
    <xf numFmtId="0" fontId="69" fillId="83" borderId="0" applyNumberFormat="0" applyBorder="0" applyAlignment="0" applyProtection="0"/>
    <xf numFmtId="0" fontId="5" fillId="37" borderId="0" applyNumberFormat="0" applyBorder="0" applyAlignment="0" applyProtection="0"/>
    <xf numFmtId="0" fontId="69" fillId="84" borderId="0" applyNumberFormat="0" applyBorder="0" applyAlignment="0" applyProtection="0"/>
    <xf numFmtId="0" fontId="5" fillId="71" borderId="0" applyNumberFormat="0" applyBorder="0" applyAlignment="0" applyProtection="0"/>
    <xf numFmtId="0" fontId="70" fillId="85" borderId="17" applyNumberFormat="0" applyAlignment="0" applyProtection="0"/>
    <xf numFmtId="0" fontId="37" fillId="18" borderId="1" applyNumberFormat="0" applyAlignment="0" applyProtection="0"/>
    <xf numFmtId="0" fontId="71" fillId="86" borderId="18" applyNumberFormat="0" applyAlignment="0" applyProtection="0"/>
    <xf numFmtId="0" fontId="29" fillId="21" borderId="8" applyNumberFormat="0" applyAlignment="0" applyProtection="0"/>
    <xf numFmtId="0" fontId="72" fillId="86" borderId="17" applyNumberFormat="0" applyAlignment="0" applyProtection="0"/>
    <xf numFmtId="0" fontId="38" fillId="21" borderId="1" applyNumberFormat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19" applyNumberFormat="0" applyFill="0" applyAlignment="0" applyProtection="0"/>
    <xf numFmtId="0" fontId="39" fillId="0" borderId="20" applyNumberFormat="0" applyFill="0" applyAlignment="0" applyProtection="0"/>
    <xf numFmtId="0" fontId="75" fillId="0" borderId="21" applyNumberFormat="0" applyFill="0" applyAlignment="0" applyProtection="0"/>
    <xf numFmtId="0" fontId="40" fillId="0" borderId="4" applyNumberFormat="0" applyFill="0" applyAlignment="0" applyProtection="0"/>
    <xf numFmtId="0" fontId="76" fillId="0" borderId="22" applyNumberFormat="0" applyFill="0" applyAlignment="0" applyProtection="0"/>
    <xf numFmtId="0" fontId="41" fillId="0" borderId="23" applyNumberFormat="0" applyFill="0" applyAlignment="0" applyProtection="0"/>
    <xf numFmtId="0" fontId="7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7" fillId="0" borderId="24" applyNumberFormat="0" applyFill="0" applyAlignment="0" applyProtection="0"/>
    <xf numFmtId="0" fontId="6" fillId="0" borderId="25" applyNumberFormat="0" applyFill="0" applyAlignment="0" applyProtection="0"/>
    <xf numFmtId="0" fontId="78" fillId="87" borderId="26" applyNumberFormat="0" applyAlignment="0" applyProtection="0"/>
    <xf numFmtId="0" fontId="20" fillId="88" borderId="2" applyNumberFormat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0" fillId="89" borderId="0" applyNumberFormat="0" applyBorder="0" applyAlignment="0" applyProtection="0"/>
    <xf numFmtId="0" fontId="28" fillId="68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9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7" fillId="90" borderId="0">
      <alignment/>
      <protection/>
    </xf>
    <xf numFmtId="0" fontId="16" fillId="0" borderId="0">
      <alignment/>
      <protection/>
    </xf>
    <xf numFmtId="0" fontId="81" fillId="0" borderId="0" applyNumberFormat="0" applyFill="0" applyBorder="0" applyAlignment="0" applyProtection="0"/>
    <xf numFmtId="0" fontId="82" fillId="91" borderId="0" applyNumberFormat="0" applyBorder="0" applyAlignment="0" applyProtection="0"/>
    <xf numFmtId="0" fontId="43" fillId="7" borderId="0" applyNumberFormat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1" fillId="4" borderId="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4" fillId="0" borderId="28" applyNumberFormat="0" applyFill="0" applyAlignment="0" applyProtection="0"/>
    <xf numFmtId="0" fontId="45" fillId="0" borderId="29" applyNumberFormat="0" applyFill="0" applyAlignment="0" applyProtection="0"/>
    <xf numFmtId="0" fontId="46" fillId="0" borderId="0">
      <alignment/>
      <protection/>
    </xf>
    <xf numFmtId="0" fontId="8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6" fillId="93" borderId="0" applyNumberFormat="0" applyBorder="0" applyAlignment="0" applyProtection="0"/>
    <xf numFmtId="0" fontId="22" fillId="1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14" xfId="282" applyFont="1" applyBorder="1" applyAlignment="1">
      <alignment vertical="top" wrapText="1"/>
      <protection/>
    </xf>
    <xf numFmtId="0" fontId="2" fillId="0" borderId="14" xfId="282" applyFont="1" applyBorder="1" applyAlignment="1">
      <alignment horizontal="left" vertical="top" wrapText="1"/>
      <protection/>
    </xf>
    <xf numFmtId="0" fontId="1" fillId="0" borderId="0" xfId="282" applyFont="1">
      <alignment/>
      <protection/>
    </xf>
    <xf numFmtId="0" fontId="2" fillId="0" borderId="0" xfId="0" applyFont="1" applyAlignment="1">
      <alignment vertical="top" wrapText="1"/>
    </xf>
    <xf numFmtId="0" fontId="2" fillId="0" borderId="0" xfId="282" applyFont="1" applyAlignment="1">
      <alignment horizontal="right" vertical="top" wrapText="1"/>
      <protection/>
    </xf>
    <xf numFmtId="0" fontId="4" fillId="0" borderId="0" xfId="282" applyFont="1" applyFill="1">
      <alignment/>
      <protection/>
    </xf>
    <xf numFmtId="0" fontId="2" fillId="0" borderId="0" xfId="282" applyFont="1" applyFill="1">
      <alignment/>
      <protection/>
    </xf>
    <xf numFmtId="0" fontId="3" fillId="0" borderId="30" xfId="282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 vertical="top" wrapText="1"/>
    </xf>
    <xf numFmtId="0" fontId="2" fillId="0" borderId="14" xfId="282" applyFont="1" applyBorder="1" applyAlignment="1">
      <alignment horizontal="center" vertical="center" wrapText="1"/>
      <protection/>
    </xf>
    <xf numFmtId="0" fontId="2" fillId="0" borderId="14" xfId="282" applyFont="1" applyBorder="1" applyAlignment="1">
      <alignment horizontal="center" vertical="center"/>
      <protection/>
    </xf>
    <xf numFmtId="167" fontId="2" fillId="0" borderId="14" xfId="282" applyNumberFormat="1" applyFont="1" applyFill="1" applyBorder="1" applyAlignment="1">
      <alignment horizontal="right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167" fontId="2" fillId="0" borderId="14" xfId="282" applyNumberFormat="1" applyFont="1" applyFill="1" applyBorder="1" applyAlignment="1">
      <alignment vertical="center" wrapText="1"/>
      <protection/>
    </xf>
    <xf numFmtId="0" fontId="2" fillId="0" borderId="14" xfId="281" applyFont="1" applyBorder="1" applyAlignment="1">
      <alignment horizontal="center" vertical="center"/>
      <protection/>
    </xf>
    <xf numFmtId="0" fontId="2" fillId="0" borderId="14" xfId="281" applyFont="1" applyFill="1" applyBorder="1" applyAlignment="1">
      <alignment horizontal="left" vertical="top" wrapText="1"/>
      <protection/>
    </xf>
    <xf numFmtId="49" fontId="2" fillId="0" borderId="0" xfId="0" applyNumberFormat="1" applyFont="1" applyFill="1" applyAlignment="1">
      <alignment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left" vertical="center" wrapText="1"/>
    </xf>
    <xf numFmtId="167" fontId="2" fillId="0" borderId="31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167" fontId="3" fillId="0" borderId="3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/>
    </xf>
    <xf numFmtId="167" fontId="3" fillId="0" borderId="31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horizontal="left" vertical="center" wrapText="1"/>
    </xf>
    <xf numFmtId="167" fontId="3" fillId="0" borderId="14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Alignment="1">
      <alignment/>
    </xf>
    <xf numFmtId="0" fontId="3" fillId="0" borderId="14" xfId="282" applyFont="1" applyBorder="1" applyAlignment="1">
      <alignment horizontal="center" vertical="center" wrapText="1"/>
      <protection/>
    </xf>
    <xf numFmtId="0" fontId="3" fillId="0" borderId="14" xfId="282" applyFont="1" applyBorder="1" applyAlignment="1">
      <alignment horizontal="left" vertical="top" wrapText="1"/>
      <protection/>
    </xf>
    <xf numFmtId="0" fontId="3" fillId="0" borderId="0" xfId="0" applyFont="1" applyAlignment="1">
      <alignment horizontal="center" vertical="top" wrapText="1"/>
    </xf>
    <xf numFmtId="0" fontId="3" fillId="0" borderId="14" xfId="282" applyFont="1" applyBorder="1" applyAlignment="1">
      <alignment horizontal="center" vertical="center"/>
      <protection/>
    </xf>
    <xf numFmtId="167" fontId="3" fillId="0" borderId="14" xfId="282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281" applyFont="1" applyBorder="1" applyAlignment="1">
      <alignment horizontal="center" vertical="center" wrapText="1"/>
      <protection/>
    </xf>
    <xf numFmtId="0" fontId="3" fillId="0" borderId="14" xfId="281" applyFont="1" applyBorder="1" applyAlignment="1">
      <alignment horizontal="left" vertical="top" wrapText="1"/>
      <protection/>
    </xf>
    <xf numFmtId="167" fontId="2" fillId="0" borderId="33" xfId="0" applyNumberFormat="1" applyFont="1" applyFill="1" applyBorder="1" applyAlignment="1">
      <alignment horizontal="right" vertical="center"/>
    </xf>
    <xf numFmtId="167" fontId="2" fillId="0" borderId="14" xfId="0" applyNumberFormat="1" applyFont="1" applyFill="1" applyBorder="1" applyAlignment="1">
      <alignment horizontal="right" vertical="center"/>
    </xf>
    <xf numFmtId="177" fontId="3" fillId="0" borderId="14" xfId="296" applyNumberFormat="1" applyFont="1" applyFill="1" applyBorder="1" applyAlignment="1">
      <alignment horizontal="right" vertical="center"/>
    </xf>
    <xf numFmtId="177" fontId="2" fillId="0" borderId="14" xfId="296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wrapText="1"/>
    </xf>
    <xf numFmtId="49" fontId="47" fillId="0" borderId="14" xfId="0" applyNumberFormat="1" applyFont="1" applyFill="1" applyBorder="1" applyAlignment="1">
      <alignment horizontal="center" vertical="center"/>
    </xf>
    <xf numFmtId="177" fontId="2" fillId="0" borderId="31" xfId="296" applyNumberFormat="1" applyFont="1" applyFill="1" applyBorder="1" applyAlignment="1">
      <alignment horizontal="right" vertical="center"/>
    </xf>
    <xf numFmtId="177" fontId="3" fillId="0" borderId="31" xfId="296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indent="5"/>
    </xf>
    <xf numFmtId="0" fontId="49" fillId="0" borderId="0" xfId="288" applyFont="1">
      <alignment/>
      <protection/>
    </xf>
    <xf numFmtId="0" fontId="49" fillId="0" borderId="0" xfId="288" applyFont="1" applyAlignment="1">
      <alignment horizontal="right"/>
      <protection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288" applyNumberFormat="1" applyFont="1">
      <alignment/>
      <protection/>
    </xf>
    <xf numFmtId="0" fontId="51" fillId="0" borderId="14" xfId="288" applyNumberFormat="1" applyFont="1" applyBorder="1" applyAlignment="1">
      <alignment horizontal="center" vertical="center" wrapText="1"/>
      <protection/>
    </xf>
    <xf numFmtId="0" fontId="49" fillId="0" borderId="14" xfId="288" applyNumberFormat="1" applyFont="1" applyBorder="1" applyAlignment="1">
      <alignment horizontal="center" vertical="center" wrapText="1"/>
      <protection/>
    </xf>
    <xf numFmtId="0" fontId="51" fillId="0" borderId="14" xfId="0" applyNumberFormat="1" applyFont="1" applyBorder="1" applyAlignment="1">
      <alignment horizontal="center" vertical="center" wrapText="1"/>
    </xf>
    <xf numFmtId="0" fontId="49" fillId="0" borderId="0" xfId="288" applyFont="1" applyAlignment="1">
      <alignment horizontal="center" vertical="center"/>
      <protection/>
    </xf>
    <xf numFmtId="49" fontId="49" fillId="0" borderId="14" xfId="288" applyNumberFormat="1" applyFont="1" applyBorder="1" applyAlignment="1">
      <alignment horizontal="center" vertical="center" wrapText="1"/>
      <protection/>
    </xf>
    <xf numFmtId="0" fontId="49" fillId="0" borderId="34" xfId="288" applyNumberFormat="1" applyFont="1" applyBorder="1" applyAlignment="1">
      <alignment horizontal="center" vertical="center" wrapText="1"/>
      <protection/>
    </xf>
    <xf numFmtId="0" fontId="49" fillId="0" borderId="14" xfId="288" applyNumberFormat="1" applyFont="1" applyBorder="1" applyAlignment="1">
      <alignment horizontal="center" vertical="top" wrapText="1"/>
      <protection/>
    </xf>
    <xf numFmtId="0" fontId="49" fillId="0" borderId="0" xfId="288" applyFont="1" applyAlignment="1">
      <alignment vertical="top"/>
      <protection/>
    </xf>
    <xf numFmtId="49" fontId="49" fillId="0" borderId="14" xfId="288" applyNumberFormat="1" applyFont="1" applyBorder="1" applyAlignment="1">
      <alignment horizontal="center" vertical="top" wrapText="1"/>
      <protection/>
    </xf>
    <xf numFmtId="0" fontId="51" fillId="0" borderId="14" xfId="288" applyNumberFormat="1" applyFont="1" applyBorder="1" applyAlignment="1">
      <alignment horizontal="right" vertical="center"/>
      <protection/>
    </xf>
    <xf numFmtId="0" fontId="51" fillId="0" borderId="14" xfId="288" applyNumberFormat="1" applyFont="1" applyBorder="1" applyAlignment="1">
      <alignment horizontal="center" vertical="center" wrapText="1"/>
      <protection/>
    </xf>
    <xf numFmtId="0" fontId="51" fillId="0" borderId="14" xfId="288" applyNumberFormat="1" applyFont="1" applyBorder="1" applyAlignment="1">
      <alignment horizontal="left" vertical="center" wrapText="1"/>
      <protection/>
    </xf>
    <xf numFmtId="0" fontId="51" fillId="0" borderId="14" xfId="288" applyNumberFormat="1" applyFont="1" applyBorder="1" applyAlignment="1">
      <alignment horizontal="right" vertical="center" wrapText="1"/>
      <protection/>
    </xf>
    <xf numFmtId="0" fontId="51" fillId="0" borderId="14" xfId="296" applyNumberFormat="1" applyFont="1" applyBorder="1" applyAlignment="1">
      <alignment vertical="center"/>
    </xf>
    <xf numFmtId="0" fontId="51" fillId="0" borderId="14" xfId="288" applyNumberFormat="1" applyFont="1" applyBorder="1" applyAlignment="1">
      <alignment vertical="center"/>
      <protection/>
    </xf>
    <xf numFmtId="167" fontId="51" fillId="0" borderId="14" xfId="288" applyNumberFormat="1" applyFont="1" applyBorder="1" applyAlignment="1">
      <alignment horizontal="center" vertical="center" wrapText="1"/>
      <protection/>
    </xf>
    <xf numFmtId="0" fontId="51" fillId="0" borderId="0" xfId="288" applyFont="1" applyAlignment="1">
      <alignment vertical="center"/>
      <protection/>
    </xf>
    <xf numFmtId="167" fontId="51" fillId="0" borderId="14" xfId="288" applyNumberFormat="1" applyFont="1" applyBorder="1" applyAlignment="1">
      <alignment horizontal="right" vertical="center" wrapText="1"/>
      <protection/>
    </xf>
    <xf numFmtId="0" fontId="51" fillId="0" borderId="14" xfId="288" applyNumberFormat="1" applyFont="1" applyFill="1" applyBorder="1" applyAlignment="1">
      <alignment horizontal="right" vertical="center"/>
      <protection/>
    </xf>
    <xf numFmtId="49" fontId="51" fillId="0" borderId="14" xfId="288" applyNumberFormat="1" applyFont="1" applyFill="1" applyBorder="1" applyAlignment="1">
      <alignment horizontal="center" vertical="center" wrapText="1"/>
      <protection/>
    </xf>
    <xf numFmtId="0" fontId="51" fillId="0" borderId="14" xfId="288" applyNumberFormat="1" applyFont="1" applyFill="1" applyBorder="1" applyAlignment="1">
      <alignment horizontal="left" vertical="center" wrapText="1"/>
      <protection/>
    </xf>
    <xf numFmtId="0" fontId="51" fillId="0" borderId="14" xfId="288" applyNumberFormat="1" applyFont="1" applyFill="1" applyBorder="1" applyAlignment="1">
      <alignment horizontal="right" vertical="center" wrapText="1"/>
      <protection/>
    </xf>
    <xf numFmtId="0" fontId="51" fillId="0" borderId="14" xfId="296" applyNumberFormat="1" applyFont="1" applyFill="1" applyBorder="1" applyAlignment="1">
      <alignment vertical="center"/>
    </xf>
    <xf numFmtId="0" fontId="51" fillId="0" borderId="14" xfId="288" applyNumberFormat="1" applyFont="1" applyFill="1" applyBorder="1" applyAlignment="1">
      <alignment vertical="center"/>
      <protection/>
    </xf>
    <xf numFmtId="167" fontId="51" fillId="0" borderId="14" xfId="288" applyNumberFormat="1" applyFont="1" applyFill="1" applyBorder="1" applyAlignment="1">
      <alignment horizontal="center" vertical="center" wrapText="1"/>
      <protection/>
    </xf>
    <xf numFmtId="0" fontId="51" fillId="0" borderId="0" xfId="288" applyFont="1" applyFill="1" applyAlignment="1">
      <alignment vertical="center"/>
      <protection/>
    </xf>
    <xf numFmtId="167" fontId="51" fillId="0" borderId="14" xfId="288" applyNumberFormat="1" applyFont="1" applyFill="1" applyBorder="1" applyAlignment="1">
      <alignment horizontal="right" vertical="center" wrapText="1"/>
      <protection/>
    </xf>
    <xf numFmtId="0" fontId="52" fillId="0" borderId="14" xfId="288" applyNumberFormat="1" applyFont="1" applyFill="1" applyBorder="1" applyAlignment="1">
      <alignment horizontal="right" vertical="center"/>
      <protection/>
    </xf>
    <xf numFmtId="0" fontId="52" fillId="0" borderId="14" xfId="288" applyNumberFormat="1" applyFont="1" applyFill="1" applyBorder="1" applyAlignment="1">
      <alignment horizontal="center" vertical="center" wrapText="1"/>
      <protection/>
    </xf>
    <xf numFmtId="0" fontId="52" fillId="0" borderId="14" xfId="288" applyNumberFormat="1" applyFont="1" applyFill="1" applyBorder="1" applyAlignment="1">
      <alignment horizontal="left" vertical="center" wrapText="1"/>
      <protection/>
    </xf>
    <xf numFmtId="0" fontId="52" fillId="0" borderId="14" xfId="288" applyNumberFormat="1" applyFont="1" applyFill="1" applyBorder="1" applyAlignment="1">
      <alignment horizontal="right" vertical="center" wrapText="1"/>
      <protection/>
    </xf>
    <xf numFmtId="0" fontId="52" fillId="0" borderId="14" xfId="296" applyNumberFormat="1" applyFont="1" applyFill="1" applyBorder="1" applyAlignment="1">
      <alignment vertical="center"/>
    </xf>
    <xf numFmtId="0" fontId="52" fillId="0" borderId="14" xfId="288" applyNumberFormat="1" applyFont="1" applyFill="1" applyBorder="1" applyAlignment="1">
      <alignment vertical="center"/>
      <protection/>
    </xf>
    <xf numFmtId="167" fontId="52" fillId="0" borderId="14" xfId="288" applyNumberFormat="1" applyFont="1" applyFill="1" applyBorder="1" applyAlignment="1">
      <alignment horizontal="center" vertical="center" wrapText="1"/>
      <protection/>
    </xf>
    <xf numFmtId="167" fontId="52" fillId="0" borderId="14" xfId="288" applyNumberFormat="1" applyFont="1" applyBorder="1" applyAlignment="1">
      <alignment horizontal="center" vertical="center" wrapText="1"/>
      <protection/>
    </xf>
    <xf numFmtId="0" fontId="52" fillId="0" borderId="0" xfId="288" applyFont="1" applyFill="1" applyAlignment="1">
      <alignment vertical="center"/>
      <protection/>
    </xf>
    <xf numFmtId="167" fontId="52" fillId="0" borderId="14" xfId="288" applyNumberFormat="1" applyFont="1" applyFill="1" applyBorder="1" applyAlignment="1">
      <alignment horizontal="right" vertical="center" wrapText="1"/>
      <protection/>
    </xf>
    <xf numFmtId="0" fontId="49" fillId="0" borderId="14" xfId="288" applyNumberFormat="1" applyFont="1" applyFill="1" applyBorder="1" applyAlignment="1">
      <alignment horizontal="right" vertical="center"/>
      <protection/>
    </xf>
    <xf numFmtId="49" fontId="49" fillId="0" borderId="14" xfId="288" applyNumberFormat="1" applyFont="1" applyFill="1" applyBorder="1" applyAlignment="1">
      <alignment horizontal="center" vertical="center" wrapText="1"/>
      <protection/>
    </xf>
    <xf numFmtId="0" fontId="49" fillId="0" borderId="14" xfId="288" applyNumberFormat="1" applyFont="1" applyFill="1" applyBorder="1" applyAlignment="1">
      <alignment horizontal="left" vertical="center" wrapText="1"/>
      <protection/>
    </xf>
    <xf numFmtId="0" fontId="49" fillId="0" borderId="14" xfId="288" applyNumberFormat="1" applyFont="1" applyFill="1" applyBorder="1" applyAlignment="1">
      <alignment horizontal="right" vertical="center" wrapText="1"/>
      <protection/>
    </xf>
    <xf numFmtId="0" fontId="49" fillId="0" borderId="14" xfId="296" applyNumberFormat="1" applyFont="1" applyFill="1" applyBorder="1" applyAlignment="1">
      <alignment vertical="center"/>
    </xf>
    <xf numFmtId="0" fontId="49" fillId="0" borderId="14" xfId="288" applyNumberFormat="1" applyFont="1" applyFill="1" applyBorder="1" applyAlignment="1">
      <alignment vertical="center"/>
      <protection/>
    </xf>
    <xf numFmtId="167" fontId="49" fillId="0" borderId="14" xfId="288" applyNumberFormat="1" applyFont="1" applyFill="1" applyBorder="1" applyAlignment="1">
      <alignment horizontal="center" vertical="center" wrapText="1"/>
      <protection/>
    </xf>
    <xf numFmtId="167" fontId="49" fillId="0" borderId="14" xfId="288" applyNumberFormat="1" applyFont="1" applyBorder="1" applyAlignment="1">
      <alignment horizontal="center" vertical="center" wrapText="1"/>
      <protection/>
    </xf>
    <xf numFmtId="0" fontId="49" fillId="0" borderId="0" xfId="288" applyFont="1" applyFill="1" applyAlignment="1">
      <alignment vertical="center"/>
      <protection/>
    </xf>
    <xf numFmtId="167" fontId="49" fillId="0" borderId="14" xfId="288" applyNumberFormat="1" applyFont="1" applyFill="1" applyBorder="1" applyAlignment="1">
      <alignment horizontal="right" vertical="center" wrapText="1"/>
      <protection/>
    </xf>
    <xf numFmtId="49" fontId="49" fillId="0" borderId="14" xfId="288" applyNumberFormat="1" applyFont="1" applyFill="1" applyBorder="1" applyAlignment="1">
      <alignment horizontal="right" vertical="center"/>
      <protection/>
    </xf>
    <xf numFmtId="49" fontId="51" fillId="0" borderId="14" xfId="288" applyNumberFormat="1" applyFont="1" applyFill="1" applyBorder="1" applyAlignment="1">
      <alignment horizontal="center" vertical="center" wrapText="1"/>
      <protection/>
    </xf>
    <xf numFmtId="0" fontId="51" fillId="0" borderId="14" xfId="288" applyNumberFormat="1" applyFont="1" applyFill="1" applyBorder="1" applyAlignment="1" applyProtection="1">
      <alignment horizontal="left" vertical="top" wrapText="1"/>
      <protection locked="0"/>
    </xf>
    <xf numFmtId="49" fontId="52" fillId="0" borderId="14" xfId="288" applyNumberFormat="1" applyFont="1" applyFill="1" applyBorder="1" applyAlignment="1">
      <alignment horizontal="right" vertical="center"/>
      <protection/>
    </xf>
    <xf numFmtId="49" fontId="52" fillId="0" borderId="14" xfId="288" applyNumberFormat="1" applyFont="1" applyFill="1" applyBorder="1" applyAlignment="1">
      <alignment horizontal="center" vertical="center" wrapText="1"/>
      <protection/>
    </xf>
    <xf numFmtId="0" fontId="52" fillId="0" borderId="14" xfId="288" applyNumberFormat="1" applyFont="1" applyFill="1" applyBorder="1" applyAlignment="1">
      <alignment horizontal="left" vertical="center" wrapText="1"/>
      <protection/>
    </xf>
    <xf numFmtId="0" fontId="52" fillId="0" borderId="14" xfId="288" applyNumberFormat="1" applyFont="1" applyFill="1" applyBorder="1" applyAlignment="1">
      <alignment horizontal="right" vertical="center" wrapText="1"/>
      <protection/>
    </xf>
    <xf numFmtId="0" fontId="52" fillId="0" borderId="14" xfId="296" applyNumberFormat="1" applyFont="1" applyFill="1" applyBorder="1" applyAlignment="1">
      <alignment vertical="center"/>
    </xf>
    <xf numFmtId="0" fontId="52" fillId="0" borderId="14" xfId="288" applyNumberFormat="1" applyFont="1" applyFill="1" applyBorder="1" applyAlignment="1">
      <alignment vertical="center"/>
      <protection/>
    </xf>
    <xf numFmtId="167" fontId="52" fillId="0" borderId="14" xfId="288" applyNumberFormat="1" applyFont="1" applyFill="1" applyBorder="1" applyAlignment="1">
      <alignment horizontal="center" vertical="center" wrapText="1"/>
      <protection/>
    </xf>
    <xf numFmtId="0" fontId="52" fillId="0" borderId="0" xfId="288" applyFont="1" applyFill="1" applyAlignment="1">
      <alignment vertical="center"/>
      <protection/>
    </xf>
    <xf numFmtId="167" fontId="52" fillId="0" borderId="14" xfId="288" applyNumberFormat="1" applyFont="1" applyFill="1" applyBorder="1" applyAlignment="1">
      <alignment horizontal="right" vertical="center" wrapText="1"/>
      <protection/>
    </xf>
    <xf numFmtId="0" fontId="51" fillId="0" borderId="14" xfId="288" applyNumberFormat="1" applyFont="1" applyFill="1" applyBorder="1" applyAlignment="1">
      <alignment horizontal="center" vertical="center" wrapText="1"/>
      <protection/>
    </xf>
    <xf numFmtId="0" fontId="49" fillId="0" borderId="14" xfId="288" applyNumberFormat="1" applyFont="1" applyFill="1" applyBorder="1" applyAlignment="1">
      <alignment horizontal="right" vertical="center"/>
      <protection/>
    </xf>
    <xf numFmtId="0" fontId="49" fillId="0" borderId="14" xfId="288" applyNumberFormat="1" applyFont="1" applyFill="1" applyBorder="1" applyAlignment="1">
      <alignment horizontal="center" vertical="center" wrapText="1"/>
      <protection/>
    </xf>
    <xf numFmtId="0" fontId="49" fillId="0" borderId="14" xfId="288" applyNumberFormat="1" applyFont="1" applyFill="1" applyBorder="1" applyAlignment="1">
      <alignment horizontal="center" vertical="center" wrapText="1"/>
      <protection/>
    </xf>
    <xf numFmtId="0" fontId="49" fillId="0" borderId="14" xfId="288" applyNumberFormat="1" applyFont="1" applyFill="1" applyBorder="1" applyAlignment="1">
      <alignment horizontal="left" vertical="center" wrapText="1"/>
      <protection/>
    </xf>
    <xf numFmtId="0" fontId="49" fillId="0" borderId="14" xfId="288" applyNumberFormat="1" applyFont="1" applyFill="1" applyBorder="1" applyAlignment="1">
      <alignment horizontal="right" vertical="center" wrapText="1"/>
      <protection/>
    </xf>
    <xf numFmtId="0" fontId="49" fillId="0" borderId="14" xfId="296" applyNumberFormat="1" applyFont="1" applyFill="1" applyBorder="1" applyAlignment="1">
      <alignment vertical="center"/>
    </xf>
    <xf numFmtId="0" fontId="49" fillId="0" borderId="14" xfId="288" applyNumberFormat="1" applyFont="1" applyFill="1" applyBorder="1" applyAlignment="1">
      <alignment vertical="center"/>
      <protection/>
    </xf>
    <xf numFmtId="0" fontId="49" fillId="0" borderId="0" xfId="288" applyFont="1" applyFill="1" applyAlignment="1">
      <alignment vertical="center"/>
      <protection/>
    </xf>
    <xf numFmtId="167" fontId="49" fillId="0" borderId="14" xfId="288" applyNumberFormat="1" applyFont="1" applyFill="1" applyBorder="1" applyAlignment="1">
      <alignment horizontal="right" vertical="center" wrapText="1"/>
      <protection/>
    </xf>
    <xf numFmtId="0" fontId="49" fillId="0" borderId="14" xfId="288" applyNumberFormat="1" applyFont="1" applyFill="1" applyBorder="1" applyAlignment="1" applyProtection="1">
      <alignment horizontal="left" vertical="top" wrapText="1"/>
      <protection locked="0"/>
    </xf>
    <xf numFmtId="49" fontId="49" fillId="0" borderId="14" xfId="288" applyNumberFormat="1" applyFont="1" applyFill="1" applyBorder="1" applyAlignment="1">
      <alignment horizontal="right" vertical="center"/>
      <protection/>
    </xf>
    <xf numFmtId="49" fontId="49" fillId="0" borderId="14" xfId="288" applyNumberFormat="1" applyFont="1" applyFill="1" applyBorder="1" applyAlignment="1">
      <alignment horizontal="center" vertical="center"/>
      <protection/>
    </xf>
    <xf numFmtId="49" fontId="49" fillId="0" borderId="14" xfId="288" applyNumberFormat="1" applyFont="1" applyFill="1" applyBorder="1" applyAlignment="1">
      <alignment horizontal="center" vertical="center" wrapText="1"/>
      <protection/>
    </xf>
    <xf numFmtId="0" fontId="51" fillId="0" borderId="14" xfId="288" applyNumberFormat="1" applyFont="1" applyFill="1" applyBorder="1" applyAlignment="1">
      <alignment horizontal="right" vertical="center"/>
      <protection/>
    </xf>
    <xf numFmtId="0" fontId="51" fillId="0" borderId="14" xfId="288" applyNumberFormat="1" applyFont="1" applyFill="1" applyBorder="1" applyAlignment="1">
      <alignment horizontal="center" vertical="center" wrapText="1"/>
      <protection/>
    </xf>
    <xf numFmtId="0" fontId="51" fillId="0" borderId="14" xfId="288" applyNumberFormat="1" applyFont="1" applyFill="1" applyBorder="1" applyAlignment="1">
      <alignment horizontal="left" vertical="center" wrapText="1"/>
      <protection/>
    </xf>
    <xf numFmtId="0" fontId="51" fillId="0" borderId="14" xfId="288" applyNumberFormat="1" applyFont="1" applyFill="1" applyBorder="1" applyAlignment="1">
      <alignment horizontal="right" vertical="center" wrapText="1"/>
      <protection/>
    </xf>
    <xf numFmtId="0" fontId="51" fillId="0" borderId="14" xfId="296" applyNumberFormat="1" applyFont="1" applyFill="1" applyBorder="1" applyAlignment="1">
      <alignment vertical="center"/>
    </xf>
    <xf numFmtId="0" fontId="51" fillId="0" borderId="14" xfId="288" applyNumberFormat="1" applyFont="1" applyFill="1" applyBorder="1" applyAlignment="1">
      <alignment vertical="center"/>
      <protection/>
    </xf>
    <xf numFmtId="0" fontId="51" fillId="0" borderId="0" xfId="288" applyFont="1" applyFill="1" applyAlignment="1">
      <alignment vertical="center"/>
      <protection/>
    </xf>
    <xf numFmtId="167" fontId="51" fillId="0" borderId="14" xfId="288" applyNumberFormat="1" applyFont="1" applyFill="1" applyBorder="1" applyAlignment="1">
      <alignment horizontal="right" vertical="center" wrapText="1"/>
      <protection/>
    </xf>
    <xf numFmtId="49" fontId="51" fillId="0" borderId="14" xfId="288" applyNumberFormat="1" applyFont="1" applyFill="1" applyBorder="1" applyAlignment="1">
      <alignment horizontal="right" vertical="center"/>
      <protection/>
    </xf>
    <xf numFmtId="49" fontId="51" fillId="0" borderId="14" xfId="288" applyNumberFormat="1" applyFont="1" applyFill="1" applyBorder="1" applyAlignment="1">
      <alignment horizontal="right" vertical="center"/>
      <protection/>
    </xf>
    <xf numFmtId="49" fontId="53" fillId="0" borderId="14" xfId="288" applyNumberFormat="1" applyFont="1" applyFill="1" applyBorder="1" applyAlignment="1">
      <alignment horizontal="right" vertical="center"/>
      <protection/>
    </xf>
    <xf numFmtId="49" fontId="53" fillId="0" borderId="14" xfId="288" applyNumberFormat="1" applyFont="1" applyFill="1" applyBorder="1" applyAlignment="1">
      <alignment horizontal="center" vertical="center" wrapText="1"/>
      <protection/>
    </xf>
    <xf numFmtId="0" fontId="53" fillId="0" borderId="14" xfId="288" applyNumberFormat="1" applyFont="1" applyFill="1" applyBorder="1" applyAlignment="1">
      <alignment horizontal="left" vertical="center" wrapText="1"/>
      <protection/>
    </xf>
    <xf numFmtId="167" fontId="53" fillId="0" borderId="14" xfId="288" applyNumberFormat="1" applyFont="1" applyFill="1" applyBorder="1" applyAlignment="1">
      <alignment horizontal="center" vertical="center" wrapText="1"/>
      <protection/>
    </xf>
    <xf numFmtId="167" fontId="53" fillId="0" borderId="14" xfId="288" applyNumberFormat="1" applyFont="1" applyBorder="1" applyAlignment="1">
      <alignment horizontal="center" vertical="center" wrapText="1"/>
      <protection/>
    </xf>
    <xf numFmtId="0" fontId="53" fillId="0" borderId="14" xfId="288" applyNumberFormat="1" applyFont="1" applyFill="1" applyBorder="1" applyAlignment="1">
      <alignment horizontal="right" vertical="center" wrapText="1"/>
      <protection/>
    </xf>
    <xf numFmtId="0" fontId="53" fillId="0" borderId="14" xfId="296" applyNumberFormat="1" applyFont="1" applyFill="1" applyBorder="1" applyAlignment="1">
      <alignment vertical="center"/>
    </xf>
    <xf numFmtId="0" fontId="53" fillId="0" borderId="14" xfId="288" applyNumberFormat="1" applyFont="1" applyFill="1" applyBorder="1" applyAlignment="1">
      <alignment vertical="center"/>
      <protection/>
    </xf>
    <xf numFmtId="0" fontId="53" fillId="0" borderId="0" xfId="288" applyFont="1" applyFill="1" applyAlignment="1">
      <alignment vertical="center"/>
      <protection/>
    </xf>
    <xf numFmtId="167" fontId="53" fillId="0" borderId="14" xfId="288" applyNumberFormat="1" applyFont="1" applyFill="1" applyBorder="1" applyAlignment="1">
      <alignment horizontal="right" vertical="center" wrapText="1"/>
      <protection/>
    </xf>
    <xf numFmtId="49" fontId="53" fillId="0" borderId="14" xfId="288" applyNumberFormat="1" applyFont="1" applyFill="1" applyBorder="1" applyAlignment="1">
      <alignment horizontal="right" vertical="center"/>
      <protection/>
    </xf>
    <xf numFmtId="49" fontId="53" fillId="0" borderId="14" xfId="288" applyNumberFormat="1" applyFont="1" applyFill="1" applyBorder="1" applyAlignment="1">
      <alignment horizontal="center" vertical="center" wrapText="1"/>
      <protection/>
    </xf>
    <xf numFmtId="0" fontId="53" fillId="0" borderId="14" xfId="288" applyNumberFormat="1" applyFont="1" applyFill="1" applyBorder="1" applyAlignment="1">
      <alignment horizontal="left" vertical="center" wrapText="1"/>
      <protection/>
    </xf>
    <xf numFmtId="0" fontId="53" fillId="0" borderId="14" xfId="288" applyNumberFormat="1" applyFont="1" applyFill="1" applyBorder="1" applyAlignment="1">
      <alignment horizontal="right" vertical="center" wrapText="1"/>
      <protection/>
    </xf>
    <xf numFmtId="0" fontId="53" fillId="0" borderId="14" xfId="296" applyNumberFormat="1" applyFont="1" applyFill="1" applyBorder="1" applyAlignment="1">
      <alignment vertical="center"/>
    </xf>
    <xf numFmtId="0" fontId="53" fillId="0" borderId="14" xfId="288" applyNumberFormat="1" applyFont="1" applyFill="1" applyBorder="1" applyAlignment="1">
      <alignment vertical="center"/>
      <protection/>
    </xf>
    <xf numFmtId="0" fontId="53" fillId="0" borderId="0" xfId="288" applyFont="1" applyFill="1" applyAlignment="1">
      <alignment vertical="center"/>
      <protection/>
    </xf>
    <xf numFmtId="167" fontId="53" fillId="0" borderId="14" xfId="288" applyNumberFormat="1" applyFont="1" applyFill="1" applyBorder="1" applyAlignment="1">
      <alignment horizontal="right" vertical="center" wrapText="1"/>
      <protection/>
    </xf>
    <xf numFmtId="49" fontId="49" fillId="0" borderId="14" xfId="288" applyNumberFormat="1" applyFont="1" applyFill="1" applyBorder="1" applyAlignment="1">
      <alignment horizontal="left" vertical="center" wrapText="1"/>
      <protection/>
    </xf>
    <xf numFmtId="49" fontId="49" fillId="0" borderId="14" xfId="288" applyNumberFormat="1" applyFont="1" applyFill="1" applyBorder="1" applyAlignment="1">
      <alignment horizontal="right" vertical="center" wrapText="1"/>
      <protection/>
    </xf>
    <xf numFmtId="49" fontId="49" fillId="0" borderId="14" xfId="296" applyNumberFormat="1" applyFont="1" applyFill="1" applyBorder="1" applyAlignment="1">
      <alignment vertical="center"/>
    </xf>
    <xf numFmtId="49" fontId="49" fillId="0" borderId="14" xfId="288" applyNumberFormat="1" applyFont="1" applyFill="1" applyBorder="1" applyAlignment="1">
      <alignment vertical="center"/>
      <protection/>
    </xf>
    <xf numFmtId="49" fontId="49" fillId="0" borderId="0" xfId="288" applyNumberFormat="1" applyFont="1" applyFill="1" applyAlignment="1">
      <alignment vertical="center"/>
      <protection/>
    </xf>
    <xf numFmtId="167" fontId="51" fillId="0" borderId="0" xfId="288" applyNumberFormat="1" applyFont="1" applyAlignment="1">
      <alignment vertical="center"/>
      <protection/>
    </xf>
    <xf numFmtId="0" fontId="49" fillId="0" borderId="0" xfId="288" applyFont="1" applyAlignment="1">
      <alignment vertical="center"/>
      <protection/>
    </xf>
    <xf numFmtId="167" fontId="51" fillId="0" borderId="14" xfId="288" applyNumberFormat="1" applyFont="1" applyBorder="1" applyAlignment="1">
      <alignment horizontal="right" vertical="center"/>
      <protection/>
    </xf>
    <xf numFmtId="0" fontId="51" fillId="5" borderId="14" xfId="288" applyNumberFormat="1" applyFont="1" applyFill="1" applyBorder="1" applyAlignment="1">
      <alignment horizontal="right" vertical="center"/>
      <protection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left"/>
    </xf>
    <xf numFmtId="0" fontId="55" fillId="0" borderId="14" xfId="0" applyFont="1" applyFill="1" applyBorder="1" applyAlignment="1">
      <alignment/>
    </xf>
    <xf numFmtId="169" fontId="55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169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wrapText="1"/>
    </xf>
    <xf numFmtId="0" fontId="56" fillId="0" borderId="0" xfId="0" applyFont="1" applyFill="1" applyAlignment="1">
      <alignment/>
    </xf>
    <xf numFmtId="49" fontId="55" fillId="0" borderId="14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wrapText="1"/>
    </xf>
    <xf numFmtId="169" fontId="55" fillId="0" borderId="14" xfId="0" applyNumberFormat="1" applyFont="1" applyFill="1" applyBorder="1" applyAlignment="1">
      <alignment wrapText="1"/>
    </xf>
    <xf numFmtId="0" fontId="50" fillId="0" borderId="0" xfId="0" applyFont="1" applyFill="1" applyAlignment="1">
      <alignment wrapText="1"/>
    </xf>
    <xf numFmtId="169" fontId="2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0" fontId="2" fillId="0" borderId="36" xfId="282" applyFont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177" fontId="51" fillId="0" borderId="14" xfId="296" applyNumberFormat="1" applyFont="1" applyBorder="1" applyAlignment="1">
      <alignment horizontal="center" vertical="center" wrapText="1"/>
    </xf>
    <xf numFmtId="177" fontId="49" fillId="0" borderId="14" xfId="296" applyNumberFormat="1" applyFont="1" applyBorder="1" applyAlignment="1">
      <alignment horizontal="center" vertical="center" wrapText="1"/>
    </xf>
    <xf numFmtId="177" fontId="52" fillId="0" borderId="14" xfId="296" applyNumberFormat="1" applyFont="1" applyBorder="1" applyAlignment="1">
      <alignment horizontal="center" vertical="center" wrapText="1"/>
    </xf>
    <xf numFmtId="177" fontId="53" fillId="0" borderId="14" xfId="296" applyNumberFormat="1" applyFont="1" applyBorder="1" applyAlignment="1">
      <alignment horizontal="center" vertical="center" wrapText="1"/>
    </xf>
    <xf numFmtId="0" fontId="2" fillId="0" borderId="14" xfId="282" applyFont="1" applyBorder="1" applyAlignment="1">
      <alignment horizontal="center" vertical="top" wrapText="1"/>
      <protection/>
    </xf>
    <xf numFmtId="49" fontId="2" fillId="0" borderId="0" xfId="0" applyNumberFormat="1" applyFont="1" applyFill="1" applyAlignment="1">
      <alignment horizontal="left" indent="1"/>
    </xf>
    <xf numFmtId="49" fontId="2" fillId="0" borderId="31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4" xfId="0" applyFont="1" applyBorder="1" applyAlignment="1">
      <alignment horizontal="center" vertical="top"/>
    </xf>
    <xf numFmtId="0" fontId="48" fillId="0" borderId="14" xfId="0" applyFont="1" applyBorder="1" applyAlignment="1">
      <alignment wrapText="1"/>
    </xf>
    <xf numFmtId="0" fontId="48" fillId="0" borderId="14" xfId="0" applyFont="1" applyBorder="1" applyAlignment="1">
      <alignment horizontal="center" vertical="center"/>
    </xf>
    <xf numFmtId="177" fontId="48" fillId="0" borderId="14" xfId="296" applyNumberFormat="1" applyFont="1" applyBorder="1" applyAlignment="1">
      <alignment horizontal="center" vertical="center"/>
    </xf>
    <xf numFmtId="169" fontId="48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177" fontId="57" fillId="0" borderId="14" xfId="296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49" fontId="2" fillId="0" borderId="0" xfId="0" applyNumberFormat="1" applyFont="1" applyFill="1" applyAlignment="1">
      <alignment horizontal="left" indent="15"/>
    </xf>
    <xf numFmtId="0" fontId="51" fillId="0" borderId="0" xfId="288" applyNumberFormat="1" applyFont="1">
      <alignment/>
      <protection/>
    </xf>
    <xf numFmtId="0" fontId="49" fillId="0" borderId="0" xfId="288" applyNumberFormat="1" applyFont="1" applyAlignment="1">
      <alignment horizontal="right"/>
      <protection/>
    </xf>
    <xf numFmtId="167" fontId="51" fillId="0" borderId="14" xfId="288" applyNumberFormat="1" applyFont="1" applyFill="1" applyBorder="1" applyAlignment="1">
      <alignment horizontal="center" vertical="center" wrapText="1"/>
      <protection/>
    </xf>
    <xf numFmtId="167" fontId="51" fillId="0" borderId="14" xfId="288" applyNumberFormat="1" applyFont="1" applyBorder="1" applyAlignment="1">
      <alignment horizontal="center" vertical="center" wrapText="1"/>
      <protection/>
    </xf>
    <xf numFmtId="177" fontId="51" fillId="0" borderId="14" xfId="296" applyNumberFormat="1" applyFont="1" applyBorder="1" applyAlignment="1">
      <alignment horizontal="center" vertical="center" wrapText="1"/>
    </xf>
    <xf numFmtId="177" fontId="49" fillId="0" borderId="14" xfId="296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indent="4"/>
    </xf>
    <xf numFmtId="0" fontId="49" fillId="0" borderId="0" xfId="288" applyFont="1" applyFill="1">
      <alignment/>
      <protection/>
    </xf>
    <xf numFmtId="0" fontId="49" fillId="0" borderId="0" xfId="288" applyNumberFormat="1" applyFont="1" applyFill="1">
      <alignment/>
      <protection/>
    </xf>
    <xf numFmtId="177" fontId="53" fillId="0" borderId="14" xfId="29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15"/>
    </xf>
    <xf numFmtId="167" fontId="3" fillId="0" borderId="0" xfId="0" applyNumberFormat="1" applyFont="1" applyFill="1" applyAlignment="1">
      <alignment/>
    </xf>
    <xf numFmtId="49" fontId="59" fillId="0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87" fillId="0" borderId="14" xfId="0" applyNumberFormat="1" applyFont="1" applyFill="1" applyBorder="1" applyAlignment="1">
      <alignment horizontal="center" vertical="center"/>
    </xf>
    <xf numFmtId="49" fontId="88" fillId="0" borderId="31" xfId="0" applyNumberFormat="1" applyFont="1" applyFill="1" applyBorder="1" applyAlignment="1">
      <alignment horizontal="center" vertical="center"/>
    </xf>
    <xf numFmtId="49" fontId="87" fillId="0" borderId="31" xfId="0" applyNumberFormat="1" applyFont="1" applyFill="1" applyBorder="1" applyAlignment="1">
      <alignment horizontal="center" vertical="center"/>
    </xf>
    <xf numFmtId="49" fontId="88" fillId="0" borderId="14" xfId="0" applyNumberFormat="1" applyFont="1" applyFill="1" applyBorder="1" applyAlignment="1">
      <alignment horizontal="center" vertical="center"/>
    </xf>
    <xf numFmtId="0" fontId="4" fillId="0" borderId="0" xfId="282" applyFont="1" applyFill="1" applyAlignment="1">
      <alignment vertical="top" wrapText="1"/>
      <protection/>
    </xf>
    <xf numFmtId="0" fontId="4" fillId="0" borderId="0" xfId="282" applyFont="1" applyFill="1" applyAlignment="1">
      <alignment vertical="top"/>
      <protection/>
    </xf>
    <xf numFmtId="0" fontId="2" fillId="0" borderId="0" xfId="0" applyFont="1" applyFill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0" fontId="48" fillId="0" borderId="0" xfId="0" applyFont="1" applyAlignment="1">
      <alignment horizontal="left" indent="31"/>
    </xf>
    <xf numFmtId="0" fontId="48" fillId="0" borderId="0" xfId="0" applyFont="1" applyAlignment="1">
      <alignment horizontal="right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 horizontal="left" vertical="top"/>
    </xf>
    <xf numFmtId="0" fontId="77" fillId="0" borderId="0" xfId="0" applyFont="1" applyAlignment="1">
      <alignment/>
    </xf>
    <xf numFmtId="0" fontId="49" fillId="0" borderId="0" xfId="288" applyFont="1" applyFill="1" applyAlignment="1">
      <alignment horizontal="right"/>
      <protection/>
    </xf>
    <xf numFmtId="0" fontId="50" fillId="0" borderId="0" xfId="0" applyFont="1" applyAlignment="1">
      <alignment horizontal="right"/>
    </xf>
    <xf numFmtId="49" fontId="2" fillId="0" borderId="0" xfId="0" applyNumberFormat="1" applyFont="1" applyFill="1" applyAlignment="1">
      <alignment/>
    </xf>
    <xf numFmtId="0" fontId="49" fillId="0" borderId="0" xfId="288" applyNumberFormat="1" applyFont="1" applyAlignment="1">
      <alignment horizontal="center" vertical="center" wrapText="1"/>
      <protection/>
    </xf>
    <xf numFmtId="0" fontId="49" fillId="0" borderId="0" xfId="288" applyNumberFormat="1" applyFont="1" applyAlignment="1">
      <alignment horizontal="center"/>
      <protection/>
    </xf>
    <xf numFmtId="0" fontId="49" fillId="0" borderId="0" xfId="288" applyFont="1" applyAlignment="1">
      <alignment horizontal="center"/>
      <protection/>
    </xf>
    <xf numFmtId="0" fontId="49" fillId="0" borderId="14" xfId="0" applyFont="1" applyBorder="1" applyAlignment="1">
      <alignment wrapText="1"/>
    </xf>
    <xf numFmtId="0" fontId="49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wrapText="1"/>
    </xf>
    <xf numFmtId="49" fontId="61" fillId="0" borderId="35" xfId="0" applyNumberFormat="1" applyFont="1" applyBorder="1" applyAlignment="1">
      <alignment horizontal="left" vertical="center" wrapText="1"/>
    </xf>
    <xf numFmtId="0" fontId="51" fillId="0" borderId="14" xfId="288" applyNumberFormat="1" applyFont="1" applyBorder="1" applyAlignment="1">
      <alignment horizontal="left" vertical="top" wrapText="1"/>
      <protection/>
    </xf>
    <xf numFmtId="0" fontId="51" fillId="0" borderId="14" xfId="288" applyNumberFormat="1" applyFont="1" applyFill="1" applyBorder="1">
      <alignment/>
      <protection/>
    </xf>
    <xf numFmtId="0" fontId="51" fillId="0" borderId="0" xfId="288" applyFont="1" applyFill="1">
      <alignment/>
      <protection/>
    </xf>
    <xf numFmtId="167" fontId="51" fillId="0" borderId="14" xfId="288" applyNumberFormat="1" applyFont="1" applyFill="1" applyBorder="1">
      <alignment/>
      <protection/>
    </xf>
    <xf numFmtId="0" fontId="49" fillId="0" borderId="14" xfId="288" applyNumberFormat="1" applyFont="1" applyBorder="1" applyAlignment="1">
      <alignment horizontal="right" vertical="center" wrapText="1"/>
      <protection/>
    </xf>
    <xf numFmtId="0" fontId="49" fillId="0" borderId="14" xfId="296" applyNumberFormat="1" applyFont="1" applyBorder="1" applyAlignment="1">
      <alignment vertical="center"/>
    </xf>
    <xf numFmtId="0" fontId="49" fillId="0" borderId="14" xfId="288" applyNumberFormat="1" applyFont="1" applyBorder="1" applyAlignment="1">
      <alignment vertical="center"/>
      <protection/>
    </xf>
    <xf numFmtId="0" fontId="49" fillId="5" borderId="14" xfId="288" applyNumberFormat="1" applyFont="1" applyFill="1" applyBorder="1" applyAlignment="1">
      <alignment horizontal="right" vertical="center" wrapText="1"/>
      <protection/>
    </xf>
    <xf numFmtId="0" fontId="49" fillId="0" borderId="0" xfId="288" applyNumberFormat="1" applyFont="1" applyBorder="1" applyAlignment="1">
      <alignment horizontal="right" vertical="center" wrapText="1"/>
      <protection/>
    </xf>
    <xf numFmtId="0" fontId="51" fillId="5" borderId="14" xfId="288" applyNumberFormat="1" applyFont="1" applyFill="1" applyBorder="1" applyAlignment="1">
      <alignment horizontal="right" vertical="center" wrapText="1"/>
      <protection/>
    </xf>
    <xf numFmtId="0" fontId="51" fillId="0" borderId="14" xfId="288" applyNumberFormat="1" applyFont="1" applyBorder="1" applyAlignment="1">
      <alignment horizontal="center" vertical="center"/>
      <protection/>
    </xf>
    <xf numFmtId="0" fontId="51" fillId="0" borderId="14" xfId="288" applyNumberFormat="1" applyFont="1" applyBorder="1" applyAlignment="1">
      <alignment horizontal="left" vertical="center"/>
      <protection/>
    </xf>
    <xf numFmtId="0" fontId="89" fillId="0" borderId="0" xfId="0" applyFont="1" applyAlignment="1">
      <alignment/>
    </xf>
    <xf numFmtId="0" fontId="89" fillId="0" borderId="0" xfId="0" applyFont="1" applyBorder="1" applyAlignment="1">
      <alignment horizontal="right"/>
    </xf>
    <xf numFmtId="0" fontId="89" fillId="0" borderId="0" xfId="0" applyFont="1" applyBorder="1" applyAlignment="1">
      <alignment/>
    </xf>
    <xf numFmtId="0" fontId="51" fillId="0" borderId="14" xfId="288" applyNumberFormat="1" applyFont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3" fontId="51" fillId="0" borderId="14" xfId="310" applyFont="1" applyBorder="1" applyAlignment="1">
      <alignment horizontal="center" vertical="center" wrapText="1"/>
    </xf>
    <xf numFmtId="0" fontId="60" fillId="0" borderId="0" xfId="288" applyNumberFormat="1" applyFont="1" applyAlignment="1">
      <alignment horizontal="center" vertical="center" wrapText="1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282" applyFont="1" applyBorder="1" applyAlignment="1">
      <alignment horizontal="center" vertical="top" wrapText="1"/>
      <protection/>
    </xf>
    <xf numFmtId="0" fontId="3" fillId="0" borderId="36" xfId="282" applyFont="1" applyBorder="1" applyAlignment="1">
      <alignment horizontal="center" vertical="top" wrapText="1"/>
      <protection/>
    </xf>
    <xf numFmtId="0" fontId="3" fillId="0" borderId="14" xfId="282" applyFont="1" applyBorder="1" applyAlignment="1">
      <alignment horizontal="center" vertical="top" wrapText="1"/>
      <protection/>
    </xf>
    <xf numFmtId="0" fontId="3" fillId="0" borderId="0" xfId="282" applyFont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48" fillId="0" borderId="31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2" xfId="278"/>
    <cellStyle name="Обычный 2" xfId="279"/>
    <cellStyle name="Обычный 2 2" xfId="280"/>
    <cellStyle name="Обычный 3" xfId="281"/>
    <cellStyle name="Обычный 4" xfId="282"/>
    <cellStyle name="Обычный 5" xfId="283"/>
    <cellStyle name="Обычный 6" xfId="284"/>
    <cellStyle name="Обычный 7" xfId="285"/>
    <cellStyle name="Обычный 8" xfId="286"/>
    <cellStyle name="Обычный 9" xfId="287"/>
    <cellStyle name="Обычный_Книга1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330"/>
  <sheetViews>
    <sheetView zoomScalePageLayoutView="0" workbookViewId="0" topLeftCell="A5">
      <selection activeCell="F10" sqref="F10"/>
    </sheetView>
  </sheetViews>
  <sheetFormatPr defaultColWidth="9.140625" defaultRowHeight="15"/>
  <cols>
    <col min="1" max="1" width="3.421875" style="61" customWidth="1"/>
    <col min="2" max="2" width="17.140625" style="61" customWidth="1"/>
    <col min="3" max="3" width="56.28125" style="61" customWidth="1"/>
    <col min="4" max="4" width="10.7109375" style="61" customWidth="1"/>
    <col min="5" max="5" width="10.7109375" style="238" customWidth="1"/>
    <col min="6" max="6" width="10.7109375" style="61" customWidth="1"/>
    <col min="7" max="7" width="8.8515625" style="61" customWidth="1"/>
    <col min="8" max="8" width="0.13671875" style="61" hidden="1" customWidth="1"/>
    <col min="9" max="9" width="11.7109375" style="61" hidden="1" customWidth="1"/>
    <col min="10" max="12" width="10.7109375" style="61" hidden="1" customWidth="1"/>
    <col min="13" max="13" width="11.7109375" style="61" hidden="1" customWidth="1"/>
    <col min="14" max="14" width="10.7109375" style="61" hidden="1" customWidth="1"/>
    <col min="15" max="15" width="0.13671875" style="61" hidden="1" customWidth="1"/>
    <col min="16" max="16" width="10.7109375" style="61" hidden="1" customWidth="1"/>
    <col min="17" max="30" width="0.13671875" style="61" hidden="1" customWidth="1"/>
    <col min="31" max="16384" width="9.140625" style="61" customWidth="1"/>
  </cols>
  <sheetData>
    <row r="1" spans="4:8" ht="15.75" hidden="1">
      <c r="D1" s="62"/>
      <c r="E1" s="261"/>
      <c r="F1" s="62"/>
      <c r="G1" s="262" t="s">
        <v>1061</v>
      </c>
      <c r="H1" s="62" t="s">
        <v>1037</v>
      </c>
    </row>
    <row r="2" spans="4:8" ht="15" customHeight="1" hidden="1">
      <c r="D2" s="62"/>
      <c r="E2" s="261"/>
      <c r="F2" s="62"/>
      <c r="G2" s="262" t="s">
        <v>1062</v>
      </c>
      <c r="H2" s="62"/>
    </row>
    <row r="3" spans="4:8" ht="15.75" hidden="1">
      <c r="D3" s="62"/>
      <c r="E3" s="261"/>
      <c r="F3" s="62"/>
      <c r="G3" s="262" t="s">
        <v>1038</v>
      </c>
      <c r="H3" s="62"/>
    </row>
    <row r="4" spans="4:8" ht="15" customHeight="1" hidden="1">
      <c r="D4" s="62"/>
      <c r="E4" s="261"/>
      <c r="F4" s="62"/>
      <c r="G4" s="262" t="s">
        <v>1063</v>
      </c>
      <c r="H4" s="62"/>
    </row>
    <row r="5" spans="4:12" ht="12.75" customHeight="1">
      <c r="D5" s="237"/>
      <c r="E5" s="263" t="s">
        <v>1037</v>
      </c>
      <c r="F5" s="64"/>
      <c r="G5" s="64"/>
      <c r="H5" s="64"/>
      <c r="I5" s="64"/>
      <c r="J5" s="64"/>
      <c r="K5" s="64"/>
      <c r="L5" s="63" t="s">
        <v>1037</v>
      </c>
    </row>
    <row r="6" spans="4:12" ht="12.75" customHeight="1">
      <c r="D6" s="237"/>
      <c r="E6" s="263" t="s">
        <v>1059</v>
      </c>
      <c r="F6" s="62"/>
      <c r="G6" s="63"/>
      <c r="H6" s="65" t="s">
        <v>197</v>
      </c>
      <c r="I6" s="64"/>
      <c r="J6" s="64"/>
      <c r="K6" s="64"/>
      <c r="L6" s="64"/>
    </row>
    <row r="7" spans="4:12" ht="12.75">
      <c r="D7" s="237"/>
      <c r="E7" s="263" t="s">
        <v>1064</v>
      </c>
      <c r="F7" s="62"/>
      <c r="G7" s="63"/>
      <c r="H7" s="65" t="s">
        <v>1038</v>
      </c>
      <c r="I7" s="64"/>
      <c r="J7" s="64"/>
      <c r="K7" s="64"/>
      <c r="L7" s="64"/>
    </row>
    <row r="8" spans="4:12" ht="12.75" customHeight="1">
      <c r="D8" s="237"/>
      <c r="E8" s="263" t="s">
        <v>1065</v>
      </c>
      <c r="F8" s="62"/>
      <c r="G8" s="63"/>
      <c r="H8" s="65" t="s">
        <v>191</v>
      </c>
      <c r="I8" s="64"/>
      <c r="J8" s="64"/>
      <c r="K8" s="64"/>
      <c r="L8" s="64"/>
    </row>
    <row r="9" spans="4:7" ht="12.75" customHeight="1">
      <c r="D9" s="237"/>
      <c r="E9" s="263" t="s">
        <v>1169</v>
      </c>
      <c r="F9" s="64"/>
      <c r="G9" s="64"/>
    </row>
    <row r="10" spans="4:7" ht="12.75" customHeight="1">
      <c r="D10" s="60"/>
      <c r="F10" s="63"/>
      <c r="G10" s="63"/>
    </row>
    <row r="11" spans="1:22" s="266" customFormat="1" ht="24.75" customHeight="1">
      <c r="A11" s="289" t="s">
        <v>1066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64"/>
      <c r="L11" s="264"/>
      <c r="M11" s="264"/>
      <c r="N11" s="264"/>
      <c r="O11" s="265"/>
      <c r="P11" s="265"/>
      <c r="Q11" s="265"/>
      <c r="R11" s="265"/>
      <c r="S11" s="265"/>
      <c r="T11" s="265"/>
      <c r="U11" s="265"/>
      <c r="V11" s="265"/>
    </row>
    <row r="12" spans="1:28" ht="12">
      <c r="A12" s="66"/>
      <c r="B12" s="231"/>
      <c r="C12" s="231"/>
      <c r="D12" s="66"/>
      <c r="E12" s="239"/>
      <c r="F12" s="66"/>
      <c r="G12" s="232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2.75" customHeight="1">
      <c r="A13" s="286" t="s">
        <v>198</v>
      </c>
      <c r="B13" s="286"/>
      <c r="C13" s="286" t="s">
        <v>199</v>
      </c>
      <c r="D13" s="287" t="s">
        <v>510</v>
      </c>
      <c r="E13" s="287"/>
      <c r="F13" s="287"/>
      <c r="G13" s="288" t="s">
        <v>1030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30" s="70" customFormat="1" ht="42" customHeight="1">
      <c r="A14" s="286"/>
      <c r="B14" s="286"/>
      <c r="C14" s="286"/>
      <c r="D14" s="67" t="s">
        <v>201</v>
      </c>
      <c r="E14" s="126" t="s">
        <v>965</v>
      </c>
      <c r="F14" s="69" t="s">
        <v>966</v>
      </c>
      <c r="G14" s="288"/>
      <c r="I14" s="68" t="s">
        <v>200</v>
      </c>
      <c r="J14" s="68" t="s">
        <v>965</v>
      </c>
      <c r="K14" s="68" t="s">
        <v>1030</v>
      </c>
      <c r="L14" s="68" t="s">
        <v>966</v>
      </c>
      <c r="M14" s="68" t="s">
        <v>200</v>
      </c>
      <c r="N14" s="68" t="s">
        <v>965</v>
      </c>
      <c r="O14" s="68" t="s">
        <v>1030</v>
      </c>
      <c r="P14" s="68" t="s">
        <v>966</v>
      </c>
      <c r="Q14" s="68" t="s">
        <v>200</v>
      </c>
      <c r="R14" s="68" t="s">
        <v>965</v>
      </c>
      <c r="S14" s="68" t="s">
        <v>1030</v>
      </c>
      <c r="T14" s="68" t="s">
        <v>966</v>
      </c>
      <c r="U14" s="68" t="s">
        <v>200</v>
      </c>
      <c r="V14" s="68" t="s">
        <v>965</v>
      </c>
      <c r="W14" s="68" t="s">
        <v>1030</v>
      </c>
      <c r="X14" s="68" t="s">
        <v>966</v>
      </c>
      <c r="Y14" s="68" t="s">
        <v>200</v>
      </c>
      <c r="Z14" s="68" t="s">
        <v>965</v>
      </c>
      <c r="AA14" s="68" t="s">
        <v>1030</v>
      </c>
      <c r="AB14" s="68" t="s">
        <v>966</v>
      </c>
      <c r="AC14" s="71"/>
      <c r="AD14" s="71"/>
    </row>
    <row r="15" spans="1:30" s="74" customFormat="1" ht="12" customHeight="1">
      <c r="A15" s="68">
        <v>1</v>
      </c>
      <c r="B15" s="72">
        <v>2</v>
      </c>
      <c r="C15" s="73">
        <v>3</v>
      </c>
      <c r="D15" s="68">
        <v>4</v>
      </c>
      <c r="E15" s="128">
        <v>5</v>
      </c>
      <c r="F15" s="68">
        <v>6</v>
      </c>
      <c r="G15" s="68">
        <v>7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5"/>
      <c r="AD15" s="75"/>
    </row>
    <row r="16" spans="1:30" s="83" customFormat="1" ht="20.25" customHeight="1">
      <c r="A16" s="76" t="s">
        <v>202</v>
      </c>
      <c r="B16" s="77" t="s">
        <v>203</v>
      </c>
      <c r="C16" s="78" t="s">
        <v>204</v>
      </c>
      <c r="D16" s="82">
        <f>D17+D29+D34+D39+D45+D50+D65+D73+D78+D90+D109+D23</f>
        <v>279422.9</v>
      </c>
      <c r="E16" s="91">
        <f>E17+E29+E34+E39+E45+E50+E65+E73+E78+E90+E109+E23</f>
        <v>300462.2</v>
      </c>
      <c r="F16" s="82">
        <f>D16-E16</f>
        <v>-21039.29999999999</v>
      </c>
      <c r="G16" s="213">
        <f>E16/D16</f>
        <v>1.0752955466427412</v>
      </c>
      <c r="I16" s="79">
        <f>SUM(M16,Q16,U16,Y16)</f>
        <v>156184.7</v>
      </c>
      <c r="J16" s="79">
        <f>SUM(N16,R16,V16,Z16)</f>
        <v>36307.899999999994</v>
      </c>
      <c r="K16" s="80">
        <f>J16/I16</f>
        <v>0.23246771290657786</v>
      </c>
      <c r="L16" s="81">
        <f>J16-I16</f>
        <v>-119876.80000000002</v>
      </c>
      <c r="M16" s="79">
        <v>136027.4</v>
      </c>
      <c r="N16" s="79">
        <v>33969.2</v>
      </c>
      <c r="O16" s="80">
        <f>N16/M16</f>
        <v>0.24972321752823326</v>
      </c>
      <c r="P16" s="81">
        <f>N16-M16</f>
        <v>-102058.2</v>
      </c>
      <c r="Q16" s="79">
        <v>9698.2</v>
      </c>
      <c r="R16" s="79">
        <v>1248.7</v>
      </c>
      <c r="S16" s="80">
        <f>R16/Q16</f>
        <v>0.12875585160132808</v>
      </c>
      <c r="T16" s="81">
        <f>R16-Q16</f>
        <v>-8449.5</v>
      </c>
      <c r="U16" s="79">
        <v>7447.6</v>
      </c>
      <c r="V16" s="79">
        <v>880.9</v>
      </c>
      <c r="W16" s="80">
        <f>V16/U16</f>
        <v>0.11827971427036897</v>
      </c>
      <c r="X16" s="81">
        <f>V16-U16</f>
        <v>-6566.700000000001</v>
      </c>
      <c r="Y16" s="79">
        <v>3011.5</v>
      </c>
      <c r="Z16" s="79">
        <v>209.1</v>
      </c>
      <c r="AA16" s="80">
        <f>Z16/Y16</f>
        <v>0.06943383695832642</v>
      </c>
      <c r="AB16" s="81">
        <f>Z16-Y16</f>
        <v>-2802.4</v>
      </c>
      <c r="AC16" s="84">
        <f>SUM(M16,Q16,U16,Y16)</f>
        <v>156184.7</v>
      </c>
      <c r="AD16" s="84">
        <f>SUM(N16,R16,V16,Z16)</f>
        <v>36307.899999999994</v>
      </c>
    </row>
    <row r="17" spans="1:30" s="92" customFormat="1" ht="12">
      <c r="A17" s="85" t="s">
        <v>202</v>
      </c>
      <c r="B17" s="86" t="s">
        <v>1067</v>
      </c>
      <c r="C17" s="87" t="s">
        <v>205</v>
      </c>
      <c r="D17" s="91">
        <f>D18</f>
        <v>174766.5</v>
      </c>
      <c r="E17" s="91">
        <f>E18</f>
        <v>183508.6</v>
      </c>
      <c r="F17" s="82">
        <f aca="true" t="shared" si="0" ref="F17:F80">D17-E17</f>
        <v>-8742.100000000006</v>
      </c>
      <c r="G17" s="213">
        <f aca="true" t="shared" si="1" ref="G17:G80">E17/D17</f>
        <v>1.0500216002494758</v>
      </c>
      <c r="I17" s="88">
        <f>SUM(M17,Q17,U17,Y17)</f>
        <v>40750</v>
      </c>
      <c r="J17" s="88">
        <f>SUM(N17,R17,V17,Z17)</f>
        <v>8834.2</v>
      </c>
      <c r="K17" s="89">
        <f>J17/I17</f>
        <v>0.21679018404907976</v>
      </c>
      <c r="L17" s="90">
        <f>J17-I17</f>
        <v>-31915.8</v>
      </c>
      <c r="M17" s="88">
        <v>32819</v>
      </c>
      <c r="N17" s="88">
        <v>7867.7</v>
      </c>
      <c r="O17" s="89">
        <f>N17/M17</f>
        <v>0.23973003443127455</v>
      </c>
      <c r="P17" s="90">
        <f>N17-M17</f>
        <v>-24951.3</v>
      </c>
      <c r="Q17" s="88">
        <v>2640</v>
      </c>
      <c r="R17" s="88">
        <v>234.7</v>
      </c>
      <c r="S17" s="89">
        <f>R17/Q17</f>
        <v>0.08890151515151515</v>
      </c>
      <c r="T17" s="90">
        <f>R17-Q17</f>
        <v>-2405.3</v>
      </c>
      <c r="U17" s="88">
        <v>4815</v>
      </c>
      <c r="V17" s="88">
        <v>614.6</v>
      </c>
      <c r="W17" s="89">
        <f>V17/U17</f>
        <v>0.12764278296988577</v>
      </c>
      <c r="X17" s="90">
        <f>V17-U17</f>
        <v>-4200.4</v>
      </c>
      <c r="Y17" s="88">
        <v>476</v>
      </c>
      <c r="Z17" s="88">
        <v>117.2</v>
      </c>
      <c r="AA17" s="89">
        <f>Z17/Y17</f>
        <v>0.246218487394958</v>
      </c>
      <c r="AB17" s="90">
        <f>Z17-Y17</f>
        <v>-358.8</v>
      </c>
      <c r="AC17" s="93"/>
      <c r="AD17" s="93"/>
    </row>
    <row r="18" spans="1:30" s="102" customFormat="1" ht="12">
      <c r="A18" s="94" t="s">
        <v>206</v>
      </c>
      <c r="B18" s="95" t="s">
        <v>207</v>
      </c>
      <c r="C18" s="96" t="s">
        <v>208</v>
      </c>
      <c r="D18" s="100">
        <f>SUM(D19:D22)</f>
        <v>174766.5</v>
      </c>
      <c r="E18" s="100">
        <f>SUM(E19:E22)</f>
        <v>183508.6</v>
      </c>
      <c r="F18" s="101">
        <f t="shared" si="0"/>
        <v>-8742.100000000006</v>
      </c>
      <c r="G18" s="215">
        <f t="shared" si="1"/>
        <v>1.0500216002494758</v>
      </c>
      <c r="I18" s="97"/>
      <c r="J18" s="97"/>
      <c r="K18" s="98"/>
      <c r="L18" s="99"/>
      <c r="M18" s="97"/>
      <c r="N18" s="97"/>
      <c r="O18" s="98"/>
      <c r="P18" s="99"/>
      <c r="Q18" s="97"/>
      <c r="R18" s="97"/>
      <c r="S18" s="98"/>
      <c r="T18" s="99"/>
      <c r="U18" s="97"/>
      <c r="V18" s="97"/>
      <c r="W18" s="98"/>
      <c r="X18" s="99"/>
      <c r="Y18" s="97"/>
      <c r="Z18" s="97"/>
      <c r="AA18" s="98"/>
      <c r="AB18" s="99"/>
      <c r="AC18" s="103"/>
      <c r="AD18" s="103"/>
    </row>
    <row r="19" spans="1:30" s="112" customFormat="1" ht="48">
      <c r="A19" s="104" t="s">
        <v>206</v>
      </c>
      <c r="B19" s="105" t="s">
        <v>209</v>
      </c>
      <c r="C19" s="106" t="s">
        <v>1068</v>
      </c>
      <c r="D19" s="110">
        <v>171147</v>
      </c>
      <c r="E19" s="110">
        <v>179523.4</v>
      </c>
      <c r="F19" s="111">
        <f t="shared" si="0"/>
        <v>-8376.399999999994</v>
      </c>
      <c r="G19" s="214">
        <f t="shared" si="1"/>
        <v>1.0489427217538139</v>
      </c>
      <c r="I19" s="107"/>
      <c r="J19" s="107"/>
      <c r="K19" s="108"/>
      <c r="L19" s="109"/>
      <c r="M19" s="107"/>
      <c r="N19" s="107"/>
      <c r="O19" s="108"/>
      <c r="P19" s="109"/>
      <c r="Q19" s="107"/>
      <c r="R19" s="107"/>
      <c r="S19" s="108"/>
      <c r="T19" s="109"/>
      <c r="U19" s="107"/>
      <c r="V19" s="107"/>
      <c r="W19" s="108"/>
      <c r="X19" s="109"/>
      <c r="Y19" s="107"/>
      <c r="Z19" s="107"/>
      <c r="AA19" s="108"/>
      <c r="AB19" s="109"/>
      <c r="AC19" s="113"/>
      <c r="AD19" s="113"/>
    </row>
    <row r="20" spans="1:30" s="112" customFormat="1" ht="72">
      <c r="A20" s="114" t="s">
        <v>206</v>
      </c>
      <c r="B20" s="105" t="s">
        <v>210</v>
      </c>
      <c r="C20" s="106" t="s">
        <v>211</v>
      </c>
      <c r="D20" s="110">
        <v>819.5</v>
      </c>
      <c r="E20" s="110">
        <v>872.5</v>
      </c>
      <c r="F20" s="111">
        <f t="shared" si="0"/>
        <v>-53</v>
      </c>
      <c r="G20" s="214">
        <f t="shared" si="1"/>
        <v>1.064673581452105</v>
      </c>
      <c r="I20" s="107"/>
      <c r="J20" s="107"/>
      <c r="K20" s="108"/>
      <c r="L20" s="109"/>
      <c r="M20" s="107"/>
      <c r="N20" s="107"/>
      <c r="O20" s="108"/>
      <c r="P20" s="109"/>
      <c r="Q20" s="107"/>
      <c r="R20" s="107"/>
      <c r="S20" s="108"/>
      <c r="T20" s="109"/>
      <c r="U20" s="107"/>
      <c r="V20" s="107"/>
      <c r="W20" s="108"/>
      <c r="X20" s="109"/>
      <c r="Y20" s="107"/>
      <c r="Z20" s="107"/>
      <c r="AA20" s="108"/>
      <c r="AB20" s="109"/>
      <c r="AC20" s="113"/>
      <c r="AD20" s="113"/>
    </row>
    <row r="21" spans="1:30" s="112" customFormat="1" ht="36">
      <c r="A21" s="114" t="s">
        <v>206</v>
      </c>
      <c r="B21" s="105" t="s">
        <v>212</v>
      </c>
      <c r="C21" s="106" t="s">
        <v>192</v>
      </c>
      <c r="D21" s="110">
        <v>1200</v>
      </c>
      <c r="E21" s="110">
        <v>1168</v>
      </c>
      <c r="F21" s="111">
        <f t="shared" si="0"/>
        <v>32</v>
      </c>
      <c r="G21" s="214">
        <f t="shared" si="1"/>
        <v>0.9733333333333334</v>
      </c>
      <c r="I21" s="107"/>
      <c r="J21" s="107"/>
      <c r="K21" s="108"/>
      <c r="L21" s="109"/>
      <c r="M21" s="107"/>
      <c r="N21" s="107"/>
      <c r="O21" s="108"/>
      <c r="P21" s="109"/>
      <c r="Q21" s="107"/>
      <c r="R21" s="107"/>
      <c r="S21" s="108"/>
      <c r="T21" s="109"/>
      <c r="U21" s="107"/>
      <c r="V21" s="107"/>
      <c r="W21" s="108"/>
      <c r="X21" s="109"/>
      <c r="Y21" s="107"/>
      <c r="Z21" s="107"/>
      <c r="AA21" s="108"/>
      <c r="AB21" s="109"/>
      <c r="AC21" s="113"/>
      <c r="AD21" s="113"/>
    </row>
    <row r="22" spans="1:30" s="112" customFormat="1" ht="60">
      <c r="A22" s="114" t="s">
        <v>206</v>
      </c>
      <c r="B22" s="105" t="s">
        <v>213</v>
      </c>
      <c r="C22" s="106" t="s">
        <v>1069</v>
      </c>
      <c r="D22" s="110">
        <v>1600</v>
      </c>
      <c r="E22" s="110">
        <v>1944.7</v>
      </c>
      <c r="F22" s="111">
        <f t="shared" si="0"/>
        <v>-344.70000000000005</v>
      </c>
      <c r="G22" s="214">
        <f t="shared" si="1"/>
        <v>1.2154375</v>
      </c>
      <c r="I22" s="107"/>
      <c r="J22" s="107"/>
      <c r="K22" s="108"/>
      <c r="L22" s="109"/>
      <c r="M22" s="107"/>
      <c r="N22" s="107"/>
      <c r="O22" s="108"/>
      <c r="P22" s="109"/>
      <c r="Q22" s="107"/>
      <c r="R22" s="107"/>
      <c r="S22" s="108"/>
      <c r="T22" s="109"/>
      <c r="U22" s="107"/>
      <c r="V22" s="107"/>
      <c r="W22" s="108"/>
      <c r="X22" s="109"/>
      <c r="Y22" s="107"/>
      <c r="Z22" s="107"/>
      <c r="AA22" s="108"/>
      <c r="AB22" s="109"/>
      <c r="AC22" s="113"/>
      <c r="AD22" s="113"/>
    </row>
    <row r="23" spans="1:30" s="112" customFormat="1" ht="24">
      <c r="A23" s="85" t="s">
        <v>202</v>
      </c>
      <c r="B23" s="115" t="s">
        <v>214</v>
      </c>
      <c r="C23" s="116" t="s">
        <v>1070</v>
      </c>
      <c r="D23" s="91">
        <f>SUM(D24)</f>
        <v>2919.8</v>
      </c>
      <c r="E23" s="91">
        <f>SUM(E24)</f>
        <v>3238.5</v>
      </c>
      <c r="F23" s="82">
        <f t="shared" si="0"/>
        <v>-318.6999999999998</v>
      </c>
      <c r="G23" s="213">
        <f t="shared" si="1"/>
        <v>1.1091513117336804</v>
      </c>
      <c r="I23" s="107"/>
      <c r="J23" s="107"/>
      <c r="K23" s="108"/>
      <c r="L23" s="109"/>
      <c r="M23" s="107"/>
      <c r="N23" s="107"/>
      <c r="O23" s="108"/>
      <c r="P23" s="109"/>
      <c r="Q23" s="107"/>
      <c r="R23" s="107"/>
      <c r="S23" s="108"/>
      <c r="T23" s="109"/>
      <c r="U23" s="107"/>
      <c r="V23" s="107"/>
      <c r="W23" s="108"/>
      <c r="X23" s="109"/>
      <c r="Y23" s="107"/>
      <c r="Z23" s="107"/>
      <c r="AA23" s="108"/>
      <c r="AB23" s="109"/>
      <c r="AC23" s="113"/>
      <c r="AD23" s="113"/>
    </row>
    <row r="24" spans="1:30" s="124" customFormat="1" ht="24">
      <c r="A24" s="117" t="s">
        <v>202</v>
      </c>
      <c r="B24" s="118" t="s">
        <v>215</v>
      </c>
      <c r="C24" s="119" t="s">
        <v>1071</v>
      </c>
      <c r="D24" s="123">
        <f>SUM(D25:D28)</f>
        <v>2919.8</v>
      </c>
      <c r="E24" s="123">
        <f>SUM(E25:E28)</f>
        <v>3238.5</v>
      </c>
      <c r="F24" s="101">
        <f t="shared" si="0"/>
        <v>-318.6999999999998</v>
      </c>
      <c r="G24" s="215">
        <f t="shared" si="1"/>
        <v>1.1091513117336804</v>
      </c>
      <c r="I24" s="120"/>
      <c r="J24" s="120"/>
      <c r="K24" s="121"/>
      <c r="L24" s="122"/>
      <c r="M24" s="120"/>
      <c r="N24" s="120"/>
      <c r="O24" s="121"/>
      <c r="P24" s="122"/>
      <c r="Q24" s="120"/>
      <c r="R24" s="120"/>
      <c r="S24" s="121"/>
      <c r="T24" s="122"/>
      <c r="U24" s="120"/>
      <c r="V24" s="120"/>
      <c r="W24" s="121"/>
      <c r="X24" s="122"/>
      <c r="Y24" s="120"/>
      <c r="Z24" s="120"/>
      <c r="AA24" s="121"/>
      <c r="AB24" s="122"/>
      <c r="AC24" s="125"/>
      <c r="AD24" s="125"/>
    </row>
    <row r="25" spans="1:30" s="112" customFormat="1" ht="48">
      <c r="A25" s="114" t="s">
        <v>552</v>
      </c>
      <c r="B25" s="105" t="s">
        <v>216</v>
      </c>
      <c r="C25" s="267" t="s">
        <v>1072</v>
      </c>
      <c r="D25" s="110">
        <v>1310.4</v>
      </c>
      <c r="E25" s="110">
        <v>1222.3</v>
      </c>
      <c r="F25" s="111">
        <f t="shared" si="0"/>
        <v>88.10000000000014</v>
      </c>
      <c r="G25" s="214">
        <f t="shared" si="1"/>
        <v>0.9327686202686202</v>
      </c>
      <c r="I25" s="107"/>
      <c r="J25" s="107"/>
      <c r="K25" s="108"/>
      <c r="L25" s="109"/>
      <c r="M25" s="107"/>
      <c r="N25" s="107"/>
      <c r="O25" s="108"/>
      <c r="P25" s="109"/>
      <c r="Q25" s="107"/>
      <c r="R25" s="107"/>
      <c r="S25" s="108"/>
      <c r="T25" s="109"/>
      <c r="U25" s="107"/>
      <c r="V25" s="107"/>
      <c r="W25" s="108"/>
      <c r="X25" s="109"/>
      <c r="Y25" s="107"/>
      <c r="Z25" s="107"/>
      <c r="AA25" s="108"/>
      <c r="AB25" s="109"/>
      <c r="AC25" s="113"/>
      <c r="AD25" s="113"/>
    </row>
    <row r="26" spans="1:30" s="112" customFormat="1" ht="60">
      <c r="A26" s="114" t="s">
        <v>552</v>
      </c>
      <c r="B26" s="105" t="s">
        <v>217</v>
      </c>
      <c r="C26" s="267" t="s">
        <v>1073</v>
      </c>
      <c r="D26" s="110">
        <v>32</v>
      </c>
      <c r="E26" s="110">
        <v>27.5</v>
      </c>
      <c r="F26" s="111">
        <f t="shared" si="0"/>
        <v>4.5</v>
      </c>
      <c r="G26" s="214">
        <f t="shared" si="1"/>
        <v>0.859375</v>
      </c>
      <c r="I26" s="107"/>
      <c r="J26" s="107"/>
      <c r="K26" s="108"/>
      <c r="L26" s="109"/>
      <c r="M26" s="107"/>
      <c r="N26" s="107"/>
      <c r="O26" s="108"/>
      <c r="P26" s="109"/>
      <c r="Q26" s="107"/>
      <c r="R26" s="107"/>
      <c r="S26" s="108"/>
      <c r="T26" s="109"/>
      <c r="U26" s="107"/>
      <c r="V26" s="107"/>
      <c r="W26" s="108"/>
      <c r="X26" s="109"/>
      <c r="Y26" s="107"/>
      <c r="Z26" s="107"/>
      <c r="AA26" s="108"/>
      <c r="AB26" s="109"/>
      <c r="AC26" s="113"/>
      <c r="AD26" s="113"/>
    </row>
    <row r="27" spans="1:30" s="112" customFormat="1" ht="48">
      <c r="A27" s="114" t="s">
        <v>552</v>
      </c>
      <c r="B27" s="105" t="s">
        <v>218</v>
      </c>
      <c r="C27" s="267" t="s">
        <v>1074</v>
      </c>
      <c r="D27" s="110">
        <v>1577.4</v>
      </c>
      <c r="E27" s="110">
        <v>2093.9</v>
      </c>
      <c r="F27" s="111">
        <f t="shared" si="0"/>
        <v>-516.5</v>
      </c>
      <c r="G27" s="214">
        <f t="shared" si="1"/>
        <v>1.3274375554710283</v>
      </c>
      <c r="I27" s="107"/>
      <c r="J27" s="107"/>
      <c r="K27" s="108"/>
      <c r="L27" s="109"/>
      <c r="M27" s="107"/>
      <c r="N27" s="107"/>
      <c r="O27" s="108"/>
      <c r="P27" s="109"/>
      <c r="Q27" s="107"/>
      <c r="R27" s="107"/>
      <c r="S27" s="108"/>
      <c r="T27" s="109"/>
      <c r="U27" s="107"/>
      <c r="V27" s="107"/>
      <c r="W27" s="108"/>
      <c r="X27" s="109"/>
      <c r="Y27" s="107"/>
      <c r="Z27" s="107"/>
      <c r="AA27" s="108"/>
      <c r="AB27" s="109"/>
      <c r="AC27" s="113"/>
      <c r="AD27" s="113"/>
    </row>
    <row r="28" spans="1:30" s="112" customFormat="1" ht="48">
      <c r="A28" s="114" t="s">
        <v>552</v>
      </c>
      <c r="B28" s="105" t="s">
        <v>219</v>
      </c>
      <c r="C28" s="267" t="s">
        <v>1075</v>
      </c>
      <c r="D28" s="110">
        <v>0</v>
      </c>
      <c r="E28" s="110">
        <v>-105.2</v>
      </c>
      <c r="F28" s="111">
        <f t="shared" si="0"/>
        <v>105.2</v>
      </c>
      <c r="G28" s="214" t="e">
        <f t="shared" si="1"/>
        <v>#DIV/0!</v>
      </c>
      <c r="I28" s="107"/>
      <c r="J28" s="107"/>
      <c r="K28" s="108"/>
      <c r="L28" s="109"/>
      <c r="M28" s="107"/>
      <c r="N28" s="107"/>
      <c r="O28" s="108"/>
      <c r="P28" s="109"/>
      <c r="Q28" s="107"/>
      <c r="R28" s="107"/>
      <c r="S28" s="108"/>
      <c r="T28" s="109"/>
      <c r="U28" s="107"/>
      <c r="V28" s="107"/>
      <c r="W28" s="108"/>
      <c r="X28" s="109"/>
      <c r="Y28" s="107"/>
      <c r="Z28" s="107"/>
      <c r="AA28" s="108"/>
      <c r="AB28" s="109"/>
      <c r="AC28" s="113"/>
      <c r="AD28" s="113"/>
    </row>
    <row r="29" spans="1:30" s="92" customFormat="1" ht="12">
      <c r="A29" s="85" t="s">
        <v>202</v>
      </c>
      <c r="B29" s="126" t="s">
        <v>220</v>
      </c>
      <c r="C29" s="116" t="s">
        <v>221</v>
      </c>
      <c r="D29" s="91">
        <f>SUM(D30:D33)</f>
        <v>28640.6</v>
      </c>
      <c r="E29" s="91">
        <f>SUM(E30:E33)</f>
        <v>30251.6</v>
      </c>
      <c r="F29" s="82">
        <f t="shared" si="0"/>
        <v>-1611</v>
      </c>
      <c r="G29" s="213">
        <f t="shared" si="1"/>
        <v>1.0562488216028993</v>
      </c>
      <c r="I29" s="88"/>
      <c r="J29" s="88"/>
      <c r="K29" s="89"/>
      <c r="L29" s="90"/>
      <c r="M29" s="88"/>
      <c r="N29" s="88"/>
      <c r="O29" s="89"/>
      <c r="P29" s="90"/>
      <c r="Q29" s="88"/>
      <c r="R29" s="88"/>
      <c r="S29" s="89"/>
      <c r="T29" s="90"/>
      <c r="U29" s="88"/>
      <c r="V29" s="88"/>
      <c r="W29" s="89"/>
      <c r="X29" s="90"/>
      <c r="Y29" s="88"/>
      <c r="Z29" s="88"/>
      <c r="AA29" s="89"/>
      <c r="AB29" s="90"/>
      <c r="AC29" s="93"/>
      <c r="AD29" s="93"/>
    </row>
    <row r="30" spans="1:30" s="112" customFormat="1" ht="12">
      <c r="A30" s="127" t="s">
        <v>206</v>
      </c>
      <c r="B30" s="105" t="s">
        <v>222</v>
      </c>
      <c r="C30" s="106" t="s">
        <v>223</v>
      </c>
      <c r="D30" s="110">
        <v>28456.6</v>
      </c>
      <c r="E30" s="110">
        <v>29744.2</v>
      </c>
      <c r="F30" s="111">
        <f t="shared" si="0"/>
        <v>-1287.6000000000022</v>
      </c>
      <c r="G30" s="214">
        <f t="shared" si="1"/>
        <v>1.0452478511136258</v>
      </c>
      <c r="I30" s="107">
        <f aca="true" t="shared" si="2" ref="I30:J32">SUM(M30,Q30,U30,Y30)</f>
        <v>0</v>
      </c>
      <c r="J30" s="107">
        <f t="shared" si="2"/>
        <v>0</v>
      </c>
      <c r="K30" s="108" t="e">
        <f>J30/I30</f>
        <v>#DIV/0!</v>
      </c>
      <c r="L30" s="109">
        <f>J30-I30</f>
        <v>0</v>
      </c>
      <c r="M30" s="107"/>
      <c r="N30" s="107"/>
      <c r="O30" s="108" t="e">
        <f>N30/M30</f>
        <v>#DIV/0!</v>
      </c>
      <c r="P30" s="109">
        <f>N30-M30</f>
        <v>0</v>
      </c>
      <c r="Q30" s="107"/>
      <c r="R30" s="107"/>
      <c r="S30" s="108" t="e">
        <f>R30/Q30</f>
        <v>#DIV/0!</v>
      </c>
      <c r="T30" s="109">
        <f>R30-Q30</f>
        <v>0</v>
      </c>
      <c r="U30" s="107"/>
      <c r="V30" s="107"/>
      <c r="W30" s="108" t="e">
        <f>V30/U30</f>
        <v>#DIV/0!</v>
      </c>
      <c r="X30" s="109">
        <f>V30-U30</f>
        <v>0</v>
      </c>
      <c r="Y30" s="107"/>
      <c r="Z30" s="107"/>
      <c r="AA30" s="108" t="e">
        <f>Z30/Y30</f>
        <v>#DIV/0!</v>
      </c>
      <c r="AB30" s="109">
        <f>Z30-Y30</f>
        <v>0</v>
      </c>
      <c r="AC30" s="113"/>
      <c r="AD30" s="113"/>
    </row>
    <row r="31" spans="1:30" s="112" customFormat="1" ht="24">
      <c r="A31" s="127" t="s">
        <v>206</v>
      </c>
      <c r="B31" s="105" t="s">
        <v>224</v>
      </c>
      <c r="C31" s="106" t="s">
        <v>225</v>
      </c>
      <c r="D31" s="110">
        <v>0</v>
      </c>
      <c r="E31" s="110">
        <v>111.8</v>
      </c>
      <c r="F31" s="111">
        <f t="shared" si="0"/>
        <v>-111.8</v>
      </c>
      <c r="G31" s="214" t="e">
        <f t="shared" si="1"/>
        <v>#DIV/0!</v>
      </c>
      <c r="I31" s="107">
        <f t="shared" si="2"/>
        <v>0</v>
      </c>
      <c r="J31" s="107">
        <f t="shared" si="2"/>
        <v>0</v>
      </c>
      <c r="K31" s="108" t="e">
        <f>J31/I31</f>
        <v>#DIV/0!</v>
      </c>
      <c r="L31" s="109">
        <f>J31-I31</f>
        <v>0</v>
      </c>
      <c r="M31" s="107"/>
      <c r="N31" s="107"/>
      <c r="O31" s="108" t="e">
        <f>N31/M31</f>
        <v>#DIV/0!</v>
      </c>
      <c r="P31" s="109">
        <f>N31-M31</f>
        <v>0</v>
      </c>
      <c r="Q31" s="107"/>
      <c r="R31" s="107"/>
      <c r="S31" s="108" t="e">
        <f>R31/Q31</f>
        <v>#DIV/0!</v>
      </c>
      <c r="T31" s="109">
        <f>R31-Q31</f>
        <v>0</v>
      </c>
      <c r="U31" s="107"/>
      <c r="V31" s="107"/>
      <c r="W31" s="108" t="e">
        <f>V31/U31</f>
        <v>#DIV/0!</v>
      </c>
      <c r="X31" s="109">
        <f>V31-U31</f>
        <v>0</v>
      </c>
      <c r="Y31" s="107"/>
      <c r="Z31" s="107"/>
      <c r="AA31" s="108" t="e">
        <f>Z31/Y31</f>
        <v>#DIV/0!</v>
      </c>
      <c r="AB31" s="109">
        <f>Z31-Y31</f>
        <v>0</v>
      </c>
      <c r="AC31" s="113"/>
      <c r="AD31" s="113"/>
    </row>
    <row r="32" spans="1:30" s="112" customFormat="1" ht="12" hidden="1">
      <c r="A32" s="127" t="s">
        <v>202</v>
      </c>
      <c r="B32" s="128" t="s">
        <v>226</v>
      </c>
      <c r="C32" s="106" t="s">
        <v>227</v>
      </c>
      <c r="D32" s="110">
        <v>0</v>
      </c>
      <c r="E32" s="110">
        <v>0</v>
      </c>
      <c r="F32" s="111">
        <f t="shared" si="0"/>
        <v>0</v>
      </c>
      <c r="G32" s="214" t="e">
        <f t="shared" si="1"/>
        <v>#DIV/0!</v>
      </c>
      <c r="I32" s="107">
        <f t="shared" si="2"/>
        <v>51</v>
      </c>
      <c r="J32" s="107">
        <f t="shared" si="2"/>
        <v>-32.8</v>
      </c>
      <c r="K32" s="108">
        <f>J32/I32</f>
        <v>-0.6431372549019607</v>
      </c>
      <c r="L32" s="109">
        <f>J32-I32</f>
        <v>-83.8</v>
      </c>
      <c r="M32" s="107">
        <v>39</v>
      </c>
      <c r="N32" s="107">
        <v>-32.8</v>
      </c>
      <c r="O32" s="108">
        <f>N32/M32</f>
        <v>-0.8410256410256409</v>
      </c>
      <c r="P32" s="109">
        <f>N32-M32</f>
        <v>-71.8</v>
      </c>
      <c r="Q32" s="107">
        <v>12</v>
      </c>
      <c r="R32" s="107"/>
      <c r="S32" s="108">
        <f>R32/Q32</f>
        <v>0</v>
      </c>
      <c r="T32" s="109">
        <f>R32-Q32</f>
        <v>-12</v>
      </c>
      <c r="U32" s="107"/>
      <c r="V32" s="107"/>
      <c r="W32" s="108" t="e">
        <f>V32/U32</f>
        <v>#DIV/0!</v>
      </c>
      <c r="X32" s="109">
        <f>V32-U32</f>
        <v>0</v>
      </c>
      <c r="Y32" s="107"/>
      <c r="Z32" s="107"/>
      <c r="AA32" s="108" t="e">
        <f>Z32/Y32</f>
        <v>#DIV/0!</v>
      </c>
      <c r="AB32" s="109">
        <f>Z32-Y32</f>
        <v>0</v>
      </c>
      <c r="AC32" s="113"/>
      <c r="AD32" s="113"/>
    </row>
    <row r="33" spans="1:30" s="112" customFormat="1" ht="24">
      <c r="A33" s="127">
        <v>182</v>
      </c>
      <c r="B33" s="105" t="s">
        <v>1076</v>
      </c>
      <c r="C33" s="106" t="s">
        <v>228</v>
      </c>
      <c r="D33" s="110">
        <v>184</v>
      </c>
      <c r="E33" s="110">
        <v>395.6</v>
      </c>
      <c r="F33" s="111">
        <f t="shared" si="0"/>
        <v>-211.60000000000002</v>
      </c>
      <c r="G33" s="214">
        <f t="shared" si="1"/>
        <v>2.15</v>
      </c>
      <c r="I33" s="107"/>
      <c r="J33" s="107"/>
      <c r="K33" s="108"/>
      <c r="L33" s="109"/>
      <c r="M33" s="107"/>
      <c r="N33" s="107"/>
      <c r="O33" s="108"/>
      <c r="P33" s="109"/>
      <c r="Q33" s="107"/>
      <c r="R33" s="107"/>
      <c r="S33" s="108"/>
      <c r="T33" s="109"/>
      <c r="U33" s="107"/>
      <c r="V33" s="107"/>
      <c r="W33" s="108"/>
      <c r="X33" s="109"/>
      <c r="Y33" s="107"/>
      <c r="Z33" s="107"/>
      <c r="AA33" s="108"/>
      <c r="AB33" s="109"/>
      <c r="AC33" s="113"/>
      <c r="AD33" s="113"/>
    </row>
    <row r="34" spans="1:30" s="92" customFormat="1" ht="12">
      <c r="A34" s="85" t="s">
        <v>202</v>
      </c>
      <c r="B34" s="126" t="s">
        <v>229</v>
      </c>
      <c r="C34" s="87" t="s">
        <v>230</v>
      </c>
      <c r="D34" s="91">
        <f>D35</f>
        <v>20739.6</v>
      </c>
      <c r="E34" s="91">
        <f>E35</f>
        <v>25053.5</v>
      </c>
      <c r="F34" s="82">
        <f t="shared" si="0"/>
        <v>-4313.9000000000015</v>
      </c>
      <c r="G34" s="213">
        <f t="shared" si="1"/>
        <v>1.2080030473104593</v>
      </c>
      <c r="I34" s="88"/>
      <c r="J34" s="88"/>
      <c r="K34" s="89"/>
      <c r="L34" s="90"/>
      <c r="M34" s="88"/>
      <c r="N34" s="88"/>
      <c r="O34" s="89"/>
      <c r="P34" s="90"/>
      <c r="Q34" s="88"/>
      <c r="R34" s="88"/>
      <c r="S34" s="89"/>
      <c r="T34" s="90"/>
      <c r="U34" s="88"/>
      <c r="V34" s="88"/>
      <c r="W34" s="89"/>
      <c r="X34" s="90"/>
      <c r="Y34" s="88"/>
      <c r="Z34" s="88"/>
      <c r="AA34" s="89"/>
      <c r="AB34" s="90"/>
      <c r="AC34" s="93"/>
      <c r="AD34" s="93"/>
    </row>
    <row r="35" spans="1:30" s="102" customFormat="1" ht="12">
      <c r="A35" s="94" t="s">
        <v>202</v>
      </c>
      <c r="B35" s="95" t="s">
        <v>231</v>
      </c>
      <c r="C35" s="96" t="s">
        <v>232</v>
      </c>
      <c r="D35" s="100">
        <f>SUM(D36:D37)</f>
        <v>20739.6</v>
      </c>
      <c r="E35" s="100">
        <f>SUM(E36:E37)</f>
        <v>25053.5</v>
      </c>
      <c r="F35" s="101">
        <f t="shared" si="0"/>
        <v>-4313.9000000000015</v>
      </c>
      <c r="G35" s="215">
        <f t="shared" si="1"/>
        <v>1.2080030473104593</v>
      </c>
      <c r="I35" s="97"/>
      <c r="J35" s="97"/>
      <c r="K35" s="98"/>
      <c r="L35" s="99"/>
      <c r="M35" s="97"/>
      <c r="N35" s="97"/>
      <c r="O35" s="98"/>
      <c r="P35" s="99"/>
      <c r="Q35" s="97"/>
      <c r="R35" s="97"/>
      <c r="S35" s="98"/>
      <c r="T35" s="99"/>
      <c r="U35" s="97"/>
      <c r="V35" s="97"/>
      <c r="W35" s="98"/>
      <c r="X35" s="99"/>
      <c r="Y35" s="97"/>
      <c r="Z35" s="97"/>
      <c r="AA35" s="98"/>
      <c r="AB35" s="99"/>
      <c r="AC35" s="103"/>
      <c r="AD35" s="103"/>
    </row>
    <row r="36" spans="1:30" s="112" customFormat="1" ht="12">
      <c r="A36" s="127" t="s">
        <v>206</v>
      </c>
      <c r="B36" s="128" t="s">
        <v>233</v>
      </c>
      <c r="C36" s="106" t="s">
        <v>234</v>
      </c>
      <c r="D36" s="110">
        <v>4389</v>
      </c>
      <c r="E36" s="110">
        <v>4416.7</v>
      </c>
      <c r="F36" s="111">
        <f t="shared" si="0"/>
        <v>-27.699999999999818</v>
      </c>
      <c r="G36" s="214">
        <f t="shared" si="1"/>
        <v>1.006311232627022</v>
      </c>
      <c r="I36" s="107"/>
      <c r="J36" s="107"/>
      <c r="K36" s="108"/>
      <c r="L36" s="109"/>
      <c r="M36" s="107"/>
      <c r="N36" s="107"/>
      <c r="O36" s="108"/>
      <c r="P36" s="109"/>
      <c r="Q36" s="107"/>
      <c r="R36" s="107"/>
      <c r="S36" s="108"/>
      <c r="T36" s="109"/>
      <c r="U36" s="107"/>
      <c r="V36" s="107"/>
      <c r="W36" s="108"/>
      <c r="X36" s="109"/>
      <c r="Y36" s="107"/>
      <c r="Z36" s="107"/>
      <c r="AA36" s="108"/>
      <c r="AB36" s="109"/>
      <c r="AC36" s="113"/>
      <c r="AD36" s="113"/>
    </row>
    <row r="37" spans="1:30" s="112" customFormat="1" ht="12">
      <c r="A37" s="127" t="s">
        <v>206</v>
      </c>
      <c r="B37" s="128" t="s">
        <v>235</v>
      </c>
      <c r="C37" s="106" t="s">
        <v>236</v>
      </c>
      <c r="D37" s="110">
        <v>16350.6</v>
      </c>
      <c r="E37" s="110">
        <v>20636.8</v>
      </c>
      <c r="F37" s="111">
        <f t="shared" si="0"/>
        <v>-4286.199999999999</v>
      </c>
      <c r="G37" s="214">
        <f t="shared" si="1"/>
        <v>1.262143285261703</v>
      </c>
      <c r="I37" s="107"/>
      <c r="J37" s="107"/>
      <c r="K37" s="108"/>
      <c r="L37" s="109"/>
      <c r="M37" s="107"/>
      <c r="N37" s="107"/>
      <c r="O37" s="108"/>
      <c r="P37" s="109"/>
      <c r="Q37" s="107"/>
      <c r="R37" s="107"/>
      <c r="S37" s="108"/>
      <c r="T37" s="109"/>
      <c r="U37" s="107"/>
      <c r="V37" s="107"/>
      <c r="W37" s="108"/>
      <c r="X37" s="109"/>
      <c r="Y37" s="107"/>
      <c r="Z37" s="107"/>
      <c r="AA37" s="108"/>
      <c r="AB37" s="109"/>
      <c r="AC37" s="113"/>
      <c r="AD37" s="113"/>
    </row>
    <row r="38" spans="1:30" s="112" customFormat="1" ht="12" hidden="1">
      <c r="A38" s="127" t="s">
        <v>206</v>
      </c>
      <c r="B38" s="128" t="s">
        <v>237</v>
      </c>
      <c r="C38" s="106" t="s">
        <v>238</v>
      </c>
      <c r="D38" s="110">
        <v>0</v>
      </c>
      <c r="E38" s="110">
        <v>0</v>
      </c>
      <c r="F38" s="82">
        <f t="shared" si="0"/>
        <v>0</v>
      </c>
      <c r="G38" s="213" t="e">
        <f t="shared" si="1"/>
        <v>#DIV/0!</v>
      </c>
      <c r="I38" s="107">
        <f>SUM(M38,Q38,U38,Y38)</f>
        <v>71999.4</v>
      </c>
      <c r="J38" s="107">
        <f>SUM(N38,R38,V38,Z38)</f>
        <v>23642.2</v>
      </c>
      <c r="K38" s="108">
        <f>J38/I38</f>
        <v>0.3283666252774329</v>
      </c>
      <c r="L38" s="109">
        <f>J38-I38</f>
        <v>-48357.2</v>
      </c>
      <c r="M38" s="107">
        <v>68150</v>
      </c>
      <c r="N38" s="107">
        <v>23158.7</v>
      </c>
      <c r="O38" s="108">
        <f>N38/M38</f>
        <v>0.3398195157740279</v>
      </c>
      <c r="P38" s="109">
        <f>N38-M38</f>
        <v>-44991.3</v>
      </c>
      <c r="Q38" s="107">
        <v>3024</v>
      </c>
      <c r="R38" s="107">
        <v>292.7</v>
      </c>
      <c r="S38" s="108">
        <f>R38/Q38</f>
        <v>0.09679232804232804</v>
      </c>
      <c r="T38" s="109">
        <f>R38-Q38</f>
        <v>-2731.3</v>
      </c>
      <c r="U38" s="107">
        <v>473.4</v>
      </c>
      <c r="V38" s="107">
        <v>142</v>
      </c>
      <c r="W38" s="108">
        <f>V38/U38</f>
        <v>0.29995775242923534</v>
      </c>
      <c r="X38" s="109">
        <f>V38-U38</f>
        <v>-331.4</v>
      </c>
      <c r="Y38" s="107">
        <v>352</v>
      </c>
      <c r="Z38" s="107">
        <v>48.8</v>
      </c>
      <c r="AA38" s="108">
        <f>Z38/Y38</f>
        <v>0.13863636363636364</v>
      </c>
      <c r="AB38" s="109">
        <f>Z38-Y38</f>
        <v>-303.2</v>
      </c>
      <c r="AC38" s="113"/>
      <c r="AD38" s="113"/>
    </row>
    <row r="39" spans="1:30" s="92" customFormat="1" ht="12">
      <c r="A39" s="85" t="s">
        <v>202</v>
      </c>
      <c r="B39" s="126" t="s">
        <v>239</v>
      </c>
      <c r="C39" s="87" t="s">
        <v>240</v>
      </c>
      <c r="D39" s="91">
        <f>D40+D42</f>
        <v>4540</v>
      </c>
      <c r="E39" s="91">
        <f>E40+E42</f>
        <v>5888.7</v>
      </c>
      <c r="F39" s="82">
        <f t="shared" si="0"/>
        <v>-1348.6999999999998</v>
      </c>
      <c r="G39" s="213">
        <f t="shared" si="1"/>
        <v>1.2970704845814978</v>
      </c>
      <c r="I39" s="88">
        <f>SUM(M39,Q39,U39,Y39)</f>
        <v>34</v>
      </c>
      <c r="J39" s="88">
        <f>SUM(N39,R39,V39,Z39)</f>
        <v>8.7</v>
      </c>
      <c r="K39" s="89">
        <f>J39/I39</f>
        <v>0.25588235294117645</v>
      </c>
      <c r="L39" s="90">
        <f>J39-I39</f>
        <v>-25.3</v>
      </c>
      <c r="M39" s="88"/>
      <c r="N39" s="88"/>
      <c r="O39" s="89" t="e">
        <f>N39/M39</f>
        <v>#DIV/0!</v>
      </c>
      <c r="P39" s="90">
        <f>N39-M39</f>
        <v>0</v>
      </c>
      <c r="Q39" s="88">
        <v>12</v>
      </c>
      <c r="R39" s="88">
        <v>0.6</v>
      </c>
      <c r="S39" s="89">
        <f>R39/Q39</f>
        <v>0.049999999999999996</v>
      </c>
      <c r="T39" s="90">
        <f>R39-Q39</f>
        <v>-11.4</v>
      </c>
      <c r="U39" s="88">
        <v>12</v>
      </c>
      <c r="V39" s="88">
        <v>6.2</v>
      </c>
      <c r="W39" s="89">
        <f>V39/U39</f>
        <v>0.5166666666666667</v>
      </c>
      <c r="X39" s="90">
        <f>V39-U39</f>
        <v>-5.8</v>
      </c>
      <c r="Y39" s="88">
        <v>10</v>
      </c>
      <c r="Z39" s="88">
        <v>1.9</v>
      </c>
      <c r="AA39" s="89">
        <f>Z39/Y39</f>
        <v>0.19</v>
      </c>
      <c r="AB39" s="90">
        <f>Z39-Y39</f>
        <v>-8.1</v>
      </c>
      <c r="AC39" s="93"/>
      <c r="AD39" s="93"/>
    </row>
    <row r="40" spans="1:30" s="134" customFormat="1" ht="24">
      <c r="A40" s="127" t="s">
        <v>202</v>
      </c>
      <c r="B40" s="129" t="s">
        <v>241</v>
      </c>
      <c r="C40" s="130" t="s">
        <v>242</v>
      </c>
      <c r="D40" s="110">
        <f>D41</f>
        <v>4525</v>
      </c>
      <c r="E40" s="110">
        <f>E41</f>
        <v>5864.7</v>
      </c>
      <c r="F40" s="111">
        <f t="shared" si="0"/>
        <v>-1339.6999999999998</v>
      </c>
      <c r="G40" s="214">
        <f t="shared" si="1"/>
        <v>1.2960662983425415</v>
      </c>
      <c r="I40" s="131"/>
      <c r="J40" s="131"/>
      <c r="K40" s="132"/>
      <c r="L40" s="133"/>
      <c r="M40" s="131"/>
      <c r="N40" s="131"/>
      <c r="O40" s="132"/>
      <c r="P40" s="133"/>
      <c r="Q40" s="131"/>
      <c r="R40" s="131"/>
      <c r="S40" s="132"/>
      <c r="T40" s="133"/>
      <c r="U40" s="131"/>
      <c r="V40" s="131"/>
      <c r="W40" s="132"/>
      <c r="X40" s="133"/>
      <c r="Y40" s="131"/>
      <c r="Z40" s="131"/>
      <c r="AA40" s="132"/>
      <c r="AB40" s="133"/>
      <c r="AC40" s="135"/>
      <c r="AD40" s="135"/>
    </row>
    <row r="41" spans="1:30" s="134" customFormat="1" ht="36">
      <c r="A41" s="127">
        <v>182</v>
      </c>
      <c r="B41" s="129" t="s">
        <v>243</v>
      </c>
      <c r="C41" s="130" t="s">
        <v>1077</v>
      </c>
      <c r="D41" s="110">
        <v>4525</v>
      </c>
      <c r="E41" s="110">
        <v>5864.7</v>
      </c>
      <c r="F41" s="111">
        <f t="shared" si="0"/>
        <v>-1339.6999999999998</v>
      </c>
      <c r="G41" s="214">
        <f t="shared" si="1"/>
        <v>1.2960662983425415</v>
      </c>
      <c r="I41" s="131"/>
      <c r="J41" s="131"/>
      <c r="K41" s="132"/>
      <c r="L41" s="133"/>
      <c r="M41" s="131"/>
      <c r="N41" s="131"/>
      <c r="O41" s="132"/>
      <c r="P41" s="133"/>
      <c r="Q41" s="131"/>
      <c r="R41" s="131"/>
      <c r="S41" s="132"/>
      <c r="T41" s="133"/>
      <c r="U41" s="131"/>
      <c r="V41" s="131"/>
      <c r="W41" s="132"/>
      <c r="X41" s="133"/>
      <c r="Y41" s="131"/>
      <c r="Z41" s="131"/>
      <c r="AA41" s="132"/>
      <c r="AB41" s="133"/>
      <c r="AC41" s="135"/>
      <c r="AD41" s="135"/>
    </row>
    <row r="42" spans="1:30" s="134" customFormat="1" ht="24">
      <c r="A42" s="127" t="s">
        <v>202</v>
      </c>
      <c r="B42" s="129" t="s">
        <v>244</v>
      </c>
      <c r="C42" s="130" t="s">
        <v>245</v>
      </c>
      <c r="D42" s="110">
        <f>SUM(D43:D44)</f>
        <v>15</v>
      </c>
      <c r="E42" s="110">
        <f>SUM(E43:E44)</f>
        <v>24</v>
      </c>
      <c r="F42" s="111">
        <f t="shared" si="0"/>
        <v>-9</v>
      </c>
      <c r="G42" s="214">
        <f t="shared" si="1"/>
        <v>1.6</v>
      </c>
      <c r="I42" s="131"/>
      <c r="J42" s="131"/>
      <c r="K42" s="132"/>
      <c r="L42" s="133"/>
      <c r="M42" s="131"/>
      <c r="N42" s="131"/>
      <c r="O42" s="132"/>
      <c r="P42" s="133"/>
      <c r="Q42" s="131"/>
      <c r="R42" s="131"/>
      <c r="S42" s="132"/>
      <c r="T42" s="133"/>
      <c r="U42" s="131"/>
      <c r="V42" s="131"/>
      <c r="W42" s="132"/>
      <c r="X42" s="133"/>
      <c r="Y42" s="131"/>
      <c r="Z42" s="131"/>
      <c r="AA42" s="132"/>
      <c r="AB42" s="133"/>
      <c r="AC42" s="135"/>
      <c r="AD42" s="135"/>
    </row>
    <row r="43" spans="1:30" s="134" customFormat="1" ht="48" hidden="1">
      <c r="A43" s="127" t="s">
        <v>663</v>
      </c>
      <c r="B43" s="129" t="s">
        <v>246</v>
      </c>
      <c r="C43" s="136" t="s">
        <v>247</v>
      </c>
      <c r="D43" s="110">
        <v>0</v>
      </c>
      <c r="E43" s="110">
        <v>0</v>
      </c>
      <c r="F43" s="111">
        <f t="shared" si="0"/>
        <v>0</v>
      </c>
      <c r="G43" s="214" t="e">
        <f t="shared" si="1"/>
        <v>#DIV/0!</v>
      </c>
      <c r="I43" s="131"/>
      <c r="J43" s="131"/>
      <c r="K43" s="132"/>
      <c r="L43" s="133"/>
      <c r="M43" s="131"/>
      <c r="N43" s="131"/>
      <c r="O43" s="132"/>
      <c r="P43" s="133"/>
      <c r="Q43" s="131"/>
      <c r="R43" s="131"/>
      <c r="S43" s="132"/>
      <c r="T43" s="133"/>
      <c r="U43" s="131"/>
      <c r="V43" s="131"/>
      <c r="W43" s="132"/>
      <c r="X43" s="133"/>
      <c r="Y43" s="131"/>
      <c r="Z43" s="131"/>
      <c r="AA43" s="132"/>
      <c r="AB43" s="133"/>
      <c r="AC43" s="135"/>
      <c r="AD43" s="135"/>
    </row>
    <row r="44" spans="1:30" s="134" customFormat="1" ht="24">
      <c r="A44" s="127" t="s">
        <v>674</v>
      </c>
      <c r="B44" s="129" t="s">
        <v>248</v>
      </c>
      <c r="C44" s="130" t="s">
        <v>249</v>
      </c>
      <c r="D44" s="110">
        <v>15</v>
      </c>
      <c r="E44" s="110">
        <v>24</v>
      </c>
      <c r="F44" s="111">
        <f t="shared" si="0"/>
        <v>-9</v>
      </c>
      <c r="G44" s="214">
        <f t="shared" si="1"/>
        <v>1.6</v>
      </c>
      <c r="I44" s="131"/>
      <c r="J44" s="131"/>
      <c r="K44" s="132"/>
      <c r="L44" s="133"/>
      <c r="M44" s="131"/>
      <c r="N44" s="131"/>
      <c r="O44" s="132"/>
      <c r="P44" s="133"/>
      <c r="Q44" s="131"/>
      <c r="R44" s="131"/>
      <c r="S44" s="132"/>
      <c r="T44" s="133"/>
      <c r="U44" s="131"/>
      <c r="V44" s="131"/>
      <c r="W44" s="132"/>
      <c r="X44" s="133"/>
      <c r="Y44" s="131"/>
      <c r="Z44" s="131"/>
      <c r="AA44" s="132"/>
      <c r="AB44" s="133"/>
      <c r="AC44" s="135"/>
      <c r="AD44" s="135"/>
    </row>
    <row r="45" spans="1:30" s="92" customFormat="1" ht="24" hidden="1">
      <c r="A45" s="85" t="s">
        <v>202</v>
      </c>
      <c r="B45" s="126" t="s">
        <v>250</v>
      </c>
      <c r="C45" s="87" t="s">
        <v>251</v>
      </c>
      <c r="D45" s="91">
        <f>D46+D48</f>
        <v>0</v>
      </c>
      <c r="E45" s="91">
        <f>E46+E48</f>
        <v>0</v>
      </c>
      <c r="F45" s="82">
        <f t="shared" si="0"/>
        <v>0</v>
      </c>
      <c r="G45" s="213" t="e">
        <f t="shared" si="1"/>
        <v>#DIV/0!</v>
      </c>
      <c r="I45" s="88">
        <f>SUM(M45,Q45,U45,Y45)</f>
        <v>0</v>
      </c>
      <c r="J45" s="88">
        <f>SUM(N45,R45,V45,Z45)</f>
        <v>33.1</v>
      </c>
      <c r="K45" s="89" t="e">
        <f>J45/I45</f>
        <v>#DIV/0!</v>
      </c>
      <c r="L45" s="90">
        <f>J45-I45</f>
        <v>33.1</v>
      </c>
      <c r="M45" s="88"/>
      <c r="N45" s="88">
        <v>29.9</v>
      </c>
      <c r="O45" s="89" t="e">
        <f>N45/M45</f>
        <v>#DIV/0!</v>
      </c>
      <c r="P45" s="90">
        <f>N45-M45</f>
        <v>29.9</v>
      </c>
      <c r="Q45" s="88"/>
      <c r="R45" s="88">
        <v>3.7</v>
      </c>
      <c r="S45" s="89" t="e">
        <f>R45/Q45</f>
        <v>#DIV/0!</v>
      </c>
      <c r="T45" s="90">
        <f>R45-Q45</f>
        <v>3.7</v>
      </c>
      <c r="U45" s="88"/>
      <c r="V45" s="88">
        <v>-0.3</v>
      </c>
      <c r="W45" s="89" t="e">
        <f>V45/U45</f>
        <v>#DIV/0!</v>
      </c>
      <c r="X45" s="90">
        <f>V45-U45</f>
        <v>-0.3</v>
      </c>
      <c r="Y45" s="88"/>
      <c r="Z45" s="88">
        <v>-0.2</v>
      </c>
      <c r="AA45" s="89" t="e">
        <f>Z45/Y45</f>
        <v>#DIV/0!</v>
      </c>
      <c r="AB45" s="90">
        <f>Z45-Y45</f>
        <v>-0.2</v>
      </c>
      <c r="AC45" s="93"/>
      <c r="AD45" s="93"/>
    </row>
    <row r="46" spans="1:30" s="112" customFormat="1" ht="36" hidden="1">
      <c r="A46" s="137" t="s">
        <v>202</v>
      </c>
      <c r="B46" s="138" t="s">
        <v>252</v>
      </c>
      <c r="C46" s="106" t="s">
        <v>253</v>
      </c>
      <c r="D46" s="110">
        <f>D47</f>
        <v>0</v>
      </c>
      <c r="E46" s="110">
        <f>E47</f>
        <v>0</v>
      </c>
      <c r="F46" s="82">
        <f t="shared" si="0"/>
        <v>0</v>
      </c>
      <c r="G46" s="213" t="e">
        <f t="shared" si="1"/>
        <v>#DIV/0!</v>
      </c>
      <c r="I46" s="107"/>
      <c r="J46" s="107"/>
      <c r="K46" s="108"/>
      <c r="L46" s="109"/>
      <c r="M46" s="107"/>
      <c r="N46" s="107"/>
      <c r="O46" s="108"/>
      <c r="P46" s="109"/>
      <c r="Q46" s="107"/>
      <c r="R46" s="107"/>
      <c r="S46" s="108"/>
      <c r="T46" s="109"/>
      <c r="U46" s="107"/>
      <c r="V46" s="107"/>
      <c r="W46" s="108"/>
      <c r="X46" s="109"/>
      <c r="Y46" s="107"/>
      <c r="Z46" s="107"/>
      <c r="AA46" s="108"/>
      <c r="AB46" s="109"/>
      <c r="AC46" s="113"/>
      <c r="AD46" s="113"/>
    </row>
    <row r="47" spans="1:30" s="112" customFormat="1" ht="48" hidden="1">
      <c r="A47" s="137" t="s">
        <v>202</v>
      </c>
      <c r="B47" s="138" t="s">
        <v>254</v>
      </c>
      <c r="C47" s="106" t="s">
        <v>255</v>
      </c>
      <c r="D47" s="110">
        <v>0</v>
      </c>
      <c r="E47" s="110">
        <v>0</v>
      </c>
      <c r="F47" s="82">
        <f t="shared" si="0"/>
        <v>0</v>
      </c>
      <c r="G47" s="213" t="e">
        <f t="shared" si="1"/>
        <v>#DIV/0!</v>
      </c>
      <c r="I47" s="107"/>
      <c r="J47" s="107"/>
      <c r="K47" s="108"/>
      <c r="L47" s="109"/>
      <c r="M47" s="107"/>
      <c r="N47" s="107"/>
      <c r="O47" s="108"/>
      <c r="P47" s="109"/>
      <c r="Q47" s="107"/>
      <c r="R47" s="107"/>
      <c r="S47" s="108"/>
      <c r="T47" s="109"/>
      <c r="U47" s="107"/>
      <c r="V47" s="107"/>
      <c r="W47" s="108"/>
      <c r="X47" s="109"/>
      <c r="Y47" s="107"/>
      <c r="Z47" s="107"/>
      <c r="AA47" s="108"/>
      <c r="AB47" s="109"/>
      <c r="AC47" s="113"/>
      <c r="AD47" s="113"/>
    </row>
    <row r="48" spans="1:30" s="112" customFormat="1" ht="12" hidden="1">
      <c r="A48" s="137" t="s">
        <v>202</v>
      </c>
      <c r="B48" s="138" t="s">
        <v>256</v>
      </c>
      <c r="C48" s="106" t="s">
        <v>257</v>
      </c>
      <c r="D48" s="110">
        <f>D49</f>
        <v>0</v>
      </c>
      <c r="E48" s="110">
        <f>E49</f>
        <v>0</v>
      </c>
      <c r="F48" s="82">
        <f t="shared" si="0"/>
        <v>0</v>
      </c>
      <c r="G48" s="213" t="e">
        <f t="shared" si="1"/>
        <v>#DIV/0!</v>
      </c>
      <c r="I48" s="107"/>
      <c r="J48" s="107"/>
      <c r="K48" s="108"/>
      <c r="L48" s="109"/>
      <c r="M48" s="107"/>
      <c r="N48" s="107"/>
      <c r="O48" s="108"/>
      <c r="P48" s="109"/>
      <c r="Q48" s="107"/>
      <c r="R48" s="107"/>
      <c r="S48" s="108"/>
      <c r="T48" s="109"/>
      <c r="U48" s="107"/>
      <c r="V48" s="107"/>
      <c r="W48" s="108"/>
      <c r="X48" s="109"/>
      <c r="Y48" s="107"/>
      <c r="Z48" s="107"/>
      <c r="AA48" s="108"/>
      <c r="AB48" s="109"/>
      <c r="AC48" s="113"/>
      <c r="AD48" s="113"/>
    </row>
    <row r="49" spans="1:30" s="112" customFormat="1" ht="24" hidden="1">
      <c r="A49" s="137" t="s">
        <v>202</v>
      </c>
      <c r="B49" s="138" t="s">
        <v>258</v>
      </c>
      <c r="C49" s="106" t="s">
        <v>259</v>
      </c>
      <c r="D49" s="110">
        <v>0</v>
      </c>
      <c r="E49" s="110">
        <v>0</v>
      </c>
      <c r="F49" s="82">
        <f t="shared" si="0"/>
        <v>0</v>
      </c>
      <c r="G49" s="213" t="e">
        <f t="shared" si="1"/>
        <v>#DIV/0!</v>
      </c>
      <c r="I49" s="107"/>
      <c r="J49" s="107"/>
      <c r="K49" s="108"/>
      <c r="L49" s="109"/>
      <c r="M49" s="107"/>
      <c r="N49" s="107"/>
      <c r="O49" s="108"/>
      <c r="P49" s="109"/>
      <c r="Q49" s="107"/>
      <c r="R49" s="107"/>
      <c r="S49" s="108"/>
      <c r="T49" s="109"/>
      <c r="U49" s="107"/>
      <c r="V49" s="107"/>
      <c r="W49" s="108"/>
      <c r="X49" s="109"/>
      <c r="Y49" s="107"/>
      <c r="Z49" s="107"/>
      <c r="AA49" s="108"/>
      <c r="AB49" s="109"/>
      <c r="AC49" s="113"/>
      <c r="AD49" s="113"/>
    </row>
    <row r="50" spans="1:30" s="92" customFormat="1" ht="24">
      <c r="A50" s="85" t="s">
        <v>202</v>
      </c>
      <c r="B50" s="126" t="s">
        <v>260</v>
      </c>
      <c r="C50" s="87" t="s">
        <v>261</v>
      </c>
      <c r="D50" s="91">
        <f>D51+D60+D63</f>
        <v>21069.6</v>
      </c>
      <c r="E50" s="91">
        <f>E51+E60+E63</f>
        <v>20775.1</v>
      </c>
      <c r="F50" s="82">
        <f t="shared" si="0"/>
        <v>294.5</v>
      </c>
      <c r="G50" s="213">
        <f t="shared" si="1"/>
        <v>0.9860225158522231</v>
      </c>
      <c r="I50" s="88"/>
      <c r="J50" s="88"/>
      <c r="K50" s="89"/>
      <c r="L50" s="90"/>
      <c r="M50" s="88"/>
      <c r="N50" s="88"/>
      <c r="O50" s="89"/>
      <c r="P50" s="90"/>
      <c r="Q50" s="88"/>
      <c r="R50" s="88"/>
      <c r="S50" s="89"/>
      <c r="T50" s="90"/>
      <c r="U50" s="88"/>
      <c r="V50" s="88"/>
      <c r="W50" s="89"/>
      <c r="X50" s="90"/>
      <c r="Y50" s="88"/>
      <c r="Z50" s="88"/>
      <c r="AA50" s="89"/>
      <c r="AB50" s="90"/>
      <c r="AC50" s="93"/>
      <c r="AD50" s="93"/>
    </row>
    <row r="51" spans="1:30" s="112" customFormat="1" ht="60">
      <c r="A51" s="127" t="s">
        <v>202</v>
      </c>
      <c r="B51" s="139" t="s">
        <v>262</v>
      </c>
      <c r="C51" s="106" t="s">
        <v>263</v>
      </c>
      <c r="D51" s="110">
        <f>D52+D54+D58+D56</f>
        <v>21069.6</v>
      </c>
      <c r="E51" s="110">
        <f>E52+E54+E58+E56</f>
        <v>20709.1</v>
      </c>
      <c r="F51" s="111">
        <f t="shared" si="0"/>
        <v>360.5</v>
      </c>
      <c r="G51" s="214">
        <f t="shared" si="1"/>
        <v>0.9828900406272544</v>
      </c>
      <c r="I51" s="107">
        <f>SUM(M51,Q51,U51,Y51)</f>
        <v>12625.7</v>
      </c>
      <c r="J51" s="107">
        <f>SUM(N51,R51,V51,Z51)</f>
        <v>601.1999999999999</v>
      </c>
      <c r="K51" s="108">
        <f>J51/I51</f>
        <v>0.047617161820730725</v>
      </c>
      <c r="L51" s="109">
        <f>J51-I51</f>
        <v>-12024.5</v>
      </c>
      <c r="M51" s="107">
        <v>10000</v>
      </c>
      <c r="N51" s="107">
        <v>555.5</v>
      </c>
      <c r="O51" s="108">
        <f>N51/M51</f>
        <v>0.05555</v>
      </c>
      <c r="P51" s="109">
        <f>N51-M51</f>
        <v>-9444.5</v>
      </c>
      <c r="Q51" s="107">
        <v>725</v>
      </c>
      <c r="R51" s="107">
        <v>20.4</v>
      </c>
      <c r="S51" s="108">
        <f>R51/Q51</f>
        <v>0.02813793103448276</v>
      </c>
      <c r="T51" s="109">
        <f>R51-Q51</f>
        <v>-704.6</v>
      </c>
      <c r="U51" s="107">
        <v>220.7</v>
      </c>
      <c r="V51" s="107">
        <v>4.5</v>
      </c>
      <c r="W51" s="108">
        <f>V51/U51</f>
        <v>0.020389669234254646</v>
      </c>
      <c r="X51" s="109">
        <f>V51-U51</f>
        <v>-216.2</v>
      </c>
      <c r="Y51" s="107">
        <v>1680</v>
      </c>
      <c r="Z51" s="107">
        <v>20.8</v>
      </c>
      <c r="AA51" s="108">
        <f>Z51/Y51</f>
        <v>0.012380952380952381</v>
      </c>
      <c r="AB51" s="109">
        <f>Z51-Y51</f>
        <v>-1659.2</v>
      </c>
      <c r="AC51" s="113"/>
      <c r="AD51" s="113"/>
    </row>
    <row r="52" spans="1:30" s="134" customFormat="1" ht="48">
      <c r="A52" s="137" t="s">
        <v>202</v>
      </c>
      <c r="B52" s="139" t="s">
        <v>264</v>
      </c>
      <c r="C52" s="130" t="s">
        <v>265</v>
      </c>
      <c r="D52" s="110">
        <f>D53</f>
        <v>11370</v>
      </c>
      <c r="E52" s="110">
        <f>E53</f>
        <v>12901.1</v>
      </c>
      <c r="F52" s="111">
        <f t="shared" si="0"/>
        <v>-1531.1000000000004</v>
      </c>
      <c r="G52" s="214">
        <f t="shared" si="1"/>
        <v>1.1346613896218118</v>
      </c>
      <c r="I52" s="131"/>
      <c r="J52" s="131"/>
      <c r="K52" s="132"/>
      <c r="L52" s="133"/>
      <c r="M52" s="131"/>
      <c r="N52" s="131"/>
      <c r="O52" s="132"/>
      <c r="P52" s="133"/>
      <c r="Q52" s="131"/>
      <c r="R52" s="131"/>
      <c r="S52" s="132"/>
      <c r="T52" s="133"/>
      <c r="U52" s="131"/>
      <c r="V52" s="131"/>
      <c r="W52" s="132"/>
      <c r="X52" s="133"/>
      <c r="Y52" s="131"/>
      <c r="Z52" s="131"/>
      <c r="AA52" s="132"/>
      <c r="AB52" s="133"/>
      <c r="AC52" s="135"/>
      <c r="AD52" s="135"/>
    </row>
    <row r="53" spans="1:30" s="134" customFormat="1" ht="48">
      <c r="A53" s="137" t="s">
        <v>669</v>
      </c>
      <c r="B53" s="139" t="s">
        <v>266</v>
      </c>
      <c r="C53" s="130" t="s">
        <v>267</v>
      </c>
      <c r="D53" s="110">
        <v>11370</v>
      </c>
      <c r="E53" s="110">
        <v>12901.1</v>
      </c>
      <c r="F53" s="111">
        <f t="shared" si="0"/>
        <v>-1531.1000000000004</v>
      </c>
      <c r="G53" s="214">
        <f t="shared" si="1"/>
        <v>1.1346613896218118</v>
      </c>
      <c r="I53" s="131"/>
      <c r="J53" s="131"/>
      <c r="K53" s="132"/>
      <c r="L53" s="133"/>
      <c r="M53" s="131"/>
      <c r="N53" s="131"/>
      <c r="O53" s="132"/>
      <c r="P53" s="133"/>
      <c r="Q53" s="131"/>
      <c r="R53" s="131"/>
      <c r="S53" s="132"/>
      <c r="T53" s="133"/>
      <c r="U53" s="131"/>
      <c r="V53" s="131"/>
      <c r="W53" s="132"/>
      <c r="X53" s="133"/>
      <c r="Y53" s="131"/>
      <c r="Z53" s="131"/>
      <c r="AA53" s="132"/>
      <c r="AB53" s="133"/>
      <c r="AC53" s="135"/>
      <c r="AD53" s="135"/>
    </row>
    <row r="54" spans="1:30" s="112" customFormat="1" ht="60">
      <c r="A54" s="137" t="s">
        <v>202</v>
      </c>
      <c r="B54" s="139" t="s">
        <v>268</v>
      </c>
      <c r="C54" s="106" t="s">
        <v>1078</v>
      </c>
      <c r="D54" s="110">
        <f>D55</f>
        <v>80</v>
      </c>
      <c r="E54" s="110">
        <f>E55</f>
        <v>114</v>
      </c>
      <c r="F54" s="111">
        <f t="shared" si="0"/>
        <v>-34</v>
      </c>
      <c r="G54" s="214">
        <f t="shared" si="1"/>
        <v>1.425</v>
      </c>
      <c r="I54" s="107"/>
      <c r="J54" s="107"/>
      <c r="K54" s="108"/>
      <c r="L54" s="109"/>
      <c r="M54" s="107"/>
      <c r="N54" s="107"/>
      <c r="O54" s="108"/>
      <c r="P54" s="109"/>
      <c r="Q54" s="107"/>
      <c r="R54" s="107"/>
      <c r="S54" s="108"/>
      <c r="T54" s="109"/>
      <c r="U54" s="107"/>
      <c r="V54" s="107"/>
      <c r="W54" s="108"/>
      <c r="X54" s="109"/>
      <c r="Y54" s="107"/>
      <c r="Z54" s="107"/>
      <c r="AA54" s="108"/>
      <c r="AB54" s="109"/>
      <c r="AC54" s="113"/>
      <c r="AD54" s="113"/>
    </row>
    <row r="55" spans="1:30" s="112" customFormat="1" ht="48">
      <c r="A55" s="137" t="s">
        <v>669</v>
      </c>
      <c r="B55" s="139" t="s">
        <v>269</v>
      </c>
      <c r="C55" s="106" t="s">
        <v>270</v>
      </c>
      <c r="D55" s="110">
        <v>80</v>
      </c>
      <c r="E55" s="110">
        <v>114</v>
      </c>
      <c r="F55" s="111">
        <f t="shared" si="0"/>
        <v>-34</v>
      </c>
      <c r="G55" s="214">
        <f t="shared" si="1"/>
        <v>1.425</v>
      </c>
      <c r="I55" s="107"/>
      <c r="J55" s="107"/>
      <c r="K55" s="108"/>
      <c r="L55" s="109"/>
      <c r="M55" s="107"/>
      <c r="N55" s="107"/>
      <c r="O55" s="108"/>
      <c r="P55" s="109"/>
      <c r="Q55" s="107"/>
      <c r="R55" s="107"/>
      <c r="S55" s="108"/>
      <c r="T55" s="109"/>
      <c r="U55" s="107"/>
      <c r="V55" s="107"/>
      <c r="W55" s="108"/>
      <c r="X55" s="109"/>
      <c r="Y55" s="107"/>
      <c r="Z55" s="107"/>
      <c r="AA55" s="108"/>
      <c r="AB55" s="109"/>
      <c r="AC55" s="113"/>
      <c r="AD55" s="113"/>
    </row>
    <row r="56" spans="1:30" s="112" customFormat="1" ht="60">
      <c r="A56" s="137" t="s">
        <v>202</v>
      </c>
      <c r="B56" s="139" t="s">
        <v>271</v>
      </c>
      <c r="C56" s="106" t="s">
        <v>82</v>
      </c>
      <c r="D56" s="110">
        <f>D57</f>
        <v>0</v>
      </c>
      <c r="E56" s="110">
        <f>E57</f>
        <v>-2</v>
      </c>
      <c r="F56" s="111">
        <f t="shared" si="0"/>
        <v>2</v>
      </c>
      <c r="G56" s="214" t="e">
        <f t="shared" si="1"/>
        <v>#DIV/0!</v>
      </c>
      <c r="I56" s="107"/>
      <c r="J56" s="107"/>
      <c r="K56" s="108"/>
      <c r="L56" s="109"/>
      <c r="M56" s="107"/>
      <c r="N56" s="107"/>
      <c r="O56" s="108"/>
      <c r="P56" s="109"/>
      <c r="Q56" s="107"/>
      <c r="R56" s="107"/>
      <c r="S56" s="108"/>
      <c r="T56" s="109"/>
      <c r="U56" s="107"/>
      <c r="V56" s="107"/>
      <c r="W56" s="108"/>
      <c r="X56" s="109"/>
      <c r="Y56" s="107"/>
      <c r="Z56" s="107"/>
      <c r="AA56" s="108"/>
      <c r="AB56" s="109"/>
      <c r="AC56" s="113"/>
      <c r="AD56" s="113"/>
    </row>
    <row r="57" spans="1:30" s="112" customFormat="1" ht="48">
      <c r="A57" s="137" t="s">
        <v>669</v>
      </c>
      <c r="B57" s="139" t="s">
        <v>272</v>
      </c>
      <c r="C57" s="106" t="s">
        <v>273</v>
      </c>
      <c r="D57" s="110">
        <v>0</v>
      </c>
      <c r="E57" s="110">
        <v>-2</v>
      </c>
      <c r="F57" s="111">
        <f t="shared" si="0"/>
        <v>2</v>
      </c>
      <c r="G57" s="214" t="e">
        <f t="shared" si="1"/>
        <v>#DIV/0!</v>
      </c>
      <c r="I57" s="107"/>
      <c r="J57" s="107"/>
      <c r="K57" s="108"/>
      <c r="L57" s="109"/>
      <c r="M57" s="107"/>
      <c r="N57" s="107"/>
      <c r="O57" s="108"/>
      <c r="P57" s="109"/>
      <c r="Q57" s="107"/>
      <c r="R57" s="107"/>
      <c r="S57" s="108"/>
      <c r="T57" s="109"/>
      <c r="U57" s="107"/>
      <c r="V57" s="107"/>
      <c r="W57" s="108"/>
      <c r="X57" s="109"/>
      <c r="Y57" s="107"/>
      <c r="Z57" s="107"/>
      <c r="AA57" s="108"/>
      <c r="AB57" s="109"/>
      <c r="AC57" s="113"/>
      <c r="AD57" s="113"/>
    </row>
    <row r="58" spans="1:30" s="112" customFormat="1" ht="24">
      <c r="A58" s="137" t="s">
        <v>202</v>
      </c>
      <c r="B58" s="139" t="s">
        <v>274</v>
      </c>
      <c r="C58" s="106" t="s">
        <v>275</v>
      </c>
      <c r="D58" s="110">
        <f>D59</f>
        <v>9619.6</v>
      </c>
      <c r="E58" s="110">
        <f>E59</f>
        <v>7696</v>
      </c>
      <c r="F58" s="111">
        <f t="shared" si="0"/>
        <v>1923.6000000000004</v>
      </c>
      <c r="G58" s="214">
        <f t="shared" si="1"/>
        <v>0.8000332654164414</v>
      </c>
      <c r="I58" s="107"/>
      <c r="J58" s="107"/>
      <c r="K58" s="108"/>
      <c r="L58" s="109"/>
      <c r="M58" s="107"/>
      <c r="N58" s="107"/>
      <c r="O58" s="108"/>
      <c r="P58" s="109"/>
      <c r="Q58" s="107"/>
      <c r="R58" s="107"/>
      <c r="S58" s="108"/>
      <c r="T58" s="109"/>
      <c r="U58" s="107"/>
      <c r="V58" s="107"/>
      <c r="W58" s="108"/>
      <c r="X58" s="109"/>
      <c r="Y58" s="107"/>
      <c r="Z58" s="107"/>
      <c r="AA58" s="108"/>
      <c r="AB58" s="109"/>
      <c r="AC58" s="113"/>
      <c r="AD58" s="113"/>
    </row>
    <row r="59" spans="1:30" s="112" customFormat="1" ht="24">
      <c r="A59" s="137" t="s">
        <v>669</v>
      </c>
      <c r="B59" s="139" t="s">
        <v>276</v>
      </c>
      <c r="C59" s="106" t="s">
        <v>277</v>
      </c>
      <c r="D59" s="110">
        <v>9619.6</v>
      </c>
      <c r="E59" s="110">
        <v>7696</v>
      </c>
      <c r="F59" s="111">
        <f t="shared" si="0"/>
        <v>1923.6000000000004</v>
      </c>
      <c r="G59" s="214">
        <f t="shared" si="1"/>
        <v>0.8000332654164414</v>
      </c>
      <c r="I59" s="107"/>
      <c r="J59" s="107"/>
      <c r="K59" s="108"/>
      <c r="L59" s="109"/>
      <c r="M59" s="107"/>
      <c r="N59" s="107"/>
      <c r="O59" s="108"/>
      <c r="P59" s="109"/>
      <c r="Q59" s="107"/>
      <c r="R59" s="107"/>
      <c r="S59" s="108"/>
      <c r="T59" s="109"/>
      <c r="U59" s="107"/>
      <c r="V59" s="107"/>
      <c r="W59" s="108"/>
      <c r="X59" s="109"/>
      <c r="Y59" s="107"/>
      <c r="Z59" s="107"/>
      <c r="AA59" s="108"/>
      <c r="AB59" s="109"/>
      <c r="AC59" s="113"/>
      <c r="AD59" s="113"/>
    </row>
    <row r="60" spans="1:30" s="112" customFormat="1" ht="12">
      <c r="A60" s="137" t="s">
        <v>202</v>
      </c>
      <c r="B60" s="139" t="s">
        <v>278</v>
      </c>
      <c r="C60" s="106" t="s">
        <v>279</v>
      </c>
      <c r="D60" s="110">
        <f aca="true" t="shared" si="3" ref="D60:E63">D61</f>
        <v>0</v>
      </c>
      <c r="E60" s="110">
        <f t="shared" si="3"/>
        <v>66</v>
      </c>
      <c r="F60" s="82">
        <f t="shared" si="0"/>
        <v>-66</v>
      </c>
      <c r="G60" s="213" t="e">
        <f t="shared" si="1"/>
        <v>#DIV/0!</v>
      </c>
      <c r="I60" s="107"/>
      <c r="J60" s="107"/>
      <c r="K60" s="108"/>
      <c r="L60" s="109"/>
      <c r="M60" s="107"/>
      <c r="N60" s="107"/>
      <c r="O60" s="108"/>
      <c r="P60" s="109"/>
      <c r="Q60" s="107"/>
      <c r="R60" s="107"/>
      <c r="S60" s="108"/>
      <c r="T60" s="109"/>
      <c r="U60" s="107"/>
      <c r="V60" s="107"/>
      <c r="W60" s="108"/>
      <c r="X60" s="109"/>
      <c r="Y60" s="107"/>
      <c r="Z60" s="107"/>
      <c r="AA60" s="108"/>
      <c r="AB60" s="109"/>
      <c r="AC60" s="113"/>
      <c r="AD60" s="113"/>
    </row>
    <row r="61" spans="1:30" s="112" customFormat="1" ht="36">
      <c r="A61" s="137" t="s">
        <v>202</v>
      </c>
      <c r="B61" s="139" t="s">
        <v>280</v>
      </c>
      <c r="C61" s="106" t="s">
        <v>281</v>
      </c>
      <c r="D61" s="110">
        <f t="shared" si="3"/>
        <v>0</v>
      </c>
      <c r="E61" s="110">
        <f t="shared" si="3"/>
        <v>66</v>
      </c>
      <c r="F61" s="82">
        <f t="shared" si="0"/>
        <v>-66</v>
      </c>
      <c r="G61" s="213" t="e">
        <f t="shared" si="1"/>
        <v>#DIV/0!</v>
      </c>
      <c r="I61" s="107"/>
      <c r="J61" s="107"/>
      <c r="K61" s="108"/>
      <c r="L61" s="109"/>
      <c r="M61" s="107"/>
      <c r="N61" s="107"/>
      <c r="O61" s="108"/>
      <c r="P61" s="109"/>
      <c r="Q61" s="107"/>
      <c r="R61" s="107"/>
      <c r="S61" s="108"/>
      <c r="T61" s="109"/>
      <c r="U61" s="107"/>
      <c r="V61" s="107"/>
      <c r="W61" s="108"/>
      <c r="X61" s="109"/>
      <c r="Y61" s="107"/>
      <c r="Z61" s="107"/>
      <c r="AA61" s="108"/>
      <c r="AB61" s="109"/>
      <c r="AC61" s="113"/>
      <c r="AD61" s="113"/>
    </row>
    <row r="62" spans="1:30" s="112" customFormat="1" ht="36">
      <c r="A62" s="137" t="s">
        <v>669</v>
      </c>
      <c r="B62" s="139" t="s">
        <v>282</v>
      </c>
      <c r="C62" s="106" t="s">
        <v>283</v>
      </c>
      <c r="D62" s="110">
        <v>0</v>
      </c>
      <c r="E62" s="110">
        <v>66</v>
      </c>
      <c r="F62" s="82">
        <f t="shared" si="0"/>
        <v>-66</v>
      </c>
      <c r="G62" s="213" t="e">
        <f t="shared" si="1"/>
        <v>#DIV/0!</v>
      </c>
      <c r="I62" s="107"/>
      <c r="J62" s="107"/>
      <c r="K62" s="108"/>
      <c r="L62" s="109"/>
      <c r="M62" s="107"/>
      <c r="N62" s="107"/>
      <c r="O62" s="108"/>
      <c r="P62" s="109"/>
      <c r="Q62" s="107"/>
      <c r="R62" s="107"/>
      <c r="S62" s="108"/>
      <c r="T62" s="109"/>
      <c r="U62" s="107"/>
      <c r="V62" s="107"/>
      <c r="W62" s="108"/>
      <c r="X62" s="109"/>
      <c r="Y62" s="107"/>
      <c r="Z62" s="107"/>
      <c r="AA62" s="108"/>
      <c r="AB62" s="109"/>
      <c r="AC62" s="113"/>
      <c r="AD62" s="113"/>
    </row>
    <row r="63" spans="1:30" s="112" customFormat="1" ht="60" hidden="1">
      <c r="A63" s="137" t="s">
        <v>202</v>
      </c>
      <c r="B63" s="139" t="s">
        <v>284</v>
      </c>
      <c r="C63" s="106" t="s">
        <v>285</v>
      </c>
      <c r="D63" s="110">
        <f t="shared" si="3"/>
        <v>0</v>
      </c>
      <c r="E63" s="110">
        <f t="shared" si="3"/>
        <v>0</v>
      </c>
      <c r="F63" s="82">
        <f t="shared" si="0"/>
        <v>0</v>
      </c>
      <c r="G63" s="213" t="e">
        <f t="shared" si="1"/>
        <v>#DIV/0!</v>
      </c>
      <c r="I63" s="107"/>
      <c r="J63" s="107"/>
      <c r="K63" s="108"/>
      <c r="L63" s="109"/>
      <c r="M63" s="107"/>
      <c r="N63" s="107"/>
      <c r="O63" s="108"/>
      <c r="P63" s="109"/>
      <c r="Q63" s="107"/>
      <c r="R63" s="107"/>
      <c r="S63" s="108"/>
      <c r="T63" s="109"/>
      <c r="U63" s="107"/>
      <c r="V63" s="107"/>
      <c r="W63" s="108"/>
      <c r="X63" s="109"/>
      <c r="Y63" s="107"/>
      <c r="Z63" s="107"/>
      <c r="AA63" s="108"/>
      <c r="AB63" s="109"/>
      <c r="AC63" s="113"/>
      <c r="AD63" s="113"/>
    </row>
    <row r="64" spans="1:30" s="112" customFormat="1" ht="60" hidden="1">
      <c r="A64" s="137" t="s">
        <v>669</v>
      </c>
      <c r="B64" s="139" t="s">
        <v>286</v>
      </c>
      <c r="C64" s="106" t="s">
        <v>287</v>
      </c>
      <c r="D64" s="110">
        <v>0</v>
      </c>
      <c r="E64" s="110">
        <v>0</v>
      </c>
      <c r="F64" s="82">
        <f t="shared" si="0"/>
        <v>0</v>
      </c>
      <c r="G64" s="213" t="e">
        <f t="shared" si="1"/>
        <v>#DIV/0!</v>
      </c>
      <c r="I64" s="107"/>
      <c r="J64" s="107"/>
      <c r="K64" s="108"/>
      <c r="L64" s="109"/>
      <c r="M64" s="107"/>
      <c r="N64" s="107"/>
      <c r="O64" s="108"/>
      <c r="P64" s="109"/>
      <c r="Q64" s="107"/>
      <c r="R64" s="107"/>
      <c r="S64" s="108"/>
      <c r="T64" s="109"/>
      <c r="U64" s="107"/>
      <c r="V64" s="107"/>
      <c r="W64" s="108"/>
      <c r="X64" s="109"/>
      <c r="Y64" s="107"/>
      <c r="Z64" s="107"/>
      <c r="AA64" s="108"/>
      <c r="AB64" s="109"/>
      <c r="AC64" s="113"/>
      <c r="AD64" s="113"/>
    </row>
    <row r="65" spans="1:30" s="92" customFormat="1" ht="12">
      <c r="A65" s="85" t="s">
        <v>202</v>
      </c>
      <c r="B65" s="115" t="s">
        <v>288</v>
      </c>
      <c r="C65" s="87" t="s">
        <v>289</v>
      </c>
      <c r="D65" s="91">
        <f>D66</f>
        <v>7081.1</v>
      </c>
      <c r="E65" s="91">
        <f>E66</f>
        <v>9086.199999999999</v>
      </c>
      <c r="F65" s="82">
        <f t="shared" si="0"/>
        <v>-2005.0999999999985</v>
      </c>
      <c r="G65" s="213">
        <f t="shared" si="1"/>
        <v>1.2831622205589526</v>
      </c>
      <c r="I65" s="88">
        <f>SUM(M65,Q65,U65,Y65)</f>
        <v>0</v>
      </c>
      <c r="J65" s="88">
        <f>SUM(N65,R65,V65,Z65)</f>
        <v>0</v>
      </c>
      <c r="K65" s="89" t="e">
        <f>J65/I65</f>
        <v>#DIV/0!</v>
      </c>
      <c r="L65" s="90">
        <f>J65-I65</f>
        <v>0</v>
      </c>
      <c r="M65" s="88"/>
      <c r="N65" s="88"/>
      <c r="O65" s="89" t="e">
        <f>N65/M65</f>
        <v>#DIV/0!</v>
      </c>
      <c r="P65" s="90">
        <f>N65-M65</f>
        <v>0</v>
      </c>
      <c r="Q65" s="88"/>
      <c r="R65" s="88"/>
      <c r="S65" s="89" t="e">
        <f>R65/Q65</f>
        <v>#DIV/0!</v>
      </c>
      <c r="T65" s="90">
        <f>R65-Q65</f>
        <v>0</v>
      </c>
      <c r="U65" s="88"/>
      <c r="V65" s="88"/>
      <c r="W65" s="89" t="e">
        <f>V65/U65</f>
        <v>#DIV/0!</v>
      </c>
      <c r="X65" s="90">
        <f>V65-U65</f>
        <v>0</v>
      </c>
      <c r="Y65" s="88"/>
      <c r="Z65" s="88"/>
      <c r="AA65" s="89" t="e">
        <f>Z65/Y65</f>
        <v>#DIV/0!</v>
      </c>
      <c r="AB65" s="90">
        <f>Z65-Y65</f>
        <v>0</v>
      </c>
      <c r="AC65" s="93"/>
      <c r="AD65" s="93"/>
    </row>
    <row r="66" spans="1:30" s="134" customFormat="1" ht="12">
      <c r="A66" s="137" t="s">
        <v>202</v>
      </c>
      <c r="B66" s="139" t="s">
        <v>290</v>
      </c>
      <c r="C66" s="130" t="s">
        <v>291</v>
      </c>
      <c r="D66" s="110">
        <f>SUM(D67:D72)</f>
        <v>7081.1</v>
      </c>
      <c r="E66" s="110">
        <f>SUM(E67:E72)</f>
        <v>9086.199999999999</v>
      </c>
      <c r="F66" s="111">
        <f t="shared" si="0"/>
        <v>-2005.0999999999985</v>
      </c>
      <c r="G66" s="214">
        <f t="shared" si="1"/>
        <v>1.2831622205589526</v>
      </c>
      <c r="I66" s="131"/>
      <c r="J66" s="131"/>
      <c r="K66" s="132"/>
      <c r="L66" s="133"/>
      <c r="M66" s="131"/>
      <c r="N66" s="131"/>
      <c r="O66" s="132"/>
      <c r="P66" s="133"/>
      <c r="Q66" s="131"/>
      <c r="R66" s="131"/>
      <c r="S66" s="132"/>
      <c r="T66" s="133"/>
      <c r="U66" s="131"/>
      <c r="V66" s="131"/>
      <c r="W66" s="132"/>
      <c r="X66" s="133"/>
      <c r="Y66" s="131"/>
      <c r="Z66" s="131"/>
      <c r="AA66" s="132"/>
      <c r="AB66" s="133"/>
      <c r="AC66" s="135"/>
      <c r="AD66" s="135"/>
    </row>
    <row r="67" spans="1:30" s="134" customFormat="1" ht="24">
      <c r="A67" s="137" t="s">
        <v>292</v>
      </c>
      <c r="B67" s="139" t="s">
        <v>293</v>
      </c>
      <c r="C67" s="130" t="s">
        <v>294</v>
      </c>
      <c r="D67" s="110">
        <v>342.6</v>
      </c>
      <c r="E67" s="110">
        <v>1129.5</v>
      </c>
      <c r="F67" s="111">
        <f t="shared" si="0"/>
        <v>-786.9</v>
      </c>
      <c r="G67" s="214">
        <f t="shared" si="1"/>
        <v>3.296847635726795</v>
      </c>
      <c r="I67" s="131"/>
      <c r="J67" s="131"/>
      <c r="K67" s="132"/>
      <c r="L67" s="133"/>
      <c r="M67" s="131"/>
      <c r="N67" s="131"/>
      <c r="O67" s="132"/>
      <c r="P67" s="133"/>
      <c r="Q67" s="131"/>
      <c r="R67" s="131"/>
      <c r="S67" s="132"/>
      <c r="T67" s="133"/>
      <c r="U67" s="131"/>
      <c r="V67" s="131"/>
      <c r="W67" s="132"/>
      <c r="X67" s="133"/>
      <c r="Y67" s="131"/>
      <c r="Z67" s="131"/>
      <c r="AA67" s="132"/>
      <c r="AB67" s="133"/>
      <c r="AC67" s="135"/>
      <c r="AD67" s="135"/>
    </row>
    <row r="68" spans="1:30" s="134" customFormat="1" ht="24">
      <c r="A68" s="137" t="s">
        <v>292</v>
      </c>
      <c r="B68" s="139" t="s">
        <v>295</v>
      </c>
      <c r="C68" s="130" t="s">
        <v>296</v>
      </c>
      <c r="D68" s="110">
        <v>13.8</v>
      </c>
      <c r="E68" s="110">
        <v>12.1</v>
      </c>
      <c r="F68" s="111">
        <f t="shared" si="0"/>
        <v>1.700000000000001</v>
      </c>
      <c r="G68" s="214">
        <f t="shared" si="1"/>
        <v>0.8768115942028984</v>
      </c>
      <c r="I68" s="131"/>
      <c r="J68" s="131"/>
      <c r="K68" s="132"/>
      <c r="L68" s="133"/>
      <c r="M68" s="131"/>
      <c r="N68" s="131"/>
      <c r="O68" s="132"/>
      <c r="P68" s="133"/>
      <c r="Q68" s="131"/>
      <c r="R68" s="131"/>
      <c r="S68" s="132"/>
      <c r="T68" s="133"/>
      <c r="U68" s="131"/>
      <c r="V68" s="131"/>
      <c r="W68" s="132"/>
      <c r="X68" s="133"/>
      <c r="Y68" s="131"/>
      <c r="Z68" s="131"/>
      <c r="AA68" s="132"/>
      <c r="AB68" s="133"/>
      <c r="AC68" s="135"/>
      <c r="AD68" s="135"/>
    </row>
    <row r="69" spans="1:30" s="134" customFormat="1" ht="12">
      <c r="A69" s="137" t="s">
        <v>292</v>
      </c>
      <c r="B69" s="139" t="s">
        <v>297</v>
      </c>
      <c r="C69" s="130" t="s">
        <v>1079</v>
      </c>
      <c r="D69" s="110">
        <v>3906.3</v>
      </c>
      <c r="E69" s="110">
        <v>4667.3</v>
      </c>
      <c r="F69" s="111">
        <f t="shared" si="0"/>
        <v>-761</v>
      </c>
      <c r="G69" s="214">
        <f t="shared" si="1"/>
        <v>1.1948135063871181</v>
      </c>
      <c r="I69" s="131"/>
      <c r="J69" s="131"/>
      <c r="K69" s="132"/>
      <c r="L69" s="133"/>
      <c r="M69" s="131"/>
      <c r="N69" s="131"/>
      <c r="O69" s="132"/>
      <c r="P69" s="133"/>
      <c r="Q69" s="131"/>
      <c r="R69" s="131"/>
      <c r="S69" s="132"/>
      <c r="T69" s="133"/>
      <c r="U69" s="131"/>
      <c r="V69" s="131"/>
      <c r="W69" s="132"/>
      <c r="X69" s="133"/>
      <c r="Y69" s="131"/>
      <c r="Z69" s="131"/>
      <c r="AA69" s="132"/>
      <c r="AB69" s="133"/>
      <c r="AC69" s="135"/>
      <c r="AD69" s="135"/>
    </row>
    <row r="70" spans="1:30" s="134" customFormat="1" ht="12">
      <c r="A70" s="137" t="s">
        <v>292</v>
      </c>
      <c r="B70" s="139" t="s">
        <v>298</v>
      </c>
      <c r="C70" s="130" t="s">
        <v>299</v>
      </c>
      <c r="D70" s="110">
        <v>2748.4</v>
      </c>
      <c r="E70" s="110">
        <v>3185.7</v>
      </c>
      <c r="F70" s="111">
        <f t="shared" si="0"/>
        <v>-437.2999999999997</v>
      </c>
      <c r="G70" s="214">
        <f t="shared" si="1"/>
        <v>1.1591107553485662</v>
      </c>
      <c r="I70" s="131"/>
      <c r="J70" s="131"/>
      <c r="K70" s="132"/>
      <c r="L70" s="133"/>
      <c r="M70" s="131"/>
      <c r="N70" s="131"/>
      <c r="O70" s="132"/>
      <c r="P70" s="133"/>
      <c r="Q70" s="131"/>
      <c r="R70" s="131"/>
      <c r="S70" s="132"/>
      <c r="T70" s="133"/>
      <c r="U70" s="131"/>
      <c r="V70" s="131"/>
      <c r="W70" s="132"/>
      <c r="X70" s="133"/>
      <c r="Y70" s="131"/>
      <c r="Z70" s="131"/>
      <c r="AA70" s="132"/>
      <c r="AB70" s="133"/>
      <c r="AC70" s="135"/>
      <c r="AD70" s="135"/>
    </row>
    <row r="71" spans="1:30" s="134" customFormat="1" ht="12" hidden="1">
      <c r="A71" s="137" t="s">
        <v>292</v>
      </c>
      <c r="B71" s="139" t="s">
        <v>300</v>
      </c>
      <c r="C71" s="130" t="s">
        <v>301</v>
      </c>
      <c r="D71" s="110">
        <v>0</v>
      </c>
      <c r="E71" s="110">
        <v>0</v>
      </c>
      <c r="F71" s="111">
        <f t="shared" si="0"/>
        <v>0</v>
      </c>
      <c r="G71" s="214" t="e">
        <f t="shared" si="1"/>
        <v>#DIV/0!</v>
      </c>
      <c r="I71" s="131"/>
      <c r="J71" s="131"/>
      <c r="K71" s="132"/>
      <c r="L71" s="133"/>
      <c r="M71" s="131"/>
      <c r="N71" s="131"/>
      <c r="O71" s="132"/>
      <c r="P71" s="133"/>
      <c r="Q71" s="131"/>
      <c r="R71" s="131"/>
      <c r="S71" s="132"/>
      <c r="T71" s="133"/>
      <c r="U71" s="131"/>
      <c r="V71" s="131"/>
      <c r="W71" s="132"/>
      <c r="X71" s="133"/>
      <c r="Y71" s="131"/>
      <c r="Z71" s="131"/>
      <c r="AA71" s="132"/>
      <c r="AB71" s="133"/>
      <c r="AC71" s="135"/>
      <c r="AD71" s="135"/>
    </row>
    <row r="72" spans="1:30" s="134" customFormat="1" ht="24">
      <c r="A72" s="137" t="s">
        <v>292</v>
      </c>
      <c r="B72" s="139" t="s">
        <v>302</v>
      </c>
      <c r="C72" s="130" t="s">
        <v>1080</v>
      </c>
      <c r="D72" s="110">
        <v>70</v>
      </c>
      <c r="E72" s="110">
        <v>91.6</v>
      </c>
      <c r="F72" s="111">
        <f t="shared" si="0"/>
        <v>-21.599999999999994</v>
      </c>
      <c r="G72" s="214">
        <f t="shared" si="1"/>
        <v>1.3085714285714285</v>
      </c>
      <c r="I72" s="131"/>
      <c r="J72" s="131"/>
      <c r="K72" s="132"/>
      <c r="L72" s="133"/>
      <c r="M72" s="131"/>
      <c r="N72" s="131"/>
      <c r="O72" s="132"/>
      <c r="P72" s="133"/>
      <c r="Q72" s="131"/>
      <c r="R72" s="131"/>
      <c r="S72" s="132"/>
      <c r="T72" s="133"/>
      <c r="U72" s="131"/>
      <c r="V72" s="131"/>
      <c r="W72" s="132"/>
      <c r="X72" s="133"/>
      <c r="Y72" s="131"/>
      <c r="Z72" s="131"/>
      <c r="AA72" s="132"/>
      <c r="AB72" s="133"/>
      <c r="AC72" s="135"/>
      <c r="AD72" s="135"/>
    </row>
    <row r="73" spans="1:30" s="92" customFormat="1" ht="24">
      <c r="A73" s="85" t="s">
        <v>202</v>
      </c>
      <c r="B73" s="115" t="s">
        <v>303</v>
      </c>
      <c r="C73" s="87" t="s">
        <v>304</v>
      </c>
      <c r="D73" s="91">
        <f>D74+D76</f>
        <v>0</v>
      </c>
      <c r="E73" s="91">
        <f>E74+E76</f>
        <v>355.70000000000005</v>
      </c>
      <c r="F73" s="82">
        <f t="shared" si="0"/>
        <v>-355.70000000000005</v>
      </c>
      <c r="G73" s="213" t="e">
        <f t="shared" si="1"/>
        <v>#DIV/0!</v>
      </c>
      <c r="I73" s="88"/>
      <c r="J73" s="88"/>
      <c r="K73" s="89"/>
      <c r="L73" s="90"/>
      <c r="M73" s="88"/>
      <c r="N73" s="88"/>
      <c r="O73" s="89"/>
      <c r="P73" s="90"/>
      <c r="Q73" s="88"/>
      <c r="R73" s="88"/>
      <c r="S73" s="89"/>
      <c r="T73" s="90"/>
      <c r="U73" s="88"/>
      <c r="V73" s="88"/>
      <c r="W73" s="89"/>
      <c r="X73" s="90"/>
      <c r="Y73" s="88"/>
      <c r="Z73" s="88"/>
      <c r="AA73" s="89"/>
      <c r="AB73" s="90"/>
      <c r="AC73" s="93"/>
      <c r="AD73" s="93"/>
    </row>
    <row r="74" spans="1:30" s="92" customFormat="1" ht="12">
      <c r="A74" s="137" t="s">
        <v>202</v>
      </c>
      <c r="B74" s="139" t="s">
        <v>305</v>
      </c>
      <c r="C74" s="130" t="s">
        <v>1081</v>
      </c>
      <c r="D74" s="110">
        <f>D75</f>
        <v>0</v>
      </c>
      <c r="E74" s="110">
        <f>E75</f>
        <v>215.4</v>
      </c>
      <c r="F74" s="111">
        <f t="shared" si="0"/>
        <v>-215.4</v>
      </c>
      <c r="G74" s="214" t="e">
        <f t="shared" si="1"/>
        <v>#DIV/0!</v>
      </c>
      <c r="I74" s="88">
        <f>SUM(M74,Q74,U74,Y74)</f>
        <v>0</v>
      </c>
      <c r="J74" s="88">
        <f>SUM(N74,R74,V74,Z74)</f>
        <v>0</v>
      </c>
      <c r="K74" s="89" t="e">
        <f>J74/I74</f>
        <v>#DIV/0!</v>
      </c>
      <c r="L74" s="90">
        <f>J74-I74</f>
        <v>0</v>
      </c>
      <c r="M74" s="88"/>
      <c r="N74" s="88"/>
      <c r="O74" s="89" t="e">
        <f>N74/M74</f>
        <v>#DIV/0!</v>
      </c>
      <c r="P74" s="90">
        <f>N74-M74</f>
        <v>0</v>
      </c>
      <c r="Q74" s="88"/>
      <c r="R74" s="88"/>
      <c r="S74" s="89" t="e">
        <f>R74/Q74</f>
        <v>#DIV/0!</v>
      </c>
      <c r="T74" s="90">
        <f>R74-Q74</f>
        <v>0</v>
      </c>
      <c r="U74" s="88"/>
      <c r="V74" s="88"/>
      <c r="W74" s="89" t="e">
        <f>V74/U74</f>
        <v>#DIV/0!</v>
      </c>
      <c r="X74" s="90">
        <f>V74-U74</f>
        <v>0</v>
      </c>
      <c r="Y74" s="88"/>
      <c r="Z74" s="88"/>
      <c r="AA74" s="89" t="e">
        <f>Z74/Y74</f>
        <v>#DIV/0!</v>
      </c>
      <c r="AB74" s="90">
        <f>Z74-Y74</f>
        <v>0</v>
      </c>
      <c r="AC74" s="93"/>
      <c r="AD74" s="93"/>
    </row>
    <row r="75" spans="1:30" s="134" customFormat="1" ht="24">
      <c r="A75" s="137" t="s">
        <v>202</v>
      </c>
      <c r="B75" s="139" t="s">
        <v>306</v>
      </c>
      <c r="C75" s="130" t="s">
        <v>307</v>
      </c>
      <c r="D75" s="110">
        <v>0</v>
      </c>
      <c r="E75" s="110">
        <v>215.4</v>
      </c>
      <c r="F75" s="111">
        <f t="shared" si="0"/>
        <v>-215.4</v>
      </c>
      <c r="G75" s="214" t="e">
        <f t="shared" si="1"/>
        <v>#DIV/0!</v>
      </c>
      <c r="I75" s="131"/>
      <c r="J75" s="131"/>
      <c r="K75" s="132"/>
      <c r="L75" s="133"/>
      <c r="M75" s="131"/>
      <c r="N75" s="131"/>
      <c r="O75" s="132"/>
      <c r="P75" s="133"/>
      <c r="Q75" s="131"/>
      <c r="R75" s="131"/>
      <c r="S75" s="132"/>
      <c r="T75" s="133"/>
      <c r="U75" s="131"/>
      <c r="V75" s="131"/>
      <c r="W75" s="132"/>
      <c r="X75" s="133"/>
      <c r="Y75" s="131"/>
      <c r="Z75" s="131"/>
      <c r="AA75" s="132"/>
      <c r="AB75" s="133"/>
      <c r="AC75" s="135"/>
      <c r="AD75" s="135"/>
    </row>
    <row r="76" spans="1:30" s="92" customFormat="1" ht="12">
      <c r="A76" s="137" t="s">
        <v>202</v>
      </c>
      <c r="B76" s="139" t="s">
        <v>308</v>
      </c>
      <c r="C76" s="130" t="s">
        <v>309</v>
      </c>
      <c r="D76" s="110">
        <f>D77</f>
        <v>0</v>
      </c>
      <c r="E76" s="110">
        <f>E77</f>
        <v>140.3</v>
      </c>
      <c r="F76" s="111">
        <f t="shared" si="0"/>
        <v>-140.3</v>
      </c>
      <c r="G76" s="214" t="e">
        <f t="shared" si="1"/>
        <v>#DIV/0!</v>
      </c>
      <c r="I76" s="88">
        <f>SUM(M76,Q76,U76,Y76)</f>
        <v>0</v>
      </c>
      <c r="J76" s="88">
        <f>SUM(N76,R76,V76,Z76)</f>
        <v>0</v>
      </c>
      <c r="K76" s="89" t="e">
        <f>J76/I76</f>
        <v>#DIV/0!</v>
      </c>
      <c r="L76" s="90">
        <f>J76-I76</f>
        <v>0</v>
      </c>
      <c r="M76" s="88"/>
      <c r="N76" s="88"/>
      <c r="O76" s="89" t="e">
        <f>N76/M76</f>
        <v>#DIV/0!</v>
      </c>
      <c r="P76" s="90">
        <f>N76-M76</f>
        <v>0</v>
      </c>
      <c r="Q76" s="88"/>
      <c r="R76" s="88"/>
      <c r="S76" s="89" t="e">
        <f>R76/Q76</f>
        <v>#DIV/0!</v>
      </c>
      <c r="T76" s="90">
        <f>R76-Q76</f>
        <v>0</v>
      </c>
      <c r="U76" s="88"/>
      <c r="V76" s="88"/>
      <c r="W76" s="89" t="e">
        <f>V76/U76</f>
        <v>#DIV/0!</v>
      </c>
      <c r="X76" s="90">
        <f>V76-U76</f>
        <v>0</v>
      </c>
      <c r="Y76" s="88"/>
      <c r="Z76" s="88"/>
      <c r="AA76" s="89" t="e">
        <f>Z76/Y76</f>
        <v>#DIV/0!</v>
      </c>
      <c r="AB76" s="90">
        <f>Z76-Y76</f>
        <v>0</v>
      </c>
      <c r="AC76" s="93"/>
      <c r="AD76" s="93"/>
    </row>
    <row r="77" spans="1:30" s="134" customFormat="1" ht="24">
      <c r="A77" s="137" t="s">
        <v>202</v>
      </c>
      <c r="B77" s="139" t="s">
        <v>310</v>
      </c>
      <c r="C77" s="130" t="s">
        <v>311</v>
      </c>
      <c r="D77" s="110">
        <v>0</v>
      </c>
      <c r="E77" s="110">
        <v>140.3</v>
      </c>
      <c r="F77" s="111">
        <f t="shared" si="0"/>
        <v>-140.3</v>
      </c>
      <c r="G77" s="214" t="e">
        <f t="shared" si="1"/>
        <v>#DIV/0!</v>
      </c>
      <c r="I77" s="131"/>
      <c r="J77" s="131"/>
      <c r="K77" s="132"/>
      <c r="L77" s="133"/>
      <c r="M77" s="131"/>
      <c r="N77" s="131"/>
      <c r="O77" s="132"/>
      <c r="P77" s="133"/>
      <c r="Q77" s="131"/>
      <c r="R77" s="131"/>
      <c r="S77" s="132"/>
      <c r="T77" s="133"/>
      <c r="U77" s="131"/>
      <c r="V77" s="131"/>
      <c r="W77" s="132"/>
      <c r="X77" s="133"/>
      <c r="Y77" s="131"/>
      <c r="Z77" s="131"/>
      <c r="AA77" s="132"/>
      <c r="AB77" s="133"/>
      <c r="AC77" s="135"/>
      <c r="AD77" s="135"/>
    </row>
    <row r="78" spans="1:30" s="92" customFormat="1" ht="12">
      <c r="A78" s="85" t="s">
        <v>202</v>
      </c>
      <c r="B78" s="115" t="s">
        <v>312</v>
      </c>
      <c r="C78" s="87" t="s">
        <v>313</v>
      </c>
      <c r="D78" s="91">
        <f>D79+D85</f>
        <v>18085.7</v>
      </c>
      <c r="E78" s="91">
        <f>E79+E85</f>
        <v>20060.8</v>
      </c>
      <c r="F78" s="82">
        <f t="shared" si="0"/>
        <v>-1975.0999999999985</v>
      </c>
      <c r="G78" s="213">
        <f t="shared" si="1"/>
        <v>1.1092078271783785</v>
      </c>
      <c r="I78" s="88">
        <f>SUM(M78,Q78,U78,Y78)</f>
        <v>10346.2</v>
      </c>
      <c r="J78" s="88">
        <f>SUM(N78,R78,V78,Z78)</f>
        <v>344.3</v>
      </c>
      <c r="K78" s="89">
        <f>J78/I78</f>
        <v>0.03327791846281727</v>
      </c>
      <c r="L78" s="90">
        <f>J78-I78</f>
        <v>-10001.900000000001</v>
      </c>
      <c r="M78" s="88">
        <v>10000</v>
      </c>
      <c r="N78" s="88">
        <v>74.3</v>
      </c>
      <c r="O78" s="89">
        <f>N78/M78</f>
        <v>0.00743</v>
      </c>
      <c r="P78" s="90">
        <f>N78-M78</f>
        <v>-9925.7</v>
      </c>
      <c r="Q78" s="88">
        <v>346.2</v>
      </c>
      <c r="R78" s="88">
        <v>270</v>
      </c>
      <c r="S78" s="89">
        <f>R78/Q78</f>
        <v>0.7798960138648181</v>
      </c>
      <c r="T78" s="90">
        <f>R78-Q78</f>
        <v>-76.19999999999999</v>
      </c>
      <c r="U78" s="88"/>
      <c r="V78" s="88"/>
      <c r="W78" s="89" t="e">
        <f>V78/U78</f>
        <v>#DIV/0!</v>
      </c>
      <c r="X78" s="90">
        <f>V78-U78</f>
        <v>0</v>
      </c>
      <c r="Y78" s="88"/>
      <c r="Z78" s="88"/>
      <c r="AA78" s="89" t="e">
        <f>Z78/Y78</f>
        <v>#DIV/0!</v>
      </c>
      <c r="AB78" s="90">
        <f>Z78-Y78</f>
        <v>0</v>
      </c>
      <c r="AC78" s="93"/>
      <c r="AD78" s="93"/>
    </row>
    <row r="79" spans="1:30" s="92" customFormat="1" ht="60">
      <c r="A79" s="137" t="s">
        <v>202</v>
      </c>
      <c r="B79" s="139" t="s">
        <v>314</v>
      </c>
      <c r="C79" s="130" t="s">
        <v>1082</v>
      </c>
      <c r="D79" s="110">
        <f>D80+D83</f>
        <v>6440.7</v>
      </c>
      <c r="E79" s="110">
        <f>E80+E83</f>
        <v>7887.900000000001</v>
      </c>
      <c r="F79" s="111">
        <f t="shared" si="0"/>
        <v>-1447.2000000000007</v>
      </c>
      <c r="G79" s="214">
        <f t="shared" si="1"/>
        <v>1.22469607340817</v>
      </c>
      <c r="I79" s="88"/>
      <c r="J79" s="88"/>
      <c r="K79" s="89"/>
      <c r="L79" s="90"/>
      <c r="M79" s="88"/>
      <c r="N79" s="88"/>
      <c r="O79" s="89"/>
      <c r="P79" s="90"/>
      <c r="Q79" s="88"/>
      <c r="R79" s="88"/>
      <c r="S79" s="89"/>
      <c r="T79" s="90"/>
      <c r="U79" s="88"/>
      <c r="V79" s="88"/>
      <c r="W79" s="89"/>
      <c r="X79" s="90"/>
      <c r="Y79" s="88"/>
      <c r="Z79" s="88"/>
      <c r="AA79" s="89"/>
      <c r="AB79" s="90"/>
      <c r="AC79" s="93"/>
      <c r="AD79" s="93"/>
    </row>
    <row r="80" spans="1:30" s="134" customFormat="1" ht="72">
      <c r="A80" s="137" t="s">
        <v>202</v>
      </c>
      <c r="B80" s="139" t="s">
        <v>315</v>
      </c>
      <c r="C80" s="130" t="s">
        <v>1083</v>
      </c>
      <c r="D80" s="110">
        <f>SUM(D81:D82)</f>
        <v>6440.7</v>
      </c>
      <c r="E80" s="110">
        <f>SUM(E81:E82)</f>
        <v>7875.900000000001</v>
      </c>
      <c r="F80" s="111">
        <f t="shared" si="0"/>
        <v>-1435.2000000000007</v>
      </c>
      <c r="G80" s="214">
        <f t="shared" si="1"/>
        <v>1.2228329218873726</v>
      </c>
      <c r="I80" s="131"/>
      <c r="J80" s="131"/>
      <c r="K80" s="132"/>
      <c r="L80" s="133"/>
      <c r="M80" s="131"/>
      <c r="N80" s="131"/>
      <c r="O80" s="132"/>
      <c r="P80" s="133"/>
      <c r="Q80" s="131"/>
      <c r="R80" s="131"/>
      <c r="S80" s="132"/>
      <c r="T80" s="133"/>
      <c r="U80" s="131"/>
      <c r="V80" s="131"/>
      <c r="W80" s="132"/>
      <c r="X80" s="133"/>
      <c r="Y80" s="131"/>
      <c r="Z80" s="131"/>
      <c r="AA80" s="132"/>
      <c r="AB80" s="133"/>
      <c r="AC80" s="135"/>
      <c r="AD80" s="135"/>
    </row>
    <row r="81" spans="1:30" s="134" customFormat="1" ht="60">
      <c r="A81" s="137" t="s">
        <v>669</v>
      </c>
      <c r="B81" s="139" t="s">
        <v>316</v>
      </c>
      <c r="C81" s="130" t="s">
        <v>317</v>
      </c>
      <c r="D81" s="110">
        <v>0</v>
      </c>
      <c r="E81" s="110">
        <v>52.6</v>
      </c>
      <c r="F81" s="111">
        <f aca="true" t="shared" si="4" ref="F81:F147">D81-E81</f>
        <v>-52.6</v>
      </c>
      <c r="G81" s="214" t="e">
        <f aca="true" t="shared" si="5" ref="G81:G147">E81/D81</f>
        <v>#DIV/0!</v>
      </c>
      <c r="I81" s="131"/>
      <c r="J81" s="131"/>
      <c r="K81" s="132"/>
      <c r="L81" s="133"/>
      <c r="M81" s="131"/>
      <c r="N81" s="131"/>
      <c r="O81" s="132"/>
      <c r="P81" s="133"/>
      <c r="Q81" s="131"/>
      <c r="R81" s="131"/>
      <c r="S81" s="132"/>
      <c r="T81" s="133"/>
      <c r="U81" s="131"/>
      <c r="V81" s="131"/>
      <c r="W81" s="132"/>
      <c r="X81" s="133"/>
      <c r="Y81" s="131"/>
      <c r="Z81" s="131"/>
      <c r="AA81" s="132"/>
      <c r="AB81" s="133"/>
      <c r="AC81" s="135"/>
      <c r="AD81" s="135"/>
    </row>
    <row r="82" spans="1:30" s="134" customFormat="1" ht="60">
      <c r="A82" s="127">
        <v>712</v>
      </c>
      <c r="B82" s="139" t="s">
        <v>318</v>
      </c>
      <c r="C82" s="130" t="s">
        <v>319</v>
      </c>
      <c r="D82" s="110">
        <v>6440.7</v>
      </c>
      <c r="E82" s="110">
        <v>7823.3</v>
      </c>
      <c r="F82" s="111">
        <f t="shared" si="4"/>
        <v>-1382.6000000000004</v>
      </c>
      <c r="G82" s="214">
        <f t="shared" si="5"/>
        <v>1.2146661077212104</v>
      </c>
      <c r="I82" s="131"/>
      <c r="J82" s="131"/>
      <c r="K82" s="132"/>
      <c r="L82" s="133"/>
      <c r="M82" s="131"/>
      <c r="N82" s="131"/>
      <c r="O82" s="132"/>
      <c r="P82" s="133"/>
      <c r="Q82" s="131"/>
      <c r="R82" s="131"/>
      <c r="S82" s="132"/>
      <c r="T82" s="133"/>
      <c r="U82" s="131"/>
      <c r="V82" s="131"/>
      <c r="W82" s="132"/>
      <c r="X82" s="133"/>
      <c r="Y82" s="131"/>
      <c r="Z82" s="131"/>
      <c r="AA82" s="132"/>
      <c r="AB82" s="133"/>
      <c r="AC82" s="135"/>
      <c r="AD82" s="135"/>
    </row>
    <row r="83" spans="1:30" s="134" customFormat="1" ht="60">
      <c r="A83" s="137" t="s">
        <v>202</v>
      </c>
      <c r="B83" s="139" t="s">
        <v>320</v>
      </c>
      <c r="C83" s="130" t="s">
        <v>1084</v>
      </c>
      <c r="D83" s="110">
        <f>D84</f>
        <v>0</v>
      </c>
      <c r="E83" s="110">
        <f>E84</f>
        <v>12</v>
      </c>
      <c r="F83" s="111">
        <f t="shared" si="4"/>
        <v>-12</v>
      </c>
      <c r="G83" s="214" t="e">
        <f t="shared" si="5"/>
        <v>#DIV/0!</v>
      </c>
      <c r="I83" s="131"/>
      <c r="J83" s="131"/>
      <c r="K83" s="132"/>
      <c r="L83" s="133"/>
      <c r="M83" s="131"/>
      <c r="N83" s="131"/>
      <c r="O83" s="132"/>
      <c r="P83" s="133"/>
      <c r="Q83" s="131"/>
      <c r="R83" s="131"/>
      <c r="S83" s="132"/>
      <c r="T83" s="133"/>
      <c r="U83" s="131"/>
      <c r="V83" s="131"/>
      <c r="W83" s="132"/>
      <c r="X83" s="133"/>
      <c r="Y83" s="131"/>
      <c r="Z83" s="131"/>
      <c r="AA83" s="132"/>
      <c r="AB83" s="133"/>
      <c r="AC83" s="135"/>
      <c r="AD83" s="135"/>
    </row>
    <row r="84" spans="1:30" s="134" customFormat="1" ht="60">
      <c r="A84" s="127">
        <v>712</v>
      </c>
      <c r="B84" s="139" t="s">
        <v>321</v>
      </c>
      <c r="C84" s="130" t="s">
        <v>322</v>
      </c>
      <c r="D84" s="110">
        <v>0</v>
      </c>
      <c r="E84" s="110">
        <v>12</v>
      </c>
      <c r="F84" s="111">
        <f t="shared" si="4"/>
        <v>-12</v>
      </c>
      <c r="G84" s="214" t="e">
        <f t="shared" si="5"/>
        <v>#DIV/0!</v>
      </c>
      <c r="I84" s="131"/>
      <c r="J84" s="131"/>
      <c r="K84" s="132"/>
      <c r="L84" s="133"/>
      <c r="M84" s="131"/>
      <c r="N84" s="131"/>
      <c r="O84" s="132"/>
      <c r="P84" s="133"/>
      <c r="Q84" s="131"/>
      <c r="R84" s="131"/>
      <c r="S84" s="132"/>
      <c r="T84" s="133"/>
      <c r="U84" s="131"/>
      <c r="V84" s="131"/>
      <c r="W84" s="132"/>
      <c r="X84" s="133"/>
      <c r="Y84" s="131"/>
      <c r="Z84" s="131"/>
      <c r="AA84" s="132"/>
      <c r="AB84" s="133"/>
      <c r="AC84" s="135"/>
      <c r="AD84" s="135"/>
    </row>
    <row r="85" spans="1:30" s="112" customFormat="1" ht="24">
      <c r="A85" s="127" t="s">
        <v>202</v>
      </c>
      <c r="B85" s="128" t="s">
        <v>323</v>
      </c>
      <c r="C85" s="106" t="s">
        <v>1085</v>
      </c>
      <c r="D85" s="110">
        <f>D86+D88</f>
        <v>11645</v>
      </c>
      <c r="E85" s="110">
        <f>E86+E88</f>
        <v>12172.9</v>
      </c>
      <c r="F85" s="111">
        <f t="shared" si="4"/>
        <v>-527.8999999999996</v>
      </c>
      <c r="G85" s="214">
        <f t="shared" si="5"/>
        <v>1.0453327608415628</v>
      </c>
      <c r="I85" s="107"/>
      <c r="J85" s="107"/>
      <c r="K85" s="108"/>
      <c r="L85" s="109"/>
      <c r="M85" s="107">
        <v>1500</v>
      </c>
      <c r="N85" s="107">
        <v>397.1</v>
      </c>
      <c r="O85" s="108"/>
      <c r="P85" s="109"/>
      <c r="Q85" s="107">
        <v>250</v>
      </c>
      <c r="R85" s="107">
        <v>18.5</v>
      </c>
      <c r="S85" s="108"/>
      <c r="T85" s="109"/>
      <c r="U85" s="107"/>
      <c r="V85" s="107">
        <v>5.6</v>
      </c>
      <c r="W85" s="108"/>
      <c r="X85" s="109"/>
      <c r="Y85" s="107">
        <v>2.5</v>
      </c>
      <c r="Z85" s="107">
        <v>0.3</v>
      </c>
      <c r="AA85" s="108"/>
      <c r="AB85" s="109"/>
      <c r="AC85" s="113"/>
      <c r="AD85" s="113"/>
    </row>
    <row r="86" spans="1:30" s="112" customFormat="1" ht="24">
      <c r="A86" s="137" t="s">
        <v>202</v>
      </c>
      <c r="B86" s="105" t="s">
        <v>324</v>
      </c>
      <c r="C86" s="106" t="s">
        <v>325</v>
      </c>
      <c r="D86" s="110">
        <f>D87</f>
        <v>11645</v>
      </c>
      <c r="E86" s="110">
        <f>E87</f>
        <v>12172.9</v>
      </c>
      <c r="F86" s="111">
        <f t="shared" si="4"/>
        <v>-527.8999999999996</v>
      </c>
      <c r="G86" s="214">
        <f t="shared" si="5"/>
        <v>1.0453327608415628</v>
      </c>
      <c r="I86" s="107"/>
      <c r="J86" s="107"/>
      <c r="K86" s="108"/>
      <c r="L86" s="109"/>
      <c r="M86" s="107"/>
      <c r="N86" s="107"/>
      <c r="O86" s="108"/>
      <c r="P86" s="109"/>
      <c r="Q86" s="107"/>
      <c r="R86" s="107"/>
      <c r="S86" s="108"/>
      <c r="T86" s="109"/>
      <c r="U86" s="107"/>
      <c r="V86" s="107"/>
      <c r="W86" s="108"/>
      <c r="X86" s="109"/>
      <c r="Y86" s="107"/>
      <c r="Z86" s="107"/>
      <c r="AA86" s="108"/>
      <c r="AB86" s="109"/>
      <c r="AC86" s="113"/>
      <c r="AD86" s="113"/>
    </row>
    <row r="87" spans="1:30" s="112" customFormat="1" ht="36">
      <c r="A87" s="127">
        <v>712</v>
      </c>
      <c r="B87" s="105" t="s">
        <v>326</v>
      </c>
      <c r="C87" s="106" t="s">
        <v>1086</v>
      </c>
      <c r="D87" s="110">
        <v>11645</v>
      </c>
      <c r="E87" s="110">
        <v>12172.9</v>
      </c>
      <c r="F87" s="111">
        <f t="shared" si="4"/>
        <v>-527.8999999999996</v>
      </c>
      <c r="G87" s="214">
        <f t="shared" si="5"/>
        <v>1.0453327608415628</v>
      </c>
      <c r="I87" s="107"/>
      <c r="J87" s="107"/>
      <c r="K87" s="108"/>
      <c r="L87" s="109"/>
      <c r="M87" s="107"/>
      <c r="N87" s="107"/>
      <c r="O87" s="108"/>
      <c r="P87" s="109"/>
      <c r="Q87" s="107"/>
      <c r="R87" s="107"/>
      <c r="S87" s="108"/>
      <c r="T87" s="109"/>
      <c r="U87" s="107"/>
      <c r="V87" s="107"/>
      <c r="W87" s="108"/>
      <c r="X87" s="109"/>
      <c r="Y87" s="107"/>
      <c r="Z87" s="107"/>
      <c r="AA87" s="108"/>
      <c r="AB87" s="109"/>
      <c r="AC87" s="113"/>
      <c r="AD87" s="113"/>
    </row>
    <row r="88" spans="1:30" s="112" customFormat="1" ht="36" hidden="1">
      <c r="A88" s="137" t="s">
        <v>202</v>
      </c>
      <c r="B88" s="105" t="s">
        <v>327</v>
      </c>
      <c r="C88" s="106" t="s">
        <v>328</v>
      </c>
      <c r="D88" s="110">
        <f>D89</f>
        <v>0</v>
      </c>
      <c r="E88" s="110">
        <f>E89</f>
        <v>0</v>
      </c>
      <c r="F88" s="82">
        <f t="shared" si="4"/>
        <v>0</v>
      </c>
      <c r="G88" s="213" t="e">
        <f t="shared" si="5"/>
        <v>#DIV/0!</v>
      </c>
      <c r="I88" s="107"/>
      <c r="J88" s="107"/>
      <c r="K88" s="108"/>
      <c r="L88" s="109"/>
      <c r="M88" s="107"/>
      <c r="N88" s="107"/>
      <c r="O88" s="108"/>
      <c r="P88" s="109"/>
      <c r="Q88" s="107"/>
      <c r="R88" s="107"/>
      <c r="S88" s="108"/>
      <c r="T88" s="109"/>
      <c r="U88" s="107"/>
      <c r="V88" s="107"/>
      <c r="W88" s="108"/>
      <c r="X88" s="109"/>
      <c r="Y88" s="107"/>
      <c r="Z88" s="107"/>
      <c r="AA88" s="108"/>
      <c r="AB88" s="109"/>
      <c r="AC88" s="113"/>
      <c r="AD88" s="113"/>
    </row>
    <row r="89" spans="1:30" s="112" customFormat="1" ht="36" hidden="1">
      <c r="A89" s="127">
        <v>712</v>
      </c>
      <c r="B89" s="105" t="s">
        <v>329</v>
      </c>
      <c r="C89" s="106" t="s">
        <v>330</v>
      </c>
      <c r="D89" s="110">
        <v>0</v>
      </c>
      <c r="E89" s="110">
        <v>0</v>
      </c>
      <c r="F89" s="82">
        <f t="shared" si="4"/>
        <v>0</v>
      </c>
      <c r="G89" s="213" t="e">
        <f t="shared" si="5"/>
        <v>#DIV/0!</v>
      </c>
      <c r="I89" s="107"/>
      <c r="J89" s="107"/>
      <c r="K89" s="108"/>
      <c r="L89" s="109"/>
      <c r="M89" s="107"/>
      <c r="N89" s="107"/>
      <c r="O89" s="108"/>
      <c r="P89" s="109"/>
      <c r="Q89" s="107"/>
      <c r="R89" s="107"/>
      <c r="S89" s="108"/>
      <c r="T89" s="109"/>
      <c r="U89" s="107"/>
      <c r="V89" s="107"/>
      <c r="W89" s="108"/>
      <c r="X89" s="109"/>
      <c r="Y89" s="107"/>
      <c r="Z89" s="107"/>
      <c r="AA89" s="108"/>
      <c r="AB89" s="109"/>
      <c r="AC89" s="113"/>
      <c r="AD89" s="113"/>
    </row>
    <row r="90" spans="1:30" s="92" customFormat="1" ht="12">
      <c r="A90" s="85" t="s">
        <v>202</v>
      </c>
      <c r="B90" s="126" t="s">
        <v>331</v>
      </c>
      <c r="C90" s="87" t="s">
        <v>332</v>
      </c>
      <c r="D90" s="91">
        <f>D91+D94+D95+D96+D97+D100+D101+D108+D103</f>
        <v>1580</v>
      </c>
      <c r="E90" s="91">
        <f>E91+E94+E95+E96+E97+E100+E101+E108+E103+E106+E105</f>
        <v>1981.0000000000002</v>
      </c>
      <c r="F90" s="82">
        <f t="shared" si="4"/>
        <v>-401.0000000000002</v>
      </c>
      <c r="G90" s="213">
        <f t="shared" si="5"/>
        <v>1.2537974683544306</v>
      </c>
      <c r="I90" s="88">
        <f>SUM(M90,Q90,U90,Y90)</f>
        <v>0</v>
      </c>
      <c r="J90" s="88">
        <f>SUM(N90,R90,V90,Z90)</f>
        <v>0</v>
      </c>
      <c r="K90" s="89" t="e">
        <f>J90/I90</f>
        <v>#DIV/0!</v>
      </c>
      <c r="L90" s="90">
        <f>J90-I90</f>
        <v>0</v>
      </c>
      <c r="M90" s="88"/>
      <c r="N90" s="88"/>
      <c r="O90" s="89" t="e">
        <f>N90/M90</f>
        <v>#DIV/0!</v>
      </c>
      <c r="P90" s="90">
        <f>N90-M90</f>
        <v>0</v>
      </c>
      <c r="Q90" s="88"/>
      <c r="R90" s="88"/>
      <c r="S90" s="89" t="e">
        <f>R90/Q90</f>
        <v>#DIV/0!</v>
      </c>
      <c r="T90" s="90">
        <f>R90-Q90</f>
        <v>0</v>
      </c>
      <c r="U90" s="88"/>
      <c r="V90" s="88"/>
      <c r="W90" s="89" t="e">
        <f>V90/U90</f>
        <v>#DIV/0!</v>
      </c>
      <c r="X90" s="90">
        <f>V90-U90</f>
        <v>0</v>
      </c>
      <c r="Y90" s="88"/>
      <c r="Z90" s="88"/>
      <c r="AA90" s="89" t="e">
        <f>Z90/Y90</f>
        <v>#DIV/0!</v>
      </c>
      <c r="AB90" s="90">
        <f>Z90-Y90</f>
        <v>0</v>
      </c>
      <c r="AC90" s="93"/>
      <c r="AD90" s="93"/>
    </row>
    <row r="91" spans="1:30" s="92" customFormat="1" ht="24">
      <c r="A91" s="137" t="s">
        <v>202</v>
      </c>
      <c r="B91" s="139" t="s">
        <v>149</v>
      </c>
      <c r="C91" s="130" t="s">
        <v>1087</v>
      </c>
      <c r="D91" s="110">
        <f>D92+D93</f>
        <v>30</v>
      </c>
      <c r="E91" s="110">
        <f>E92+E93</f>
        <v>80.4</v>
      </c>
      <c r="F91" s="111">
        <f t="shared" si="4"/>
        <v>-50.400000000000006</v>
      </c>
      <c r="G91" s="214">
        <f t="shared" si="5"/>
        <v>2.68</v>
      </c>
      <c r="I91" s="88"/>
      <c r="J91" s="88"/>
      <c r="K91" s="89"/>
      <c r="L91" s="90"/>
      <c r="M91" s="88"/>
      <c r="N91" s="88"/>
      <c r="O91" s="89"/>
      <c r="P91" s="90"/>
      <c r="Q91" s="88"/>
      <c r="R91" s="88"/>
      <c r="S91" s="89"/>
      <c r="T91" s="90"/>
      <c r="U91" s="88"/>
      <c r="V91" s="88"/>
      <c r="W91" s="89"/>
      <c r="X91" s="90"/>
      <c r="Y91" s="88"/>
      <c r="Z91" s="88"/>
      <c r="AA91" s="89"/>
      <c r="AB91" s="90"/>
      <c r="AC91" s="93"/>
      <c r="AD91" s="93"/>
    </row>
    <row r="92" spans="1:30" s="134" customFormat="1" ht="48">
      <c r="A92" s="137" t="s">
        <v>206</v>
      </c>
      <c r="B92" s="139" t="s">
        <v>333</v>
      </c>
      <c r="C92" s="268" t="s">
        <v>1088</v>
      </c>
      <c r="D92" s="110">
        <v>30</v>
      </c>
      <c r="E92" s="110">
        <v>65.9</v>
      </c>
      <c r="F92" s="111">
        <f t="shared" si="4"/>
        <v>-35.900000000000006</v>
      </c>
      <c r="G92" s="214">
        <f t="shared" si="5"/>
        <v>2.1966666666666668</v>
      </c>
      <c r="I92" s="131"/>
      <c r="J92" s="131"/>
      <c r="K92" s="132"/>
      <c r="L92" s="133"/>
      <c r="M92" s="131"/>
      <c r="N92" s="131"/>
      <c r="O92" s="132"/>
      <c r="P92" s="133"/>
      <c r="Q92" s="131"/>
      <c r="R92" s="131"/>
      <c r="S92" s="132"/>
      <c r="T92" s="133"/>
      <c r="U92" s="131"/>
      <c r="V92" s="131"/>
      <c r="W92" s="132"/>
      <c r="X92" s="133"/>
      <c r="Y92" s="131"/>
      <c r="Z92" s="131"/>
      <c r="AA92" s="132"/>
      <c r="AB92" s="133"/>
      <c r="AC92" s="135"/>
      <c r="AD92" s="135"/>
    </row>
    <row r="93" spans="1:30" s="134" customFormat="1" ht="36">
      <c r="A93" s="137" t="s">
        <v>206</v>
      </c>
      <c r="B93" s="139" t="s">
        <v>334</v>
      </c>
      <c r="C93" s="130" t="s">
        <v>1089</v>
      </c>
      <c r="D93" s="110">
        <v>0</v>
      </c>
      <c r="E93" s="110">
        <v>14.5</v>
      </c>
      <c r="F93" s="111">
        <f t="shared" si="4"/>
        <v>-14.5</v>
      </c>
      <c r="G93" s="214" t="e">
        <f t="shared" si="5"/>
        <v>#DIV/0!</v>
      </c>
      <c r="I93" s="131"/>
      <c r="J93" s="131"/>
      <c r="K93" s="132"/>
      <c r="L93" s="133"/>
      <c r="M93" s="131"/>
      <c r="N93" s="131"/>
      <c r="O93" s="132"/>
      <c r="P93" s="133"/>
      <c r="Q93" s="131"/>
      <c r="R93" s="131"/>
      <c r="S93" s="132"/>
      <c r="T93" s="133"/>
      <c r="U93" s="131"/>
      <c r="V93" s="131"/>
      <c r="W93" s="132"/>
      <c r="X93" s="133"/>
      <c r="Y93" s="131"/>
      <c r="Z93" s="131"/>
      <c r="AA93" s="132"/>
      <c r="AB93" s="133"/>
      <c r="AC93" s="135"/>
      <c r="AD93" s="135"/>
    </row>
    <row r="94" spans="1:30" s="134" customFormat="1" ht="36">
      <c r="A94" s="137" t="s">
        <v>206</v>
      </c>
      <c r="B94" s="139" t="s">
        <v>335</v>
      </c>
      <c r="C94" s="130" t="s">
        <v>336</v>
      </c>
      <c r="D94" s="110">
        <v>0</v>
      </c>
      <c r="E94" s="110">
        <v>36</v>
      </c>
      <c r="F94" s="111">
        <f t="shared" si="4"/>
        <v>-36</v>
      </c>
      <c r="G94" s="214" t="e">
        <f t="shared" si="5"/>
        <v>#DIV/0!</v>
      </c>
      <c r="I94" s="131"/>
      <c r="J94" s="131"/>
      <c r="K94" s="132"/>
      <c r="L94" s="133"/>
      <c r="M94" s="131"/>
      <c r="N94" s="131"/>
      <c r="O94" s="132"/>
      <c r="P94" s="133"/>
      <c r="Q94" s="131"/>
      <c r="R94" s="131"/>
      <c r="S94" s="132"/>
      <c r="T94" s="133"/>
      <c r="U94" s="131"/>
      <c r="V94" s="131"/>
      <c r="W94" s="132"/>
      <c r="X94" s="133"/>
      <c r="Y94" s="131"/>
      <c r="Z94" s="131"/>
      <c r="AA94" s="132"/>
      <c r="AB94" s="133"/>
      <c r="AC94" s="135"/>
      <c r="AD94" s="135"/>
    </row>
    <row r="95" spans="1:30" s="134" customFormat="1" ht="48" hidden="1">
      <c r="A95" s="137" t="s">
        <v>202</v>
      </c>
      <c r="B95" s="139" t="s">
        <v>337</v>
      </c>
      <c r="C95" s="130" t="s">
        <v>338</v>
      </c>
      <c r="D95" s="110"/>
      <c r="E95" s="110"/>
      <c r="F95" s="111">
        <f t="shared" si="4"/>
        <v>0</v>
      </c>
      <c r="G95" s="214" t="e">
        <f t="shared" si="5"/>
        <v>#DIV/0!</v>
      </c>
      <c r="I95" s="131"/>
      <c r="J95" s="131"/>
      <c r="K95" s="132"/>
      <c r="L95" s="133"/>
      <c r="M95" s="131"/>
      <c r="N95" s="131"/>
      <c r="O95" s="132"/>
      <c r="P95" s="133"/>
      <c r="Q95" s="131"/>
      <c r="R95" s="131"/>
      <c r="S95" s="132"/>
      <c r="T95" s="133"/>
      <c r="U95" s="131"/>
      <c r="V95" s="131"/>
      <c r="W95" s="132"/>
      <c r="X95" s="133"/>
      <c r="Y95" s="131"/>
      <c r="Z95" s="131"/>
      <c r="AA95" s="132"/>
      <c r="AB95" s="133"/>
      <c r="AC95" s="135"/>
      <c r="AD95" s="135"/>
    </row>
    <row r="96" spans="1:30" s="134" customFormat="1" ht="48" hidden="1">
      <c r="A96" s="137" t="s">
        <v>674</v>
      </c>
      <c r="B96" s="139" t="s">
        <v>339</v>
      </c>
      <c r="C96" s="130" t="s">
        <v>340</v>
      </c>
      <c r="D96" s="110">
        <v>0</v>
      </c>
      <c r="E96" s="110">
        <v>0</v>
      </c>
      <c r="F96" s="111">
        <f t="shared" si="4"/>
        <v>0</v>
      </c>
      <c r="G96" s="214" t="e">
        <f t="shared" si="5"/>
        <v>#DIV/0!</v>
      </c>
      <c r="I96" s="131"/>
      <c r="J96" s="131"/>
      <c r="K96" s="132"/>
      <c r="L96" s="133"/>
      <c r="M96" s="131"/>
      <c r="N96" s="131"/>
      <c r="O96" s="132"/>
      <c r="P96" s="133"/>
      <c r="Q96" s="131"/>
      <c r="R96" s="131"/>
      <c r="S96" s="132"/>
      <c r="T96" s="133"/>
      <c r="U96" s="131"/>
      <c r="V96" s="131"/>
      <c r="W96" s="132"/>
      <c r="X96" s="133"/>
      <c r="Y96" s="131"/>
      <c r="Z96" s="131"/>
      <c r="AA96" s="132"/>
      <c r="AB96" s="133"/>
      <c r="AC96" s="135"/>
      <c r="AD96" s="135"/>
    </row>
    <row r="97" spans="1:30" s="134" customFormat="1" ht="72">
      <c r="A97" s="137" t="s">
        <v>202</v>
      </c>
      <c r="B97" s="139" t="s">
        <v>156</v>
      </c>
      <c r="C97" s="130" t="s">
        <v>1090</v>
      </c>
      <c r="D97" s="110">
        <f>D98+D99</f>
        <v>0</v>
      </c>
      <c r="E97" s="110">
        <f>SUM(E98:E99)</f>
        <v>395.8</v>
      </c>
      <c r="F97" s="111">
        <f t="shared" si="4"/>
        <v>-395.8</v>
      </c>
      <c r="G97" s="214" t="e">
        <f t="shared" si="5"/>
        <v>#DIV/0!</v>
      </c>
      <c r="I97" s="131"/>
      <c r="J97" s="131"/>
      <c r="K97" s="132"/>
      <c r="L97" s="133"/>
      <c r="M97" s="131"/>
      <c r="N97" s="131"/>
      <c r="O97" s="132"/>
      <c r="P97" s="133"/>
      <c r="Q97" s="131"/>
      <c r="R97" s="131"/>
      <c r="S97" s="132"/>
      <c r="T97" s="133"/>
      <c r="U97" s="131"/>
      <c r="V97" s="131"/>
      <c r="W97" s="132"/>
      <c r="X97" s="133"/>
      <c r="Y97" s="131"/>
      <c r="Z97" s="131"/>
      <c r="AA97" s="132"/>
      <c r="AB97" s="133"/>
      <c r="AC97" s="135"/>
      <c r="AD97" s="135"/>
    </row>
    <row r="98" spans="1:30" s="134" customFormat="1" ht="24">
      <c r="A98" s="137" t="s">
        <v>1091</v>
      </c>
      <c r="B98" s="139" t="s">
        <v>341</v>
      </c>
      <c r="C98" s="130" t="s">
        <v>342</v>
      </c>
      <c r="D98" s="110">
        <v>0</v>
      </c>
      <c r="E98" s="110">
        <v>280</v>
      </c>
      <c r="F98" s="111">
        <f t="shared" si="4"/>
        <v>-280</v>
      </c>
      <c r="G98" s="214" t="e">
        <f t="shared" si="5"/>
        <v>#DIV/0!</v>
      </c>
      <c r="I98" s="131"/>
      <c r="J98" s="131"/>
      <c r="K98" s="132"/>
      <c r="L98" s="133"/>
      <c r="M98" s="131"/>
      <c r="N98" s="131"/>
      <c r="O98" s="132"/>
      <c r="P98" s="133"/>
      <c r="Q98" s="131"/>
      <c r="R98" s="131"/>
      <c r="S98" s="132"/>
      <c r="T98" s="133"/>
      <c r="U98" s="131"/>
      <c r="V98" s="131"/>
      <c r="W98" s="132"/>
      <c r="X98" s="133"/>
      <c r="Y98" s="131"/>
      <c r="Z98" s="131"/>
      <c r="AA98" s="132"/>
      <c r="AB98" s="133"/>
      <c r="AC98" s="135"/>
      <c r="AD98" s="135"/>
    </row>
    <row r="99" spans="1:30" s="134" customFormat="1" ht="24">
      <c r="A99" s="137" t="s">
        <v>343</v>
      </c>
      <c r="B99" s="139" t="s">
        <v>344</v>
      </c>
      <c r="C99" s="130" t="s">
        <v>345</v>
      </c>
      <c r="D99" s="110">
        <v>0</v>
      </c>
      <c r="E99" s="110">
        <v>115.8</v>
      </c>
      <c r="F99" s="111">
        <f t="shared" si="4"/>
        <v>-115.8</v>
      </c>
      <c r="G99" s="214" t="e">
        <f t="shared" si="5"/>
        <v>#DIV/0!</v>
      </c>
      <c r="I99" s="131"/>
      <c r="J99" s="131"/>
      <c r="K99" s="132"/>
      <c r="L99" s="133"/>
      <c r="M99" s="131"/>
      <c r="N99" s="131"/>
      <c r="O99" s="132"/>
      <c r="P99" s="133"/>
      <c r="Q99" s="131"/>
      <c r="R99" s="131"/>
      <c r="S99" s="132"/>
      <c r="T99" s="133"/>
      <c r="U99" s="131"/>
      <c r="V99" s="131"/>
      <c r="W99" s="132"/>
      <c r="X99" s="133"/>
      <c r="Y99" s="131"/>
      <c r="Z99" s="131"/>
      <c r="AA99" s="132"/>
      <c r="AB99" s="133"/>
      <c r="AC99" s="135"/>
      <c r="AD99" s="135"/>
    </row>
    <row r="100" spans="1:30" s="134" customFormat="1" ht="36">
      <c r="A100" s="137" t="s">
        <v>346</v>
      </c>
      <c r="B100" s="139" t="s">
        <v>347</v>
      </c>
      <c r="C100" s="130" t="s">
        <v>1092</v>
      </c>
      <c r="D100" s="110">
        <v>0</v>
      </c>
      <c r="E100" s="110">
        <v>-30</v>
      </c>
      <c r="F100" s="111">
        <f t="shared" si="4"/>
        <v>30</v>
      </c>
      <c r="G100" s="214" t="e">
        <f t="shared" si="5"/>
        <v>#DIV/0!</v>
      </c>
      <c r="I100" s="131"/>
      <c r="J100" s="131"/>
      <c r="K100" s="132"/>
      <c r="L100" s="133"/>
      <c r="M100" s="131"/>
      <c r="N100" s="131"/>
      <c r="O100" s="132"/>
      <c r="P100" s="133"/>
      <c r="Q100" s="131"/>
      <c r="R100" s="131"/>
      <c r="S100" s="132"/>
      <c r="T100" s="133"/>
      <c r="U100" s="131"/>
      <c r="V100" s="131"/>
      <c r="W100" s="132"/>
      <c r="X100" s="133"/>
      <c r="Y100" s="131"/>
      <c r="Z100" s="131"/>
      <c r="AA100" s="132"/>
      <c r="AB100" s="133"/>
      <c r="AC100" s="135"/>
      <c r="AD100" s="135"/>
    </row>
    <row r="101" spans="1:30" s="134" customFormat="1" ht="24" hidden="1">
      <c r="A101" s="137" t="s">
        <v>202</v>
      </c>
      <c r="B101" s="139" t="s">
        <v>348</v>
      </c>
      <c r="C101" s="130" t="s">
        <v>349</v>
      </c>
      <c r="D101" s="110">
        <f>D102</f>
        <v>0</v>
      </c>
      <c r="E101" s="110">
        <f>E102</f>
        <v>0</v>
      </c>
      <c r="F101" s="111">
        <f t="shared" si="4"/>
        <v>0</v>
      </c>
      <c r="G101" s="214" t="e">
        <f t="shared" si="5"/>
        <v>#DIV/0!</v>
      </c>
      <c r="I101" s="131"/>
      <c r="J101" s="131"/>
      <c r="K101" s="132"/>
      <c r="L101" s="133"/>
      <c r="M101" s="131"/>
      <c r="N101" s="131"/>
      <c r="O101" s="132"/>
      <c r="P101" s="133"/>
      <c r="Q101" s="131"/>
      <c r="R101" s="131"/>
      <c r="S101" s="132"/>
      <c r="T101" s="133"/>
      <c r="U101" s="131"/>
      <c r="V101" s="131"/>
      <c r="W101" s="132"/>
      <c r="X101" s="133"/>
      <c r="Y101" s="131"/>
      <c r="Z101" s="131"/>
      <c r="AA101" s="132"/>
      <c r="AB101" s="133"/>
      <c r="AC101" s="135"/>
      <c r="AD101" s="135"/>
    </row>
    <row r="102" spans="1:30" s="134" customFormat="1" ht="24" hidden="1">
      <c r="A102" s="137" t="s">
        <v>202</v>
      </c>
      <c r="B102" s="139" t="s">
        <v>350</v>
      </c>
      <c r="C102" s="130" t="s">
        <v>351</v>
      </c>
      <c r="D102" s="110">
        <v>0</v>
      </c>
      <c r="E102" s="110">
        <v>0</v>
      </c>
      <c r="F102" s="111">
        <f t="shared" si="4"/>
        <v>0</v>
      </c>
      <c r="G102" s="214" t="e">
        <f t="shared" si="5"/>
        <v>#DIV/0!</v>
      </c>
      <c r="I102" s="131"/>
      <c r="J102" s="131"/>
      <c r="K102" s="132"/>
      <c r="L102" s="133"/>
      <c r="M102" s="131"/>
      <c r="N102" s="131"/>
      <c r="O102" s="132"/>
      <c r="P102" s="133"/>
      <c r="Q102" s="131"/>
      <c r="R102" s="131"/>
      <c r="S102" s="132"/>
      <c r="T102" s="133"/>
      <c r="U102" s="131"/>
      <c r="V102" s="131"/>
      <c r="W102" s="132"/>
      <c r="X102" s="133"/>
      <c r="Y102" s="131"/>
      <c r="Z102" s="131"/>
      <c r="AA102" s="132"/>
      <c r="AB102" s="133"/>
      <c r="AC102" s="135"/>
      <c r="AD102" s="135"/>
    </row>
    <row r="103" spans="1:30" s="134" customFormat="1" ht="36" hidden="1">
      <c r="A103" s="137" t="s">
        <v>202</v>
      </c>
      <c r="B103" s="139" t="s">
        <v>352</v>
      </c>
      <c r="C103" s="130" t="s">
        <v>353</v>
      </c>
      <c r="D103" s="110">
        <f>D104</f>
        <v>0</v>
      </c>
      <c r="E103" s="110">
        <f>E104</f>
        <v>0</v>
      </c>
      <c r="F103" s="111">
        <f t="shared" si="4"/>
        <v>0</v>
      </c>
      <c r="G103" s="214" t="e">
        <f t="shared" si="5"/>
        <v>#DIV/0!</v>
      </c>
      <c r="I103" s="131"/>
      <c r="J103" s="131"/>
      <c r="K103" s="132"/>
      <c r="L103" s="133"/>
      <c r="M103" s="131"/>
      <c r="N103" s="131"/>
      <c r="O103" s="132"/>
      <c r="P103" s="133"/>
      <c r="Q103" s="131"/>
      <c r="R103" s="131"/>
      <c r="S103" s="132"/>
      <c r="T103" s="133"/>
      <c r="U103" s="131"/>
      <c r="V103" s="131"/>
      <c r="W103" s="132"/>
      <c r="X103" s="133"/>
      <c r="Y103" s="131"/>
      <c r="Z103" s="131"/>
      <c r="AA103" s="132"/>
      <c r="AB103" s="133"/>
      <c r="AC103" s="135"/>
      <c r="AD103" s="135"/>
    </row>
    <row r="104" spans="1:30" s="134" customFormat="1" ht="36" hidden="1">
      <c r="A104" s="137" t="s">
        <v>354</v>
      </c>
      <c r="B104" s="139" t="s">
        <v>355</v>
      </c>
      <c r="C104" s="130" t="s">
        <v>356</v>
      </c>
      <c r="D104" s="110">
        <v>0</v>
      </c>
      <c r="E104" s="110">
        <v>0</v>
      </c>
      <c r="F104" s="111">
        <f t="shared" si="4"/>
        <v>0</v>
      </c>
      <c r="G104" s="214" t="e">
        <f t="shared" si="5"/>
        <v>#DIV/0!</v>
      </c>
      <c r="I104" s="131"/>
      <c r="J104" s="131"/>
      <c r="K104" s="132"/>
      <c r="L104" s="133"/>
      <c r="M104" s="131"/>
      <c r="N104" s="131"/>
      <c r="O104" s="132"/>
      <c r="P104" s="133"/>
      <c r="Q104" s="131"/>
      <c r="R104" s="131"/>
      <c r="S104" s="132"/>
      <c r="T104" s="133"/>
      <c r="U104" s="131"/>
      <c r="V104" s="131"/>
      <c r="W104" s="132"/>
      <c r="X104" s="133"/>
      <c r="Y104" s="131"/>
      <c r="Z104" s="131"/>
      <c r="AA104" s="132"/>
      <c r="AB104" s="133"/>
      <c r="AC104" s="135"/>
      <c r="AD104" s="135"/>
    </row>
    <row r="105" spans="1:30" s="134" customFormat="1" ht="24">
      <c r="A105" s="137" t="s">
        <v>354</v>
      </c>
      <c r="B105" s="139" t="s">
        <v>1093</v>
      </c>
      <c r="C105" s="130" t="s">
        <v>1094</v>
      </c>
      <c r="D105" s="110">
        <v>0</v>
      </c>
      <c r="E105" s="110">
        <v>20</v>
      </c>
      <c r="F105" s="111">
        <f t="shared" si="4"/>
        <v>-20</v>
      </c>
      <c r="G105" s="214" t="e">
        <f t="shared" si="5"/>
        <v>#DIV/0!</v>
      </c>
      <c r="I105" s="131"/>
      <c r="J105" s="131"/>
      <c r="K105" s="132"/>
      <c r="L105" s="133"/>
      <c r="M105" s="131"/>
      <c r="N105" s="131"/>
      <c r="O105" s="132"/>
      <c r="P105" s="133"/>
      <c r="Q105" s="131"/>
      <c r="R105" s="131"/>
      <c r="S105" s="132"/>
      <c r="T105" s="133"/>
      <c r="U105" s="131"/>
      <c r="V105" s="131"/>
      <c r="W105" s="132"/>
      <c r="X105" s="133"/>
      <c r="Y105" s="131"/>
      <c r="Z105" s="131"/>
      <c r="AA105" s="132"/>
      <c r="AB105" s="133"/>
      <c r="AC105" s="135"/>
      <c r="AD105" s="135"/>
    </row>
    <row r="106" spans="1:30" s="134" customFormat="1" ht="48">
      <c r="A106" s="137" t="s">
        <v>202</v>
      </c>
      <c r="B106" s="139" t="s">
        <v>357</v>
      </c>
      <c r="C106" s="130" t="s">
        <v>1095</v>
      </c>
      <c r="D106" s="110">
        <v>0</v>
      </c>
      <c r="E106" s="110">
        <v>63.4</v>
      </c>
      <c r="F106" s="111">
        <f t="shared" si="4"/>
        <v>-63.4</v>
      </c>
      <c r="G106" s="214" t="e">
        <f t="shared" si="5"/>
        <v>#DIV/0!</v>
      </c>
      <c r="I106" s="131"/>
      <c r="J106" s="131"/>
      <c r="K106" s="132"/>
      <c r="L106" s="133"/>
      <c r="M106" s="131"/>
      <c r="N106" s="131"/>
      <c r="O106" s="132"/>
      <c r="P106" s="133"/>
      <c r="Q106" s="131"/>
      <c r="R106" s="131"/>
      <c r="S106" s="132"/>
      <c r="T106" s="133"/>
      <c r="U106" s="131"/>
      <c r="V106" s="131"/>
      <c r="W106" s="132"/>
      <c r="X106" s="133"/>
      <c r="Y106" s="131"/>
      <c r="Z106" s="131"/>
      <c r="AA106" s="132"/>
      <c r="AB106" s="133"/>
      <c r="AC106" s="135"/>
      <c r="AD106" s="135"/>
    </row>
    <row r="107" spans="1:30" s="134" customFormat="1" ht="24">
      <c r="A107" s="137" t="s">
        <v>202</v>
      </c>
      <c r="B107" s="139" t="s">
        <v>358</v>
      </c>
      <c r="C107" s="130" t="s">
        <v>359</v>
      </c>
      <c r="D107" s="110">
        <f>D108</f>
        <v>1550</v>
      </c>
      <c r="E107" s="110">
        <f>E108</f>
        <v>1415.4</v>
      </c>
      <c r="F107" s="111">
        <f t="shared" si="4"/>
        <v>134.5999999999999</v>
      </c>
      <c r="G107" s="214">
        <f t="shared" si="5"/>
        <v>0.9131612903225808</v>
      </c>
      <c r="I107" s="131"/>
      <c r="J107" s="131"/>
      <c r="K107" s="132"/>
      <c r="L107" s="133"/>
      <c r="M107" s="131"/>
      <c r="N107" s="131"/>
      <c r="O107" s="132"/>
      <c r="P107" s="133"/>
      <c r="Q107" s="131"/>
      <c r="R107" s="131"/>
      <c r="S107" s="132"/>
      <c r="T107" s="133"/>
      <c r="U107" s="131"/>
      <c r="V107" s="131"/>
      <c r="W107" s="132"/>
      <c r="X107" s="133"/>
      <c r="Y107" s="131"/>
      <c r="Z107" s="131"/>
      <c r="AA107" s="132"/>
      <c r="AB107" s="133"/>
      <c r="AC107" s="135"/>
      <c r="AD107" s="135"/>
    </row>
    <row r="108" spans="1:30" s="92" customFormat="1" ht="24">
      <c r="A108" s="137" t="s">
        <v>202</v>
      </c>
      <c r="B108" s="139" t="s">
        <v>360</v>
      </c>
      <c r="C108" s="130" t="s">
        <v>361</v>
      </c>
      <c r="D108" s="110">
        <v>1550</v>
      </c>
      <c r="E108" s="110">
        <v>1415.4</v>
      </c>
      <c r="F108" s="111">
        <f t="shared" si="4"/>
        <v>134.5999999999999</v>
      </c>
      <c r="G108" s="214">
        <f t="shared" si="5"/>
        <v>0.9131612903225808</v>
      </c>
      <c r="I108" s="88"/>
      <c r="J108" s="88"/>
      <c r="K108" s="89"/>
      <c r="L108" s="90"/>
      <c r="M108" s="88"/>
      <c r="N108" s="88"/>
      <c r="O108" s="89"/>
      <c r="P108" s="90"/>
      <c r="Q108" s="88"/>
      <c r="R108" s="88"/>
      <c r="S108" s="89"/>
      <c r="T108" s="90"/>
      <c r="U108" s="88"/>
      <c r="V108" s="88"/>
      <c r="W108" s="89"/>
      <c r="X108" s="90"/>
      <c r="Y108" s="88"/>
      <c r="Z108" s="88"/>
      <c r="AA108" s="89"/>
      <c r="AB108" s="90"/>
      <c r="AC108" s="93"/>
      <c r="AD108" s="93"/>
    </row>
    <row r="109" spans="1:30" s="92" customFormat="1" ht="12">
      <c r="A109" s="85" t="s">
        <v>202</v>
      </c>
      <c r="B109" s="126" t="s">
        <v>362</v>
      </c>
      <c r="C109" s="87" t="s">
        <v>363</v>
      </c>
      <c r="D109" s="91">
        <f>SUM(D110:D111)</f>
        <v>0</v>
      </c>
      <c r="E109" s="91">
        <f>SUM(E110:E111)</f>
        <v>262.5</v>
      </c>
      <c r="F109" s="82">
        <f t="shared" si="4"/>
        <v>-262.5</v>
      </c>
      <c r="G109" s="213" t="e">
        <f t="shared" si="5"/>
        <v>#DIV/0!</v>
      </c>
      <c r="I109" s="88">
        <f>SUM(M109,Q109,U109,Y109)</f>
        <v>150</v>
      </c>
      <c r="J109" s="88">
        <f>SUM(N109,R109,V109,Z109)</f>
        <v>43.5</v>
      </c>
      <c r="K109" s="89">
        <f>J109/I109</f>
        <v>0.29</v>
      </c>
      <c r="L109" s="90">
        <f>J109-I109</f>
        <v>-106.5</v>
      </c>
      <c r="M109" s="88">
        <v>150</v>
      </c>
      <c r="N109" s="88">
        <v>13.5</v>
      </c>
      <c r="O109" s="89">
        <f>N109/M109</f>
        <v>0.09</v>
      </c>
      <c r="P109" s="90">
        <f>N109-M109</f>
        <v>-136.5</v>
      </c>
      <c r="Q109" s="88"/>
      <c r="R109" s="88">
        <v>30</v>
      </c>
      <c r="S109" s="89" t="e">
        <f>R109/Q109</f>
        <v>#DIV/0!</v>
      </c>
      <c r="T109" s="90">
        <f>R109-Q109</f>
        <v>30</v>
      </c>
      <c r="U109" s="88"/>
      <c r="V109" s="88"/>
      <c r="W109" s="89" t="e">
        <f>V109/U109</f>
        <v>#DIV/0!</v>
      </c>
      <c r="X109" s="90">
        <f>V109-U109</f>
        <v>0</v>
      </c>
      <c r="Y109" s="88"/>
      <c r="Z109" s="88"/>
      <c r="AA109" s="89" t="e">
        <f>Z109/Y109</f>
        <v>#DIV/0!</v>
      </c>
      <c r="AB109" s="90">
        <f>Z109-Y109</f>
        <v>0</v>
      </c>
      <c r="AC109" s="93"/>
      <c r="AD109" s="93"/>
    </row>
    <row r="110" spans="1:30" s="92" customFormat="1" ht="24">
      <c r="A110" s="137" t="s">
        <v>202</v>
      </c>
      <c r="B110" s="139" t="s">
        <v>364</v>
      </c>
      <c r="C110" s="130" t="s">
        <v>365</v>
      </c>
      <c r="D110" s="110">
        <v>0</v>
      </c>
      <c r="E110" s="110">
        <v>-1.1</v>
      </c>
      <c r="F110" s="111">
        <f t="shared" si="4"/>
        <v>1.1</v>
      </c>
      <c r="G110" s="214" t="e">
        <f t="shared" si="5"/>
        <v>#DIV/0!</v>
      </c>
      <c r="I110" s="88"/>
      <c r="J110" s="88"/>
      <c r="K110" s="89"/>
      <c r="L110" s="90"/>
      <c r="M110" s="88"/>
      <c r="N110" s="88"/>
      <c r="O110" s="89"/>
      <c r="P110" s="90"/>
      <c r="Q110" s="88"/>
      <c r="R110" s="88"/>
      <c r="S110" s="89"/>
      <c r="T110" s="90"/>
      <c r="U110" s="88"/>
      <c r="V110" s="88"/>
      <c r="W110" s="89"/>
      <c r="X110" s="90"/>
      <c r="Y110" s="88"/>
      <c r="Z110" s="88"/>
      <c r="AA110" s="89"/>
      <c r="AB110" s="90"/>
      <c r="AC110" s="93"/>
      <c r="AD110" s="93"/>
    </row>
    <row r="111" spans="1:30" s="92" customFormat="1" ht="12">
      <c r="A111" s="137" t="s">
        <v>202</v>
      </c>
      <c r="B111" s="139" t="s">
        <v>366</v>
      </c>
      <c r="C111" s="130" t="s">
        <v>367</v>
      </c>
      <c r="D111" s="110">
        <v>0</v>
      </c>
      <c r="E111" s="110">
        <v>263.6</v>
      </c>
      <c r="F111" s="82">
        <f t="shared" si="4"/>
        <v>-263.6</v>
      </c>
      <c r="G111" s="213" t="e">
        <f t="shared" si="5"/>
        <v>#DIV/0!</v>
      </c>
      <c r="I111" s="88"/>
      <c r="J111" s="88"/>
      <c r="K111" s="89"/>
      <c r="L111" s="90"/>
      <c r="M111" s="88"/>
      <c r="N111" s="88"/>
      <c r="O111" s="89"/>
      <c r="P111" s="90"/>
      <c r="Q111" s="88"/>
      <c r="R111" s="88"/>
      <c r="S111" s="89"/>
      <c r="T111" s="90"/>
      <c r="U111" s="88"/>
      <c r="V111" s="88"/>
      <c r="W111" s="89"/>
      <c r="X111" s="90"/>
      <c r="Y111" s="88"/>
      <c r="Z111" s="88"/>
      <c r="AA111" s="89"/>
      <c r="AB111" s="90"/>
      <c r="AC111" s="93"/>
      <c r="AD111" s="93"/>
    </row>
    <row r="112" spans="1:30" s="146" customFormat="1" ht="12">
      <c r="A112" s="140" t="s">
        <v>202</v>
      </c>
      <c r="B112" s="141" t="s">
        <v>368</v>
      </c>
      <c r="C112" s="142" t="s">
        <v>369</v>
      </c>
      <c r="D112" s="91">
        <f>D113+D273+D263+D267</f>
        <v>865862.1000000001</v>
      </c>
      <c r="E112" s="91">
        <f>E113+E273+E263+E267</f>
        <v>1069200.0999999999</v>
      </c>
      <c r="F112" s="82">
        <f t="shared" si="4"/>
        <v>-203337.99999999977</v>
      </c>
      <c r="G112" s="213">
        <f t="shared" si="5"/>
        <v>1.2348387809098005</v>
      </c>
      <c r="I112" s="143">
        <f>SUM(M112,Q112,U112,Y112)</f>
        <v>89817.2</v>
      </c>
      <c r="J112" s="143">
        <f>SUM(N112,R112,V112,Z112)</f>
        <v>10480.5</v>
      </c>
      <c r="K112" s="144">
        <f>J112/I112</f>
        <v>0.11668700427089689</v>
      </c>
      <c r="L112" s="145">
        <f>J112-I112</f>
        <v>-79336.7</v>
      </c>
      <c r="M112" s="143">
        <v>27002.8</v>
      </c>
      <c r="N112" s="143">
        <v>2818.1</v>
      </c>
      <c r="O112" s="144">
        <f>N112/M112</f>
        <v>0.10436325121839217</v>
      </c>
      <c r="P112" s="145">
        <f>N112-M112</f>
        <v>-24184.7</v>
      </c>
      <c r="Q112" s="143">
        <v>26650.8</v>
      </c>
      <c r="R112" s="143">
        <v>2977.5</v>
      </c>
      <c r="S112" s="144">
        <f>R112/Q112</f>
        <v>0.11172272502138773</v>
      </c>
      <c r="T112" s="145">
        <f>R112-Q112</f>
        <v>-23673.3</v>
      </c>
      <c r="U112" s="143">
        <v>21551.8</v>
      </c>
      <c r="V112" s="143">
        <v>3365.7</v>
      </c>
      <c r="W112" s="144">
        <f>V112/U112</f>
        <v>0.15616793028888537</v>
      </c>
      <c r="X112" s="145">
        <f>V112-U112</f>
        <v>-18186.1</v>
      </c>
      <c r="Y112" s="143">
        <v>14611.8</v>
      </c>
      <c r="Z112" s="143">
        <v>1319.2</v>
      </c>
      <c r="AA112" s="144">
        <f>Z112/Y112</f>
        <v>0.09028319577327913</v>
      </c>
      <c r="AB112" s="145">
        <f>Z112-Y112</f>
        <v>-13292.599999999999</v>
      </c>
      <c r="AC112" s="147">
        <f>SUM(M112,Q112,U112,Y112)</f>
        <v>89817.2</v>
      </c>
      <c r="AD112" s="147">
        <f>SUM(N112,R112,V112,Z112)</f>
        <v>10480.5</v>
      </c>
    </row>
    <row r="113" spans="1:30" s="146" customFormat="1" ht="24">
      <c r="A113" s="148" t="s">
        <v>202</v>
      </c>
      <c r="B113" s="86" t="s">
        <v>370</v>
      </c>
      <c r="C113" s="142" t="s">
        <v>371</v>
      </c>
      <c r="D113" s="91">
        <f>D114+D119+D139+D197</f>
        <v>865862.1000000001</v>
      </c>
      <c r="E113" s="91">
        <f>E114+E119+E139+E197</f>
        <v>1078149.9</v>
      </c>
      <c r="F113" s="82">
        <f t="shared" si="4"/>
        <v>-212287.7999999998</v>
      </c>
      <c r="G113" s="213">
        <f t="shared" si="5"/>
        <v>1.2451750688706664</v>
      </c>
      <c r="I113" s="143"/>
      <c r="J113" s="143"/>
      <c r="K113" s="144"/>
      <c r="L113" s="145"/>
      <c r="M113" s="143"/>
      <c r="N113" s="143"/>
      <c r="O113" s="144"/>
      <c r="P113" s="145"/>
      <c r="Q113" s="143"/>
      <c r="R113" s="143"/>
      <c r="S113" s="144"/>
      <c r="T113" s="145"/>
      <c r="U113" s="143"/>
      <c r="V113" s="143"/>
      <c r="W113" s="144"/>
      <c r="X113" s="145"/>
      <c r="Y113" s="143"/>
      <c r="Z113" s="143"/>
      <c r="AA113" s="144"/>
      <c r="AB113" s="145"/>
      <c r="AC113" s="147"/>
      <c r="AD113" s="147"/>
    </row>
    <row r="114" spans="1:30" s="92" customFormat="1" ht="24">
      <c r="A114" s="149" t="s">
        <v>202</v>
      </c>
      <c r="B114" s="115" t="s">
        <v>372</v>
      </c>
      <c r="C114" s="87" t="s">
        <v>373</v>
      </c>
      <c r="D114" s="91">
        <f>D115+D118</f>
        <v>261601.5</v>
      </c>
      <c r="E114" s="91">
        <f>E115+E118</f>
        <v>261601.5</v>
      </c>
      <c r="F114" s="82">
        <f t="shared" si="4"/>
        <v>0</v>
      </c>
      <c r="G114" s="213">
        <f t="shared" si="5"/>
        <v>1</v>
      </c>
      <c r="I114" s="88"/>
      <c r="J114" s="88"/>
      <c r="K114" s="89"/>
      <c r="L114" s="90"/>
      <c r="M114" s="88"/>
      <c r="N114" s="88"/>
      <c r="O114" s="89"/>
      <c r="P114" s="90"/>
      <c r="Q114" s="88"/>
      <c r="R114" s="88"/>
      <c r="S114" s="89"/>
      <c r="T114" s="90"/>
      <c r="U114" s="88"/>
      <c r="V114" s="88"/>
      <c r="W114" s="89"/>
      <c r="X114" s="90"/>
      <c r="Y114" s="88"/>
      <c r="Z114" s="88"/>
      <c r="AA114" s="89"/>
      <c r="AB114" s="90"/>
      <c r="AC114" s="93"/>
      <c r="AD114" s="93"/>
    </row>
    <row r="115" spans="1:30" s="146" customFormat="1" ht="12">
      <c r="A115" s="137" t="s">
        <v>202</v>
      </c>
      <c r="B115" s="139" t="s">
        <v>374</v>
      </c>
      <c r="C115" s="130" t="s">
        <v>375</v>
      </c>
      <c r="D115" s="110">
        <f>D116</f>
        <v>182376.5</v>
      </c>
      <c r="E115" s="110">
        <f>E116</f>
        <v>182376.5</v>
      </c>
      <c r="F115" s="111">
        <f t="shared" si="4"/>
        <v>0</v>
      </c>
      <c r="G115" s="214">
        <f t="shared" si="5"/>
        <v>1</v>
      </c>
      <c r="I115" s="143"/>
      <c r="J115" s="143"/>
      <c r="K115" s="144"/>
      <c r="L115" s="145"/>
      <c r="M115" s="143"/>
      <c r="N115" s="143"/>
      <c r="O115" s="144"/>
      <c r="P115" s="145"/>
      <c r="Q115" s="143"/>
      <c r="R115" s="143"/>
      <c r="S115" s="144"/>
      <c r="T115" s="145"/>
      <c r="U115" s="143"/>
      <c r="V115" s="143"/>
      <c r="W115" s="144"/>
      <c r="X115" s="145"/>
      <c r="Y115" s="143"/>
      <c r="Z115" s="143"/>
      <c r="AA115" s="144"/>
      <c r="AB115" s="145"/>
      <c r="AC115" s="147"/>
      <c r="AD115" s="147"/>
    </row>
    <row r="116" spans="1:30" s="112" customFormat="1" ht="24">
      <c r="A116" s="127">
        <v>711</v>
      </c>
      <c r="B116" s="105" t="s">
        <v>376</v>
      </c>
      <c r="C116" s="106" t="s">
        <v>377</v>
      </c>
      <c r="D116" s="110">
        <v>182376.5</v>
      </c>
      <c r="E116" s="110">
        <v>182376.5</v>
      </c>
      <c r="F116" s="111">
        <f t="shared" si="4"/>
        <v>0</v>
      </c>
      <c r="G116" s="214">
        <f t="shared" si="5"/>
        <v>1</v>
      </c>
      <c r="I116" s="107">
        <f aca="true" t="shared" si="6" ref="I116:J119">SUM(M116,Q116,U116,Y116)</f>
        <v>13073.9</v>
      </c>
      <c r="J116" s="107">
        <f t="shared" si="6"/>
        <v>3268.4</v>
      </c>
      <c r="K116" s="108">
        <f>J116/I116</f>
        <v>0.24999426337971073</v>
      </c>
      <c r="L116" s="109">
        <f>J116-I116</f>
        <v>-9805.5</v>
      </c>
      <c r="M116" s="107">
        <v>9767.2</v>
      </c>
      <c r="N116" s="107">
        <v>2441.8</v>
      </c>
      <c r="O116" s="108">
        <f>N116/M116</f>
        <v>0.25</v>
      </c>
      <c r="P116" s="109">
        <f>N116-M116</f>
        <v>-7325.400000000001</v>
      </c>
      <c r="Q116" s="107">
        <v>1627.5</v>
      </c>
      <c r="R116" s="107">
        <v>406.9</v>
      </c>
      <c r="S116" s="108">
        <f>R116/Q116</f>
        <v>0.2500153609831029</v>
      </c>
      <c r="T116" s="109">
        <f>R116-Q116</f>
        <v>-1220.6</v>
      </c>
      <c r="U116" s="107">
        <v>1336.9</v>
      </c>
      <c r="V116" s="107">
        <v>334.2</v>
      </c>
      <c r="W116" s="108">
        <f>V116/U116</f>
        <v>0.24998130002243996</v>
      </c>
      <c r="X116" s="109">
        <f>V116-U116</f>
        <v>-1002.7</v>
      </c>
      <c r="Y116" s="107">
        <v>342.3</v>
      </c>
      <c r="Z116" s="107">
        <v>85.5</v>
      </c>
      <c r="AA116" s="108">
        <f>Z116/Y116</f>
        <v>0.24978089395267308</v>
      </c>
      <c r="AB116" s="109">
        <f>Z116-Y116</f>
        <v>-256.8</v>
      </c>
      <c r="AC116" s="113"/>
      <c r="AD116" s="113"/>
    </row>
    <row r="117" spans="1:30" s="112" customFormat="1" ht="24" hidden="1">
      <c r="A117" s="127">
        <v>711</v>
      </c>
      <c r="B117" s="105" t="s">
        <v>378</v>
      </c>
      <c r="C117" s="106" t="s">
        <v>379</v>
      </c>
      <c r="D117" s="110">
        <v>0</v>
      </c>
      <c r="E117" s="110">
        <v>0</v>
      </c>
      <c r="F117" s="111">
        <f t="shared" si="4"/>
        <v>0</v>
      </c>
      <c r="G117" s="214" t="e">
        <f t="shared" si="5"/>
        <v>#DIV/0!</v>
      </c>
      <c r="I117" s="107">
        <f t="shared" si="6"/>
        <v>13073.9</v>
      </c>
      <c r="J117" s="107">
        <f t="shared" si="6"/>
        <v>3268.4</v>
      </c>
      <c r="K117" s="108">
        <f>J117/I117</f>
        <v>0.24999426337971073</v>
      </c>
      <c r="L117" s="109">
        <f>J117-I117</f>
        <v>-9805.5</v>
      </c>
      <c r="M117" s="107">
        <v>9767.2</v>
      </c>
      <c r="N117" s="107">
        <v>2441.8</v>
      </c>
      <c r="O117" s="108">
        <f>N117/M117</f>
        <v>0.25</v>
      </c>
      <c r="P117" s="109">
        <f>N117-M117</f>
        <v>-7325.400000000001</v>
      </c>
      <c r="Q117" s="107">
        <v>1627.5</v>
      </c>
      <c r="R117" s="107">
        <v>406.9</v>
      </c>
      <c r="S117" s="108">
        <f>R117/Q117</f>
        <v>0.2500153609831029</v>
      </c>
      <c r="T117" s="109">
        <f>R117-Q117</f>
        <v>-1220.6</v>
      </c>
      <c r="U117" s="107">
        <v>1336.9</v>
      </c>
      <c r="V117" s="107">
        <v>334.2</v>
      </c>
      <c r="W117" s="108">
        <f>V117/U117</f>
        <v>0.24998130002243996</v>
      </c>
      <c r="X117" s="109">
        <f>V117-U117</f>
        <v>-1002.7</v>
      </c>
      <c r="Y117" s="107">
        <v>342.3</v>
      </c>
      <c r="Z117" s="107">
        <v>85.5</v>
      </c>
      <c r="AA117" s="108">
        <f>Z117/Y117</f>
        <v>0.24978089395267308</v>
      </c>
      <c r="AB117" s="109">
        <f>Z117-Y117</f>
        <v>-256.8</v>
      </c>
      <c r="AC117" s="113"/>
      <c r="AD117" s="113"/>
    </row>
    <row r="118" spans="1:30" s="112" customFormat="1" ht="12">
      <c r="A118" s="127">
        <v>711</v>
      </c>
      <c r="B118" s="105" t="s">
        <v>380</v>
      </c>
      <c r="C118" s="106" t="s">
        <v>381</v>
      </c>
      <c r="D118" s="110">
        <v>79225</v>
      </c>
      <c r="E118" s="110">
        <v>79225</v>
      </c>
      <c r="F118" s="111">
        <f t="shared" si="4"/>
        <v>0</v>
      </c>
      <c r="G118" s="214">
        <f t="shared" si="5"/>
        <v>1</v>
      </c>
      <c r="I118" s="107">
        <f t="shared" si="6"/>
        <v>13073.9</v>
      </c>
      <c r="J118" s="107">
        <f t="shared" si="6"/>
        <v>3268.4</v>
      </c>
      <c r="K118" s="108">
        <f>J118/I118</f>
        <v>0.24999426337971073</v>
      </c>
      <c r="L118" s="109">
        <f>J118-I118</f>
        <v>-9805.5</v>
      </c>
      <c r="M118" s="107">
        <v>9767.2</v>
      </c>
      <c r="N118" s="107">
        <v>2441.8</v>
      </c>
      <c r="O118" s="108">
        <f>N118/M118</f>
        <v>0.25</v>
      </c>
      <c r="P118" s="109">
        <f>N118-M118</f>
        <v>-7325.400000000001</v>
      </c>
      <c r="Q118" s="107">
        <v>1627.5</v>
      </c>
      <c r="R118" s="107">
        <v>406.9</v>
      </c>
      <c r="S118" s="108">
        <f>R118/Q118</f>
        <v>0.2500153609831029</v>
      </c>
      <c r="T118" s="109">
        <f>R118-Q118</f>
        <v>-1220.6</v>
      </c>
      <c r="U118" s="107">
        <v>1336.9</v>
      </c>
      <c r="V118" s="107">
        <v>334.2</v>
      </c>
      <c r="W118" s="108">
        <f>V118/U118</f>
        <v>0.24998130002243996</v>
      </c>
      <c r="X118" s="109">
        <f>V118-U118</f>
        <v>-1002.7</v>
      </c>
      <c r="Y118" s="107">
        <v>342.3</v>
      </c>
      <c r="Z118" s="107">
        <v>85.5</v>
      </c>
      <c r="AA118" s="108">
        <f>Z118/Y118</f>
        <v>0.24978089395267308</v>
      </c>
      <c r="AB118" s="109">
        <f>Z118-Y118</f>
        <v>-256.8</v>
      </c>
      <c r="AC118" s="113"/>
      <c r="AD118" s="113"/>
    </row>
    <row r="119" spans="1:30" s="92" customFormat="1" ht="24">
      <c r="A119" s="85" t="s">
        <v>202</v>
      </c>
      <c r="B119" s="126" t="s">
        <v>382</v>
      </c>
      <c r="C119" s="269" t="s">
        <v>1096</v>
      </c>
      <c r="D119" s="233">
        <f>D126+D128+D130+D138+D120+D1229+D136+D133</f>
        <v>994.5</v>
      </c>
      <c r="E119" s="233">
        <f>E126+E128+E130+E138+E120+E1229+E136+E133+E124+E122</f>
        <v>169764</v>
      </c>
      <c r="F119" s="234">
        <f t="shared" si="4"/>
        <v>-168769.5</v>
      </c>
      <c r="G119" s="235">
        <f t="shared" si="5"/>
        <v>170.70286576168928</v>
      </c>
      <c r="I119" s="88">
        <f t="shared" si="6"/>
        <v>48389.399999999994</v>
      </c>
      <c r="J119" s="88">
        <f t="shared" si="6"/>
        <v>319.2</v>
      </c>
      <c r="K119" s="89">
        <f>J119/I119</f>
        <v>0.0065964860072660544</v>
      </c>
      <c r="L119" s="90">
        <f>J119-I119</f>
        <v>-48070.2</v>
      </c>
      <c r="M119" s="88">
        <v>16764.7</v>
      </c>
      <c r="N119" s="88">
        <v>319.2</v>
      </c>
      <c r="O119" s="89">
        <f>N119/M119</f>
        <v>0.019040006680704095</v>
      </c>
      <c r="P119" s="90">
        <f>N119-M119</f>
        <v>-16445.5</v>
      </c>
      <c r="Q119" s="88">
        <v>13905</v>
      </c>
      <c r="R119" s="88"/>
      <c r="S119" s="89">
        <f>R119/Q119</f>
        <v>0</v>
      </c>
      <c r="T119" s="90">
        <f>R119-Q119</f>
        <v>-13905</v>
      </c>
      <c r="U119" s="88">
        <v>8802.9</v>
      </c>
      <c r="V119" s="88"/>
      <c r="W119" s="89">
        <f>V119/U119</f>
        <v>0</v>
      </c>
      <c r="X119" s="90">
        <f>V119-U119</f>
        <v>-8802.9</v>
      </c>
      <c r="Y119" s="88">
        <v>8916.8</v>
      </c>
      <c r="Z119" s="88"/>
      <c r="AA119" s="89">
        <f>Z119/Y119</f>
        <v>0</v>
      </c>
      <c r="AB119" s="90">
        <f>Z119-Y119</f>
        <v>-8916.8</v>
      </c>
      <c r="AC119" s="93"/>
      <c r="AD119" s="93"/>
    </row>
    <row r="120" spans="1:30" s="134" customFormat="1" ht="12" hidden="1">
      <c r="A120" s="137" t="s">
        <v>202</v>
      </c>
      <c r="B120" s="139" t="s">
        <v>383</v>
      </c>
      <c r="C120" s="130" t="s">
        <v>384</v>
      </c>
      <c r="D120" s="110">
        <f>D121</f>
        <v>0</v>
      </c>
      <c r="E120" s="110">
        <f>E121</f>
        <v>0</v>
      </c>
      <c r="F120" s="234">
        <f t="shared" si="4"/>
        <v>0</v>
      </c>
      <c r="G120" s="235" t="e">
        <f t="shared" si="5"/>
        <v>#DIV/0!</v>
      </c>
      <c r="I120" s="131"/>
      <c r="J120" s="131"/>
      <c r="K120" s="132"/>
      <c r="L120" s="133"/>
      <c r="M120" s="131"/>
      <c r="N120" s="131"/>
      <c r="O120" s="132"/>
      <c r="P120" s="133"/>
      <c r="Q120" s="131"/>
      <c r="R120" s="131"/>
      <c r="S120" s="132"/>
      <c r="T120" s="133"/>
      <c r="U120" s="131"/>
      <c r="V120" s="131"/>
      <c r="W120" s="132"/>
      <c r="X120" s="133"/>
      <c r="Y120" s="131"/>
      <c r="Z120" s="131"/>
      <c r="AA120" s="132"/>
      <c r="AB120" s="133"/>
      <c r="AC120" s="135"/>
      <c r="AD120" s="135"/>
    </row>
    <row r="121" spans="1:30" s="134" customFormat="1" ht="24" hidden="1">
      <c r="A121" s="137" t="s">
        <v>202</v>
      </c>
      <c r="B121" s="139" t="s">
        <v>385</v>
      </c>
      <c r="C121" s="130" t="s">
        <v>386</v>
      </c>
      <c r="D121" s="110">
        <v>0</v>
      </c>
      <c r="E121" s="110">
        <v>0</v>
      </c>
      <c r="F121" s="234">
        <f t="shared" si="4"/>
        <v>0</v>
      </c>
      <c r="G121" s="235" t="e">
        <f t="shared" si="5"/>
        <v>#DIV/0!</v>
      </c>
      <c r="I121" s="131"/>
      <c r="J121" s="131"/>
      <c r="K121" s="132"/>
      <c r="L121" s="133"/>
      <c r="M121" s="131"/>
      <c r="N121" s="131"/>
      <c r="O121" s="132"/>
      <c r="P121" s="133"/>
      <c r="Q121" s="131"/>
      <c r="R121" s="131"/>
      <c r="S121" s="132"/>
      <c r="T121" s="133"/>
      <c r="U121" s="131"/>
      <c r="V121" s="131"/>
      <c r="W121" s="132"/>
      <c r="X121" s="133"/>
      <c r="Y121" s="131"/>
      <c r="Z121" s="131"/>
      <c r="AA121" s="132"/>
      <c r="AB121" s="133"/>
      <c r="AC121" s="135"/>
      <c r="AD121" s="135"/>
    </row>
    <row r="122" spans="1:30" s="134" customFormat="1" ht="24">
      <c r="A122" s="137" t="s">
        <v>202</v>
      </c>
      <c r="B122" s="139" t="s">
        <v>1097</v>
      </c>
      <c r="C122" s="130" t="s">
        <v>1098</v>
      </c>
      <c r="D122" s="110">
        <v>0</v>
      </c>
      <c r="E122" s="110">
        <f>E123</f>
        <v>244.8</v>
      </c>
      <c r="F122" s="234">
        <f t="shared" si="4"/>
        <v>-244.8</v>
      </c>
      <c r="G122" s="235" t="e">
        <f t="shared" si="5"/>
        <v>#DIV/0!</v>
      </c>
      <c r="I122" s="131"/>
      <c r="J122" s="131"/>
      <c r="K122" s="132"/>
      <c r="L122" s="133"/>
      <c r="M122" s="131"/>
      <c r="N122" s="131"/>
      <c r="O122" s="132"/>
      <c r="P122" s="133"/>
      <c r="Q122" s="131"/>
      <c r="R122" s="131"/>
      <c r="S122" s="132"/>
      <c r="T122" s="133"/>
      <c r="U122" s="131"/>
      <c r="V122" s="131"/>
      <c r="W122" s="132"/>
      <c r="X122" s="133"/>
      <c r="Y122" s="131"/>
      <c r="Z122" s="131"/>
      <c r="AA122" s="132"/>
      <c r="AB122" s="133"/>
      <c r="AC122" s="135"/>
      <c r="AD122" s="135"/>
    </row>
    <row r="123" spans="1:30" s="134" customFormat="1" ht="36">
      <c r="A123" s="137" t="s">
        <v>674</v>
      </c>
      <c r="B123" s="139" t="s">
        <v>1099</v>
      </c>
      <c r="C123" s="130" t="s">
        <v>1100</v>
      </c>
      <c r="D123" s="110">
        <v>0</v>
      </c>
      <c r="E123" s="110">
        <v>244.8</v>
      </c>
      <c r="F123" s="234">
        <f t="shared" si="4"/>
        <v>-244.8</v>
      </c>
      <c r="G123" s="235" t="e">
        <f t="shared" si="5"/>
        <v>#DIV/0!</v>
      </c>
      <c r="I123" s="131"/>
      <c r="J123" s="131"/>
      <c r="K123" s="132"/>
      <c r="L123" s="133"/>
      <c r="M123" s="131"/>
      <c r="N123" s="131"/>
      <c r="O123" s="132"/>
      <c r="P123" s="133"/>
      <c r="Q123" s="131"/>
      <c r="R123" s="131"/>
      <c r="S123" s="132"/>
      <c r="T123" s="133"/>
      <c r="U123" s="131"/>
      <c r="V123" s="131"/>
      <c r="W123" s="132"/>
      <c r="X123" s="133"/>
      <c r="Y123" s="131"/>
      <c r="Z123" s="131"/>
      <c r="AA123" s="132"/>
      <c r="AB123" s="133"/>
      <c r="AC123" s="135"/>
      <c r="AD123" s="135"/>
    </row>
    <row r="124" spans="1:30" s="134" customFormat="1" ht="12">
      <c r="A124" s="137" t="s">
        <v>202</v>
      </c>
      <c r="B124" s="139" t="s">
        <v>387</v>
      </c>
      <c r="C124" s="130" t="s">
        <v>388</v>
      </c>
      <c r="D124" s="110">
        <f>D125</f>
        <v>0</v>
      </c>
      <c r="E124" s="110">
        <f>E125</f>
        <v>884.5</v>
      </c>
      <c r="F124" s="82">
        <f t="shared" si="4"/>
        <v>-884.5</v>
      </c>
      <c r="G124" s="213" t="e">
        <f t="shared" si="5"/>
        <v>#DIV/0!</v>
      </c>
      <c r="I124" s="131"/>
      <c r="J124" s="131"/>
      <c r="K124" s="132"/>
      <c r="L124" s="133"/>
      <c r="M124" s="131"/>
      <c r="N124" s="131"/>
      <c r="O124" s="132"/>
      <c r="P124" s="133"/>
      <c r="Q124" s="131"/>
      <c r="R124" s="131"/>
      <c r="S124" s="132"/>
      <c r="T124" s="133"/>
      <c r="U124" s="131"/>
      <c r="V124" s="131"/>
      <c r="W124" s="132"/>
      <c r="X124" s="133"/>
      <c r="Y124" s="131"/>
      <c r="Z124" s="131"/>
      <c r="AA124" s="132"/>
      <c r="AB124" s="133"/>
      <c r="AC124" s="135"/>
      <c r="AD124" s="135"/>
    </row>
    <row r="125" spans="1:30" s="134" customFormat="1" ht="24">
      <c r="A125" s="137" t="s">
        <v>674</v>
      </c>
      <c r="B125" s="139" t="s">
        <v>389</v>
      </c>
      <c r="C125" s="130" t="s">
        <v>390</v>
      </c>
      <c r="D125" s="110">
        <v>0</v>
      </c>
      <c r="E125" s="110">
        <v>884.5</v>
      </c>
      <c r="F125" s="82">
        <f t="shared" si="4"/>
        <v>-884.5</v>
      </c>
      <c r="G125" s="213" t="e">
        <f t="shared" si="5"/>
        <v>#DIV/0!</v>
      </c>
      <c r="I125" s="131"/>
      <c r="J125" s="131"/>
      <c r="K125" s="132"/>
      <c r="L125" s="133"/>
      <c r="M125" s="131"/>
      <c r="N125" s="131"/>
      <c r="O125" s="132"/>
      <c r="P125" s="133"/>
      <c r="Q125" s="131"/>
      <c r="R125" s="131"/>
      <c r="S125" s="132"/>
      <c r="T125" s="133"/>
      <c r="U125" s="131"/>
      <c r="V125" s="131"/>
      <c r="W125" s="132"/>
      <c r="X125" s="133"/>
      <c r="Y125" s="131"/>
      <c r="Z125" s="131"/>
      <c r="AA125" s="132"/>
      <c r="AB125" s="133"/>
      <c r="AC125" s="135"/>
      <c r="AD125" s="135"/>
    </row>
    <row r="126" spans="1:30" s="134" customFormat="1" ht="24">
      <c r="A126" s="137" t="s">
        <v>202</v>
      </c>
      <c r="B126" s="139" t="s">
        <v>391</v>
      </c>
      <c r="C126" s="130" t="s">
        <v>1101</v>
      </c>
      <c r="D126" s="110">
        <f>D127</f>
        <v>0</v>
      </c>
      <c r="E126" s="110">
        <f>E127</f>
        <v>49344.8</v>
      </c>
      <c r="F126" s="82">
        <f t="shared" si="4"/>
        <v>-49344.8</v>
      </c>
      <c r="G126" s="213" t="e">
        <f t="shared" si="5"/>
        <v>#DIV/0!</v>
      </c>
      <c r="I126" s="131"/>
      <c r="J126" s="131"/>
      <c r="K126" s="132"/>
      <c r="L126" s="133"/>
      <c r="M126" s="131"/>
      <c r="N126" s="131"/>
      <c r="O126" s="132"/>
      <c r="P126" s="133"/>
      <c r="Q126" s="131"/>
      <c r="R126" s="131"/>
      <c r="S126" s="132"/>
      <c r="T126" s="133"/>
      <c r="U126" s="131"/>
      <c r="V126" s="131"/>
      <c r="W126" s="132"/>
      <c r="X126" s="133"/>
      <c r="Y126" s="131"/>
      <c r="Z126" s="131"/>
      <c r="AA126" s="132"/>
      <c r="AB126" s="133"/>
      <c r="AC126" s="135"/>
      <c r="AD126" s="135"/>
    </row>
    <row r="127" spans="1:30" s="134" customFormat="1" ht="24">
      <c r="A127" s="137" t="s">
        <v>202</v>
      </c>
      <c r="B127" s="139" t="s">
        <v>392</v>
      </c>
      <c r="C127" s="130" t="s">
        <v>1102</v>
      </c>
      <c r="D127" s="110">
        <v>0</v>
      </c>
      <c r="E127" s="110">
        <v>49344.8</v>
      </c>
      <c r="F127" s="82">
        <f t="shared" si="4"/>
        <v>-49344.8</v>
      </c>
      <c r="G127" s="213" t="e">
        <f t="shared" si="5"/>
        <v>#DIV/0!</v>
      </c>
      <c r="I127" s="131"/>
      <c r="J127" s="131"/>
      <c r="K127" s="132"/>
      <c r="L127" s="133"/>
      <c r="M127" s="131"/>
      <c r="N127" s="131"/>
      <c r="O127" s="132"/>
      <c r="P127" s="133"/>
      <c r="Q127" s="131"/>
      <c r="R127" s="131"/>
      <c r="S127" s="132"/>
      <c r="T127" s="133"/>
      <c r="U127" s="131"/>
      <c r="V127" s="131"/>
      <c r="W127" s="132"/>
      <c r="X127" s="133"/>
      <c r="Y127" s="131"/>
      <c r="Z127" s="131"/>
      <c r="AA127" s="132"/>
      <c r="AB127" s="133"/>
      <c r="AC127" s="135"/>
      <c r="AD127" s="135"/>
    </row>
    <row r="128" spans="1:30" s="134" customFormat="1" ht="36">
      <c r="A128" s="137" t="s">
        <v>202</v>
      </c>
      <c r="B128" s="139" t="s">
        <v>393</v>
      </c>
      <c r="C128" s="130" t="s">
        <v>394</v>
      </c>
      <c r="D128" s="110">
        <f>D129</f>
        <v>0</v>
      </c>
      <c r="E128" s="110">
        <f>E129</f>
        <v>5268.8</v>
      </c>
      <c r="F128" s="82">
        <f t="shared" si="4"/>
        <v>-5268.8</v>
      </c>
      <c r="G128" s="213" t="e">
        <f t="shared" si="5"/>
        <v>#DIV/0!</v>
      </c>
      <c r="I128" s="131"/>
      <c r="J128" s="131"/>
      <c r="K128" s="132"/>
      <c r="L128" s="133"/>
      <c r="M128" s="131"/>
      <c r="N128" s="131"/>
      <c r="O128" s="132"/>
      <c r="P128" s="133"/>
      <c r="Q128" s="131"/>
      <c r="R128" s="131"/>
      <c r="S128" s="132"/>
      <c r="T128" s="133"/>
      <c r="U128" s="131"/>
      <c r="V128" s="131"/>
      <c r="W128" s="132"/>
      <c r="X128" s="133"/>
      <c r="Y128" s="131"/>
      <c r="Z128" s="131"/>
      <c r="AA128" s="132"/>
      <c r="AB128" s="133"/>
      <c r="AC128" s="135"/>
      <c r="AD128" s="135"/>
    </row>
    <row r="129" spans="1:30" s="134" customFormat="1" ht="36">
      <c r="A129" s="137" t="s">
        <v>663</v>
      </c>
      <c r="B129" s="139" t="s">
        <v>395</v>
      </c>
      <c r="C129" s="130" t="s">
        <v>396</v>
      </c>
      <c r="D129" s="110">
        <v>0</v>
      </c>
      <c r="E129" s="110">
        <v>5268.8</v>
      </c>
      <c r="F129" s="82">
        <f t="shared" si="4"/>
        <v>-5268.8</v>
      </c>
      <c r="G129" s="213" t="e">
        <f t="shared" si="5"/>
        <v>#DIV/0!</v>
      </c>
      <c r="I129" s="131"/>
      <c r="J129" s="131"/>
      <c r="K129" s="132"/>
      <c r="L129" s="133"/>
      <c r="M129" s="131"/>
      <c r="N129" s="131"/>
      <c r="O129" s="132"/>
      <c r="P129" s="133"/>
      <c r="Q129" s="131"/>
      <c r="R129" s="131"/>
      <c r="S129" s="132"/>
      <c r="T129" s="133"/>
      <c r="U129" s="131"/>
      <c r="V129" s="131"/>
      <c r="W129" s="132"/>
      <c r="X129" s="133"/>
      <c r="Y129" s="131"/>
      <c r="Z129" s="131"/>
      <c r="AA129" s="132"/>
      <c r="AB129" s="133"/>
      <c r="AC129" s="135"/>
      <c r="AD129" s="135"/>
    </row>
    <row r="130" spans="1:30" s="134" customFormat="1" ht="48">
      <c r="A130" s="137" t="s">
        <v>202</v>
      </c>
      <c r="B130" s="139" t="s">
        <v>397</v>
      </c>
      <c r="C130" s="130" t="s">
        <v>1103</v>
      </c>
      <c r="D130" s="110">
        <f>D131+D135+D134+D132</f>
        <v>0</v>
      </c>
      <c r="E130" s="110">
        <f>E131+E135+E134+E132</f>
        <v>27383.8</v>
      </c>
      <c r="F130" s="82">
        <f t="shared" si="4"/>
        <v>-27383.8</v>
      </c>
      <c r="G130" s="213" t="e">
        <f t="shared" si="5"/>
        <v>#DIV/0!</v>
      </c>
      <c r="I130" s="131"/>
      <c r="J130" s="131"/>
      <c r="K130" s="132"/>
      <c r="L130" s="133"/>
      <c r="M130" s="131"/>
      <c r="N130" s="131"/>
      <c r="O130" s="132"/>
      <c r="P130" s="133"/>
      <c r="Q130" s="131"/>
      <c r="R130" s="131"/>
      <c r="S130" s="132"/>
      <c r="T130" s="133"/>
      <c r="U130" s="131"/>
      <c r="V130" s="131"/>
      <c r="W130" s="132"/>
      <c r="X130" s="133"/>
      <c r="Y130" s="131"/>
      <c r="Z130" s="131"/>
      <c r="AA130" s="132"/>
      <c r="AB130" s="133"/>
      <c r="AC130" s="135"/>
      <c r="AD130" s="135"/>
    </row>
    <row r="131" spans="1:30" s="134" customFormat="1" ht="36" hidden="1">
      <c r="A131" s="137" t="s">
        <v>202</v>
      </c>
      <c r="B131" s="139" t="s">
        <v>398</v>
      </c>
      <c r="C131" s="130" t="s">
        <v>399</v>
      </c>
      <c r="D131" s="110">
        <v>0</v>
      </c>
      <c r="E131" s="110">
        <v>0</v>
      </c>
      <c r="F131" s="82">
        <f t="shared" si="4"/>
        <v>0</v>
      </c>
      <c r="G131" s="213" t="e">
        <f t="shared" si="5"/>
        <v>#DIV/0!</v>
      </c>
      <c r="I131" s="131"/>
      <c r="J131" s="131"/>
      <c r="K131" s="132"/>
      <c r="L131" s="133"/>
      <c r="M131" s="131"/>
      <c r="N131" s="131"/>
      <c r="O131" s="132"/>
      <c r="P131" s="133"/>
      <c r="Q131" s="131"/>
      <c r="R131" s="131"/>
      <c r="S131" s="132"/>
      <c r="T131" s="133"/>
      <c r="U131" s="131"/>
      <c r="V131" s="131"/>
      <c r="W131" s="132"/>
      <c r="X131" s="133"/>
      <c r="Y131" s="131"/>
      <c r="Z131" s="131"/>
      <c r="AA131" s="132"/>
      <c r="AB131" s="133"/>
      <c r="AC131" s="135"/>
      <c r="AD131" s="135"/>
    </row>
    <row r="132" spans="1:30" s="134" customFormat="1" ht="36">
      <c r="A132" s="137" t="s">
        <v>663</v>
      </c>
      <c r="B132" s="139" t="s">
        <v>400</v>
      </c>
      <c r="C132" s="130" t="s">
        <v>1104</v>
      </c>
      <c r="D132" s="110">
        <v>0</v>
      </c>
      <c r="E132" s="110">
        <v>27383.8</v>
      </c>
      <c r="F132" s="82">
        <f t="shared" si="4"/>
        <v>-27383.8</v>
      </c>
      <c r="G132" s="213" t="e">
        <f t="shared" si="5"/>
        <v>#DIV/0!</v>
      </c>
      <c r="I132" s="131"/>
      <c r="J132" s="131"/>
      <c r="K132" s="132"/>
      <c r="L132" s="133"/>
      <c r="M132" s="131"/>
      <c r="N132" s="131"/>
      <c r="O132" s="132"/>
      <c r="P132" s="133"/>
      <c r="Q132" s="131"/>
      <c r="R132" s="131"/>
      <c r="S132" s="132"/>
      <c r="T132" s="133"/>
      <c r="U132" s="131"/>
      <c r="V132" s="131"/>
      <c r="W132" s="132"/>
      <c r="X132" s="133"/>
      <c r="Y132" s="131"/>
      <c r="Z132" s="131"/>
      <c r="AA132" s="132"/>
      <c r="AB132" s="133"/>
      <c r="AC132" s="135"/>
      <c r="AD132" s="135"/>
    </row>
    <row r="133" spans="1:30" s="134" customFormat="1" ht="24">
      <c r="A133" s="137" t="s">
        <v>202</v>
      </c>
      <c r="B133" s="139" t="s">
        <v>402</v>
      </c>
      <c r="C133" s="130" t="s">
        <v>193</v>
      </c>
      <c r="D133" s="110">
        <v>0</v>
      </c>
      <c r="E133" s="110">
        <v>53164.7</v>
      </c>
      <c r="F133" s="82">
        <f t="shared" si="4"/>
        <v>-53164.7</v>
      </c>
      <c r="G133" s="213" t="e">
        <f t="shared" si="5"/>
        <v>#DIV/0!</v>
      </c>
      <c r="I133" s="131"/>
      <c r="J133" s="131"/>
      <c r="K133" s="132"/>
      <c r="L133" s="133"/>
      <c r="M133" s="131"/>
      <c r="N133" s="131"/>
      <c r="O133" s="132"/>
      <c r="P133" s="133"/>
      <c r="Q133" s="131"/>
      <c r="R133" s="131"/>
      <c r="S133" s="132"/>
      <c r="T133" s="133"/>
      <c r="U133" s="131"/>
      <c r="V133" s="131"/>
      <c r="W133" s="132"/>
      <c r="X133" s="133"/>
      <c r="Y133" s="131"/>
      <c r="Z133" s="131"/>
      <c r="AA133" s="132"/>
      <c r="AB133" s="133"/>
      <c r="AC133" s="135"/>
      <c r="AD133" s="135"/>
    </row>
    <row r="134" spans="1:30" s="134" customFormat="1" ht="36" hidden="1">
      <c r="A134" s="137" t="s">
        <v>202</v>
      </c>
      <c r="B134" s="139" t="s">
        <v>400</v>
      </c>
      <c r="C134" s="130" t="s">
        <v>403</v>
      </c>
      <c r="D134" s="110">
        <v>0</v>
      </c>
      <c r="E134" s="110">
        <v>0</v>
      </c>
      <c r="F134" s="82">
        <f t="shared" si="4"/>
        <v>0</v>
      </c>
      <c r="G134" s="213" t="e">
        <f t="shared" si="5"/>
        <v>#DIV/0!</v>
      </c>
      <c r="I134" s="131"/>
      <c r="J134" s="131"/>
      <c r="K134" s="132"/>
      <c r="L134" s="133"/>
      <c r="M134" s="131"/>
      <c r="N134" s="131"/>
      <c r="O134" s="132"/>
      <c r="P134" s="133"/>
      <c r="Q134" s="131"/>
      <c r="R134" s="131"/>
      <c r="S134" s="132"/>
      <c r="T134" s="133"/>
      <c r="U134" s="131"/>
      <c r="V134" s="131"/>
      <c r="W134" s="132"/>
      <c r="X134" s="133"/>
      <c r="Y134" s="131"/>
      <c r="Z134" s="131"/>
      <c r="AA134" s="132"/>
      <c r="AB134" s="133"/>
      <c r="AC134" s="135"/>
      <c r="AD134" s="135"/>
    </row>
    <row r="135" spans="1:30" s="134" customFormat="1" ht="48" hidden="1">
      <c r="A135" s="137" t="s">
        <v>202</v>
      </c>
      <c r="B135" s="139" t="s">
        <v>404</v>
      </c>
      <c r="C135" s="130" t="s">
        <v>401</v>
      </c>
      <c r="D135" s="110">
        <v>0</v>
      </c>
      <c r="E135" s="110">
        <v>0</v>
      </c>
      <c r="F135" s="82">
        <f t="shared" si="4"/>
        <v>0</v>
      </c>
      <c r="G135" s="213" t="e">
        <f t="shared" si="5"/>
        <v>#DIV/0!</v>
      </c>
      <c r="I135" s="131"/>
      <c r="J135" s="131"/>
      <c r="K135" s="132"/>
      <c r="L135" s="133"/>
      <c r="M135" s="131"/>
      <c r="N135" s="131"/>
      <c r="O135" s="132"/>
      <c r="P135" s="133"/>
      <c r="Q135" s="131"/>
      <c r="R135" s="131"/>
      <c r="S135" s="132"/>
      <c r="T135" s="133"/>
      <c r="U135" s="131"/>
      <c r="V135" s="131"/>
      <c r="W135" s="132"/>
      <c r="X135" s="133"/>
      <c r="Y135" s="131"/>
      <c r="Z135" s="131"/>
      <c r="AA135" s="132"/>
      <c r="AB135" s="133"/>
      <c r="AC135" s="135"/>
      <c r="AD135" s="135"/>
    </row>
    <row r="136" spans="1:30" s="134" customFormat="1" ht="12" hidden="1">
      <c r="A136" s="137" t="s">
        <v>202</v>
      </c>
      <c r="B136" s="139" t="s">
        <v>405</v>
      </c>
      <c r="C136" s="130" t="s">
        <v>406</v>
      </c>
      <c r="D136" s="110">
        <f>D137</f>
        <v>0</v>
      </c>
      <c r="E136" s="110">
        <f>E137</f>
        <v>0</v>
      </c>
      <c r="F136" s="82">
        <f t="shared" si="4"/>
        <v>0</v>
      </c>
      <c r="G136" s="213" t="e">
        <f t="shared" si="5"/>
        <v>#DIV/0!</v>
      </c>
      <c r="I136" s="131"/>
      <c r="J136" s="131"/>
      <c r="K136" s="132"/>
      <c r="L136" s="133"/>
      <c r="M136" s="131"/>
      <c r="N136" s="131"/>
      <c r="O136" s="132"/>
      <c r="P136" s="133"/>
      <c r="Q136" s="131"/>
      <c r="R136" s="131"/>
      <c r="S136" s="132"/>
      <c r="T136" s="133"/>
      <c r="U136" s="131"/>
      <c r="V136" s="131"/>
      <c r="W136" s="132"/>
      <c r="X136" s="133"/>
      <c r="Y136" s="131"/>
      <c r="Z136" s="131"/>
      <c r="AA136" s="132"/>
      <c r="AB136" s="133"/>
      <c r="AC136" s="135"/>
      <c r="AD136" s="135"/>
    </row>
    <row r="137" spans="1:30" s="134" customFormat="1" ht="24" hidden="1">
      <c r="A137" s="137"/>
      <c r="B137" s="139" t="s">
        <v>407</v>
      </c>
      <c r="C137" s="130" t="s">
        <v>408</v>
      </c>
      <c r="D137" s="110">
        <v>0</v>
      </c>
      <c r="E137" s="110">
        <v>0</v>
      </c>
      <c r="F137" s="82">
        <f t="shared" si="4"/>
        <v>0</v>
      </c>
      <c r="G137" s="213" t="e">
        <f t="shared" si="5"/>
        <v>#DIV/0!</v>
      </c>
      <c r="I137" s="131"/>
      <c r="J137" s="131"/>
      <c r="K137" s="132"/>
      <c r="L137" s="133"/>
      <c r="M137" s="131"/>
      <c r="N137" s="131"/>
      <c r="O137" s="132"/>
      <c r="P137" s="133"/>
      <c r="Q137" s="131"/>
      <c r="R137" s="131"/>
      <c r="S137" s="132"/>
      <c r="T137" s="133"/>
      <c r="U137" s="131"/>
      <c r="V137" s="131"/>
      <c r="W137" s="132"/>
      <c r="X137" s="133"/>
      <c r="Y137" s="131"/>
      <c r="Z137" s="131"/>
      <c r="AA137" s="132"/>
      <c r="AB137" s="133"/>
      <c r="AC137" s="135"/>
      <c r="AD137" s="135"/>
    </row>
    <row r="138" spans="1:30" s="134" customFormat="1" ht="12">
      <c r="A138" s="137" t="s">
        <v>202</v>
      </c>
      <c r="B138" s="139" t="s">
        <v>409</v>
      </c>
      <c r="C138" s="130" t="s">
        <v>410</v>
      </c>
      <c r="D138" s="110">
        <v>994.5</v>
      </c>
      <c r="E138" s="110">
        <v>33472.6</v>
      </c>
      <c r="F138" s="111">
        <f t="shared" si="4"/>
        <v>-32478.1</v>
      </c>
      <c r="G138" s="214">
        <f t="shared" si="5"/>
        <v>33.65771744595274</v>
      </c>
      <c r="I138" s="131"/>
      <c r="J138" s="131"/>
      <c r="K138" s="132"/>
      <c r="L138" s="133"/>
      <c r="M138" s="131"/>
      <c r="N138" s="131"/>
      <c r="O138" s="132"/>
      <c r="P138" s="133"/>
      <c r="Q138" s="131"/>
      <c r="R138" s="131"/>
      <c r="S138" s="132"/>
      <c r="T138" s="133"/>
      <c r="U138" s="131"/>
      <c r="V138" s="131"/>
      <c r="W138" s="132"/>
      <c r="X138" s="133"/>
      <c r="Y138" s="131"/>
      <c r="Z138" s="131"/>
      <c r="AA138" s="132"/>
      <c r="AB138" s="133"/>
      <c r="AC138" s="135"/>
      <c r="AD138" s="135"/>
    </row>
    <row r="139" spans="1:30" s="92" customFormat="1" ht="24">
      <c r="A139" s="149" t="s">
        <v>202</v>
      </c>
      <c r="B139" s="115" t="s">
        <v>411</v>
      </c>
      <c r="C139" s="87" t="s">
        <v>1105</v>
      </c>
      <c r="D139" s="91">
        <f>D140+D141+D142+D143+D144+D186+D187+D188+D190+D191+D194+D192+D183+D189+D193</f>
        <v>599683.4000000001</v>
      </c>
      <c r="E139" s="91">
        <f>E140+E141+E142+E143+E144+E186+E187+E188+E190+E191+E194+E192+E183+E189+E193</f>
        <v>586083.9</v>
      </c>
      <c r="F139" s="82">
        <f t="shared" si="4"/>
        <v>13599.500000000116</v>
      </c>
      <c r="G139" s="213">
        <f t="shared" si="5"/>
        <v>0.9773222003477167</v>
      </c>
      <c r="I139" s="88"/>
      <c r="J139" s="88"/>
      <c r="K139" s="89"/>
      <c r="L139" s="90"/>
      <c r="M139" s="88"/>
      <c r="N139" s="88"/>
      <c r="O139" s="89"/>
      <c r="P139" s="90"/>
      <c r="Q139" s="88"/>
      <c r="R139" s="88"/>
      <c r="S139" s="89"/>
      <c r="T139" s="90"/>
      <c r="U139" s="88"/>
      <c r="V139" s="88"/>
      <c r="W139" s="89"/>
      <c r="X139" s="90"/>
      <c r="Y139" s="88"/>
      <c r="Z139" s="88"/>
      <c r="AA139" s="89"/>
      <c r="AB139" s="90"/>
      <c r="AC139" s="93"/>
      <c r="AD139" s="93"/>
    </row>
    <row r="140" spans="1:30" s="134" customFormat="1" ht="24" hidden="1">
      <c r="A140" s="137" t="s">
        <v>202</v>
      </c>
      <c r="B140" s="139" t="s">
        <v>412</v>
      </c>
      <c r="C140" s="130" t="s">
        <v>413</v>
      </c>
      <c r="D140" s="110"/>
      <c r="E140" s="110"/>
      <c r="F140" s="82">
        <f t="shared" si="4"/>
        <v>0</v>
      </c>
      <c r="G140" s="213" t="e">
        <f t="shared" si="5"/>
        <v>#DIV/0!</v>
      </c>
      <c r="I140" s="131"/>
      <c r="J140" s="131"/>
      <c r="K140" s="132"/>
      <c r="L140" s="133"/>
      <c r="M140" s="131"/>
      <c r="N140" s="131"/>
      <c r="O140" s="132"/>
      <c r="P140" s="133"/>
      <c r="Q140" s="131"/>
      <c r="R140" s="131"/>
      <c r="S140" s="132"/>
      <c r="T140" s="133"/>
      <c r="U140" s="131"/>
      <c r="V140" s="131"/>
      <c r="W140" s="132"/>
      <c r="X140" s="133"/>
      <c r="Y140" s="131"/>
      <c r="Z140" s="131"/>
      <c r="AA140" s="132"/>
      <c r="AB140" s="133"/>
      <c r="AC140" s="135"/>
      <c r="AD140" s="135"/>
    </row>
    <row r="141" spans="1:30" s="134" customFormat="1" ht="24">
      <c r="A141" s="137" t="s">
        <v>202</v>
      </c>
      <c r="B141" s="139" t="s">
        <v>414</v>
      </c>
      <c r="C141" s="130" t="s">
        <v>415</v>
      </c>
      <c r="D141" s="110">
        <v>4306.1</v>
      </c>
      <c r="E141" s="110">
        <v>4306.1</v>
      </c>
      <c r="F141" s="111">
        <f t="shared" si="4"/>
        <v>0</v>
      </c>
      <c r="G141" s="214">
        <f t="shared" si="5"/>
        <v>1</v>
      </c>
      <c r="I141" s="131"/>
      <c r="J141" s="131"/>
      <c r="K141" s="132"/>
      <c r="L141" s="133"/>
      <c r="M141" s="131"/>
      <c r="N141" s="131"/>
      <c r="O141" s="132"/>
      <c r="P141" s="133"/>
      <c r="Q141" s="131"/>
      <c r="R141" s="131"/>
      <c r="S141" s="132"/>
      <c r="T141" s="133"/>
      <c r="U141" s="131"/>
      <c r="V141" s="131"/>
      <c r="W141" s="132"/>
      <c r="X141" s="133"/>
      <c r="Y141" s="131"/>
      <c r="Z141" s="131"/>
      <c r="AA141" s="132"/>
      <c r="AB141" s="133"/>
      <c r="AC141" s="135"/>
      <c r="AD141" s="135"/>
    </row>
    <row r="142" spans="1:30" s="134" customFormat="1" ht="36">
      <c r="A142" s="137" t="s">
        <v>202</v>
      </c>
      <c r="B142" s="139" t="s">
        <v>416</v>
      </c>
      <c r="C142" s="130" t="s">
        <v>417</v>
      </c>
      <c r="D142" s="110">
        <v>0</v>
      </c>
      <c r="E142" s="110">
        <v>45.2</v>
      </c>
      <c r="F142" s="111">
        <f t="shared" si="4"/>
        <v>-45.2</v>
      </c>
      <c r="G142" s="214" t="e">
        <f t="shared" si="5"/>
        <v>#DIV/0!</v>
      </c>
      <c r="I142" s="131"/>
      <c r="J142" s="131"/>
      <c r="K142" s="132"/>
      <c r="L142" s="133"/>
      <c r="M142" s="131"/>
      <c r="N142" s="131"/>
      <c r="O142" s="132"/>
      <c r="P142" s="133"/>
      <c r="Q142" s="131"/>
      <c r="R142" s="131"/>
      <c r="S142" s="132"/>
      <c r="T142" s="133"/>
      <c r="U142" s="131"/>
      <c r="V142" s="131"/>
      <c r="W142" s="132"/>
      <c r="X142" s="133"/>
      <c r="Y142" s="131"/>
      <c r="Z142" s="131"/>
      <c r="AA142" s="132"/>
      <c r="AB142" s="133"/>
      <c r="AC142" s="135"/>
      <c r="AD142" s="135"/>
    </row>
    <row r="143" spans="1:30" s="134" customFormat="1" ht="24">
      <c r="A143" s="137" t="s">
        <v>202</v>
      </c>
      <c r="B143" s="139" t="s">
        <v>418</v>
      </c>
      <c r="C143" s="130" t="s">
        <v>419</v>
      </c>
      <c r="D143" s="110">
        <v>9642.9</v>
      </c>
      <c r="E143" s="110">
        <v>9642.9</v>
      </c>
      <c r="F143" s="111">
        <f t="shared" si="4"/>
        <v>0</v>
      </c>
      <c r="G143" s="214">
        <f t="shared" si="5"/>
        <v>1</v>
      </c>
      <c r="I143" s="131"/>
      <c r="J143" s="131"/>
      <c r="K143" s="132"/>
      <c r="L143" s="133"/>
      <c r="M143" s="131"/>
      <c r="N143" s="131"/>
      <c r="O143" s="132"/>
      <c r="P143" s="133"/>
      <c r="Q143" s="131"/>
      <c r="R143" s="131"/>
      <c r="S143" s="132"/>
      <c r="T143" s="133"/>
      <c r="U143" s="131"/>
      <c r="V143" s="131"/>
      <c r="W143" s="132"/>
      <c r="X143" s="133"/>
      <c r="Y143" s="131"/>
      <c r="Z143" s="131"/>
      <c r="AA143" s="132"/>
      <c r="AB143" s="133"/>
      <c r="AC143" s="135"/>
      <c r="AD143" s="135"/>
    </row>
    <row r="144" spans="1:30" s="134" customFormat="1" ht="24">
      <c r="A144" s="137" t="s">
        <v>202</v>
      </c>
      <c r="B144" s="139" t="s">
        <v>420</v>
      </c>
      <c r="C144" s="130" t="s">
        <v>421</v>
      </c>
      <c r="D144" s="110">
        <f>SUM(D145:D181)</f>
        <v>568576.0000000001</v>
      </c>
      <c r="E144" s="110">
        <f>SUM(E145:E182)</f>
        <v>553649.3</v>
      </c>
      <c r="F144" s="111">
        <f t="shared" si="4"/>
        <v>14926.70000000007</v>
      </c>
      <c r="G144" s="214">
        <f t="shared" si="5"/>
        <v>0.9737472211278703</v>
      </c>
      <c r="I144" s="131"/>
      <c r="J144" s="131"/>
      <c r="K144" s="132"/>
      <c r="L144" s="133"/>
      <c r="M144" s="131"/>
      <c r="N144" s="131"/>
      <c r="O144" s="132"/>
      <c r="P144" s="133"/>
      <c r="Q144" s="131"/>
      <c r="R144" s="131"/>
      <c r="S144" s="132"/>
      <c r="T144" s="133"/>
      <c r="U144" s="131"/>
      <c r="V144" s="131"/>
      <c r="W144" s="132"/>
      <c r="X144" s="133"/>
      <c r="Y144" s="131"/>
      <c r="Z144" s="131"/>
      <c r="AA144" s="132"/>
      <c r="AB144" s="133"/>
      <c r="AC144" s="135"/>
      <c r="AD144" s="135"/>
    </row>
    <row r="145" spans="1:30" s="102" customFormat="1" ht="36">
      <c r="A145" s="150" t="s">
        <v>202</v>
      </c>
      <c r="B145" s="151" t="s">
        <v>420</v>
      </c>
      <c r="C145" s="152" t="s">
        <v>422</v>
      </c>
      <c r="D145" s="153">
        <v>608.4</v>
      </c>
      <c r="E145" s="153">
        <v>581.5</v>
      </c>
      <c r="F145" s="154">
        <f t="shared" si="4"/>
        <v>26.899999999999977</v>
      </c>
      <c r="G145" s="216">
        <f t="shared" si="5"/>
        <v>0.955785667324129</v>
      </c>
      <c r="I145" s="97"/>
      <c r="J145" s="97"/>
      <c r="K145" s="98"/>
      <c r="L145" s="99"/>
      <c r="M145" s="97"/>
      <c r="N145" s="97"/>
      <c r="O145" s="98"/>
      <c r="P145" s="99"/>
      <c r="Q145" s="97"/>
      <c r="R145" s="97"/>
      <c r="S145" s="98"/>
      <c r="T145" s="99"/>
      <c r="U145" s="97"/>
      <c r="V145" s="97"/>
      <c r="W145" s="98"/>
      <c r="X145" s="99"/>
      <c r="Y145" s="97"/>
      <c r="Z145" s="97"/>
      <c r="AA145" s="98"/>
      <c r="AB145" s="99"/>
      <c r="AC145" s="103"/>
      <c r="AD145" s="103"/>
    </row>
    <row r="146" spans="1:30" s="158" customFormat="1" ht="36">
      <c r="A146" s="150" t="s">
        <v>202</v>
      </c>
      <c r="B146" s="151" t="s">
        <v>420</v>
      </c>
      <c r="C146" s="152" t="s">
        <v>423</v>
      </c>
      <c r="D146" s="153">
        <v>65.5</v>
      </c>
      <c r="E146" s="153">
        <v>71.8</v>
      </c>
      <c r="F146" s="154">
        <f t="shared" si="4"/>
        <v>-6.299999999999997</v>
      </c>
      <c r="G146" s="216">
        <f t="shared" si="5"/>
        <v>1.0961832061068701</v>
      </c>
      <c r="I146" s="155"/>
      <c r="J146" s="155"/>
      <c r="K146" s="156"/>
      <c r="L146" s="157"/>
      <c r="M146" s="155"/>
      <c r="N146" s="155"/>
      <c r="O146" s="156"/>
      <c r="P146" s="157"/>
      <c r="Q146" s="155"/>
      <c r="R146" s="155"/>
      <c r="S146" s="156"/>
      <c r="T146" s="157"/>
      <c r="U146" s="155"/>
      <c r="V146" s="155"/>
      <c r="W146" s="156"/>
      <c r="X146" s="157"/>
      <c r="Y146" s="155"/>
      <c r="Z146" s="155"/>
      <c r="AA146" s="156"/>
      <c r="AB146" s="157"/>
      <c r="AC146" s="159"/>
      <c r="AD146" s="159"/>
    </row>
    <row r="147" spans="1:30" s="158" customFormat="1" ht="48">
      <c r="A147" s="150" t="s">
        <v>202</v>
      </c>
      <c r="B147" s="151" t="s">
        <v>420</v>
      </c>
      <c r="C147" s="152" t="s">
        <v>424</v>
      </c>
      <c r="D147" s="153">
        <v>22264.5</v>
      </c>
      <c r="E147" s="153">
        <v>8237</v>
      </c>
      <c r="F147" s="154">
        <f t="shared" si="4"/>
        <v>14027.5</v>
      </c>
      <c r="G147" s="216">
        <f t="shared" si="5"/>
        <v>0.36996114891419074</v>
      </c>
      <c r="I147" s="155"/>
      <c r="J147" s="155"/>
      <c r="K147" s="156"/>
      <c r="L147" s="157"/>
      <c r="M147" s="155"/>
      <c r="N147" s="155"/>
      <c r="O147" s="156"/>
      <c r="P147" s="157"/>
      <c r="Q147" s="155"/>
      <c r="R147" s="155"/>
      <c r="S147" s="156"/>
      <c r="T147" s="157"/>
      <c r="U147" s="155"/>
      <c r="V147" s="155"/>
      <c r="W147" s="156"/>
      <c r="X147" s="157"/>
      <c r="Y147" s="155"/>
      <c r="Z147" s="155"/>
      <c r="AA147" s="156"/>
      <c r="AB147" s="157"/>
      <c r="AC147" s="159"/>
      <c r="AD147" s="159"/>
    </row>
    <row r="148" spans="1:30" s="158" customFormat="1" ht="36">
      <c r="A148" s="150" t="s">
        <v>202</v>
      </c>
      <c r="B148" s="151" t="s">
        <v>420</v>
      </c>
      <c r="C148" s="152" t="s">
        <v>425</v>
      </c>
      <c r="D148" s="153">
        <v>779.3</v>
      </c>
      <c r="E148" s="153">
        <v>380</v>
      </c>
      <c r="F148" s="154">
        <f aca="true" t="shared" si="7" ref="F148:F211">D148-E148</f>
        <v>399.29999999999995</v>
      </c>
      <c r="G148" s="216">
        <f aca="true" t="shared" si="8" ref="G148:G211">E148/D148</f>
        <v>0.4876170922622867</v>
      </c>
      <c r="I148" s="155"/>
      <c r="J148" s="155"/>
      <c r="K148" s="156"/>
      <c r="L148" s="157"/>
      <c r="M148" s="155"/>
      <c r="N148" s="155"/>
      <c r="O148" s="156"/>
      <c r="P148" s="157"/>
      <c r="Q148" s="155"/>
      <c r="R148" s="155"/>
      <c r="S148" s="156"/>
      <c r="T148" s="157"/>
      <c r="U148" s="155"/>
      <c r="V148" s="155"/>
      <c r="W148" s="156"/>
      <c r="X148" s="157"/>
      <c r="Y148" s="155"/>
      <c r="Z148" s="155"/>
      <c r="AA148" s="156"/>
      <c r="AB148" s="157"/>
      <c r="AC148" s="159"/>
      <c r="AD148" s="159"/>
    </row>
    <row r="149" spans="1:30" s="158" customFormat="1" ht="12">
      <c r="A149" s="150" t="s">
        <v>202</v>
      </c>
      <c r="B149" s="151" t="s">
        <v>420</v>
      </c>
      <c r="C149" s="152" t="s">
        <v>426</v>
      </c>
      <c r="D149" s="153">
        <v>14.4</v>
      </c>
      <c r="E149" s="153">
        <v>14.4</v>
      </c>
      <c r="F149" s="154">
        <f t="shared" si="7"/>
        <v>0</v>
      </c>
      <c r="G149" s="216">
        <f t="shared" si="8"/>
        <v>1</v>
      </c>
      <c r="I149" s="155"/>
      <c r="J149" s="155"/>
      <c r="K149" s="156"/>
      <c r="L149" s="157"/>
      <c r="M149" s="155"/>
      <c r="N149" s="155"/>
      <c r="O149" s="156"/>
      <c r="P149" s="157"/>
      <c r="Q149" s="155"/>
      <c r="R149" s="155"/>
      <c r="S149" s="156"/>
      <c r="T149" s="157"/>
      <c r="U149" s="155"/>
      <c r="V149" s="155"/>
      <c r="W149" s="156"/>
      <c r="X149" s="157"/>
      <c r="Y149" s="155"/>
      <c r="Z149" s="155"/>
      <c r="AA149" s="156"/>
      <c r="AB149" s="157"/>
      <c r="AC149" s="159"/>
      <c r="AD149" s="159"/>
    </row>
    <row r="150" spans="1:30" s="158" customFormat="1" ht="48">
      <c r="A150" s="150" t="s">
        <v>202</v>
      </c>
      <c r="B150" s="151" t="s">
        <v>420</v>
      </c>
      <c r="C150" s="152" t="s">
        <v>427</v>
      </c>
      <c r="D150" s="153">
        <v>17.1</v>
      </c>
      <c r="E150" s="153">
        <v>16.3</v>
      </c>
      <c r="F150" s="154">
        <f t="shared" si="7"/>
        <v>0.8000000000000007</v>
      </c>
      <c r="G150" s="216">
        <f t="shared" si="8"/>
        <v>0.9532163742690059</v>
      </c>
      <c r="I150" s="155"/>
      <c r="J150" s="155"/>
      <c r="K150" s="156"/>
      <c r="L150" s="157"/>
      <c r="M150" s="155"/>
      <c r="N150" s="155"/>
      <c r="O150" s="156"/>
      <c r="P150" s="157"/>
      <c r="Q150" s="155"/>
      <c r="R150" s="155"/>
      <c r="S150" s="156"/>
      <c r="T150" s="157"/>
      <c r="U150" s="155"/>
      <c r="V150" s="155"/>
      <c r="W150" s="156"/>
      <c r="X150" s="157"/>
      <c r="Y150" s="155"/>
      <c r="Z150" s="155"/>
      <c r="AA150" s="156"/>
      <c r="AB150" s="157"/>
      <c r="AC150" s="159"/>
      <c r="AD150" s="159"/>
    </row>
    <row r="151" spans="1:30" s="158" customFormat="1" ht="24">
      <c r="A151" s="150" t="s">
        <v>202</v>
      </c>
      <c r="B151" s="151" t="s">
        <v>420</v>
      </c>
      <c r="C151" s="152" t="s">
        <v>428</v>
      </c>
      <c r="D151" s="153">
        <v>1403.8</v>
      </c>
      <c r="E151" s="153">
        <v>2131.8</v>
      </c>
      <c r="F151" s="154">
        <f t="shared" si="7"/>
        <v>-728.0000000000002</v>
      </c>
      <c r="G151" s="216">
        <f t="shared" si="8"/>
        <v>1.518592392078644</v>
      </c>
      <c r="I151" s="155"/>
      <c r="J151" s="155"/>
      <c r="K151" s="156"/>
      <c r="L151" s="157"/>
      <c r="M151" s="155"/>
      <c r="N151" s="155"/>
      <c r="O151" s="156"/>
      <c r="P151" s="157"/>
      <c r="Q151" s="155"/>
      <c r="R151" s="155"/>
      <c r="S151" s="156"/>
      <c r="T151" s="157"/>
      <c r="U151" s="155"/>
      <c r="V151" s="155"/>
      <c r="W151" s="156"/>
      <c r="X151" s="157"/>
      <c r="Y151" s="155"/>
      <c r="Z151" s="155"/>
      <c r="AA151" s="156"/>
      <c r="AB151" s="157"/>
      <c r="AC151" s="159"/>
      <c r="AD151" s="159"/>
    </row>
    <row r="152" spans="1:30" s="158" customFormat="1" ht="36" hidden="1">
      <c r="A152" s="150" t="s">
        <v>202</v>
      </c>
      <c r="B152" s="151" t="s">
        <v>420</v>
      </c>
      <c r="C152" s="152" t="s">
        <v>429</v>
      </c>
      <c r="D152" s="153"/>
      <c r="E152" s="153"/>
      <c r="F152" s="154">
        <f t="shared" si="7"/>
        <v>0</v>
      </c>
      <c r="G152" s="216" t="e">
        <f t="shared" si="8"/>
        <v>#DIV/0!</v>
      </c>
      <c r="I152" s="155"/>
      <c r="J152" s="155"/>
      <c r="K152" s="156"/>
      <c r="L152" s="157"/>
      <c r="M152" s="155"/>
      <c r="N152" s="155"/>
      <c r="O152" s="156"/>
      <c r="P152" s="157"/>
      <c r="Q152" s="155"/>
      <c r="R152" s="155"/>
      <c r="S152" s="156"/>
      <c r="T152" s="157"/>
      <c r="U152" s="155"/>
      <c r="V152" s="155"/>
      <c r="W152" s="156"/>
      <c r="X152" s="157"/>
      <c r="Y152" s="155"/>
      <c r="Z152" s="155"/>
      <c r="AA152" s="156"/>
      <c r="AB152" s="157"/>
      <c r="AC152" s="159"/>
      <c r="AD152" s="159"/>
    </row>
    <row r="153" spans="1:30" s="158" customFormat="1" ht="48">
      <c r="A153" s="150" t="s">
        <v>202</v>
      </c>
      <c r="B153" s="151" t="s">
        <v>420</v>
      </c>
      <c r="C153" s="152" t="s">
        <v>430</v>
      </c>
      <c r="D153" s="153">
        <v>1.8</v>
      </c>
      <c r="E153" s="153">
        <v>1.8</v>
      </c>
      <c r="F153" s="154">
        <f t="shared" si="7"/>
        <v>0</v>
      </c>
      <c r="G153" s="216">
        <f t="shared" si="8"/>
        <v>1</v>
      </c>
      <c r="I153" s="155"/>
      <c r="J153" s="155"/>
      <c r="K153" s="156"/>
      <c r="L153" s="157"/>
      <c r="M153" s="155"/>
      <c r="N153" s="155"/>
      <c r="O153" s="156"/>
      <c r="P153" s="157"/>
      <c r="Q153" s="155"/>
      <c r="R153" s="155"/>
      <c r="S153" s="156"/>
      <c r="T153" s="157"/>
      <c r="U153" s="155"/>
      <c r="V153" s="155"/>
      <c r="W153" s="156"/>
      <c r="X153" s="157"/>
      <c r="Y153" s="155"/>
      <c r="Z153" s="155"/>
      <c r="AA153" s="156"/>
      <c r="AB153" s="157"/>
      <c r="AC153" s="159"/>
      <c r="AD153" s="159"/>
    </row>
    <row r="154" spans="1:30" s="158" customFormat="1" ht="48" hidden="1">
      <c r="A154" s="150" t="s">
        <v>202</v>
      </c>
      <c r="B154" s="151" t="s">
        <v>420</v>
      </c>
      <c r="C154" s="152" t="s">
        <v>431</v>
      </c>
      <c r="D154" s="153"/>
      <c r="E154" s="153"/>
      <c r="F154" s="154">
        <f t="shared" si="7"/>
        <v>0</v>
      </c>
      <c r="G154" s="216" t="e">
        <f t="shared" si="8"/>
        <v>#DIV/0!</v>
      </c>
      <c r="I154" s="155"/>
      <c r="J154" s="155"/>
      <c r="K154" s="156"/>
      <c r="L154" s="157"/>
      <c r="M154" s="155"/>
      <c r="N154" s="155"/>
      <c r="O154" s="156"/>
      <c r="P154" s="157"/>
      <c r="Q154" s="155"/>
      <c r="R154" s="155"/>
      <c r="S154" s="156"/>
      <c r="T154" s="157"/>
      <c r="U154" s="155"/>
      <c r="V154" s="155"/>
      <c r="W154" s="156"/>
      <c r="X154" s="157"/>
      <c r="Y154" s="155"/>
      <c r="Z154" s="155"/>
      <c r="AA154" s="156"/>
      <c r="AB154" s="157"/>
      <c r="AC154" s="159"/>
      <c r="AD154" s="159"/>
    </row>
    <row r="155" spans="1:30" s="158" customFormat="1" ht="36">
      <c r="A155" s="150" t="s">
        <v>202</v>
      </c>
      <c r="B155" s="151" t="s">
        <v>420</v>
      </c>
      <c r="C155" s="152" t="s">
        <v>1106</v>
      </c>
      <c r="D155" s="153">
        <v>457.1</v>
      </c>
      <c r="E155" s="153">
        <v>457.1</v>
      </c>
      <c r="F155" s="154">
        <f t="shared" si="7"/>
        <v>0</v>
      </c>
      <c r="G155" s="216">
        <f t="shared" si="8"/>
        <v>1</v>
      </c>
      <c r="I155" s="155"/>
      <c r="J155" s="155"/>
      <c r="K155" s="156"/>
      <c r="L155" s="157"/>
      <c r="M155" s="155"/>
      <c r="N155" s="155"/>
      <c r="O155" s="156"/>
      <c r="P155" s="157"/>
      <c r="Q155" s="155"/>
      <c r="R155" s="155"/>
      <c r="S155" s="156"/>
      <c r="T155" s="157"/>
      <c r="U155" s="155"/>
      <c r="V155" s="155"/>
      <c r="W155" s="156"/>
      <c r="X155" s="157"/>
      <c r="Y155" s="155"/>
      <c r="Z155" s="155"/>
      <c r="AA155" s="156"/>
      <c r="AB155" s="157"/>
      <c r="AC155" s="159"/>
      <c r="AD155" s="159"/>
    </row>
    <row r="156" spans="1:30" s="158" customFormat="1" ht="24" hidden="1">
      <c r="A156" s="150" t="s">
        <v>202</v>
      </c>
      <c r="B156" s="151" t="s">
        <v>420</v>
      </c>
      <c r="C156" s="152" t="s">
        <v>432</v>
      </c>
      <c r="D156" s="153"/>
      <c r="E156" s="153"/>
      <c r="F156" s="154">
        <f t="shared" si="7"/>
        <v>0</v>
      </c>
      <c r="G156" s="216" t="e">
        <f t="shared" si="8"/>
        <v>#DIV/0!</v>
      </c>
      <c r="I156" s="155"/>
      <c r="J156" s="155"/>
      <c r="K156" s="156"/>
      <c r="L156" s="157"/>
      <c r="M156" s="155"/>
      <c r="N156" s="155"/>
      <c r="O156" s="156"/>
      <c r="P156" s="157"/>
      <c r="Q156" s="155"/>
      <c r="R156" s="155"/>
      <c r="S156" s="156"/>
      <c r="T156" s="157"/>
      <c r="U156" s="155"/>
      <c r="V156" s="155"/>
      <c r="W156" s="156"/>
      <c r="X156" s="157"/>
      <c r="Y156" s="155"/>
      <c r="Z156" s="155"/>
      <c r="AA156" s="156"/>
      <c r="AB156" s="157"/>
      <c r="AC156" s="159"/>
      <c r="AD156" s="159"/>
    </row>
    <row r="157" spans="1:30" s="158" customFormat="1" ht="24" hidden="1">
      <c r="A157" s="150" t="s">
        <v>202</v>
      </c>
      <c r="B157" s="151" t="s">
        <v>420</v>
      </c>
      <c r="C157" s="152" t="s">
        <v>433</v>
      </c>
      <c r="D157" s="153"/>
      <c r="E157" s="153"/>
      <c r="F157" s="154">
        <f t="shared" si="7"/>
        <v>0</v>
      </c>
      <c r="G157" s="216" t="e">
        <f t="shared" si="8"/>
        <v>#DIV/0!</v>
      </c>
      <c r="I157" s="155"/>
      <c r="J157" s="155"/>
      <c r="K157" s="156"/>
      <c r="L157" s="157"/>
      <c r="M157" s="155"/>
      <c r="N157" s="155"/>
      <c r="O157" s="156"/>
      <c r="P157" s="157"/>
      <c r="Q157" s="155"/>
      <c r="R157" s="155"/>
      <c r="S157" s="156"/>
      <c r="T157" s="157"/>
      <c r="U157" s="155"/>
      <c r="V157" s="155"/>
      <c r="W157" s="156"/>
      <c r="X157" s="157"/>
      <c r="Y157" s="155"/>
      <c r="Z157" s="155"/>
      <c r="AA157" s="156"/>
      <c r="AB157" s="157"/>
      <c r="AC157" s="159"/>
      <c r="AD157" s="159"/>
    </row>
    <row r="158" spans="1:30" s="158" customFormat="1" ht="48" hidden="1">
      <c r="A158" s="150" t="s">
        <v>202</v>
      </c>
      <c r="B158" s="151" t="s">
        <v>420</v>
      </c>
      <c r="C158" s="152" t="s">
        <v>434</v>
      </c>
      <c r="D158" s="153"/>
      <c r="E158" s="153"/>
      <c r="F158" s="154">
        <f t="shared" si="7"/>
        <v>0</v>
      </c>
      <c r="G158" s="216" t="e">
        <f t="shared" si="8"/>
        <v>#DIV/0!</v>
      </c>
      <c r="I158" s="155"/>
      <c r="J158" s="155"/>
      <c r="K158" s="156"/>
      <c r="L158" s="157"/>
      <c r="M158" s="155"/>
      <c r="N158" s="155"/>
      <c r="O158" s="156"/>
      <c r="P158" s="157"/>
      <c r="Q158" s="155"/>
      <c r="R158" s="155"/>
      <c r="S158" s="156"/>
      <c r="T158" s="157"/>
      <c r="U158" s="155"/>
      <c r="V158" s="155"/>
      <c r="W158" s="156"/>
      <c r="X158" s="157"/>
      <c r="Y158" s="155"/>
      <c r="Z158" s="155"/>
      <c r="AA158" s="156"/>
      <c r="AB158" s="157"/>
      <c r="AC158" s="159"/>
      <c r="AD158" s="159"/>
    </row>
    <row r="159" spans="1:30" s="158" customFormat="1" ht="84">
      <c r="A159" s="150" t="s">
        <v>202</v>
      </c>
      <c r="B159" s="151" t="s">
        <v>420</v>
      </c>
      <c r="C159" s="152" t="s">
        <v>435</v>
      </c>
      <c r="D159" s="153">
        <v>26054.7</v>
      </c>
      <c r="E159" s="153">
        <v>27950.4</v>
      </c>
      <c r="F159" s="154">
        <f t="shared" si="7"/>
        <v>-1895.7000000000007</v>
      </c>
      <c r="G159" s="216">
        <f t="shared" si="8"/>
        <v>1.072758465843015</v>
      </c>
      <c r="I159" s="155"/>
      <c r="J159" s="155"/>
      <c r="K159" s="156"/>
      <c r="L159" s="157"/>
      <c r="M159" s="155"/>
      <c r="N159" s="155"/>
      <c r="O159" s="156"/>
      <c r="P159" s="157"/>
      <c r="Q159" s="155"/>
      <c r="R159" s="155"/>
      <c r="S159" s="156"/>
      <c r="T159" s="157"/>
      <c r="U159" s="155"/>
      <c r="V159" s="155"/>
      <c r="W159" s="156"/>
      <c r="X159" s="157"/>
      <c r="Y159" s="155"/>
      <c r="Z159" s="155"/>
      <c r="AA159" s="156"/>
      <c r="AB159" s="157"/>
      <c r="AC159" s="159"/>
      <c r="AD159" s="159"/>
    </row>
    <row r="160" spans="1:30" s="158" customFormat="1" ht="24">
      <c r="A160" s="150" t="s">
        <v>202</v>
      </c>
      <c r="B160" s="151" t="s">
        <v>420</v>
      </c>
      <c r="C160" s="152" t="s">
        <v>436</v>
      </c>
      <c r="D160" s="153">
        <v>4952.8</v>
      </c>
      <c r="E160" s="153">
        <v>4952.8</v>
      </c>
      <c r="F160" s="154">
        <f t="shared" si="7"/>
        <v>0</v>
      </c>
      <c r="G160" s="216">
        <f t="shared" si="8"/>
        <v>1</v>
      </c>
      <c r="I160" s="155"/>
      <c r="J160" s="155"/>
      <c r="K160" s="156"/>
      <c r="L160" s="157"/>
      <c r="M160" s="155"/>
      <c r="N160" s="155"/>
      <c r="O160" s="156"/>
      <c r="P160" s="157"/>
      <c r="Q160" s="155"/>
      <c r="R160" s="155"/>
      <c r="S160" s="156"/>
      <c r="T160" s="157"/>
      <c r="U160" s="155"/>
      <c r="V160" s="155"/>
      <c r="W160" s="156"/>
      <c r="X160" s="157"/>
      <c r="Y160" s="155"/>
      <c r="Z160" s="155"/>
      <c r="AA160" s="156"/>
      <c r="AB160" s="157"/>
      <c r="AC160" s="159"/>
      <c r="AD160" s="159"/>
    </row>
    <row r="161" spans="1:30" s="158" customFormat="1" ht="24">
      <c r="A161" s="150" t="s">
        <v>202</v>
      </c>
      <c r="B161" s="151" t="s">
        <v>420</v>
      </c>
      <c r="C161" s="152" t="s">
        <v>437</v>
      </c>
      <c r="D161" s="153">
        <v>1369.9</v>
      </c>
      <c r="E161" s="153">
        <v>1369.9</v>
      </c>
      <c r="F161" s="154">
        <f t="shared" si="7"/>
        <v>0</v>
      </c>
      <c r="G161" s="216">
        <f t="shared" si="8"/>
        <v>1</v>
      </c>
      <c r="I161" s="155"/>
      <c r="J161" s="155"/>
      <c r="K161" s="156"/>
      <c r="L161" s="157"/>
      <c r="M161" s="155"/>
      <c r="N161" s="155"/>
      <c r="O161" s="156"/>
      <c r="P161" s="157"/>
      <c r="Q161" s="155"/>
      <c r="R161" s="155"/>
      <c r="S161" s="156"/>
      <c r="T161" s="157"/>
      <c r="U161" s="155"/>
      <c r="V161" s="155"/>
      <c r="W161" s="156"/>
      <c r="X161" s="157"/>
      <c r="Y161" s="155"/>
      <c r="Z161" s="155"/>
      <c r="AA161" s="156"/>
      <c r="AB161" s="157"/>
      <c r="AC161" s="159"/>
      <c r="AD161" s="159"/>
    </row>
    <row r="162" spans="1:30" s="158" customFormat="1" ht="24" hidden="1">
      <c r="A162" s="150" t="s">
        <v>202</v>
      </c>
      <c r="B162" s="151" t="s">
        <v>420</v>
      </c>
      <c r="C162" s="152" t="s">
        <v>438</v>
      </c>
      <c r="D162" s="153"/>
      <c r="E162" s="153"/>
      <c r="F162" s="154">
        <f t="shared" si="7"/>
        <v>0</v>
      </c>
      <c r="G162" s="216" t="e">
        <f t="shared" si="8"/>
        <v>#DIV/0!</v>
      </c>
      <c r="I162" s="155"/>
      <c r="J162" s="155"/>
      <c r="K162" s="156"/>
      <c r="L162" s="157"/>
      <c r="M162" s="155"/>
      <c r="N162" s="155"/>
      <c r="O162" s="156"/>
      <c r="P162" s="157"/>
      <c r="Q162" s="155"/>
      <c r="R162" s="155"/>
      <c r="S162" s="156"/>
      <c r="T162" s="157"/>
      <c r="U162" s="155"/>
      <c r="V162" s="155"/>
      <c r="W162" s="156"/>
      <c r="X162" s="157"/>
      <c r="Y162" s="155"/>
      <c r="Z162" s="155"/>
      <c r="AA162" s="156"/>
      <c r="AB162" s="157"/>
      <c r="AC162" s="159"/>
      <c r="AD162" s="159"/>
    </row>
    <row r="163" spans="1:30" s="158" customFormat="1" ht="24">
      <c r="A163" s="150" t="s">
        <v>202</v>
      </c>
      <c r="B163" s="151" t="s">
        <v>420</v>
      </c>
      <c r="C163" s="152" t="s">
        <v>1107</v>
      </c>
      <c r="D163" s="153">
        <v>626.5</v>
      </c>
      <c r="E163" s="153">
        <v>626.5</v>
      </c>
      <c r="F163" s="154">
        <f t="shared" si="7"/>
        <v>0</v>
      </c>
      <c r="G163" s="216">
        <f t="shared" si="8"/>
        <v>1</v>
      </c>
      <c r="I163" s="155"/>
      <c r="J163" s="155"/>
      <c r="K163" s="156"/>
      <c r="L163" s="157"/>
      <c r="M163" s="155"/>
      <c r="N163" s="155"/>
      <c r="O163" s="156"/>
      <c r="P163" s="157"/>
      <c r="Q163" s="155"/>
      <c r="R163" s="155"/>
      <c r="S163" s="156"/>
      <c r="T163" s="157"/>
      <c r="U163" s="155"/>
      <c r="V163" s="155"/>
      <c r="W163" s="156"/>
      <c r="X163" s="157"/>
      <c r="Y163" s="155"/>
      <c r="Z163" s="155"/>
      <c r="AA163" s="156"/>
      <c r="AB163" s="157"/>
      <c r="AC163" s="159"/>
      <c r="AD163" s="159"/>
    </row>
    <row r="164" spans="1:30" s="158" customFormat="1" ht="24">
      <c r="A164" s="150" t="s">
        <v>202</v>
      </c>
      <c r="B164" s="151" t="s">
        <v>420</v>
      </c>
      <c r="C164" s="152" t="s">
        <v>1108</v>
      </c>
      <c r="D164" s="153">
        <v>103.1</v>
      </c>
      <c r="E164" s="153">
        <v>97.4</v>
      </c>
      <c r="F164" s="154">
        <f t="shared" si="7"/>
        <v>5.699999999999989</v>
      </c>
      <c r="G164" s="216">
        <f t="shared" si="8"/>
        <v>0.9447138700290981</v>
      </c>
      <c r="I164" s="155"/>
      <c r="J164" s="155"/>
      <c r="K164" s="156"/>
      <c r="L164" s="157"/>
      <c r="M164" s="155"/>
      <c r="N164" s="155"/>
      <c r="O164" s="156"/>
      <c r="P164" s="157"/>
      <c r="Q164" s="155"/>
      <c r="R164" s="155"/>
      <c r="S164" s="156"/>
      <c r="T164" s="157"/>
      <c r="U164" s="155"/>
      <c r="V164" s="155"/>
      <c r="W164" s="156"/>
      <c r="X164" s="157"/>
      <c r="Y164" s="155"/>
      <c r="Z164" s="155"/>
      <c r="AA164" s="156"/>
      <c r="AB164" s="157"/>
      <c r="AC164" s="159"/>
      <c r="AD164" s="159"/>
    </row>
    <row r="165" spans="1:30" s="158" customFormat="1" ht="24">
      <c r="A165" s="150" t="s">
        <v>202</v>
      </c>
      <c r="B165" s="151" t="s">
        <v>420</v>
      </c>
      <c r="C165" s="152" t="s">
        <v>439</v>
      </c>
      <c r="D165" s="153">
        <v>8494.1</v>
      </c>
      <c r="E165" s="153">
        <v>8511.7</v>
      </c>
      <c r="F165" s="154">
        <f t="shared" si="7"/>
        <v>-17.600000000000364</v>
      </c>
      <c r="G165" s="216">
        <f t="shared" si="8"/>
        <v>1.002072026465429</v>
      </c>
      <c r="I165" s="155"/>
      <c r="J165" s="155"/>
      <c r="K165" s="156"/>
      <c r="L165" s="157"/>
      <c r="M165" s="155"/>
      <c r="N165" s="155"/>
      <c r="O165" s="156"/>
      <c r="P165" s="157"/>
      <c r="Q165" s="155"/>
      <c r="R165" s="155"/>
      <c r="S165" s="156"/>
      <c r="T165" s="157"/>
      <c r="U165" s="155"/>
      <c r="V165" s="155"/>
      <c r="W165" s="156"/>
      <c r="X165" s="157"/>
      <c r="Y165" s="155"/>
      <c r="Z165" s="155"/>
      <c r="AA165" s="156"/>
      <c r="AB165" s="157"/>
      <c r="AC165" s="159"/>
      <c r="AD165" s="159"/>
    </row>
    <row r="166" spans="1:30" s="158" customFormat="1" ht="48">
      <c r="A166" s="150" t="s">
        <v>202</v>
      </c>
      <c r="B166" s="151" t="s">
        <v>420</v>
      </c>
      <c r="C166" s="152" t="s">
        <v>440</v>
      </c>
      <c r="D166" s="153">
        <v>99094.2</v>
      </c>
      <c r="E166" s="153">
        <v>131560.4</v>
      </c>
      <c r="F166" s="154">
        <f t="shared" si="7"/>
        <v>-32466.199999999997</v>
      </c>
      <c r="G166" s="216">
        <f t="shared" si="8"/>
        <v>1.3276296695467544</v>
      </c>
      <c r="I166" s="155"/>
      <c r="J166" s="155"/>
      <c r="K166" s="156"/>
      <c r="L166" s="157"/>
      <c r="M166" s="155"/>
      <c r="N166" s="155"/>
      <c r="O166" s="156"/>
      <c r="P166" s="157"/>
      <c r="Q166" s="155"/>
      <c r="R166" s="155"/>
      <c r="S166" s="156"/>
      <c r="T166" s="157"/>
      <c r="U166" s="155"/>
      <c r="V166" s="155"/>
      <c r="W166" s="156"/>
      <c r="X166" s="157"/>
      <c r="Y166" s="155"/>
      <c r="Z166" s="155"/>
      <c r="AA166" s="156"/>
      <c r="AB166" s="157"/>
      <c r="AC166" s="159"/>
      <c r="AD166" s="159"/>
    </row>
    <row r="167" spans="1:30" s="158" customFormat="1" ht="60">
      <c r="A167" s="150" t="s">
        <v>202</v>
      </c>
      <c r="B167" s="151" t="s">
        <v>420</v>
      </c>
      <c r="C167" s="152" t="s">
        <v>1109</v>
      </c>
      <c r="D167" s="153">
        <v>399.1</v>
      </c>
      <c r="E167" s="153">
        <v>399.1</v>
      </c>
      <c r="F167" s="154">
        <f t="shared" si="7"/>
        <v>0</v>
      </c>
      <c r="G167" s="216">
        <f t="shared" si="8"/>
        <v>1</v>
      </c>
      <c r="I167" s="155"/>
      <c r="J167" s="155"/>
      <c r="K167" s="156"/>
      <c r="L167" s="157"/>
      <c r="M167" s="155"/>
      <c r="N167" s="155"/>
      <c r="O167" s="156"/>
      <c r="P167" s="157"/>
      <c r="Q167" s="155"/>
      <c r="R167" s="155"/>
      <c r="S167" s="156"/>
      <c r="T167" s="157"/>
      <c r="U167" s="155"/>
      <c r="V167" s="155"/>
      <c r="W167" s="156"/>
      <c r="X167" s="157"/>
      <c r="Y167" s="155"/>
      <c r="Z167" s="155"/>
      <c r="AA167" s="156"/>
      <c r="AB167" s="157"/>
      <c r="AC167" s="159"/>
      <c r="AD167" s="159"/>
    </row>
    <row r="168" spans="1:30" s="158" customFormat="1" ht="60" hidden="1">
      <c r="A168" s="150" t="s">
        <v>202</v>
      </c>
      <c r="B168" s="151" t="s">
        <v>420</v>
      </c>
      <c r="C168" s="152" t="s">
        <v>441</v>
      </c>
      <c r="D168" s="153"/>
      <c r="E168" s="153"/>
      <c r="F168" s="154">
        <f t="shared" si="7"/>
        <v>0</v>
      </c>
      <c r="G168" s="216" t="e">
        <f t="shared" si="8"/>
        <v>#DIV/0!</v>
      </c>
      <c r="I168" s="155"/>
      <c r="J168" s="155"/>
      <c r="K168" s="156"/>
      <c r="L168" s="157"/>
      <c r="M168" s="155"/>
      <c r="N168" s="155"/>
      <c r="O168" s="156"/>
      <c r="P168" s="157"/>
      <c r="Q168" s="155"/>
      <c r="R168" s="155"/>
      <c r="S168" s="156"/>
      <c r="T168" s="157"/>
      <c r="U168" s="155"/>
      <c r="V168" s="155"/>
      <c r="W168" s="156"/>
      <c r="X168" s="157"/>
      <c r="Y168" s="155"/>
      <c r="Z168" s="155"/>
      <c r="AA168" s="156"/>
      <c r="AB168" s="157"/>
      <c r="AC168" s="159"/>
      <c r="AD168" s="159"/>
    </row>
    <row r="169" spans="1:30" s="158" customFormat="1" ht="48">
      <c r="A169" s="150" t="s">
        <v>202</v>
      </c>
      <c r="B169" s="151" t="s">
        <v>420</v>
      </c>
      <c r="C169" s="152" t="s">
        <v>1110</v>
      </c>
      <c r="D169" s="153">
        <v>8706.3</v>
      </c>
      <c r="E169" s="153">
        <v>8706.3</v>
      </c>
      <c r="F169" s="154">
        <f t="shared" si="7"/>
        <v>0</v>
      </c>
      <c r="G169" s="216">
        <f t="shared" si="8"/>
        <v>1</v>
      </c>
      <c r="I169" s="155"/>
      <c r="J169" s="155"/>
      <c r="K169" s="156"/>
      <c r="L169" s="157"/>
      <c r="M169" s="155"/>
      <c r="N169" s="155"/>
      <c r="O169" s="156"/>
      <c r="P169" s="157"/>
      <c r="Q169" s="155"/>
      <c r="R169" s="155"/>
      <c r="S169" s="156"/>
      <c r="T169" s="157"/>
      <c r="U169" s="155"/>
      <c r="V169" s="155"/>
      <c r="W169" s="156"/>
      <c r="X169" s="157"/>
      <c r="Y169" s="155"/>
      <c r="Z169" s="155"/>
      <c r="AA169" s="156"/>
      <c r="AB169" s="157"/>
      <c r="AC169" s="159"/>
      <c r="AD169" s="159"/>
    </row>
    <row r="170" spans="1:30" s="158" customFormat="1" ht="60">
      <c r="A170" s="150" t="s">
        <v>202</v>
      </c>
      <c r="B170" s="151" t="s">
        <v>420</v>
      </c>
      <c r="C170" s="152" t="s">
        <v>196</v>
      </c>
      <c r="D170" s="153">
        <v>130.6</v>
      </c>
      <c r="E170" s="153">
        <v>130.6</v>
      </c>
      <c r="F170" s="154">
        <f t="shared" si="7"/>
        <v>0</v>
      </c>
      <c r="G170" s="216">
        <f t="shared" si="8"/>
        <v>1</v>
      </c>
      <c r="I170" s="155"/>
      <c r="J170" s="155"/>
      <c r="K170" s="156"/>
      <c r="L170" s="157"/>
      <c r="M170" s="155"/>
      <c r="N170" s="155"/>
      <c r="O170" s="156"/>
      <c r="P170" s="157"/>
      <c r="Q170" s="155"/>
      <c r="R170" s="155"/>
      <c r="S170" s="156"/>
      <c r="T170" s="157"/>
      <c r="U170" s="155"/>
      <c r="V170" s="155"/>
      <c r="W170" s="156"/>
      <c r="X170" s="157"/>
      <c r="Y170" s="155"/>
      <c r="Z170" s="155"/>
      <c r="AA170" s="156"/>
      <c r="AB170" s="157"/>
      <c r="AC170" s="159"/>
      <c r="AD170" s="159"/>
    </row>
    <row r="171" spans="1:30" s="158" customFormat="1" ht="48">
      <c r="A171" s="150" t="s">
        <v>202</v>
      </c>
      <c r="B171" s="151" t="s">
        <v>420</v>
      </c>
      <c r="C171" s="152" t="s">
        <v>442</v>
      </c>
      <c r="D171" s="153">
        <v>245</v>
      </c>
      <c r="E171" s="153">
        <v>245</v>
      </c>
      <c r="F171" s="154">
        <f t="shared" si="7"/>
        <v>0</v>
      </c>
      <c r="G171" s="216">
        <f t="shared" si="8"/>
        <v>1</v>
      </c>
      <c r="I171" s="155"/>
      <c r="J171" s="155"/>
      <c r="K171" s="156"/>
      <c r="L171" s="157"/>
      <c r="M171" s="155"/>
      <c r="N171" s="155"/>
      <c r="O171" s="156"/>
      <c r="P171" s="157"/>
      <c r="Q171" s="155"/>
      <c r="R171" s="155"/>
      <c r="S171" s="156"/>
      <c r="T171" s="157"/>
      <c r="U171" s="155"/>
      <c r="V171" s="155"/>
      <c r="W171" s="156"/>
      <c r="X171" s="157"/>
      <c r="Y171" s="155"/>
      <c r="Z171" s="155"/>
      <c r="AA171" s="156"/>
      <c r="AB171" s="157"/>
      <c r="AC171" s="159"/>
      <c r="AD171" s="159"/>
    </row>
    <row r="172" spans="1:30" s="158" customFormat="1" ht="48">
      <c r="A172" s="150" t="s">
        <v>202</v>
      </c>
      <c r="B172" s="151" t="s">
        <v>420</v>
      </c>
      <c r="C172" s="152" t="s">
        <v>443</v>
      </c>
      <c r="D172" s="153">
        <v>3.7</v>
      </c>
      <c r="E172" s="153">
        <v>3.7</v>
      </c>
      <c r="F172" s="154">
        <f t="shared" si="7"/>
        <v>0</v>
      </c>
      <c r="G172" s="216">
        <f t="shared" si="8"/>
        <v>1</v>
      </c>
      <c r="I172" s="155"/>
      <c r="J172" s="155"/>
      <c r="K172" s="156"/>
      <c r="L172" s="157"/>
      <c r="M172" s="155"/>
      <c r="N172" s="155"/>
      <c r="O172" s="156"/>
      <c r="P172" s="157"/>
      <c r="Q172" s="155"/>
      <c r="R172" s="155"/>
      <c r="S172" s="156"/>
      <c r="T172" s="157"/>
      <c r="U172" s="155"/>
      <c r="V172" s="155"/>
      <c r="W172" s="156"/>
      <c r="X172" s="157"/>
      <c r="Y172" s="155"/>
      <c r="Z172" s="155"/>
      <c r="AA172" s="156"/>
      <c r="AB172" s="157"/>
      <c r="AC172" s="159"/>
      <c r="AD172" s="159"/>
    </row>
    <row r="173" spans="1:30" s="158" customFormat="1" ht="48">
      <c r="A173" s="150" t="s">
        <v>202</v>
      </c>
      <c r="B173" s="151" t="s">
        <v>420</v>
      </c>
      <c r="C173" s="152" t="s">
        <v>1111</v>
      </c>
      <c r="D173" s="153">
        <v>1785.4</v>
      </c>
      <c r="E173" s="153">
        <v>1785.4</v>
      </c>
      <c r="F173" s="154">
        <f t="shared" si="7"/>
        <v>0</v>
      </c>
      <c r="G173" s="216">
        <f t="shared" si="8"/>
        <v>1</v>
      </c>
      <c r="I173" s="155"/>
      <c r="J173" s="155"/>
      <c r="K173" s="156"/>
      <c r="L173" s="157"/>
      <c r="M173" s="155"/>
      <c r="N173" s="155"/>
      <c r="O173" s="156"/>
      <c r="P173" s="157"/>
      <c r="Q173" s="155"/>
      <c r="R173" s="155"/>
      <c r="S173" s="156"/>
      <c r="T173" s="157"/>
      <c r="U173" s="155"/>
      <c r="V173" s="155"/>
      <c r="W173" s="156"/>
      <c r="X173" s="157"/>
      <c r="Y173" s="155"/>
      <c r="Z173" s="155"/>
      <c r="AA173" s="156"/>
      <c r="AB173" s="157"/>
      <c r="AC173" s="159"/>
      <c r="AD173" s="159"/>
    </row>
    <row r="174" spans="1:30" s="158" customFormat="1" ht="48">
      <c r="A174" s="150" t="s">
        <v>202</v>
      </c>
      <c r="B174" s="151" t="s">
        <v>420</v>
      </c>
      <c r="C174" s="152" t="s">
        <v>1112</v>
      </c>
      <c r="D174" s="153">
        <v>26.8</v>
      </c>
      <c r="E174" s="153">
        <v>26.8</v>
      </c>
      <c r="F174" s="154">
        <f t="shared" si="7"/>
        <v>0</v>
      </c>
      <c r="G174" s="216">
        <f t="shared" si="8"/>
        <v>1</v>
      </c>
      <c r="I174" s="155"/>
      <c r="J174" s="155"/>
      <c r="K174" s="156"/>
      <c r="L174" s="157"/>
      <c r="M174" s="155"/>
      <c r="N174" s="155"/>
      <c r="O174" s="156"/>
      <c r="P174" s="157"/>
      <c r="Q174" s="155"/>
      <c r="R174" s="155"/>
      <c r="S174" s="156"/>
      <c r="T174" s="157"/>
      <c r="U174" s="155"/>
      <c r="V174" s="155"/>
      <c r="W174" s="156"/>
      <c r="X174" s="157"/>
      <c r="Y174" s="155"/>
      <c r="Z174" s="155"/>
      <c r="AA174" s="156"/>
      <c r="AB174" s="157"/>
      <c r="AC174" s="159"/>
      <c r="AD174" s="159"/>
    </row>
    <row r="175" spans="1:30" s="158" customFormat="1" ht="48">
      <c r="A175" s="150" t="s">
        <v>202</v>
      </c>
      <c r="B175" s="151" t="s">
        <v>420</v>
      </c>
      <c r="C175" s="152" t="s">
        <v>1113</v>
      </c>
      <c r="D175" s="153">
        <v>370195</v>
      </c>
      <c r="E175" s="153">
        <v>335965.4</v>
      </c>
      <c r="F175" s="154">
        <f t="shared" si="7"/>
        <v>34229.59999999998</v>
      </c>
      <c r="G175" s="216">
        <f t="shared" si="8"/>
        <v>0.9075362984373101</v>
      </c>
      <c r="I175" s="155"/>
      <c r="J175" s="155"/>
      <c r="K175" s="156"/>
      <c r="L175" s="157"/>
      <c r="M175" s="155"/>
      <c r="N175" s="155"/>
      <c r="O175" s="156"/>
      <c r="P175" s="157"/>
      <c r="Q175" s="155"/>
      <c r="R175" s="155"/>
      <c r="S175" s="156"/>
      <c r="T175" s="157"/>
      <c r="U175" s="155"/>
      <c r="V175" s="155"/>
      <c r="W175" s="156"/>
      <c r="X175" s="157"/>
      <c r="Y175" s="155"/>
      <c r="Z175" s="155"/>
      <c r="AA175" s="156"/>
      <c r="AB175" s="157"/>
      <c r="AC175" s="159"/>
      <c r="AD175" s="159"/>
    </row>
    <row r="176" spans="1:30" s="158" customFormat="1" ht="24">
      <c r="A176" s="150" t="s">
        <v>202</v>
      </c>
      <c r="B176" s="151" t="s">
        <v>420</v>
      </c>
      <c r="C176" s="152" t="s">
        <v>444</v>
      </c>
      <c r="D176" s="153">
        <v>1292.9</v>
      </c>
      <c r="E176" s="153">
        <v>568</v>
      </c>
      <c r="F176" s="154">
        <f t="shared" si="7"/>
        <v>724.9000000000001</v>
      </c>
      <c r="G176" s="216">
        <f t="shared" si="8"/>
        <v>0.4393224533993348</v>
      </c>
      <c r="I176" s="155"/>
      <c r="J176" s="155"/>
      <c r="K176" s="156"/>
      <c r="L176" s="157"/>
      <c r="M176" s="155"/>
      <c r="N176" s="155"/>
      <c r="O176" s="156"/>
      <c r="P176" s="157"/>
      <c r="Q176" s="155"/>
      <c r="R176" s="155"/>
      <c r="S176" s="156"/>
      <c r="T176" s="157"/>
      <c r="U176" s="155"/>
      <c r="V176" s="155"/>
      <c r="W176" s="156"/>
      <c r="X176" s="157"/>
      <c r="Y176" s="155"/>
      <c r="Z176" s="155"/>
      <c r="AA176" s="156"/>
      <c r="AB176" s="157"/>
      <c r="AC176" s="159"/>
      <c r="AD176" s="159"/>
    </row>
    <row r="177" spans="1:30" s="158" customFormat="1" ht="24">
      <c r="A177" s="150" t="s">
        <v>202</v>
      </c>
      <c r="B177" s="151" t="s">
        <v>420</v>
      </c>
      <c r="C177" s="152" t="s">
        <v>445</v>
      </c>
      <c r="D177" s="153">
        <v>19.4</v>
      </c>
      <c r="E177" s="153">
        <v>12.6</v>
      </c>
      <c r="F177" s="154">
        <f t="shared" si="7"/>
        <v>6.799999999999999</v>
      </c>
      <c r="G177" s="216">
        <f t="shared" si="8"/>
        <v>0.6494845360824743</v>
      </c>
      <c r="I177" s="155"/>
      <c r="J177" s="155"/>
      <c r="K177" s="156"/>
      <c r="L177" s="157"/>
      <c r="M177" s="155"/>
      <c r="N177" s="155"/>
      <c r="O177" s="156"/>
      <c r="P177" s="157"/>
      <c r="Q177" s="155"/>
      <c r="R177" s="155"/>
      <c r="S177" s="156"/>
      <c r="T177" s="157"/>
      <c r="U177" s="155"/>
      <c r="V177" s="155"/>
      <c r="W177" s="156"/>
      <c r="X177" s="157"/>
      <c r="Y177" s="155"/>
      <c r="Z177" s="155"/>
      <c r="AA177" s="156"/>
      <c r="AB177" s="157"/>
      <c r="AC177" s="159"/>
      <c r="AD177" s="159"/>
    </row>
    <row r="178" spans="1:30" s="158" customFormat="1" ht="12">
      <c r="A178" s="150" t="s">
        <v>202</v>
      </c>
      <c r="B178" s="151" t="s">
        <v>420</v>
      </c>
      <c r="C178" s="152" t="s">
        <v>446</v>
      </c>
      <c r="D178" s="153">
        <v>10725.8</v>
      </c>
      <c r="E178" s="153">
        <v>10725.8</v>
      </c>
      <c r="F178" s="154">
        <f t="shared" si="7"/>
        <v>0</v>
      </c>
      <c r="G178" s="216">
        <f t="shared" si="8"/>
        <v>1</v>
      </c>
      <c r="I178" s="155"/>
      <c r="J178" s="155"/>
      <c r="K178" s="156"/>
      <c r="L178" s="157"/>
      <c r="M178" s="155"/>
      <c r="N178" s="155"/>
      <c r="O178" s="156"/>
      <c r="P178" s="157"/>
      <c r="Q178" s="155"/>
      <c r="R178" s="155"/>
      <c r="S178" s="156"/>
      <c r="T178" s="157"/>
      <c r="U178" s="155"/>
      <c r="V178" s="155"/>
      <c r="W178" s="156"/>
      <c r="X178" s="157"/>
      <c r="Y178" s="155"/>
      <c r="Z178" s="155"/>
      <c r="AA178" s="156"/>
      <c r="AB178" s="157"/>
      <c r="AC178" s="159"/>
      <c r="AD178" s="159"/>
    </row>
    <row r="179" spans="1:30" s="158" customFormat="1" ht="60">
      <c r="A179" s="150" t="s">
        <v>202</v>
      </c>
      <c r="B179" s="151" t="s">
        <v>420</v>
      </c>
      <c r="C179" s="152" t="s">
        <v>447</v>
      </c>
      <c r="D179" s="153">
        <v>7478</v>
      </c>
      <c r="E179" s="153">
        <v>7478</v>
      </c>
      <c r="F179" s="154">
        <f t="shared" si="7"/>
        <v>0</v>
      </c>
      <c r="G179" s="216">
        <f t="shared" si="8"/>
        <v>1</v>
      </c>
      <c r="I179" s="155"/>
      <c r="J179" s="155"/>
      <c r="K179" s="156"/>
      <c r="L179" s="157"/>
      <c r="M179" s="155"/>
      <c r="N179" s="155"/>
      <c r="O179" s="156"/>
      <c r="P179" s="157"/>
      <c r="Q179" s="155"/>
      <c r="R179" s="155"/>
      <c r="S179" s="156"/>
      <c r="T179" s="157"/>
      <c r="U179" s="155"/>
      <c r="V179" s="155"/>
      <c r="W179" s="156"/>
      <c r="X179" s="157"/>
      <c r="Y179" s="155"/>
      <c r="Z179" s="155"/>
      <c r="AA179" s="156"/>
      <c r="AB179" s="157"/>
      <c r="AC179" s="159"/>
      <c r="AD179" s="159"/>
    </row>
    <row r="180" spans="1:30" s="158" customFormat="1" ht="48">
      <c r="A180" s="150" t="s">
        <v>202</v>
      </c>
      <c r="B180" s="151" t="s">
        <v>420</v>
      </c>
      <c r="C180" s="152" t="s">
        <v>448</v>
      </c>
      <c r="D180" s="153">
        <v>1163.3</v>
      </c>
      <c r="E180" s="153">
        <v>581.7</v>
      </c>
      <c r="F180" s="154">
        <f t="shared" si="7"/>
        <v>581.5999999999999</v>
      </c>
      <c r="G180" s="216">
        <f t="shared" si="8"/>
        <v>0.5000429811742457</v>
      </c>
      <c r="I180" s="155"/>
      <c r="J180" s="155"/>
      <c r="K180" s="156"/>
      <c r="L180" s="157"/>
      <c r="M180" s="155"/>
      <c r="N180" s="155"/>
      <c r="O180" s="156"/>
      <c r="P180" s="157"/>
      <c r="Q180" s="155"/>
      <c r="R180" s="155"/>
      <c r="S180" s="156"/>
      <c r="T180" s="157"/>
      <c r="U180" s="155"/>
      <c r="V180" s="155"/>
      <c r="W180" s="156"/>
      <c r="X180" s="157"/>
      <c r="Y180" s="155"/>
      <c r="Z180" s="155"/>
      <c r="AA180" s="156"/>
      <c r="AB180" s="157"/>
      <c r="AC180" s="159"/>
      <c r="AD180" s="159"/>
    </row>
    <row r="181" spans="1:30" s="158" customFormat="1" ht="48">
      <c r="A181" s="150" t="s">
        <v>202</v>
      </c>
      <c r="B181" s="151" t="s">
        <v>420</v>
      </c>
      <c r="C181" s="152" t="s">
        <v>449</v>
      </c>
      <c r="D181" s="153">
        <v>97.5</v>
      </c>
      <c r="E181" s="153">
        <v>48.8</v>
      </c>
      <c r="F181" s="154">
        <f t="shared" si="7"/>
        <v>48.7</v>
      </c>
      <c r="G181" s="216">
        <f t="shared" si="8"/>
        <v>0.5005128205128205</v>
      </c>
      <c r="I181" s="155"/>
      <c r="J181" s="155"/>
      <c r="K181" s="156"/>
      <c r="L181" s="157"/>
      <c r="M181" s="155"/>
      <c r="N181" s="155"/>
      <c r="O181" s="156"/>
      <c r="P181" s="157"/>
      <c r="Q181" s="155"/>
      <c r="R181" s="155"/>
      <c r="S181" s="156"/>
      <c r="T181" s="157"/>
      <c r="U181" s="155"/>
      <c r="V181" s="155"/>
      <c r="W181" s="156"/>
      <c r="X181" s="157"/>
      <c r="Y181" s="155"/>
      <c r="Z181" s="155"/>
      <c r="AA181" s="156"/>
      <c r="AB181" s="157"/>
      <c r="AC181" s="159"/>
      <c r="AD181" s="159"/>
    </row>
    <row r="182" spans="1:30" s="158" customFormat="1" ht="48">
      <c r="A182" s="150" t="s">
        <v>202</v>
      </c>
      <c r="B182" s="151" t="s">
        <v>420</v>
      </c>
      <c r="C182" s="152" t="s">
        <v>1114</v>
      </c>
      <c r="D182" s="153">
        <v>0</v>
      </c>
      <c r="E182" s="153">
        <v>11.3</v>
      </c>
      <c r="F182" s="154">
        <f t="shared" si="7"/>
        <v>-11.3</v>
      </c>
      <c r="G182" s="216" t="e">
        <f t="shared" si="8"/>
        <v>#DIV/0!</v>
      </c>
      <c r="I182" s="155"/>
      <c r="J182" s="155"/>
      <c r="K182" s="156"/>
      <c r="L182" s="157"/>
      <c r="M182" s="155"/>
      <c r="N182" s="155"/>
      <c r="O182" s="156"/>
      <c r="P182" s="157"/>
      <c r="Q182" s="155"/>
      <c r="R182" s="155"/>
      <c r="S182" s="156"/>
      <c r="T182" s="157"/>
      <c r="U182" s="155"/>
      <c r="V182" s="155"/>
      <c r="W182" s="156"/>
      <c r="X182" s="157"/>
      <c r="Y182" s="155"/>
      <c r="Z182" s="155"/>
      <c r="AA182" s="156"/>
      <c r="AB182" s="157"/>
      <c r="AC182" s="159"/>
      <c r="AD182" s="159"/>
    </row>
    <row r="183" spans="1:30" s="134" customFormat="1" ht="48" hidden="1">
      <c r="A183" s="137" t="s">
        <v>202</v>
      </c>
      <c r="B183" s="139" t="s">
        <v>450</v>
      </c>
      <c r="C183" s="130" t="s">
        <v>451</v>
      </c>
      <c r="D183" s="110">
        <f>SUM(D184:D185)</f>
        <v>0</v>
      </c>
      <c r="E183" s="110">
        <f>SUM(E184:E185)</f>
        <v>0</v>
      </c>
      <c r="F183" s="82">
        <f t="shared" si="7"/>
        <v>0</v>
      </c>
      <c r="G183" s="213" t="e">
        <f t="shared" si="8"/>
        <v>#DIV/0!</v>
      </c>
      <c r="I183" s="131"/>
      <c r="J183" s="131"/>
      <c r="K183" s="132"/>
      <c r="L183" s="133"/>
      <c r="M183" s="131"/>
      <c r="N183" s="131"/>
      <c r="O183" s="132"/>
      <c r="P183" s="133"/>
      <c r="Q183" s="131"/>
      <c r="R183" s="131"/>
      <c r="S183" s="132"/>
      <c r="T183" s="133"/>
      <c r="U183" s="131"/>
      <c r="V183" s="131"/>
      <c r="W183" s="132"/>
      <c r="X183" s="133"/>
      <c r="Y183" s="131"/>
      <c r="Z183" s="131"/>
      <c r="AA183" s="132"/>
      <c r="AB183" s="133"/>
      <c r="AC183" s="135"/>
      <c r="AD183" s="135"/>
    </row>
    <row r="184" spans="1:30" s="166" customFormat="1" ht="48" hidden="1">
      <c r="A184" s="160" t="s">
        <v>202</v>
      </c>
      <c r="B184" s="161" t="s">
        <v>450</v>
      </c>
      <c r="C184" s="162" t="s">
        <v>451</v>
      </c>
      <c r="D184" s="153"/>
      <c r="E184" s="153"/>
      <c r="F184" s="82">
        <f t="shared" si="7"/>
        <v>0</v>
      </c>
      <c r="G184" s="213" t="e">
        <f t="shared" si="8"/>
        <v>#DIV/0!</v>
      </c>
      <c r="I184" s="163"/>
      <c r="J184" s="163"/>
      <c r="K184" s="164"/>
      <c r="L184" s="165"/>
      <c r="M184" s="163"/>
      <c r="N184" s="163"/>
      <c r="O184" s="164"/>
      <c r="P184" s="165"/>
      <c r="Q184" s="163"/>
      <c r="R184" s="163"/>
      <c r="S184" s="164"/>
      <c r="T184" s="165"/>
      <c r="U184" s="163"/>
      <c r="V184" s="163"/>
      <c r="W184" s="164"/>
      <c r="X184" s="165"/>
      <c r="Y184" s="163"/>
      <c r="Z184" s="163"/>
      <c r="AA184" s="164"/>
      <c r="AB184" s="165"/>
      <c r="AC184" s="167"/>
      <c r="AD184" s="167"/>
    </row>
    <row r="185" spans="1:30" s="166" customFormat="1" ht="48" hidden="1">
      <c r="A185" s="160" t="s">
        <v>202</v>
      </c>
      <c r="B185" s="161" t="s">
        <v>450</v>
      </c>
      <c r="C185" s="162" t="s">
        <v>452</v>
      </c>
      <c r="D185" s="153"/>
      <c r="E185" s="153"/>
      <c r="F185" s="82">
        <f t="shared" si="7"/>
        <v>0</v>
      </c>
      <c r="G185" s="213" t="e">
        <f t="shared" si="8"/>
        <v>#DIV/0!</v>
      </c>
      <c r="I185" s="163"/>
      <c r="J185" s="163"/>
      <c r="K185" s="164"/>
      <c r="L185" s="165"/>
      <c r="M185" s="163"/>
      <c r="N185" s="163"/>
      <c r="O185" s="164"/>
      <c r="P185" s="165"/>
      <c r="Q185" s="163"/>
      <c r="R185" s="163"/>
      <c r="S185" s="164"/>
      <c r="T185" s="165"/>
      <c r="U185" s="163"/>
      <c r="V185" s="163"/>
      <c r="W185" s="164"/>
      <c r="X185" s="165"/>
      <c r="Y185" s="163"/>
      <c r="Z185" s="163"/>
      <c r="AA185" s="164"/>
      <c r="AB185" s="165"/>
      <c r="AC185" s="167"/>
      <c r="AD185" s="167"/>
    </row>
    <row r="186" spans="1:30" s="134" customFormat="1" ht="48">
      <c r="A186" s="137" t="s">
        <v>202</v>
      </c>
      <c r="B186" s="139" t="s">
        <v>453</v>
      </c>
      <c r="C186" s="130" t="s">
        <v>1115</v>
      </c>
      <c r="D186" s="110">
        <v>13622.3</v>
      </c>
      <c r="E186" s="110">
        <v>13425.6</v>
      </c>
      <c r="F186" s="111">
        <f t="shared" si="7"/>
        <v>196.6999999999989</v>
      </c>
      <c r="G186" s="214">
        <f t="shared" si="8"/>
        <v>0.9855604413351637</v>
      </c>
      <c r="I186" s="131"/>
      <c r="J186" s="131"/>
      <c r="K186" s="132"/>
      <c r="L186" s="133"/>
      <c r="M186" s="131"/>
      <c r="N186" s="131"/>
      <c r="O186" s="132"/>
      <c r="P186" s="133"/>
      <c r="Q186" s="131"/>
      <c r="R186" s="131"/>
      <c r="S186" s="132"/>
      <c r="T186" s="133"/>
      <c r="U186" s="131"/>
      <c r="V186" s="131"/>
      <c r="W186" s="132"/>
      <c r="X186" s="133"/>
      <c r="Y186" s="131"/>
      <c r="Z186" s="131"/>
      <c r="AA186" s="132"/>
      <c r="AB186" s="133"/>
      <c r="AC186" s="135"/>
      <c r="AD186" s="135"/>
    </row>
    <row r="187" spans="1:30" s="134" customFormat="1" ht="48" hidden="1">
      <c r="A187" s="137" t="s">
        <v>202</v>
      </c>
      <c r="B187" s="139" t="s">
        <v>454</v>
      </c>
      <c r="C187" s="106" t="s">
        <v>455</v>
      </c>
      <c r="D187" s="110"/>
      <c r="E187" s="110"/>
      <c r="F187" s="111">
        <f t="shared" si="7"/>
        <v>0</v>
      </c>
      <c r="G187" s="214" t="e">
        <f t="shared" si="8"/>
        <v>#DIV/0!</v>
      </c>
      <c r="I187" s="131"/>
      <c r="J187" s="131"/>
      <c r="K187" s="132"/>
      <c r="L187" s="133"/>
      <c r="M187" s="131"/>
      <c r="N187" s="131"/>
      <c r="O187" s="132"/>
      <c r="P187" s="133"/>
      <c r="Q187" s="131"/>
      <c r="R187" s="131"/>
      <c r="S187" s="132"/>
      <c r="T187" s="133"/>
      <c r="U187" s="131"/>
      <c r="V187" s="131"/>
      <c r="W187" s="132"/>
      <c r="X187" s="133"/>
      <c r="Y187" s="131"/>
      <c r="Z187" s="131"/>
      <c r="AA187" s="132"/>
      <c r="AB187" s="133"/>
      <c r="AC187" s="135"/>
      <c r="AD187" s="135"/>
    </row>
    <row r="188" spans="1:30" s="134" customFormat="1" ht="36" hidden="1">
      <c r="A188" s="137" t="s">
        <v>202</v>
      </c>
      <c r="B188" s="139" t="s">
        <v>456</v>
      </c>
      <c r="C188" s="162" t="s">
        <v>457</v>
      </c>
      <c r="D188" s="110">
        <v>0</v>
      </c>
      <c r="E188" s="110">
        <v>0</v>
      </c>
      <c r="F188" s="111">
        <f t="shared" si="7"/>
        <v>0</v>
      </c>
      <c r="G188" s="214" t="e">
        <f t="shared" si="8"/>
        <v>#DIV/0!</v>
      </c>
      <c r="I188" s="131"/>
      <c r="J188" s="131"/>
      <c r="K188" s="132"/>
      <c r="L188" s="133"/>
      <c r="M188" s="131"/>
      <c r="N188" s="131"/>
      <c r="O188" s="132"/>
      <c r="P188" s="133"/>
      <c r="Q188" s="131"/>
      <c r="R188" s="131"/>
      <c r="S188" s="132"/>
      <c r="T188" s="133"/>
      <c r="U188" s="131"/>
      <c r="V188" s="131"/>
      <c r="W188" s="132"/>
      <c r="X188" s="133"/>
      <c r="Y188" s="131"/>
      <c r="Z188" s="131"/>
      <c r="AA188" s="132"/>
      <c r="AB188" s="133"/>
      <c r="AC188" s="135"/>
      <c r="AD188" s="135"/>
    </row>
    <row r="189" spans="1:30" s="134" customFormat="1" ht="48" hidden="1">
      <c r="A189" s="137" t="s">
        <v>202</v>
      </c>
      <c r="B189" s="139" t="s">
        <v>456</v>
      </c>
      <c r="C189" s="162" t="s">
        <v>458</v>
      </c>
      <c r="D189" s="110">
        <v>0</v>
      </c>
      <c r="E189" s="110">
        <v>0</v>
      </c>
      <c r="F189" s="111">
        <f t="shared" si="7"/>
        <v>0</v>
      </c>
      <c r="G189" s="214" t="e">
        <f t="shared" si="8"/>
        <v>#DIV/0!</v>
      </c>
      <c r="I189" s="131"/>
      <c r="J189" s="131"/>
      <c r="K189" s="132"/>
      <c r="L189" s="133"/>
      <c r="M189" s="131"/>
      <c r="N189" s="131"/>
      <c r="O189" s="132"/>
      <c r="P189" s="133"/>
      <c r="Q189" s="131"/>
      <c r="R189" s="131"/>
      <c r="S189" s="132"/>
      <c r="T189" s="133"/>
      <c r="U189" s="131"/>
      <c r="V189" s="131"/>
      <c r="W189" s="132"/>
      <c r="X189" s="133"/>
      <c r="Y189" s="131"/>
      <c r="Z189" s="131"/>
      <c r="AA189" s="132"/>
      <c r="AB189" s="133"/>
      <c r="AC189" s="135"/>
      <c r="AD189" s="135"/>
    </row>
    <row r="190" spans="1:30" s="134" customFormat="1" ht="72">
      <c r="A190" s="137" t="s">
        <v>202</v>
      </c>
      <c r="B190" s="139" t="s">
        <v>459</v>
      </c>
      <c r="C190" s="130" t="s">
        <v>1116</v>
      </c>
      <c r="D190" s="110">
        <v>2357.4</v>
      </c>
      <c r="E190" s="110">
        <v>2357.4</v>
      </c>
      <c r="F190" s="111">
        <f t="shared" si="7"/>
        <v>0</v>
      </c>
      <c r="G190" s="214">
        <f t="shared" si="8"/>
        <v>1</v>
      </c>
      <c r="I190" s="131"/>
      <c r="J190" s="131"/>
      <c r="K190" s="132"/>
      <c r="L190" s="133"/>
      <c r="M190" s="131"/>
      <c r="N190" s="131"/>
      <c r="O190" s="132"/>
      <c r="P190" s="133"/>
      <c r="Q190" s="131"/>
      <c r="R190" s="131"/>
      <c r="S190" s="132"/>
      <c r="T190" s="133"/>
      <c r="U190" s="131"/>
      <c r="V190" s="131"/>
      <c r="W190" s="132"/>
      <c r="X190" s="133"/>
      <c r="Y190" s="131"/>
      <c r="Z190" s="131"/>
      <c r="AA190" s="132"/>
      <c r="AB190" s="133"/>
      <c r="AC190" s="135"/>
      <c r="AD190" s="135"/>
    </row>
    <row r="191" spans="1:30" s="134" customFormat="1" ht="48">
      <c r="A191" s="137" t="s">
        <v>202</v>
      </c>
      <c r="B191" s="139" t="s">
        <v>460</v>
      </c>
      <c r="C191" s="130" t="s">
        <v>1117</v>
      </c>
      <c r="D191" s="110">
        <v>1178.7</v>
      </c>
      <c r="E191" s="110">
        <v>1178.7</v>
      </c>
      <c r="F191" s="111">
        <f t="shared" si="7"/>
        <v>0</v>
      </c>
      <c r="G191" s="214">
        <f t="shared" si="8"/>
        <v>1</v>
      </c>
      <c r="I191" s="131"/>
      <c r="J191" s="131"/>
      <c r="K191" s="132"/>
      <c r="L191" s="133"/>
      <c r="M191" s="131"/>
      <c r="N191" s="131"/>
      <c r="O191" s="132"/>
      <c r="P191" s="133"/>
      <c r="Q191" s="131"/>
      <c r="R191" s="131"/>
      <c r="S191" s="132"/>
      <c r="T191" s="133"/>
      <c r="U191" s="131"/>
      <c r="V191" s="131"/>
      <c r="W191" s="132"/>
      <c r="X191" s="133"/>
      <c r="Y191" s="131"/>
      <c r="Z191" s="131"/>
      <c r="AA191" s="132"/>
      <c r="AB191" s="133"/>
      <c r="AC191" s="135"/>
      <c r="AD191" s="135"/>
    </row>
    <row r="192" spans="1:30" s="134" customFormat="1" ht="24" hidden="1">
      <c r="A192" s="137" t="s">
        <v>202</v>
      </c>
      <c r="B192" s="139" t="s">
        <v>461</v>
      </c>
      <c r="C192" s="130" t="s">
        <v>462</v>
      </c>
      <c r="D192" s="110">
        <v>0</v>
      </c>
      <c r="E192" s="110"/>
      <c r="F192" s="82">
        <f t="shared" si="7"/>
        <v>0</v>
      </c>
      <c r="G192" s="213" t="e">
        <f t="shared" si="8"/>
        <v>#DIV/0!</v>
      </c>
      <c r="I192" s="131"/>
      <c r="J192" s="131"/>
      <c r="K192" s="132"/>
      <c r="L192" s="133"/>
      <c r="M192" s="131"/>
      <c r="N192" s="131"/>
      <c r="O192" s="132"/>
      <c r="P192" s="133"/>
      <c r="Q192" s="131"/>
      <c r="R192" s="131"/>
      <c r="S192" s="132"/>
      <c r="T192" s="133"/>
      <c r="U192" s="131"/>
      <c r="V192" s="131"/>
      <c r="W192" s="132"/>
      <c r="X192" s="133"/>
      <c r="Y192" s="131"/>
      <c r="Z192" s="131"/>
      <c r="AA192" s="132"/>
      <c r="AB192" s="133"/>
      <c r="AC192" s="135"/>
      <c r="AD192" s="135"/>
    </row>
    <row r="193" spans="1:30" s="134" customFormat="1" ht="36">
      <c r="A193" s="137" t="s">
        <v>202</v>
      </c>
      <c r="B193" s="139" t="s">
        <v>463</v>
      </c>
      <c r="C193" s="130" t="s">
        <v>1118</v>
      </c>
      <c r="D193" s="110">
        <v>0</v>
      </c>
      <c r="E193" s="110">
        <v>344.4</v>
      </c>
      <c r="F193" s="82">
        <f t="shared" si="7"/>
        <v>-344.4</v>
      </c>
      <c r="G193" s="213" t="e">
        <f t="shared" si="8"/>
        <v>#DIV/0!</v>
      </c>
      <c r="I193" s="131"/>
      <c r="J193" s="131"/>
      <c r="K193" s="132"/>
      <c r="L193" s="133"/>
      <c r="M193" s="131"/>
      <c r="N193" s="131"/>
      <c r="O193" s="132"/>
      <c r="P193" s="133"/>
      <c r="Q193" s="131"/>
      <c r="R193" s="131"/>
      <c r="S193" s="132"/>
      <c r="T193" s="133"/>
      <c r="U193" s="131"/>
      <c r="V193" s="131"/>
      <c r="W193" s="132"/>
      <c r="X193" s="133"/>
      <c r="Y193" s="131"/>
      <c r="Z193" s="131"/>
      <c r="AA193" s="132"/>
      <c r="AB193" s="133"/>
      <c r="AC193" s="135"/>
      <c r="AD193" s="135"/>
    </row>
    <row r="194" spans="1:30" s="134" customFormat="1" ht="12">
      <c r="A194" s="137" t="s">
        <v>202</v>
      </c>
      <c r="B194" s="139" t="s">
        <v>464</v>
      </c>
      <c r="C194" s="130" t="s">
        <v>465</v>
      </c>
      <c r="D194" s="110">
        <f>SUM(D195:D196)</f>
        <v>0</v>
      </c>
      <c r="E194" s="110">
        <f>SUM(E195:E196)</f>
        <v>1134.3</v>
      </c>
      <c r="F194" s="82">
        <f t="shared" si="7"/>
        <v>-1134.3</v>
      </c>
      <c r="G194" s="213" t="e">
        <f t="shared" si="8"/>
        <v>#DIV/0!</v>
      </c>
      <c r="I194" s="131"/>
      <c r="J194" s="131"/>
      <c r="K194" s="132"/>
      <c r="L194" s="133"/>
      <c r="M194" s="131"/>
      <c r="N194" s="131"/>
      <c r="O194" s="132"/>
      <c r="P194" s="133"/>
      <c r="Q194" s="131"/>
      <c r="R194" s="131"/>
      <c r="S194" s="132"/>
      <c r="T194" s="133"/>
      <c r="U194" s="131"/>
      <c r="V194" s="131"/>
      <c r="W194" s="132"/>
      <c r="X194" s="133"/>
      <c r="Y194" s="131"/>
      <c r="Z194" s="131"/>
      <c r="AA194" s="132"/>
      <c r="AB194" s="133"/>
      <c r="AC194" s="135"/>
      <c r="AD194" s="135"/>
    </row>
    <row r="195" spans="1:30" s="166" customFormat="1" ht="48">
      <c r="A195" s="160" t="s">
        <v>202</v>
      </c>
      <c r="B195" s="161" t="s">
        <v>464</v>
      </c>
      <c r="C195" s="162" t="s">
        <v>1119</v>
      </c>
      <c r="D195" s="153">
        <v>0</v>
      </c>
      <c r="E195" s="153">
        <v>1134.3</v>
      </c>
      <c r="F195" s="82">
        <f t="shared" si="7"/>
        <v>-1134.3</v>
      </c>
      <c r="G195" s="213" t="e">
        <f t="shared" si="8"/>
        <v>#DIV/0!</v>
      </c>
      <c r="I195" s="163"/>
      <c r="J195" s="163"/>
      <c r="K195" s="164"/>
      <c r="L195" s="165"/>
      <c r="M195" s="163"/>
      <c r="N195" s="163"/>
      <c r="O195" s="164"/>
      <c r="P195" s="165"/>
      <c r="Q195" s="163"/>
      <c r="R195" s="163"/>
      <c r="S195" s="164"/>
      <c r="T195" s="165"/>
      <c r="U195" s="163"/>
      <c r="V195" s="163"/>
      <c r="W195" s="164"/>
      <c r="X195" s="165"/>
      <c r="Y195" s="163"/>
      <c r="Z195" s="163"/>
      <c r="AA195" s="164"/>
      <c r="AB195" s="165"/>
      <c r="AC195" s="167"/>
      <c r="AD195" s="167"/>
    </row>
    <row r="196" spans="1:30" s="166" customFormat="1" ht="60" hidden="1">
      <c r="A196" s="160" t="s">
        <v>202</v>
      </c>
      <c r="B196" s="161" t="s">
        <v>464</v>
      </c>
      <c r="C196" s="162" t="s">
        <v>466</v>
      </c>
      <c r="D196" s="153"/>
      <c r="E196" s="153"/>
      <c r="F196" s="82">
        <f t="shared" si="7"/>
        <v>0</v>
      </c>
      <c r="G196" s="213" t="e">
        <f t="shared" si="8"/>
        <v>#DIV/0!</v>
      </c>
      <c r="I196" s="163"/>
      <c r="J196" s="163"/>
      <c r="K196" s="164"/>
      <c r="L196" s="165"/>
      <c r="M196" s="163"/>
      <c r="N196" s="163"/>
      <c r="O196" s="164"/>
      <c r="P196" s="165"/>
      <c r="Q196" s="163"/>
      <c r="R196" s="163"/>
      <c r="S196" s="164"/>
      <c r="T196" s="165"/>
      <c r="U196" s="163"/>
      <c r="V196" s="163"/>
      <c r="W196" s="164"/>
      <c r="X196" s="165"/>
      <c r="Y196" s="163"/>
      <c r="Z196" s="163"/>
      <c r="AA196" s="164"/>
      <c r="AB196" s="165"/>
      <c r="AC196" s="167"/>
      <c r="AD196" s="167"/>
    </row>
    <row r="197" spans="1:30" s="92" customFormat="1" ht="12">
      <c r="A197" s="85" t="s">
        <v>202</v>
      </c>
      <c r="B197" s="126" t="s">
        <v>467</v>
      </c>
      <c r="C197" s="87" t="s">
        <v>468</v>
      </c>
      <c r="D197" s="233">
        <f>D198+D199+D200+D227+D232+D228+D230+D231+D229</f>
        <v>3582.7</v>
      </c>
      <c r="E197" s="233">
        <f>E198+E199+E200+E227+E232+E228+E230+E231+E229</f>
        <v>60700.5</v>
      </c>
      <c r="F197" s="234">
        <f t="shared" si="7"/>
        <v>-57117.8</v>
      </c>
      <c r="G197" s="235">
        <f t="shared" si="8"/>
        <v>16.94266893683535</v>
      </c>
      <c r="I197" s="88">
        <f>SUM(M197,Q197,U197,Y197)</f>
        <v>137.29999999999998</v>
      </c>
      <c r="J197" s="88">
        <f>SUM(N197,R197,V197,Z197)</f>
        <v>0</v>
      </c>
      <c r="K197" s="89">
        <f>J197/I197</f>
        <v>0</v>
      </c>
      <c r="L197" s="90">
        <f>J197-I197</f>
        <v>-137.29999999999998</v>
      </c>
      <c r="M197" s="88">
        <v>78.5</v>
      </c>
      <c r="N197" s="88"/>
      <c r="O197" s="89">
        <f>N197/M197</f>
        <v>0</v>
      </c>
      <c r="P197" s="90">
        <f>N197-M197</f>
        <v>-78.5</v>
      </c>
      <c r="Q197" s="88">
        <v>19.6</v>
      </c>
      <c r="R197" s="88"/>
      <c r="S197" s="89">
        <f>R197/Q197</f>
        <v>0</v>
      </c>
      <c r="T197" s="90">
        <f>R197-Q197</f>
        <v>-19.6</v>
      </c>
      <c r="U197" s="88">
        <v>19.6</v>
      </c>
      <c r="V197" s="88"/>
      <c r="W197" s="89">
        <f>V197/U197</f>
        <v>0</v>
      </c>
      <c r="X197" s="90">
        <f>V197-U197</f>
        <v>-19.6</v>
      </c>
      <c r="Y197" s="88">
        <v>19.6</v>
      </c>
      <c r="Z197" s="88"/>
      <c r="AA197" s="89">
        <f>Z197/Y197</f>
        <v>0</v>
      </c>
      <c r="AB197" s="90">
        <f>Z197-Y197</f>
        <v>-19.6</v>
      </c>
      <c r="AC197" s="93"/>
      <c r="AD197" s="93"/>
    </row>
    <row r="198" spans="1:30" s="134" customFormat="1" ht="48" hidden="1">
      <c r="A198" s="137" t="s">
        <v>202</v>
      </c>
      <c r="B198" s="139" t="s">
        <v>469</v>
      </c>
      <c r="C198" s="130" t="s">
        <v>470</v>
      </c>
      <c r="D198" s="110"/>
      <c r="E198" s="110"/>
      <c r="F198" s="82">
        <f t="shared" si="7"/>
        <v>0</v>
      </c>
      <c r="G198" s="213" t="e">
        <f t="shared" si="8"/>
        <v>#DIV/0!</v>
      </c>
      <c r="I198" s="131"/>
      <c r="J198" s="131"/>
      <c r="K198" s="132"/>
      <c r="L198" s="133"/>
      <c r="M198" s="131"/>
      <c r="N198" s="131"/>
      <c r="O198" s="132"/>
      <c r="P198" s="133"/>
      <c r="Q198" s="131"/>
      <c r="R198" s="131"/>
      <c r="S198" s="132"/>
      <c r="T198" s="133"/>
      <c r="U198" s="131"/>
      <c r="V198" s="131"/>
      <c r="W198" s="132"/>
      <c r="X198" s="133"/>
      <c r="Y198" s="131"/>
      <c r="Z198" s="131"/>
      <c r="AA198" s="132"/>
      <c r="AB198" s="133"/>
      <c r="AC198" s="135"/>
      <c r="AD198" s="135"/>
    </row>
    <row r="199" spans="1:30" s="134" customFormat="1" ht="36" hidden="1">
      <c r="A199" s="137" t="s">
        <v>202</v>
      </c>
      <c r="B199" s="139" t="s">
        <v>471</v>
      </c>
      <c r="C199" s="130" t="s">
        <v>472</v>
      </c>
      <c r="D199" s="110"/>
      <c r="E199" s="110"/>
      <c r="F199" s="82">
        <f t="shared" si="7"/>
        <v>0</v>
      </c>
      <c r="G199" s="213" t="e">
        <f t="shared" si="8"/>
        <v>#DIV/0!</v>
      </c>
      <c r="I199" s="131"/>
      <c r="J199" s="131"/>
      <c r="K199" s="132"/>
      <c r="L199" s="133"/>
      <c r="M199" s="131"/>
      <c r="N199" s="131"/>
      <c r="O199" s="132"/>
      <c r="P199" s="133"/>
      <c r="Q199" s="131"/>
      <c r="R199" s="131"/>
      <c r="S199" s="132"/>
      <c r="T199" s="133"/>
      <c r="U199" s="131"/>
      <c r="V199" s="131"/>
      <c r="W199" s="132"/>
      <c r="X199" s="133"/>
      <c r="Y199" s="131"/>
      <c r="Z199" s="131"/>
      <c r="AA199" s="132"/>
      <c r="AB199" s="133"/>
      <c r="AC199" s="135"/>
      <c r="AD199" s="135"/>
    </row>
    <row r="200" spans="1:30" s="134" customFormat="1" ht="48">
      <c r="A200" s="137" t="s">
        <v>202</v>
      </c>
      <c r="B200" s="139" t="s">
        <v>473</v>
      </c>
      <c r="C200" s="130" t="s">
        <v>474</v>
      </c>
      <c r="D200" s="110">
        <f>SUM(D201:D226)</f>
        <v>1082.7</v>
      </c>
      <c r="E200" s="110">
        <f>SUM(E201:E226)</f>
        <v>25022.5</v>
      </c>
      <c r="F200" s="111">
        <f t="shared" si="7"/>
        <v>-23939.8</v>
      </c>
      <c r="G200" s="214">
        <f t="shared" si="8"/>
        <v>23.11120347279948</v>
      </c>
      <c r="I200" s="131"/>
      <c r="J200" s="131"/>
      <c r="K200" s="132"/>
      <c r="L200" s="133"/>
      <c r="M200" s="131"/>
      <c r="N200" s="131"/>
      <c r="O200" s="132"/>
      <c r="P200" s="133"/>
      <c r="Q200" s="131"/>
      <c r="R200" s="131"/>
      <c r="S200" s="132"/>
      <c r="T200" s="133"/>
      <c r="U200" s="131"/>
      <c r="V200" s="131"/>
      <c r="W200" s="132"/>
      <c r="X200" s="133"/>
      <c r="Y200" s="131"/>
      <c r="Z200" s="131"/>
      <c r="AA200" s="132"/>
      <c r="AB200" s="133"/>
      <c r="AC200" s="135"/>
      <c r="AD200" s="135"/>
    </row>
    <row r="201" spans="1:30" s="134" customFormat="1" ht="12">
      <c r="A201" s="160" t="s">
        <v>202</v>
      </c>
      <c r="B201" s="161" t="s">
        <v>473</v>
      </c>
      <c r="C201" s="162" t="s">
        <v>475</v>
      </c>
      <c r="D201" s="153">
        <v>0</v>
      </c>
      <c r="E201" s="153">
        <v>421.8</v>
      </c>
      <c r="F201" s="154">
        <f t="shared" si="7"/>
        <v>-421.8</v>
      </c>
      <c r="G201" s="216" t="e">
        <f t="shared" si="8"/>
        <v>#DIV/0!</v>
      </c>
      <c r="I201" s="131"/>
      <c r="J201" s="131"/>
      <c r="K201" s="132"/>
      <c r="L201" s="133"/>
      <c r="M201" s="131"/>
      <c r="N201" s="131"/>
      <c r="O201" s="132"/>
      <c r="P201" s="133"/>
      <c r="Q201" s="131"/>
      <c r="R201" s="131"/>
      <c r="S201" s="132"/>
      <c r="T201" s="133"/>
      <c r="U201" s="131"/>
      <c r="V201" s="131"/>
      <c r="W201" s="132"/>
      <c r="X201" s="133"/>
      <c r="Y201" s="131"/>
      <c r="Z201" s="131"/>
      <c r="AA201" s="132"/>
      <c r="AB201" s="133"/>
      <c r="AC201" s="135"/>
      <c r="AD201" s="135"/>
    </row>
    <row r="202" spans="1:30" s="134" customFormat="1" ht="12">
      <c r="A202" s="160" t="s">
        <v>202</v>
      </c>
      <c r="B202" s="161" t="s">
        <v>473</v>
      </c>
      <c r="C202" s="162" t="s">
        <v>476</v>
      </c>
      <c r="D202" s="153">
        <v>0</v>
      </c>
      <c r="E202" s="153">
        <v>6928.8</v>
      </c>
      <c r="F202" s="154">
        <f t="shared" si="7"/>
        <v>-6928.8</v>
      </c>
      <c r="G202" s="216" t="e">
        <f t="shared" si="8"/>
        <v>#DIV/0!</v>
      </c>
      <c r="I202" s="131"/>
      <c r="J202" s="131"/>
      <c r="K202" s="132"/>
      <c r="L202" s="133"/>
      <c r="M202" s="131"/>
      <c r="N202" s="131"/>
      <c r="O202" s="132"/>
      <c r="P202" s="133"/>
      <c r="Q202" s="131"/>
      <c r="R202" s="131"/>
      <c r="S202" s="132"/>
      <c r="T202" s="133"/>
      <c r="U202" s="131"/>
      <c r="V202" s="131"/>
      <c r="W202" s="132"/>
      <c r="X202" s="133"/>
      <c r="Y202" s="131"/>
      <c r="Z202" s="131"/>
      <c r="AA202" s="132"/>
      <c r="AB202" s="133"/>
      <c r="AC202" s="135"/>
      <c r="AD202" s="135"/>
    </row>
    <row r="203" spans="1:30" s="134" customFormat="1" ht="12">
      <c r="A203" s="160" t="s">
        <v>202</v>
      </c>
      <c r="B203" s="161" t="s">
        <v>473</v>
      </c>
      <c r="C203" s="162" t="s">
        <v>477</v>
      </c>
      <c r="D203" s="153">
        <v>0</v>
      </c>
      <c r="E203" s="153">
        <v>481.3</v>
      </c>
      <c r="F203" s="154">
        <f t="shared" si="7"/>
        <v>-481.3</v>
      </c>
      <c r="G203" s="216" t="e">
        <f t="shared" si="8"/>
        <v>#DIV/0!</v>
      </c>
      <c r="I203" s="131"/>
      <c r="J203" s="131"/>
      <c r="K203" s="132"/>
      <c r="L203" s="133"/>
      <c r="M203" s="131"/>
      <c r="N203" s="131"/>
      <c r="O203" s="132"/>
      <c r="P203" s="133"/>
      <c r="Q203" s="131"/>
      <c r="R203" s="131"/>
      <c r="S203" s="132"/>
      <c r="T203" s="133"/>
      <c r="U203" s="131"/>
      <c r="V203" s="131"/>
      <c r="W203" s="132"/>
      <c r="X203" s="133"/>
      <c r="Y203" s="131"/>
      <c r="Z203" s="131"/>
      <c r="AA203" s="132"/>
      <c r="AB203" s="133"/>
      <c r="AC203" s="135"/>
      <c r="AD203" s="135"/>
    </row>
    <row r="204" spans="1:30" s="134" customFormat="1" ht="25.5">
      <c r="A204" s="160" t="s">
        <v>202</v>
      </c>
      <c r="B204" s="161" t="s">
        <v>473</v>
      </c>
      <c r="C204" s="270" t="s">
        <v>1120</v>
      </c>
      <c r="D204" s="153">
        <v>0</v>
      </c>
      <c r="E204" s="153">
        <v>1542.6</v>
      </c>
      <c r="F204" s="154">
        <f t="shared" si="7"/>
        <v>-1542.6</v>
      </c>
      <c r="G204" s="216" t="e">
        <f t="shared" si="8"/>
        <v>#DIV/0!</v>
      </c>
      <c r="I204" s="131"/>
      <c r="J204" s="131"/>
      <c r="K204" s="132"/>
      <c r="L204" s="133"/>
      <c r="M204" s="131"/>
      <c r="N204" s="131"/>
      <c r="O204" s="132"/>
      <c r="P204" s="133"/>
      <c r="Q204" s="131"/>
      <c r="R204" s="131"/>
      <c r="S204" s="132"/>
      <c r="T204" s="133"/>
      <c r="U204" s="131"/>
      <c r="V204" s="131"/>
      <c r="W204" s="132"/>
      <c r="X204" s="133"/>
      <c r="Y204" s="131"/>
      <c r="Z204" s="131"/>
      <c r="AA204" s="132"/>
      <c r="AB204" s="133"/>
      <c r="AC204" s="135"/>
      <c r="AD204" s="135"/>
    </row>
    <row r="205" spans="1:30" s="134" customFormat="1" ht="36">
      <c r="A205" s="160" t="s">
        <v>202</v>
      </c>
      <c r="B205" s="161" t="s">
        <v>473</v>
      </c>
      <c r="C205" s="162" t="s">
        <v>478</v>
      </c>
      <c r="D205" s="153">
        <v>0</v>
      </c>
      <c r="E205" s="153">
        <v>64.6</v>
      </c>
      <c r="F205" s="154">
        <f t="shared" si="7"/>
        <v>-64.6</v>
      </c>
      <c r="G205" s="216" t="e">
        <f t="shared" si="8"/>
        <v>#DIV/0!</v>
      </c>
      <c r="I205" s="131"/>
      <c r="J205" s="131"/>
      <c r="K205" s="132"/>
      <c r="L205" s="133"/>
      <c r="M205" s="131"/>
      <c r="N205" s="131"/>
      <c r="O205" s="132"/>
      <c r="P205" s="133"/>
      <c r="Q205" s="131"/>
      <c r="R205" s="131"/>
      <c r="S205" s="132"/>
      <c r="T205" s="133"/>
      <c r="U205" s="131"/>
      <c r="V205" s="131"/>
      <c r="W205" s="132"/>
      <c r="X205" s="133"/>
      <c r="Y205" s="131"/>
      <c r="Z205" s="131"/>
      <c r="AA205" s="132"/>
      <c r="AB205" s="133"/>
      <c r="AC205" s="135"/>
      <c r="AD205" s="135"/>
    </row>
    <row r="206" spans="1:30" s="134" customFormat="1" ht="12" hidden="1">
      <c r="A206" s="160" t="s">
        <v>202</v>
      </c>
      <c r="B206" s="161" t="s">
        <v>473</v>
      </c>
      <c r="C206" s="162" t="s">
        <v>479</v>
      </c>
      <c r="D206" s="153">
        <v>0</v>
      </c>
      <c r="E206" s="153"/>
      <c r="F206" s="154">
        <f t="shared" si="7"/>
        <v>0</v>
      </c>
      <c r="G206" s="216" t="e">
        <f t="shared" si="8"/>
        <v>#DIV/0!</v>
      </c>
      <c r="I206" s="131"/>
      <c r="J206" s="131"/>
      <c r="K206" s="132"/>
      <c r="L206" s="133"/>
      <c r="M206" s="131"/>
      <c r="N206" s="131"/>
      <c r="O206" s="132"/>
      <c r="P206" s="133"/>
      <c r="Q206" s="131"/>
      <c r="R206" s="131"/>
      <c r="S206" s="132"/>
      <c r="T206" s="133"/>
      <c r="U206" s="131"/>
      <c r="V206" s="131"/>
      <c r="W206" s="132"/>
      <c r="X206" s="133"/>
      <c r="Y206" s="131"/>
      <c r="Z206" s="131"/>
      <c r="AA206" s="132"/>
      <c r="AB206" s="133"/>
      <c r="AC206" s="135"/>
      <c r="AD206" s="135"/>
    </row>
    <row r="207" spans="1:30" s="134" customFormat="1" ht="60">
      <c r="A207" s="160" t="s">
        <v>202</v>
      </c>
      <c r="B207" s="161" t="s">
        <v>473</v>
      </c>
      <c r="C207" s="162" t="s">
        <v>1121</v>
      </c>
      <c r="D207" s="153">
        <v>0</v>
      </c>
      <c r="E207" s="153">
        <v>203.9</v>
      </c>
      <c r="F207" s="154">
        <f t="shared" si="7"/>
        <v>-203.9</v>
      </c>
      <c r="G207" s="216" t="e">
        <f t="shared" si="8"/>
        <v>#DIV/0!</v>
      </c>
      <c r="I207" s="131"/>
      <c r="J207" s="131"/>
      <c r="K207" s="132"/>
      <c r="L207" s="133"/>
      <c r="M207" s="131"/>
      <c r="N207" s="131"/>
      <c r="O207" s="132"/>
      <c r="P207" s="133"/>
      <c r="Q207" s="131"/>
      <c r="R207" s="131"/>
      <c r="S207" s="132"/>
      <c r="T207" s="133"/>
      <c r="U207" s="131"/>
      <c r="V207" s="131"/>
      <c r="W207" s="132"/>
      <c r="X207" s="133"/>
      <c r="Y207" s="131"/>
      <c r="Z207" s="131"/>
      <c r="AA207" s="132"/>
      <c r="AB207" s="133"/>
      <c r="AC207" s="135"/>
      <c r="AD207" s="135"/>
    </row>
    <row r="208" spans="1:30" s="134" customFormat="1" ht="48">
      <c r="A208" s="160" t="s">
        <v>202</v>
      </c>
      <c r="B208" s="161" t="s">
        <v>473</v>
      </c>
      <c r="C208" s="162" t="s">
        <v>480</v>
      </c>
      <c r="D208" s="153">
        <v>0</v>
      </c>
      <c r="E208" s="153">
        <v>178.1</v>
      </c>
      <c r="F208" s="154">
        <f t="shared" si="7"/>
        <v>-178.1</v>
      </c>
      <c r="G208" s="216" t="e">
        <f t="shared" si="8"/>
        <v>#DIV/0!</v>
      </c>
      <c r="I208" s="131"/>
      <c r="J208" s="131"/>
      <c r="K208" s="132"/>
      <c r="L208" s="133"/>
      <c r="M208" s="131"/>
      <c r="N208" s="131"/>
      <c r="O208" s="132"/>
      <c r="P208" s="133"/>
      <c r="Q208" s="131"/>
      <c r="R208" s="131"/>
      <c r="S208" s="132"/>
      <c r="T208" s="133"/>
      <c r="U208" s="131"/>
      <c r="V208" s="131"/>
      <c r="W208" s="132"/>
      <c r="X208" s="133"/>
      <c r="Y208" s="131"/>
      <c r="Z208" s="131"/>
      <c r="AA208" s="132"/>
      <c r="AB208" s="133"/>
      <c r="AC208" s="135"/>
      <c r="AD208" s="135"/>
    </row>
    <row r="209" spans="1:30" s="134" customFormat="1" ht="12">
      <c r="A209" s="160" t="s">
        <v>202</v>
      </c>
      <c r="B209" s="161" t="s">
        <v>473</v>
      </c>
      <c r="C209" s="162" t="s">
        <v>481</v>
      </c>
      <c r="D209" s="153">
        <v>628.6</v>
      </c>
      <c r="E209" s="153">
        <v>11409.8</v>
      </c>
      <c r="F209" s="111">
        <f t="shared" si="7"/>
        <v>-10781.199999999999</v>
      </c>
      <c r="G209" s="214">
        <f t="shared" si="8"/>
        <v>18.151129494113903</v>
      </c>
      <c r="I209" s="131"/>
      <c r="J209" s="131"/>
      <c r="K209" s="132"/>
      <c r="L209" s="133"/>
      <c r="M209" s="131"/>
      <c r="N209" s="131"/>
      <c r="O209" s="132"/>
      <c r="P209" s="133"/>
      <c r="Q209" s="131"/>
      <c r="R209" s="131"/>
      <c r="S209" s="132"/>
      <c r="T209" s="133"/>
      <c r="U209" s="131"/>
      <c r="V209" s="131"/>
      <c r="W209" s="132"/>
      <c r="X209" s="133"/>
      <c r="Y209" s="131"/>
      <c r="Z209" s="131"/>
      <c r="AA209" s="132"/>
      <c r="AB209" s="133"/>
      <c r="AC209" s="135"/>
      <c r="AD209" s="135"/>
    </row>
    <row r="210" spans="1:30" s="134" customFormat="1" ht="12" hidden="1">
      <c r="A210" s="160" t="s">
        <v>202</v>
      </c>
      <c r="B210" s="161" t="s">
        <v>473</v>
      </c>
      <c r="C210" s="162" t="s">
        <v>482</v>
      </c>
      <c r="D210" s="153"/>
      <c r="E210" s="153"/>
      <c r="F210" s="111">
        <f t="shared" si="7"/>
        <v>0</v>
      </c>
      <c r="G210" s="214" t="e">
        <f t="shared" si="8"/>
        <v>#DIV/0!</v>
      </c>
      <c r="I210" s="131"/>
      <c r="J210" s="131"/>
      <c r="K210" s="132"/>
      <c r="L210" s="133"/>
      <c r="M210" s="131"/>
      <c r="N210" s="131"/>
      <c r="O210" s="132"/>
      <c r="P210" s="133"/>
      <c r="Q210" s="131"/>
      <c r="R210" s="131"/>
      <c r="S210" s="132"/>
      <c r="T210" s="133"/>
      <c r="U210" s="131"/>
      <c r="V210" s="131"/>
      <c r="W210" s="132"/>
      <c r="X210" s="133"/>
      <c r="Y210" s="131"/>
      <c r="Z210" s="131"/>
      <c r="AA210" s="132"/>
      <c r="AB210" s="133"/>
      <c r="AC210" s="135"/>
      <c r="AD210" s="135"/>
    </row>
    <row r="211" spans="1:30" s="134" customFormat="1" ht="12" hidden="1">
      <c r="A211" s="160" t="s">
        <v>202</v>
      </c>
      <c r="B211" s="161" t="s">
        <v>473</v>
      </c>
      <c r="C211" s="162" t="s">
        <v>483</v>
      </c>
      <c r="D211" s="153"/>
      <c r="E211" s="153"/>
      <c r="F211" s="111">
        <f t="shared" si="7"/>
        <v>0</v>
      </c>
      <c r="G211" s="214" t="e">
        <f t="shared" si="8"/>
        <v>#DIV/0!</v>
      </c>
      <c r="I211" s="131"/>
      <c r="J211" s="131"/>
      <c r="K211" s="132"/>
      <c r="L211" s="133"/>
      <c r="M211" s="131"/>
      <c r="N211" s="131"/>
      <c r="O211" s="132"/>
      <c r="P211" s="133"/>
      <c r="Q211" s="131"/>
      <c r="R211" s="131"/>
      <c r="S211" s="132"/>
      <c r="T211" s="133"/>
      <c r="U211" s="131"/>
      <c r="V211" s="131"/>
      <c r="W211" s="132"/>
      <c r="X211" s="133"/>
      <c r="Y211" s="131"/>
      <c r="Z211" s="131"/>
      <c r="AA211" s="132"/>
      <c r="AB211" s="133"/>
      <c r="AC211" s="135"/>
      <c r="AD211" s="135"/>
    </row>
    <row r="212" spans="1:30" s="134" customFormat="1" ht="12" hidden="1">
      <c r="A212" s="160" t="s">
        <v>202</v>
      </c>
      <c r="B212" s="161" t="s">
        <v>473</v>
      </c>
      <c r="C212" s="162" t="s">
        <v>157</v>
      </c>
      <c r="D212" s="153"/>
      <c r="E212" s="153"/>
      <c r="F212" s="111">
        <f aca="true" t="shared" si="9" ref="F212:F273">D212-E212</f>
        <v>0</v>
      </c>
      <c r="G212" s="214" t="e">
        <f aca="true" t="shared" si="10" ref="G212:G274">E212/D212</f>
        <v>#DIV/0!</v>
      </c>
      <c r="I212" s="131"/>
      <c r="J212" s="131"/>
      <c r="K212" s="132"/>
      <c r="L212" s="133"/>
      <c r="M212" s="131"/>
      <c r="N212" s="131"/>
      <c r="O212" s="132"/>
      <c r="P212" s="133"/>
      <c r="Q212" s="131"/>
      <c r="R212" s="131"/>
      <c r="S212" s="132"/>
      <c r="T212" s="133"/>
      <c r="U212" s="131"/>
      <c r="V212" s="131"/>
      <c r="W212" s="132"/>
      <c r="X212" s="133"/>
      <c r="Y212" s="131"/>
      <c r="Z212" s="131"/>
      <c r="AA212" s="132"/>
      <c r="AB212" s="133"/>
      <c r="AC212" s="135"/>
      <c r="AD212" s="135"/>
    </row>
    <row r="213" spans="1:30" s="134" customFormat="1" ht="12" hidden="1">
      <c r="A213" s="160" t="s">
        <v>202</v>
      </c>
      <c r="B213" s="161" t="s">
        <v>473</v>
      </c>
      <c r="C213" s="162" t="s">
        <v>484</v>
      </c>
      <c r="D213" s="153"/>
      <c r="E213" s="153"/>
      <c r="F213" s="111">
        <f t="shared" si="9"/>
        <v>0</v>
      </c>
      <c r="G213" s="214" t="e">
        <f t="shared" si="10"/>
        <v>#DIV/0!</v>
      </c>
      <c r="I213" s="131"/>
      <c r="J213" s="131"/>
      <c r="K213" s="132"/>
      <c r="L213" s="133"/>
      <c r="M213" s="131"/>
      <c r="N213" s="131"/>
      <c r="O213" s="132"/>
      <c r="P213" s="133"/>
      <c r="Q213" s="131"/>
      <c r="R213" s="131"/>
      <c r="S213" s="132"/>
      <c r="T213" s="133"/>
      <c r="U213" s="131"/>
      <c r="V213" s="131"/>
      <c r="W213" s="132"/>
      <c r="X213" s="133"/>
      <c r="Y213" s="131"/>
      <c r="Z213" s="131"/>
      <c r="AA213" s="132"/>
      <c r="AB213" s="133"/>
      <c r="AC213" s="135"/>
      <c r="AD213" s="135"/>
    </row>
    <row r="214" spans="1:30" s="134" customFormat="1" ht="24" hidden="1">
      <c r="A214" s="160" t="s">
        <v>202</v>
      </c>
      <c r="B214" s="161" t="s">
        <v>473</v>
      </c>
      <c r="C214" s="162" t="s">
        <v>485</v>
      </c>
      <c r="D214" s="153"/>
      <c r="E214" s="153"/>
      <c r="F214" s="111">
        <f t="shared" si="9"/>
        <v>0</v>
      </c>
      <c r="G214" s="214" t="e">
        <f t="shared" si="10"/>
        <v>#DIV/0!</v>
      </c>
      <c r="I214" s="131"/>
      <c r="J214" s="131"/>
      <c r="K214" s="132"/>
      <c r="L214" s="133"/>
      <c r="M214" s="131"/>
      <c r="N214" s="131"/>
      <c r="O214" s="132"/>
      <c r="P214" s="133"/>
      <c r="Q214" s="131"/>
      <c r="R214" s="131"/>
      <c r="S214" s="132"/>
      <c r="T214" s="133"/>
      <c r="U214" s="131"/>
      <c r="V214" s="131"/>
      <c r="W214" s="132"/>
      <c r="X214" s="133"/>
      <c r="Y214" s="131"/>
      <c r="Z214" s="131"/>
      <c r="AA214" s="132"/>
      <c r="AB214" s="133"/>
      <c r="AC214" s="135"/>
      <c r="AD214" s="135"/>
    </row>
    <row r="215" spans="1:30" s="134" customFormat="1" ht="12">
      <c r="A215" s="160" t="s">
        <v>202</v>
      </c>
      <c r="B215" s="161" t="s">
        <v>473</v>
      </c>
      <c r="C215" s="162" t="s">
        <v>486</v>
      </c>
      <c r="D215" s="153">
        <v>0</v>
      </c>
      <c r="E215" s="153">
        <v>1987.5</v>
      </c>
      <c r="F215" s="111">
        <f t="shared" si="9"/>
        <v>-1987.5</v>
      </c>
      <c r="G215" s="214" t="e">
        <f t="shared" si="10"/>
        <v>#DIV/0!</v>
      </c>
      <c r="I215" s="131"/>
      <c r="J215" s="131"/>
      <c r="K215" s="132"/>
      <c r="L215" s="133"/>
      <c r="M215" s="131"/>
      <c r="N215" s="131"/>
      <c r="O215" s="132"/>
      <c r="P215" s="133"/>
      <c r="Q215" s="131"/>
      <c r="R215" s="131"/>
      <c r="S215" s="132"/>
      <c r="T215" s="133"/>
      <c r="U215" s="131"/>
      <c r="V215" s="131"/>
      <c r="W215" s="132"/>
      <c r="X215" s="133"/>
      <c r="Y215" s="131"/>
      <c r="Z215" s="131"/>
      <c r="AA215" s="132"/>
      <c r="AB215" s="133"/>
      <c r="AC215" s="135"/>
      <c r="AD215" s="135"/>
    </row>
    <row r="216" spans="1:30" s="134" customFormat="1" ht="12" hidden="1">
      <c r="A216" s="160" t="s">
        <v>202</v>
      </c>
      <c r="B216" s="161" t="s">
        <v>473</v>
      </c>
      <c r="C216" s="162" t="s">
        <v>487</v>
      </c>
      <c r="D216" s="153"/>
      <c r="E216" s="153"/>
      <c r="F216" s="111">
        <f t="shared" si="9"/>
        <v>0</v>
      </c>
      <c r="G216" s="214" t="e">
        <f t="shared" si="10"/>
        <v>#DIV/0!</v>
      </c>
      <c r="I216" s="131"/>
      <c r="J216" s="131"/>
      <c r="K216" s="132"/>
      <c r="L216" s="133"/>
      <c r="M216" s="131"/>
      <c r="N216" s="131"/>
      <c r="O216" s="132"/>
      <c r="P216" s="133"/>
      <c r="Q216" s="131"/>
      <c r="R216" s="131"/>
      <c r="S216" s="132"/>
      <c r="T216" s="133"/>
      <c r="U216" s="131"/>
      <c r="V216" s="131"/>
      <c r="W216" s="132"/>
      <c r="X216" s="133"/>
      <c r="Y216" s="131"/>
      <c r="Z216" s="131"/>
      <c r="AA216" s="132"/>
      <c r="AB216" s="133"/>
      <c r="AC216" s="135"/>
      <c r="AD216" s="135"/>
    </row>
    <row r="217" spans="1:30" s="134" customFormat="1" ht="12">
      <c r="A217" s="160" t="s">
        <v>202</v>
      </c>
      <c r="B217" s="161" t="s">
        <v>473</v>
      </c>
      <c r="C217" s="162" t="s">
        <v>194</v>
      </c>
      <c r="D217" s="153">
        <v>454.1</v>
      </c>
      <c r="E217" s="153">
        <v>454.1</v>
      </c>
      <c r="F217" s="111">
        <f t="shared" si="9"/>
        <v>0</v>
      </c>
      <c r="G217" s="214">
        <f t="shared" si="10"/>
        <v>1</v>
      </c>
      <c r="I217" s="131"/>
      <c r="J217" s="131"/>
      <c r="K217" s="132"/>
      <c r="L217" s="133"/>
      <c r="M217" s="131"/>
      <c r="N217" s="131"/>
      <c r="O217" s="132"/>
      <c r="P217" s="133"/>
      <c r="Q217" s="131"/>
      <c r="R217" s="131"/>
      <c r="S217" s="132"/>
      <c r="T217" s="133"/>
      <c r="U217" s="131"/>
      <c r="V217" s="131"/>
      <c r="W217" s="132"/>
      <c r="X217" s="133"/>
      <c r="Y217" s="131"/>
      <c r="Z217" s="131"/>
      <c r="AA217" s="132"/>
      <c r="AB217" s="133"/>
      <c r="AC217" s="135"/>
      <c r="AD217" s="135"/>
    </row>
    <row r="218" spans="1:30" s="134" customFormat="1" ht="24">
      <c r="A218" s="160" t="s">
        <v>202</v>
      </c>
      <c r="B218" s="161" t="s">
        <v>473</v>
      </c>
      <c r="C218" s="162" t="s">
        <v>1122</v>
      </c>
      <c r="D218" s="153">
        <v>0</v>
      </c>
      <c r="E218" s="153">
        <v>1300</v>
      </c>
      <c r="F218" s="111">
        <f t="shared" si="9"/>
        <v>-1300</v>
      </c>
      <c r="G218" s="214" t="e">
        <f t="shared" si="10"/>
        <v>#DIV/0!</v>
      </c>
      <c r="I218" s="131"/>
      <c r="J218" s="131"/>
      <c r="K218" s="132"/>
      <c r="L218" s="133"/>
      <c r="M218" s="131"/>
      <c r="N218" s="131"/>
      <c r="O218" s="132"/>
      <c r="P218" s="133"/>
      <c r="Q218" s="131"/>
      <c r="R218" s="131"/>
      <c r="S218" s="132"/>
      <c r="T218" s="133"/>
      <c r="U218" s="131"/>
      <c r="V218" s="131"/>
      <c r="W218" s="132"/>
      <c r="X218" s="133"/>
      <c r="Y218" s="131"/>
      <c r="Z218" s="131"/>
      <c r="AA218" s="132"/>
      <c r="AB218" s="133"/>
      <c r="AC218" s="135"/>
      <c r="AD218" s="135"/>
    </row>
    <row r="219" spans="1:30" s="134" customFormat="1" ht="24">
      <c r="A219" s="160" t="s">
        <v>202</v>
      </c>
      <c r="B219" s="161" t="s">
        <v>473</v>
      </c>
      <c r="C219" s="162" t="s">
        <v>150</v>
      </c>
      <c r="D219" s="153">
        <v>0</v>
      </c>
      <c r="E219" s="153">
        <v>50</v>
      </c>
      <c r="F219" s="111">
        <f t="shared" si="9"/>
        <v>-50</v>
      </c>
      <c r="G219" s="214" t="e">
        <f t="shared" si="10"/>
        <v>#DIV/0!</v>
      </c>
      <c r="I219" s="131"/>
      <c r="J219" s="131"/>
      <c r="K219" s="132"/>
      <c r="L219" s="133"/>
      <c r="M219" s="131"/>
      <c r="N219" s="131"/>
      <c r="O219" s="132"/>
      <c r="P219" s="133"/>
      <c r="Q219" s="131"/>
      <c r="R219" s="131"/>
      <c r="S219" s="132"/>
      <c r="T219" s="133"/>
      <c r="U219" s="131"/>
      <c r="V219" s="131"/>
      <c r="W219" s="132"/>
      <c r="X219" s="133"/>
      <c r="Y219" s="131"/>
      <c r="Z219" s="131"/>
      <c r="AA219" s="132"/>
      <c r="AB219" s="133"/>
      <c r="AC219" s="135"/>
      <c r="AD219" s="135"/>
    </row>
    <row r="220" spans="1:30" s="134" customFormat="1" ht="24" hidden="1">
      <c r="A220" s="160" t="s">
        <v>202</v>
      </c>
      <c r="B220" s="161" t="s">
        <v>473</v>
      </c>
      <c r="C220" s="162" t="s">
        <v>488</v>
      </c>
      <c r="D220" s="153"/>
      <c r="E220" s="153"/>
      <c r="F220" s="111">
        <f t="shared" si="9"/>
        <v>0</v>
      </c>
      <c r="G220" s="214" t="e">
        <f t="shared" si="10"/>
        <v>#DIV/0!</v>
      </c>
      <c r="I220" s="131"/>
      <c r="J220" s="131"/>
      <c r="K220" s="132"/>
      <c r="L220" s="133"/>
      <c r="M220" s="131"/>
      <c r="N220" s="131"/>
      <c r="O220" s="132"/>
      <c r="P220" s="133"/>
      <c r="Q220" s="131"/>
      <c r="R220" s="131"/>
      <c r="S220" s="132"/>
      <c r="T220" s="133"/>
      <c r="U220" s="131"/>
      <c r="V220" s="131"/>
      <c r="W220" s="132"/>
      <c r="X220" s="133"/>
      <c r="Y220" s="131"/>
      <c r="Z220" s="131"/>
      <c r="AA220" s="132"/>
      <c r="AB220" s="133"/>
      <c r="AC220" s="135"/>
      <c r="AD220" s="135"/>
    </row>
    <row r="221" spans="1:30" s="134" customFormat="1" ht="36" hidden="1">
      <c r="A221" s="160" t="s">
        <v>202</v>
      </c>
      <c r="B221" s="161" t="s">
        <v>473</v>
      </c>
      <c r="C221" s="162" t="s">
        <v>489</v>
      </c>
      <c r="D221" s="153"/>
      <c r="E221" s="153"/>
      <c r="F221" s="111">
        <f t="shared" si="9"/>
        <v>0</v>
      </c>
      <c r="G221" s="214" t="e">
        <f t="shared" si="10"/>
        <v>#DIV/0!</v>
      </c>
      <c r="I221" s="131"/>
      <c r="J221" s="131"/>
      <c r="K221" s="132"/>
      <c r="L221" s="133"/>
      <c r="M221" s="131"/>
      <c r="N221" s="131"/>
      <c r="O221" s="132"/>
      <c r="P221" s="133"/>
      <c r="Q221" s="131"/>
      <c r="R221" s="131"/>
      <c r="S221" s="132"/>
      <c r="T221" s="133"/>
      <c r="U221" s="131"/>
      <c r="V221" s="131"/>
      <c r="W221" s="132"/>
      <c r="X221" s="133"/>
      <c r="Y221" s="131"/>
      <c r="Z221" s="131"/>
      <c r="AA221" s="132"/>
      <c r="AB221" s="133"/>
      <c r="AC221" s="135"/>
      <c r="AD221" s="135"/>
    </row>
    <row r="222" spans="1:30" s="134" customFormat="1" ht="12" hidden="1">
      <c r="A222" s="160" t="s">
        <v>202</v>
      </c>
      <c r="B222" s="161" t="s">
        <v>473</v>
      </c>
      <c r="C222" s="162" t="s">
        <v>490</v>
      </c>
      <c r="D222" s="153"/>
      <c r="E222" s="153"/>
      <c r="F222" s="111">
        <f t="shared" si="9"/>
        <v>0</v>
      </c>
      <c r="G222" s="214" t="e">
        <f t="shared" si="10"/>
        <v>#DIV/0!</v>
      </c>
      <c r="I222" s="131"/>
      <c r="J222" s="131"/>
      <c r="K222" s="132"/>
      <c r="L222" s="133"/>
      <c r="M222" s="131"/>
      <c r="N222" s="131"/>
      <c r="O222" s="132"/>
      <c r="P222" s="133"/>
      <c r="Q222" s="131"/>
      <c r="R222" s="131"/>
      <c r="S222" s="132"/>
      <c r="T222" s="133"/>
      <c r="U222" s="131"/>
      <c r="V222" s="131"/>
      <c r="W222" s="132"/>
      <c r="X222" s="133"/>
      <c r="Y222" s="131"/>
      <c r="Z222" s="131"/>
      <c r="AA222" s="132"/>
      <c r="AB222" s="133"/>
      <c r="AC222" s="135"/>
      <c r="AD222" s="135"/>
    </row>
    <row r="223" spans="1:30" s="134" customFormat="1" ht="12" hidden="1">
      <c r="A223" s="160" t="s">
        <v>202</v>
      </c>
      <c r="B223" s="161" t="s">
        <v>473</v>
      </c>
      <c r="C223" s="162" t="s">
        <v>491</v>
      </c>
      <c r="D223" s="153"/>
      <c r="E223" s="153"/>
      <c r="F223" s="111">
        <f t="shared" si="9"/>
        <v>0</v>
      </c>
      <c r="G223" s="214" t="e">
        <f t="shared" si="10"/>
        <v>#DIV/0!</v>
      </c>
      <c r="I223" s="131"/>
      <c r="J223" s="131"/>
      <c r="K223" s="132"/>
      <c r="L223" s="133"/>
      <c r="M223" s="131"/>
      <c r="N223" s="131"/>
      <c r="O223" s="132"/>
      <c r="P223" s="133"/>
      <c r="Q223" s="131"/>
      <c r="R223" s="131"/>
      <c r="S223" s="132"/>
      <c r="T223" s="133"/>
      <c r="U223" s="131"/>
      <c r="V223" s="131"/>
      <c r="W223" s="132"/>
      <c r="X223" s="133"/>
      <c r="Y223" s="131"/>
      <c r="Z223" s="131"/>
      <c r="AA223" s="132"/>
      <c r="AB223" s="133"/>
      <c r="AC223" s="135"/>
      <c r="AD223" s="135"/>
    </row>
    <row r="224" spans="1:30" s="134" customFormat="1" ht="12" hidden="1">
      <c r="A224" s="160" t="s">
        <v>202</v>
      </c>
      <c r="B224" s="161" t="s">
        <v>473</v>
      </c>
      <c r="C224" s="162" t="s">
        <v>492</v>
      </c>
      <c r="D224" s="153"/>
      <c r="E224" s="153"/>
      <c r="F224" s="111">
        <f t="shared" si="9"/>
        <v>0</v>
      </c>
      <c r="G224" s="214" t="e">
        <f t="shared" si="10"/>
        <v>#DIV/0!</v>
      </c>
      <c r="I224" s="131"/>
      <c r="J224" s="131"/>
      <c r="K224" s="132"/>
      <c r="L224" s="133"/>
      <c r="M224" s="131"/>
      <c r="N224" s="131"/>
      <c r="O224" s="132"/>
      <c r="P224" s="133"/>
      <c r="Q224" s="131"/>
      <c r="R224" s="131"/>
      <c r="S224" s="132"/>
      <c r="T224" s="133"/>
      <c r="U224" s="131"/>
      <c r="V224" s="131"/>
      <c r="W224" s="132"/>
      <c r="X224" s="133"/>
      <c r="Y224" s="131"/>
      <c r="Z224" s="131"/>
      <c r="AA224" s="132"/>
      <c r="AB224" s="133"/>
      <c r="AC224" s="135"/>
      <c r="AD224" s="135"/>
    </row>
    <row r="225" spans="1:30" s="134" customFormat="1" ht="12" hidden="1">
      <c r="A225" s="160" t="s">
        <v>202</v>
      </c>
      <c r="B225" s="161" t="s">
        <v>473</v>
      </c>
      <c r="C225" s="162" t="s">
        <v>493</v>
      </c>
      <c r="D225" s="153"/>
      <c r="E225" s="153"/>
      <c r="F225" s="111">
        <f t="shared" si="9"/>
        <v>0</v>
      </c>
      <c r="G225" s="214" t="e">
        <f t="shared" si="10"/>
        <v>#DIV/0!</v>
      </c>
      <c r="I225" s="131"/>
      <c r="J225" s="131"/>
      <c r="K225" s="132"/>
      <c r="L225" s="133"/>
      <c r="M225" s="131"/>
      <c r="N225" s="131"/>
      <c r="O225" s="132"/>
      <c r="P225" s="133"/>
      <c r="Q225" s="131"/>
      <c r="R225" s="131"/>
      <c r="S225" s="132"/>
      <c r="T225" s="133"/>
      <c r="U225" s="131"/>
      <c r="V225" s="131"/>
      <c r="W225" s="132"/>
      <c r="X225" s="133"/>
      <c r="Y225" s="131"/>
      <c r="Z225" s="131"/>
      <c r="AA225" s="132"/>
      <c r="AB225" s="133"/>
      <c r="AC225" s="135"/>
      <c r="AD225" s="135"/>
    </row>
    <row r="226" spans="1:30" s="134" customFormat="1" ht="12" hidden="1">
      <c r="A226" s="160" t="s">
        <v>202</v>
      </c>
      <c r="B226" s="161" t="s">
        <v>473</v>
      </c>
      <c r="C226" s="162" t="s">
        <v>494</v>
      </c>
      <c r="D226" s="153"/>
      <c r="E226" s="153"/>
      <c r="F226" s="111">
        <f t="shared" si="9"/>
        <v>0</v>
      </c>
      <c r="G226" s="214" t="e">
        <f t="shared" si="10"/>
        <v>#DIV/0!</v>
      </c>
      <c r="I226" s="131"/>
      <c r="J226" s="131"/>
      <c r="K226" s="132"/>
      <c r="L226" s="133"/>
      <c r="M226" s="131"/>
      <c r="N226" s="131"/>
      <c r="O226" s="132"/>
      <c r="P226" s="133"/>
      <c r="Q226" s="131"/>
      <c r="R226" s="131"/>
      <c r="S226" s="132"/>
      <c r="T226" s="133"/>
      <c r="U226" s="131"/>
      <c r="V226" s="131"/>
      <c r="W226" s="132"/>
      <c r="X226" s="133"/>
      <c r="Y226" s="131"/>
      <c r="Z226" s="131"/>
      <c r="AA226" s="132"/>
      <c r="AB226" s="133"/>
      <c r="AC226" s="135"/>
      <c r="AD226" s="135"/>
    </row>
    <row r="227" spans="1:30" s="134" customFormat="1" ht="36" hidden="1">
      <c r="A227" s="137" t="s">
        <v>202</v>
      </c>
      <c r="B227" s="139" t="s">
        <v>495</v>
      </c>
      <c r="C227" s="130" t="s">
        <v>496</v>
      </c>
      <c r="D227" s="110"/>
      <c r="E227" s="110"/>
      <c r="F227" s="111">
        <f t="shared" si="9"/>
        <v>0</v>
      </c>
      <c r="G227" s="214" t="e">
        <f t="shared" si="10"/>
        <v>#DIV/0!</v>
      </c>
      <c r="I227" s="131"/>
      <c r="J227" s="131"/>
      <c r="K227" s="132"/>
      <c r="L227" s="133"/>
      <c r="M227" s="131"/>
      <c r="N227" s="131"/>
      <c r="O227" s="132"/>
      <c r="P227" s="133"/>
      <c r="Q227" s="131"/>
      <c r="R227" s="131"/>
      <c r="S227" s="132"/>
      <c r="T227" s="133"/>
      <c r="U227" s="131"/>
      <c r="V227" s="131"/>
      <c r="W227" s="132"/>
      <c r="X227" s="133"/>
      <c r="Y227" s="131"/>
      <c r="Z227" s="131"/>
      <c r="AA227" s="132"/>
      <c r="AB227" s="133"/>
      <c r="AC227" s="135"/>
      <c r="AD227" s="135"/>
    </row>
    <row r="228" spans="1:30" s="134" customFormat="1" ht="48" hidden="1">
      <c r="A228" s="137" t="s">
        <v>202</v>
      </c>
      <c r="B228" s="139" t="s">
        <v>497</v>
      </c>
      <c r="C228" s="130" t="s">
        <v>498</v>
      </c>
      <c r="D228" s="110"/>
      <c r="E228" s="110"/>
      <c r="F228" s="111">
        <f t="shared" si="9"/>
        <v>0</v>
      </c>
      <c r="G228" s="214" t="e">
        <f t="shared" si="10"/>
        <v>#DIV/0!</v>
      </c>
      <c r="I228" s="131"/>
      <c r="J228" s="131"/>
      <c r="K228" s="132"/>
      <c r="L228" s="133"/>
      <c r="M228" s="131"/>
      <c r="N228" s="131"/>
      <c r="O228" s="132"/>
      <c r="P228" s="133"/>
      <c r="Q228" s="131"/>
      <c r="R228" s="131"/>
      <c r="S228" s="132"/>
      <c r="T228" s="133"/>
      <c r="U228" s="131"/>
      <c r="V228" s="131"/>
      <c r="W228" s="132"/>
      <c r="X228" s="133"/>
      <c r="Y228" s="131"/>
      <c r="Z228" s="131"/>
      <c r="AA228" s="132"/>
      <c r="AB228" s="133"/>
      <c r="AC228" s="135"/>
      <c r="AD228" s="135"/>
    </row>
    <row r="229" spans="1:30" s="134" customFormat="1" ht="12" hidden="1">
      <c r="A229" s="137" t="s">
        <v>202</v>
      </c>
      <c r="B229" s="139" t="s">
        <v>499</v>
      </c>
      <c r="C229" s="130" t="s">
        <v>500</v>
      </c>
      <c r="D229" s="110">
        <v>0</v>
      </c>
      <c r="E229" s="110"/>
      <c r="F229" s="111">
        <f t="shared" si="9"/>
        <v>0</v>
      </c>
      <c r="G229" s="214" t="e">
        <f t="shared" si="10"/>
        <v>#DIV/0!</v>
      </c>
      <c r="I229" s="131"/>
      <c r="J229" s="131"/>
      <c r="K229" s="132"/>
      <c r="L229" s="133"/>
      <c r="M229" s="131"/>
      <c r="N229" s="131"/>
      <c r="O229" s="132"/>
      <c r="P229" s="133"/>
      <c r="Q229" s="131"/>
      <c r="R229" s="131"/>
      <c r="S229" s="132"/>
      <c r="T229" s="133"/>
      <c r="U229" s="131"/>
      <c r="V229" s="131"/>
      <c r="W229" s="132"/>
      <c r="X229" s="133"/>
      <c r="Y229" s="131"/>
      <c r="Z229" s="131"/>
      <c r="AA229" s="132"/>
      <c r="AB229" s="133"/>
      <c r="AC229" s="135"/>
      <c r="AD229" s="135"/>
    </row>
    <row r="230" spans="1:30" s="134" customFormat="1" ht="36">
      <c r="A230" s="137" t="s">
        <v>202</v>
      </c>
      <c r="B230" s="139" t="s">
        <v>501</v>
      </c>
      <c r="C230" s="130" t="s">
        <v>1123</v>
      </c>
      <c r="D230" s="110">
        <v>0</v>
      </c>
      <c r="E230" s="110">
        <v>100</v>
      </c>
      <c r="F230" s="111">
        <f t="shared" si="9"/>
        <v>-100</v>
      </c>
      <c r="G230" s="214" t="e">
        <f t="shared" si="10"/>
        <v>#DIV/0!</v>
      </c>
      <c r="I230" s="131"/>
      <c r="J230" s="131"/>
      <c r="K230" s="132"/>
      <c r="L230" s="133"/>
      <c r="M230" s="131"/>
      <c r="N230" s="131"/>
      <c r="O230" s="132"/>
      <c r="P230" s="133"/>
      <c r="Q230" s="131"/>
      <c r="R230" s="131"/>
      <c r="S230" s="132"/>
      <c r="T230" s="133"/>
      <c r="U230" s="131"/>
      <c r="V230" s="131"/>
      <c r="W230" s="132"/>
      <c r="X230" s="133"/>
      <c r="Y230" s="131"/>
      <c r="Z230" s="131"/>
      <c r="AA230" s="132"/>
      <c r="AB230" s="133"/>
      <c r="AC230" s="135"/>
      <c r="AD230" s="135"/>
    </row>
    <row r="231" spans="1:30" s="134" customFormat="1" ht="48" hidden="1">
      <c r="A231" s="137" t="s">
        <v>202</v>
      </c>
      <c r="B231" s="139" t="s">
        <v>503</v>
      </c>
      <c r="C231" s="130" t="s">
        <v>502</v>
      </c>
      <c r="D231" s="110">
        <v>0</v>
      </c>
      <c r="E231" s="110"/>
      <c r="F231" s="111">
        <f t="shared" si="9"/>
        <v>0</v>
      </c>
      <c r="G231" s="214" t="e">
        <f t="shared" si="10"/>
        <v>#DIV/0!</v>
      </c>
      <c r="I231" s="131"/>
      <c r="J231" s="131"/>
      <c r="K231" s="132"/>
      <c r="L231" s="133"/>
      <c r="M231" s="131"/>
      <c r="N231" s="131"/>
      <c r="O231" s="132"/>
      <c r="P231" s="133"/>
      <c r="Q231" s="131"/>
      <c r="R231" s="131"/>
      <c r="S231" s="132"/>
      <c r="T231" s="133"/>
      <c r="U231" s="131"/>
      <c r="V231" s="131"/>
      <c r="W231" s="132"/>
      <c r="X231" s="133"/>
      <c r="Y231" s="131"/>
      <c r="Z231" s="131"/>
      <c r="AA231" s="132"/>
      <c r="AB231" s="133"/>
      <c r="AC231" s="135"/>
      <c r="AD231" s="135"/>
    </row>
    <row r="232" spans="1:30" s="134" customFormat="1" ht="24">
      <c r="A232" s="137" t="s">
        <v>202</v>
      </c>
      <c r="B232" s="139" t="s">
        <v>504</v>
      </c>
      <c r="C232" s="130" t="s">
        <v>505</v>
      </c>
      <c r="D232" s="110">
        <f>SUM(D233:D261)</f>
        <v>2500</v>
      </c>
      <c r="E232" s="110">
        <f>SUM(E233:E262)</f>
        <v>35578</v>
      </c>
      <c r="F232" s="110">
        <f t="shared" si="9"/>
        <v>-33078</v>
      </c>
      <c r="G232" s="236">
        <f t="shared" si="10"/>
        <v>14.2312</v>
      </c>
      <c r="I232" s="131"/>
      <c r="J232" s="131"/>
      <c r="K232" s="132"/>
      <c r="L232" s="133"/>
      <c r="M232" s="131"/>
      <c r="N232" s="131"/>
      <c r="O232" s="132"/>
      <c r="P232" s="133"/>
      <c r="Q232" s="131"/>
      <c r="R232" s="131"/>
      <c r="S232" s="132"/>
      <c r="T232" s="133"/>
      <c r="U232" s="131"/>
      <c r="V232" s="131"/>
      <c r="W232" s="132"/>
      <c r="X232" s="133"/>
      <c r="Y232" s="131"/>
      <c r="Z232" s="131"/>
      <c r="AA232" s="132"/>
      <c r="AB232" s="133"/>
      <c r="AC232" s="135"/>
      <c r="AD232" s="135"/>
    </row>
    <row r="233" spans="1:30" s="158" customFormat="1" ht="36" hidden="1">
      <c r="A233" s="150" t="s">
        <v>202</v>
      </c>
      <c r="B233" s="151" t="s">
        <v>504</v>
      </c>
      <c r="C233" s="152" t="s">
        <v>506</v>
      </c>
      <c r="D233" s="153"/>
      <c r="E233" s="153"/>
      <c r="F233" s="111">
        <f t="shared" si="9"/>
        <v>0</v>
      </c>
      <c r="G233" s="214" t="e">
        <f t="shared" si="10"/>
        <v>#DIV/0!</v>
      </c>
      <c r="I233" s="155"/>
      <c r="J233" s="155"/>
      <c r="K233" s="156"/>
      <c r="L233" s="157"/>
      <c r="M233" s="155"/>
      <c r="N233" s="155"/>
      <c r="O233" s="156"/>
      <c r="P233" s="157"/>
      <c r="Q233" s="155"/>
      <c r="R233" s="155"/>
      <c r="S233" s="156"/>
      <c r="T233" s="157"/>
      <c r="U233" s="155"/>
      <c r="V233" s="155"/>
      <c r="W233" s="156"/>
      <c r="X233" s="157"/>
      <c r="Y233" s="155"/>
      <c r="Z233" s="155"/>
      <c r="AA233" s="156"/>
      <c r="AB233" s="157"/>
      <c r="AC233" s="159"/>
      <c r="AD233" s="159"/>
    </row>
    <row r="234" spans="1:30" s="112" customFormat="1" ht="48">
      <c r="A234" s="150" t="s">
        <v>202</v>
      </c>
      <c r="B234" s="151" t="s">
        <v>504</v>
      </c>
      <c r="C234" s="152" t="s">
        <v>1020</v>
      </c>
      <c r="D234" s="153">
        <v>0</v>
      </c>
      <c r="E234" s="153">
        <v>536.9</v>
      </c>
      <c r="F234" s="111">
        <f t="shared" si="9"/>
        <v>-536.9</v>
      </c>
      <c r="G234" s="214" t="e">
        <f t="shared" si="10"/>
        <v>#DIV/0!</v>
      </c>
      <c r="I234" s="107"/>
      <c r="J234" s="107"/>
      <c r="K234" s="108"/>
      <c r="L234" s="109"/>
      <c r="M234" s="107"/>
      <c r="N234" s="107"/>
      <c r="O234" s="108"/>
      <c r="P234" s="109"/>
      <c r="Q234" s="107"/>
      <c r="R234" s="107"/>
      <c r="S234" s="108"/>
      <c r="T234" s="109"/>
      <c r="U234" s="107"/>
      <c r="V234" s="107"/>
      <c r="W234" s="108"/>
      <c r="X234" s="109"/>
      <c r="Y234" s="107"/>
      <c r="Z234" s="107"/>
      <c r="AA234" s="108"/>
      <c r="AB234" s="109"/>
      <c r="AC234" s="113"/>
      <c r="AD234" s="113"/>
    </row>
    <row r="235" spans="1:30" s="112" customFormat="1" ht="24">
      <c r="A235" s="150" t="s">
        <v>202</v>
      </c>
      <c r="B235" s="151" t="s">
        <v>504</v>
      </c>
      <c r="C235" s="152" t="s">
        <v>1124</v>
      </c>
      <c r="D235" s="153">
        <v>1350</v>
      </c>
      <c r="E235" s="153">
        <v>1350</v>
      </c>
      <c r="F235" s="154">
        <f t="shared" si="9"/>
        <v>0</v>
      </c>
      <c r="G235" s="216">
        <f t="shared" si="10"/>
        <v>1</v>
      </c>
      <c r="I235" s="107"/>
      <c r="J235" s="107"/>
      <c r="K235" s="108"/>
      <c r="L235" s="109"/>
      <c r="M235" s="107"/>
      <c r="N235" s="107"/>
      <c r="O235" s="108"/>
      <c r="P235" s="109"/>
      <c r="Q235" s="107"/>
      <c r="R235" s="107"/>
      <c r="S235" s="108"/>
      <c r="T235" s="109"/>
      <c r="U235" s="107"/>
      <c r="V235" s="107"/>
      <c r="W235" s="108"/>
      <c r="X235" s="109"/>
      <c r="Y235" s="107"/>
      <c r="Z235" s="107"/>
      <c r="AA235" s="108"/>
      <c r="AB235" s="109"/>
      <c r="AC235" s="113"/>
      <c r="AD235" s="113"/>
    </row>
    <row r="236" spans="1:30" s="112" customFormat="1" ht="48">
      <c r="A236" s="150" t="s">
        <v>202</v>
      </c>
      <c r="B236" s="151" t="s">
        <v>504</v>
      </c>
      <c r="C236" s="152" t="s">
        <v>1125</v>
      </c>
      <c r="D236" s="153">
        <v>1150</v>
      </c>
      <c r="E236" s="153">
        <v>1150</v>
      </c>
      <c r="F236" s="154">
        <f t="shared" si="9"/>
        <v>0</v>
      </c>
      <c r="G236" s="216">
        <f t="shared" si="10"/>
        <v>1</v>
      </c>
      <c r="I236" s="107"/>
      <c r="J236" s="107"/>
      <c r="K236" s="108"/>
      <c r="L236" s="109"/>
      <c r="M236" s="107"/>
      <c r="N236" s="107"/>
      <c r="O236" s="108"/>
      <c r="P236" s="109"/>
      <c r="Q236" s="107"/>
      <c r="R236" s="107"/>
      <c r="S236" s="108"/>
      <c r="T236" s="109"/>
      <c r="U236" s="107"/>
      <c r="V236" s="107"/>
      <c r="W236" s="108"/>
      <c r="X236" s="109"/>
      <c r="Y236" s="107"/>
      <c r="Z236" s="107"/>
      <c r="AA236" s="108"/>
      <c r="AB236" s="109"/>
      <c r="AC236" s="113"/>
      <c r="AD236" s="113"/>
    </row>
    <row r="237" spans="1:30" s="112" customFormat="1" ht="24" hidden="1">
      <c r="A237" s="150" t="s">
        <v>202</v>
      </c>
      <c r="B237" s="151" t="s">
        <v>504</v>
      </c>
      <c r="C237" s="152" t="s">
        <v>151</v>
      </c>
      <c r="D237" s="153">
        <v>0</v>
      </c>
      <c r="E237" s="153">
        <v>0</v>
      </c>
      <c r="F237" s="154">
        <f t="shared" si="9"/>
        <v>0</v>
      </c>
      <c r="G237" s="216" t="e">
        <f t="shared" si="10"/>
        <v>#DIV/0!</v>
      </c>
      <c r="I237" s="107"/>
      <c r="J237" s="107"/>
      <c r="K237" s="108"/>
      <c r="L237" s="109"/>
      <c r="M237" s="107"/>
      <c r="N237" s="107"/>
      <c r="O237" s="108"/>
      <c r="P237" s="109"/>
      <c r="Q237" s="107"/>
      <c r="R237" s="107"/>
      <c r="S237" s="108"/>
      <c r="T237" s="109"/>
      <c r="U237" s="107"/>
      <c r="V237" s="107"/>
      <c r="W237" s="108"/>
      <c r="X237" s="109"/>
      <c r="Y237" s="107"/>
      <c r="Z237" s="107"/>
      <c r="AA237" s="108"/>
      <c r="AB237" s="109"/>
      <c r="AC237" s="113"/>
      <c r="AD237" s="113"/>
    </row>
    <row r="238" spans="1:30" s="112" customFormat="1" ht="12" hidden="1">
      <c r="A238" s="150" t="s">
        <v>202</v>
      </c>
      <c r="B238" s="151" t="s">
        <v>504</v>
      </c>
      <c r="C238" s="152" t="s">
        <v>153</v>
      </c>
      <c r="D238" s="153">
        <v>0</v>
      </c>
      <c r="E238" s="153">
        <v>0</v>
      </c>
      <c r="F238" s="154">
        <f t="shared" si="9"/>
        <v>0</v>
      </c>
      <c r="G238" s="216" t="e">
        <f t="shared" si="10"/>
        <v>#DIV/0!</v>
      </c>
      <c r="I238" s="107"/>
      <c r="J238" s="107"/>
      <c r="K238" s="108"/>
      <c r="L238" s="109"/>
      <c r="M238" s="107"/>
      <c r="N238" s="107"/>
      <c r="O238" s="108"/>
      <c r="P238" s="109"/>
      <c r="Q238" s="107"/>
      <c r="R238" s="107"/>
      <c r="S238" s="108"/>
      <c r="T238" s="109"/>
      <c r="U238" s="107"/>
      <c r="V238" s="107"/>
      <c r="W238" s="108"/>
      <c r="X238" s="109"/>
      <c r="Y238" s="107"/>
      <c r="Z238" s="107"/>
      <c r="AA238" s="108"/>
      <c r="AB238" s="109"/>
      <c r="AC238" s="113"/>
      <c r="AD238" s="113"/>
    </row>
    <row r="239" spans="1:30" s="112" customFormat="1" ht="36">
      <c r="A239" s="150" t="s">
        <v>202</v>
      </c>
      <c r="B239" s="151" t="s">
        <v>504</v>
      </c>
      <c r="C239" s="152" t="s">
        <v>154</v>
      </c>
      <c r="D239" s="153">
        <v>0</v>
      </c>
      <c r="E239" s="153">
        <v>401</v>
      </c>
      <c r="F239" s="154">
        <f t="shared" si="9"/>
        <v>-401</v>
      </c>
      <c r="G239" s="216" t="e">
        <f t="shared" si="10"/>
        <v>#DIV/0!</v>
      </c>
      <c r="I239" s="107"/>
      <c r="J239" s="107"/>
      <c r="K239" s="108"/>
      <c r="L239" s="109"/>
      <c r="M239" s="107"/>
      <c r="N239" s="107"/>
      <c r="O239" s="108"/>
      <c r="P239" s="109"/>
      <c r="Q239" s="107"/>
      <c r="R239" s="107"/>
      <c r="S239" s="108"/>
      <c r="T239" s="109"/>
      <c r="U239" s="107"/>
      <c r="V239" s="107"/>
      <c r="W239" s="108"/>
      <c r="X239" s="109"/>
      <c r="Y239" s="107"/>
      <c r="Z239" s="107"/>
      <c r="AA239" s="108"/>
      <c r="AB239" s="109"/>
      <c r="AC239" s="113"/>
      <c r="AD239" s="113"/>
    </row>
    <row r="240" spans="1:30" s="112" customFormat="1" ht="36">
      <c r="A240" s="150" t="s">
        <v>202</v>
      </c>
      <c r="B240" s="151" t="s">
        <v>504</v>
      </c>
      <c r="C240" s="152" t="s">
        <v>152</v>
      </c>
      <c r="D240" s="153">
        <v>0</v>
      </c>
      <c r="E240" s="153">
        <v>9782.5</v>
      </c>
      <c r="F240" s="154">
        <f t="shared" si="9"/>
        <v>-9782.5</v>
      </c>
      <c r="G240" s="216" t="e">
        <f t="shared" si="10"/>
        <v>#DIV/0!</v>
      </c>
      <c r="I240" s="107"/>
      <c r="J240" s="107"/>
      <c r="K240" s="108"/>
      <c r="L240" s="109"/>
      <c r="M240" s="107"/>
      <c r="N240" s="107"/>
      <c r="O240" s="108"/>
      <c r="P240" s="109"/>
      <c r="Q240" s="107"/>
      <c r="R240" s="107"/>
      <c r="S240" s="108"/>
      <c r="T240" s="109"/>
      <c r="U240" s="107"/>
      <c r="V240" s="107"/>
      <c r="W240" s="108"/>
      <c r="X240" s="109"/>
      <c r="Y240" s="107"/>
      <c r="Z240" s="107"/>
      <c r="AA240" s="108"/>
      <c r="AB240" s="109"/>
      <c r="AC240" s="113"/>
      <c r="AD240" s="113"/>
    </row>
    <row r="241" spans="1:30" s="112" customFormat="1" ht="12">
      <c r="A241" s="150" t="s">
        <v>202</v>
      </c>
      <c r="B241" s="151" t="s">
        <v>504</v>
      </c>
      <c r="C241" s="152" t="s">
        <v>195</v>
      </c>
      <c r="D241" s="153">
        <v>0</v>
      </c>
      <c r="E241" s="153">
        <v>14974.9</v>
      </c>
      <c r="F241" s="154">
        <f t="shared" si="9"/>
        <v>-14974.9</v>
      </c>
      <c r="G241" s="216" t="e">
        <f t="shared" si="10"/>
        <v>#DIV/0!</v>
      </c>
      <c r="I241" s="107"/>
      <c r="J241" s="107"/>
      <c r="K241" s="108"/>
      <c r="L241" s="109"/>
      <c r="M241" s="107"/>
      <c r="N241" s="107"/>
      <c r="O241" s="108"/>
      <c r="P241" s="109"/>
      <c r="Q241" s="107"/>
      <c r="R241" s="107"/>
      <c r="S241" s="108"/>
      <c r="T241" s="109"/>
      <c r="U241" s="107"/>
      <c r="V241" s="107"/>
      <c r="W241" s="108"/>
      <c r="X241" s="109"/>
      <c r="Y241" s="107"/>
      <c r="Z241" s="107"/>
      <c r="AA241" s="108"/>
      <c r="AB241" s="109"/>
      <c r="AC241" s="113"/>
      <c r="AD241" s="113"/>
    </row>
    <row r="242" spans="1:30" s="112" customFormat="1" ht="48" hidden="1">
      <c r="A242" s="150" t="s">
        <v>202</v>
      </c>
      <c r="B242" s="151" t="s">
        <v>504</v>
      </c>
      <c r="C242" s="152" t="s">
        <v>507</v>
      </c>
      <c r="D242" s="153"/>
      <c r="E242" s="153"/>
      <c r="F242" s="154">
        <f t="shared" si="9"/>
        <v>0</v>
      </c>
      <c r="G242" s="216" t="e">
        <f t="shared" si="10"/>
        <v>#DIV/0!</v>
      </c>
      <c r="I242" s="107"/>
      <c r="J242" s="107"/>
      <c r="K242" s="108"/>
      <c r="L242" s="109"/>
      <c r="M242" s="107"/>
      <c r="N242" s="107"/>
      <c r="O242" s="108"/>
      <c r="P242" s="109"/>
      <c r="Q242" s="107"/>
      <c r="R242" s="107"/>
      <c r="S242" s="108"/>
      <c r="T242" s="109"/>
      <c r="U242" s="107"/>
      <c r="V242" s="107"/>
      <c r="W242" s="108"/>
      <c r="X242" s="109"/>
      <c r="Y242" s="107"/>
      <c r="Z242" s="107"/>
      <c r="AA242" s="108"/>
      <c r="AB242" s="109"/>
      <c r="AC242" s="113"/>
      <c r="AD242" s="113"/>
    </row>
    <row r="243" spans="1:30" s="112" customFormat="1" ht="24" hidden="1">
      <c r="A243" s="150" t="s">
        <v>202</v>
      </c>
      <c r="B243" s="151" t="s">
        <v>504</v>
      </c>
      <c r="C243" s="152" t="s">
        <v>508</v>
      </c>
      <c r="D243" s="153"/>
      <c r="E243" s="153"/>
      <c r="F243" s="154">
        <f t="shared" si="9"/>
        <v>0</v>
      </c>
      <c r="G243" s="216" t="e">
        <f t="shared" si="10"/>
        <v>#DIV/0!</v>
      </c>
      <c r="I243" s="107"/>
      <c r="J243" s="107"/>
      <c r="K243" s="108"/>
      <c r="L243" s="109"/>
      <c r="M243" s="107"/>
      <c r="N243" s="107"/>
      <c r="O243" s="108"/>
      <c r="P243" s="109"/>
      <c r="Q243" s="107"/>
      <c r="R243" s="107"/>
      <c r="S243" s="108"/>
      <c r="T243" s="109"/>
      <c r="U243" s="107"/>
      <c r="V243" s="107"/>
      <c r="W243" s="108"/>
      <c r="X243" s="109"/>
      <c r="Y243" s="107"/>
      <c r="Z243" s="107"/>
      <c r="AA243" s="108"/>
      <c r="AB243" s="109"/>
      <c r="AC243" s="113"/>
      <c r="AD243" s="113"/>
    </row>
    <row r="244" spans="1:30" s="112" customFormat="1" ht="36" hidden="1">
      <c r="A244" s="150" t="s">
        <v>202</v>
      </c>
      <c r="B244" s="151" t="s">
        <v>504</v>
      </c>
      <c r="C244" s="152" t="s">
        <v>509</v>
      </c>
      <c r="D244" s="153"/>
      <c r="E244" s="153"/>
      <c r="F244" s="154">
        <f t="shared" si="9"/>
        <v>0</v>
      </c>
      <c r="G244" s="216" t="e">
        <f t="shared" si="10"/>
        <v>#DIV/0!</v>
      </c>
      <c r="I244" s="107"/>
      <c r="J244" s="107"/>
      <c r="K244" s="108"/>
      <c r="L244" s="109"/>
      <c r="M244" s="107"/>
      <c r="N244" s="107"/>
      <c r="O244" s="108"/>
      <c r="P244" s="109"/>
      <c r="Q244" s="107"/>
      <c r="R244" s="107"/>
      <c r="S244" s="108"/>
      <c r="T244" s="109"/>
      <c r="U244" s="107"/>
      <c r="V244" s="107"/>
      <c r="W244" s="108"/>
      <c r="X244" s="109"/>
      <c r="Y244" s="107"/>
      <c r="Z244" s="107"/>
      <c r="AA244" s="108"/>
      <c r="AB244" s="109"/>
      <c r="AC244" s="113"/>
      <c r="AD244" s="113"/>
    </row>
    <row r="245" spans="1:30" s="112" customFormat="1" ht="60" hidden="1">
      <c r="A245" s="150" t="s">
        <v>202</v>
      </c>
      <c r="B245" s="151" t="s">
        <v>504</v>
      </c>
      <c r="C245" s="152" t="s">
        <v>0</v>
      </c>
      <c r="D245" s="153"/>
      <c r="E245" s="153"/>
      <c r="F245" s="154">
        <f t="shared" si="9"/>
        <v>0</v>
      </c>
      <c r="G245" s="216" t="e">
        <f t="shared" si="10"/>
        <v>#DIV/0!</v>
      </c>
      <c r="I245" s="107"/>
      <c r="J245" s="107"/>
      <c r="K245" s="108"/>
      <c r="L245" s="109"/>
      <c r="M245" s="107"/>
      <c r="N245" s="107"/>
      <c r="O245" s="108"/>
      <c r="P245" s="109"/>
      <c r="Q245" s="107"/>
      <c r="R245" s="107"/>
      <c r="S245" s="108"/>
      <c r="T245" s="109"/>
      <c r="U245" s="107"/>
      <c r="V245" s="107"/>
      <c r="W245" s="108"/>
      <c r="X245" s="109"/>
      <c r="Y245" s="107"/>
      <c r="Z245" s="107"/>
      <c r="AA245" s="108"/>
      <c r="AB245" s="109"/>
      <c r="AC245" s="113"/>
      <c r="AD245" s="113"/>
    </row>
    <row r="246" spans="1:30" s="112" customFormat="1" ht="24">
      <c r="A246" s="150" t="s">
        <v>202</v>
      </c>
      <c r="B246" s="151" t="s">
        <v>504</v>
      </c>
      <c r="C246" s="152" t="s">
        <v>1126</v>
      </c>
      <c r="D246" s="153">
        <v>0</v>
      </c>
      <c r="E246" s="153">
        <v>1459.8</v>
      </c>
      <c r="F246" s="154">
        <f t="shared" si="9"/>
        <v>-1459.8</v>
      </c>
      <c r="G246" s="216" t="e">
        <f t="shared" si="10"/>
        <v>#DIV/0!</v>
      </c>
      <c r="I246" s="107"/>
      <c r="J246" s="107"/>
      <c r="K246" s="108"/>
      <c r="L246" s="109"/>
      <c r="M246" s="107"/>
      <c r="N246" s="107"/>
      <c r="O246" s="108"/>
      <c r="P246" s="109"/>
      <c r="Q246" s="107"/>
      <c r="R246" s="107"/>
      <c r="S246" s="108"/>
      <c r="T246" s="109"/>
      <c r="U246" s="107"/>
      <c r="V246" s="107"/>
      <c r="W246" s="108"/>
      <c r="X246" s="109"/>
      <c r="Y246" s="107"/>
      <c r="Z246" s="107"/>
      <c r="AA246" s="108"/>
      <c r="AB246" s="109"/>
      <c r="AC246" s="113"/>
      <c r="AD246" s="113"/>
    </row>
    <row r="247" spans="1:30" s="112" customFormat="1" ht="24">
      <c r="A247" s="150" t="s">
        <v>202</v>
      </c>
      <c r="B247" s="151" t="s">
        <v>504</v>
      </c>
      <c r="C247" s="152" t="s">
        <v>1</v>
      </c>
      <c r="D247" s="153">
        <v>0</v>
      </c>
      <c r="E247" s="153">
        <v>85.5</v>
      </c>
      <c r="F247" s="153">
        <f t="shared" si="9"/>
        <v>-85.5</v>
      </c>
      <c r="G247" s="240" t="e">
        <f t="shared" si="10"/>
        <v>#DIV/0!</v>
      </c>
      <c r="I247" s="107"/>
      <c r="J247" s="107"/>
      <c r="K247" s="108"/>
      <c r="L247" s="109"/>
      <c r="M247" s="107"/>
      <c r="N247" s="107"/>
      <c r="O247" s="108"/>
      <c r="P247" s="109"/>
      <c r="Q247" s="107"/>
      <c r="R247" s="107"/>
      <c r="S247" s="108"/>
      <c r="T247" s="109"/>
      <c r="U247" s="107"/>
      <c r="V247" s="107"/>
      <c r="W247" s="108"/>
      <c r="X247" s="109"/>
      <c r="Y247" s="107"/>
      <c r="Z247" s="107"/>
      <c r="AA247" s="108"/>
      <c r="AB247" s="109"/>
      <c r="AC247" s="113"/>
      <c r="AD247" s="113"/>
    </row>
    <row r="248" spans="1:30" s="112" customFormat="1" ht="24">
      <c r="A248" s="150" t="s">
        <v>202</v>
      </c>
      <c r="B248" s="151" t="s">
        <v>504</v>
      </c>
      <c r="C248" s="152" t="s">
        <v>2</v>
      </c>
      <c r="D248" s="153">
        <v>0</v>
      </c>
      <c r="E248" s="153">
        <v>382.7</v>
      </c>
      <c r="F248" s="154">
        <f t="shared" si="9"/>
        <v>-382.7</v>
      </c>
      <c r="G248" s="216" t="e">
        <f t="shared" si="10"/>
        <v>#DIV/0!</v>
      </c>
      <c r="I248" s="107"/>
      <c r="J248" s="107"/>
      <c r="K248" s="108"/>
      <c r="L248" s="109"/>
      <c r="M248" s="107"/>
      <c r="N248" s="107"/>
      <c r="O248" s="108"/>
      <c r="P248" s="109"/>
      <c r="Q248" s="107"/>
      <c r="R248" s="107"/>
      <c r="S248" s="108"/>
      <c r="T248" s="109"/>
      <c r="U248" s="107"/>
      <c r="V248" s="107"/>
      <c r="W248" s="108"/>
      <c r="X248" s="109"/>
      <c r="Y248" s="107"/>
      <c r="Z248" s="107"/>
      <c r="AA248" s="108"/>
      <c r="AB248" s="109"/>
      <c r="AC248" s="113"/>
      <c r="AD248" s="113"/>
    </row>
    <row r="249" spans="1:30" s="112" customFormat="1" ht="48" hidden="1">
      <c r="A249" s="150" t="s">
        <v>202</v>
      </c>
      <c r="B249" s="151" t="s">
        <v>504</v>
      </c>
      <c r="C249" s="152" t="s">
        <v>3</v>
      </c>
      <c r="D249" s="153"/>
      <c r="E249" s="153"/>
      <c r="F249" s="154">
        <f t="shared" si="9"/>
        <v>0</v>
      </c>
      <c r="G249" s="216" t="e">
        <f t="shared" si="10"/>
        <v>#DIV/0!</v>
      </c>
      <c r="I249" s="107"/>
      <c r="J249" s="107"/>
      <c r="K249" s="108"/>
      <c r="L249" s="109"/>
      <c r="M249" s="107"/>
      <c r="N249" s="107"/>
      <c r="O249" s="108"/>
      <c r="P249" s="109"/>
      <c r="Q249" s="107"/>
      <c r="R249" s="107"/>
      <c r="S249" s="108"/>
      <c r="T249" s="109"/>
      <c r="U249" s="107"/>
      <c r="V249" s="107"/>
      <c r="W249" s="108"/>
      <c r="X249" s="109"/>
      <c r="Y249" s="107"/>
      <c r="Z249" s="107"/>
      <c r="AA249" s="108"/>
      <c r="AB249" s="109"/>
      <c r="AC249" s="113"/>
      <c r="AD249" s="113"/>
    </row>
    <row r="250" spans="1:30" s="112" customFormat="1" ht="24" hidden="1">
      <c r="A250" s="150" t="s">
        <v>202</v>
      </c>
      <c r="B250" s="151" t="s">
        <v>504</v>
      </c>
      <c r="C250" s="152" t="s">
        <v>4</v>
      </c>
      <c r="D250" s="153"/>
      <c r="E250" s="153"/>
      <c r="F250" s="154">
        <f t="shared" si="9"/>
        <v>0</v>
      </c>
      <c r="G250" s="216" t="e">
        <f t="shared" si="10"/>
        <v>#DIV/0!</v>
      </c>
      <c r="I250" s="107"/>
      <c r="J250" s="107"/>
      <c r="K250" s="108"/>
      <c r="L250" s="109"/>
      <c r="M250" s="107"/>
      <c r="N250" s="107"/>
      <c r="O250" s="108"/>
      <c r="P250" s="109"/>
      <c r="Q250" s="107"/>
      <c r="R250" s="107"/>
      <c r="S250" s="108"/>
      <c r="T250" s="109"/>
      <c r="U250" s="107"/>
      <c r="V250" s="107"/>
      <c r="W250" s="108"/>
      <c r="X250" s="109"/>
      <c r="Y250" s="107"/>
      <c r="Z250" s="107"/>
      <c r="AA250" s="108"/>
      <c r="AB250" s="109"/>
      <c r="AC250" s="113"/>
      <c r="AD250" s="113"/>
    </row>
    <row r="251" spans="1:30" s="112" customFormat="1" ht="36" hidden="1">
      <c r="A251" s="150" t="s">
        <v>202</v>
      </c>
      <c r="B251" s="151" t="s">
        <v>504</v>
      </c>
      <c r="C251" s="152" t="s">
        <v>5</v>
      </c>
      <c r="D251" s="153"/>
      <c r="E251" s="153"/>
      <c r="F251" s="154">
        <f t="shared" si="9"/>
        <v>0</v>
      </c>
      <c r="G251" s="216" t="e">
        <f t="shared" si="10"/>
        <v>#DIV/0!</v>
      </c>
      <c r="I251" s="107"/>
      <c r="J251" s="107"/>
      <c r="K251" s="108"/>
      <c r="L251" s="109"/>
      <c r="M251" s="107"/>
      <c r="N251" s="107"/>
      <c r="O251" s="108"/>
      <c r="P251" s="109"/>
      <c r="Q251" s="107"/>
      <c r="R251" s="107"/>
      <c r="S251" s="108"/>
      <c r="T251" s="109"/>
      <c r="U251" s="107"/>
      <c r="V251" s="107"/>
      <c r="W251" s="108"/>
      <c r="X251" s="109"/>
      <c r="Y251" s="107"/>
      <c r="Z251" s="107"/>
      <c r="AA251" s="108"/>
      <c r="AB251" s="109"/>
      <c r="AC251" s="113"/>
      <c r="AD251" s="113"/>
    </row>
    <row r="252" spans="1:30" s="112" customFormat="1" ht="48" hidden="1">
      <c r="A252" s="150" t="s">
        <v>202</v>
      </c>
      <c r="B252" s="151" t="s">
        <v>504</v>
      </c>
      <c r="C252" s="152" t="s">
        <v>6</v>
      </c>
      <c r="D252" s="153"/>
      <c r="E252" s="153"/>
      <c r="F252" s="154">
        <f t="shared" si="9"/>
        <v>0</v>
      </c>
      <c r="G252" s="216" t="e">
        <f t="shared" si="10"/>
        <v>#DIV/0!</v>
      </c>
      <c r="I252" s="107"/>
      <c r="J252" s="107"/>
      <c r="K252" s="108"/>
      <c r="L252" s="109"/>
      <c r="M252" s="107"/>
      <c r="N252" s="107"/>
      <c r="O252" s="108"/>
      <c r="P252" s="109"/>
      <c r="Q252" s="107"/>
      <c r="R252" s="107"/>
      <c r="S252" s="108"/>
      <c r="T252" s="109"/>
      <c r="U252" s="107"/>
      <c r="V252" s="107"/>
      <c r="W252" s="108"/>
      <c r="X252" s="109"/>
      <c r="Y252" s="107"/>
      <c r="Z252" s="107"/>
      <c r="AA252" s="108"/>
      <c r="AB252" s="109"/>
      <c r="AC252" s="113"/>
      <c r="AD252" s="113"/>
    </row>
    <row r="253" spans="1:30" s="112" customFormat="1" ht="12" hidden="1">
      <c r="A253" s="150" t="s">
        <v>202</v>
      </c>
      <c r="B253" s="151" t="s">
        <v>504</v>
      </c>
      <c r="C253" s="152" t="s">
        <v>7</v>
      </c>
      <c r="D253" s="153"/>
      <c r="E253" s="153"/>
      <c r="F253" s="154">
        <f t="shared" si="9"/>
        <v>0</v>
      </c>
      <c r="G253" s="216" t="e">
        <f t="shared" si="10"/>
        <v>#DIV/0!</v>
      </c>
      <c r="I253" s="107"/>
      <c r="J253" s="107"/>
      <c r="K253" s="108"/>
      <c r="L253" s="109"/>
      <c r="M253" s="107"/>
      <c r="N253" s="107"/>
      <c r="O253" s="108"/>
      <c r="P253" s="109"/>
      <c r="Q253" s="107"/>
      <c r="R253" s="107"/>
      <c r="S253" s="108"/>
      <c r="T253" s="109"/>
      <c r="U253" s="107"/>
      <c r="V253" s="107"/>
      <c r="W253" s="108"/>
      <c r="X253" s="109"/>
      <c r="Y253" s="107"/>
      <c r="Z253" s="107"/>
      <c r="AA253" s="108"/>
      <c r="AB253" s="109"/>
      <c r="AC253" s="113"/>
      <c r="AD253" s="113"/>
    </row>
    <row r="254" spans="1:30" s="112" customFormat="1" ht="48">
      <c r="A254" s="150" t="s">
        <v>202</v>
      </c>
      <c r="B254" s="151" t="s">
        <v>504</v>
      </c>
      <c r="C254" s="152" t="s">
        <v>8</v>
      </c>
      <c r="D254" s="153">
        <v>0</v>
      </c>
      <c r="E254" s="153">
        <v>914.5</v>
      </c>
      <c r="F254" s="154">
        <f t="shared" si="9"/>
        <v>-914.5</v>
      </c>
      <c r="G254" s="216" t="e">
        <f t="shared" si="10"/>
        <v>#DIV/0!</v>
      </c>
      <c r="I254" s="107"/>
      <c r="J254" s="107"/>
      <c r="K254" s="108"/>
      <c r="L254" s="109"/>
      <c r="M254" s="107"/>
      <c r="N254" s="107"/>
      <c r="O254" s="108"/>
      <c r="P254" s="109"/>
      <c r="Q254" s="107"/>
      <c r="R254" s="107"/>
      <c r="S254" s="108"/>
      <c r="T254" s="109"/>
      <c r="U254" s="107"/>
      <c r="V254" s="107"/>
      <c r="W254" s="108"/>
      <c r="X254" s="109"/>
      <c r="Y254" s="107"/>
      <c r="Z254" s="107"/>
      <c r="AA254" s="108"/>
      <c r="AB254" s="109"/>
      <c r="AC254" s="113"/>
      <c r="AD254" s="113"/>
    </row>
    <row r="255" spans="1:30" s="112" customFormat="1" ht="48">
      <c r="A255" s="150" t="s">
        <v>202</v>
      </c>
      <c r="B255" s="151" t="s">
        <v>504</v>
      </c>
      <c r="C255" s="152" t="s">
        <v>9</v>
      </c>
      <c r="D255" s="153">
        <v>0</v>
      </c>
      <c r="E255" s="153">
        <v>3607.5</v>
      </c>
      <c r="F255" s="154">
        <f t="shared" si="9"/>
        <v>-3607.5</v>
      </c>
      <c r="G255" s="216" t="e">
        <f t="shared" si="10"/>
        <v>#DIV/0!</v>
      </c>
      <c r="I255" s="107"/>
      <c r="J255" s="107"/>
      <c r="K255" s="108"/>
      <c r="L255" s="109"/>
      <c r="M255" s="107"/>
      <c r="N255" s="107"/>
      <c r="O255" s="108"/>
      <c r="P255" s="109"/>
      <c r="Q255" s="107"/>
      <c r="R255" s="107"/>
      <c r="S255" s="108"/>
      <c r="T255" s="109"/>
      <c r="U255" s="107"/>
      <c r="V255" s="107"/>
      <c r="W255" s="108"/>
      <c r="X255" s="109"/>
      <c r="Y255" s="107"/>
      <c r="Z255" s="107"/>
      <c r="AA255" s="108"/>
      <c r="AB255" s="109"/>
      <c r="AC255" s="113"/>
      <c r="AD255" s="113"/>
    </row>
    <row r="256" spans="1:30" s="112" customFormat="1" ht="24">
      <c r="A256" s="150" t="s">
        <v>202</v>
      </c>
      <c r="B256" s="151" t="s">
        <v>504</v>
      </c>
      <c r="C256" s="152" t="s">
        <v>1127</v>
      </c>
      <c r="D256" s="153">
        <v>0</v>
      </c>
      <c r="E256" s="153">
        <v>532.7</v>
      </c>
      <c r="F256" s="111">
        <f t="shared" si="9"/>
        <v>-532.7</v>
      </c>
      <c r="G256" s="214" t="e">
        <f t="shared" si="10"/>
        <v>#DIV/0!</v>
      </c>
      <c r="I256" s="107"/>
      <c r="J256" s="107"/>
      <c r="K256" s="108"/>
      <c r="L256" s="109"/>
      <c r="M256" s="107"/>
      <c r="N256" s="107"/>
      <c r="O256" s="108"/>
      <c r="P256" s="109"/>
      <c r="Q256" s="107"/>
      <c r="R256" s="107"/>
      <c r="S256" s="108"/>
      <c r="T256" s="109"/>
      <c r="U256" s="107"/>
      <c r="V256" s="107"/>
      <c r="W256" s="108"/>
      <c r="X256" s="109"/>
      <c r="Y256" s="107"/>
      <c r="Z256" s="107"/>
      <c r="AA256" s="108"/>
      <c r="AB256" s="109"/>
      <c r="AC256" s="113"/>
      <c r="AD256" s="113"/>
    </row>
    <row r="257" spans="1:30" s="112" customFormat="1" ht="12" hidden="1">
      <c r="A257" s="150" t="s">
        <v>202</v>
      </c>
      <c r="B257" s="151" t="s">
        <v>504</v>
      </c>
      <c r="C257" s="152" t="s">
        <v>10</v>
      </c>
      <c r="D257" s="153"/>
      <c r="E257" s="153"/>
      <c r="F257" s="82">
        <f t="shared" si="9"/>
        <v>0</v>
      </c>
      <c r="G257" s="213" t="e">
        <f t="shared" si="10"/>
        <v>#DIV/0!</v>
      </c>
      <c r="I257" s="107"/>
      <c r="J257" s="107"/>
      <c r="K257" s="108"/>
      <c r="L257" s="109"/>
      <c r="M257" s="107"/>
      <c r="N257" s="107"/>
      <c r="O257" s="108"/>
      <c r="P257" s="109"/>
      <c r="Q257" s="107"/>
      <c r="R257" s="107"/>
      <c r="S257" s="108"/>
      <c r="T257" s="109"/>
      <c r="U257" s="107"/>
      <c r="V257" s="107"/>
      <c r="W257" s="108"/>
      <c r="X257" s="109"/>
      <c r="Y257" s="107"/>
      <c r="Z257" s="107"/>
      <c r="AA257" s="108"/>
      <c r="AB257" s="109"/>
      <c r="AC257" s="113"/>
      <c r="AD257" s="113"/>
    </row>
    <row r="258" spans="1:30" s="112" customFormat="1" ht="48" hidden="1">
      <c r="A258" s="150" t="s">
        <v>202</v>
      </c>
      <c r="B258" s="151" t="s">
        <v>504</v>
      </c>
      <c r="C258" s="152" t="s">
        <v>11</v>
      </c>
      <c r="D258" s="153"/>
      <c r="E258" s="153"/>
      <c r="F258" s="82">
        <f t="shared" si="9"/>
        <v>0</v>
      </c>
      <c r="G258" s="213" t="e">
        <f t="shared" si="10"/>
        <v>#DIV/0!</v>
      </c>
      <c r="I258" s="107"/>
      <c r="J258" s="107"/>
      <c r="K258" s="108"/>
      <c r="L258" s="109"/>
      <c r="M258" s="107"/>
      <c r="N258" s="107"/>
      <c r="O258" s="108"/>
      <c r="P258" s="109"/>
      <c r="Q258" s="107"/>
      <c r="R258" s="107"/>
      <c r="S258" s="108"/>
      <c r="T258" s="109"/>
      <c r="U258" s="107"/>
      <c r="V258" s="107"/>
      <c r="W258" s="108"/>
      <c r="X258" s="109"/>
      <c r="Y258" s="107"/>
      <c r="Z258" s="107"/>
      <c r="AA258" s="108"/>
      <c r="AB258" s="109"/>
      <c r="AC258" s="113"/>
      <c r="AD258" s="113"/>
    </row>
    <row r="259" spans="1:30" s="112" customFormat="1" ht="36" hidden="1">
      <c r="A259" s="150" t="s">
        <v>202</v>
      </c>
      <c r="B259" s="151" t="s">
        <v>504</v>
      </c>
      <c r="C259" s="152" t="s">
        <v>5</v>
      </c>
      <c r="D259" s="153"/>
      <c r="E259" s="153"/>
      <c r="F259" s="82">
        <f t="shared" si="9"/>
        <v>0</v>
      </c>
      <c r="G259" s="213" t="e">
        <f t="shared" si="10"/>
        <v>#DIV/0!</v>
      </c>
      <c r="I259" s="107"/>
      <c r="J259" s="107"/>
      <c r="K259" s="108"/>
      <c r="L259" s="109"/>
      <c r="M259" s="107"/>
      <c r="N259" s="107"/>
      <c r="O259" s="108"/>
      <c r="P259" s="109"/>
      <c r="Q259" s="107"/>
      <c r="R259" s="107"/>
      <c r="S259" s="108"/>
      <c r="T259" s="109"/>
      <c r="U259" s="107"/>
      <c r="V259" s="107"/>
      <c r="W259" s="108"/>
      <c r="X259" s="109"/>
      <c r="Y259" s="107"/>
      <c r="Z259" s="107"/>
      <c r="AA259" s="108"/>
      <c r="AB259" s="109"/>
      <c r="AC259" s="113"/>
      <c r="AD259" s="113"/>
    </row>
    <row r="260" spans="1:30" s="112" customFormat="1" ht="12" hidden="1">
      <c r="A260" s="150" t="s">
        <v>202</v>
      </c>
      <c r="B260" s="151" t="s">
        <v>504</v>
      </c>
      <c r="C260" s="152" t="s">
        <v>12</v>
      </c>
      <c r="D260" s="153"/>
      <c r="E260" s="153"/>
      <c r="F260" s="82">
        <f t="shared" si="9"/>
        <v>0</v>
      </c>
      <c r="G260" s="213" t="e">
        <f t="shared" si="10"/>
        <v>#DIV/0!</v>
      </c>
      <c r="I260" s="107"/>
      <c r="J260" s="107"/>
      <c r="K260" s="108"/>
      <c r="L260" s="109"/>
      <c r="M260" s="107"/>
      <c r="N260" s="107"/>
      <c r="O260" s="108"/>
      <c r="P260" s="109"/>
      <c r="Q260" s="107"/>
      <c r="R260" s="107"/>
      <c r="S260" s="108"/>
      <c r="T260" s="109"/>
      <c r="U260" s="107"/>
      <c r="V260" s="107"/>
      <c r="W260" s="108"/>
      <c r="X260" s="109"/>
      <c r="Y260" s="107"/>
      <c r="Z260" s="107"/>
      <c r="AA260" s="108"/>
      <c r="AB260" s="109"/>
      <c r="AC260" s="113"/>
      <c r="AD260" s="113"/>
    </row>
    <row r="261" spans="1:30" s="112" customFormat="1" ht="24" hidden="1">
      <c r="A261" s="150" t="s">
        <v>202</v>
      </c>
      <c r="B261" s="151" t="s">
        <v>504</v>
      </c>
      <c r="C261" s="152" t="s">
        <v>13</v>
      </c>
      <c r="D261" s="153"/>
      <c r="E261" s="153"/>
      <c r="F261" s="82">
        <f t="shared" si="9"/>
        <v>0</v>
      </c>
      <c r="G261" s="213" t="e">
        <f t="shared" si="10"/>
        <v>#DIV/0!</v>
      </c>
      <c r="I261" s="107"/>
      <c r="J261" s="107"/>
      <c r="K261" s="108"/>
      <c r="L261" s="109"/>
      <c r="M261" s="107"/>
      <c r="N261" s="107"/>
      <c r="O261" s="108"/>
      <c r="P261" s="109"/>
      <c r="Q261" s="107"/>
      <c r="R261" s="107"/>
      <c r="S261" s="108"/>
      <c r="T261" s="109"/>
      <c r="U261" s="107"/>
      <c r="V261" s="107"/>
      <c r="W261" s="108"/>
      <c r="X261" s="109"/>
      <c r="Y261" s="107"/>
      <c r="Z261" s="107"/>
      <c r="AA261" s="108"/>
      <c r="AB261" s="109"/>
      <c r="AC261" s="113"/>
      <c r="AD261" s="113"/>
    </row>
    <row r="262" spans="1:30" s="112" customFormat="1" ht="24">
      <c r="A262" s="150" t="s">
        <v>202</v>
      </c>
      <c r="B262" s="151" t="s">
        <v>504</v>
      </c>
      <c r="C262" s="152" t="s">
        <v>1128</v>
      </c>
      <c r="D262" s="153">
        <v>0</v>
      </c>
      <c r="E262" s="153">
        <v>400</v>
      </c>
      <c r="F262" s="82">
        <f t="shared" si="9"/>
        <v>-400</v>
      </c>
      <c r="G262" s="213" t="e">
        <f t="shared" si="10"/>
        <v>#DIV/0!</v>
      </c>
      <c r="I262" s="107"/>
      <c r="J262" s="107"/>
      <c r="K262" s="108"/>
      <c r="L262" s="109"/>
      <c r="M262" s="107"/>
      <c r="N262" s="107"/>
      <c r="O262" s="108"/>
      <c r="P262" s="109"/>
      <c r="Q262" s="107"/>
      <c r="R262" s="107"/>
      <c r="S262" s="108"/>
      <c r="T262" s="109"/>
      <c r="U262" s="107"/>
      <c r="V262" s="107"/>
      <c r="W262" s="108"/>
      <c r="X262" s="109"/>
      <c r="Y262" s="107"/>
      <c r="Z262" s="107"/>
      <c r="AA262" s="108"/>
      <c r="AB262" s="109"/>
      <c r="AC262" s="113"/>
      <c r="AD262" s="113"/>
    </row>
    <row r="263" spans="1:30" s="92" customFormat="1" ht="12">
      <c r="A263" s="85" t="s">
        <v>202</v>
      </c>
      <c r="B263" s="115" t="s">
        <v>1129</v>
      </c>
      <c r="C263" s="87" t="s">
        <v>14</v>
      </c>
      <c r="D263" s="91">
        <f>SUM(D264:D266)</f>
        <v>0</v>
      </c>
      <c r="E263" s="91">
        <f>SUM(E264:E266)</f>
        <v>2500</v>
      </c>
      <c r="F263" s="82">
        <f t="shared" si="9"/>
        <v>-2500</v>
      </c>
      <c r="G263" s="213" t="e">
        <f t="shared" si="10"/>
        <v>#DIV/0!</v>
      </c>
      <c r="I263" s="88">
        <f>SUM(M263,Q263,U263,Y263)</f>
        <v>2662</v>
      </c>
      <c r="J263" s="88">
        <f>SUM(N263,R263,V263,Z263)</f>
        <v>0</v>
      </c>
      <c r="K263" s="89">
        <f>J263/I263</f>
        <v>0</v>
      </c>
      <c r="L263" s="90">
        <f>J263-I263</f>
        <v>-2662</v>
      </c>
      <c r="M263" s="88"/>
      <c r="N263" s="88"/>
      <c r="O263" s="89" t="e">
        <f>N263/M263</f>
        <v>#DIV/0!</v>
      </c>
      <c r="P263" s="90">
        <f>N263-M263</f>
        <v>0</v>
      </c>
      <c r="Q263" s="88"/>
      <c r="R263" s="88"/>
      <c r="S263" s="89" t="e">
        <f>R263/Q263</f>
        <v>#DIV/0!</v>
      </c>
      <c r="T263" s="90">
        <f>R263-Q263</f>
        <v>0</v>
      </c>
      <c r="U263" s="88">
        <v>2662</v>
      </c>
      <c r="V263" s="88"/>
      <c r="W263" s="89">
        <f>V263/U263</f>
        <v>0</v>
      </c>
      <c r="X263" s="90">
        <f>V263-U263</f>
        <v>-2662</v>
      </c>
      <c r="Y263" s="88"/>
      <c r="Z263" s="88"/>
      <c r="AA263" s="89" t="e">
        <f>Z263/Y263</f>
        <v>#DIV/0!</v>
      </c>
      <c r="AB263" s="90">
        <f>Z263-Y263</f>
        <v>0</v>
      </c>
      <c r="AC263" s="93"/>
      <c r="AD263" s="93"/>
    </row>
    <row r="264" spans="1:30" s="172" customFormat="1" ht="12">
      <c r="A264" s="137" t="s">
        <v>202</v>
      </c>
      <c r="B264" s="139" t="s">
        <v>15</v>
      </c>
      <c r="C264" s="168" t="s">
        <v>1130</v>
      </c>
      <c r="D264" s="110">
        <v>0</v>
      </c>
      <c r="E264" s="110">
        <v>2500</v>
      </c>
      <c r="F264" s="111">
        <f t="shared" si="9"/>
        <v>-2500</v>
      </c>
      <c r="G264" s="214" t="e">
        <f t="shared" si="10"/>
        <v>#DIV/0!</v>
      </c>
      <c r="I264" s="169"/>
      <c r="J264" s="169"/>
      <c r="K264" s="170"/>
      <c r="L264" s="171"/>
      <c r="M264" s="169"/>
      <c r="N264" s="169"/>
      <c r="O264" s="170"/>
      <c r="P264" s="171"/>
      <c r="Q264" s="169"/>
      <c r="R264" s="169"/>
      <c r="S264" s="170"/>
      <c r="T264" s="171"/>
      <c r="U264" s="169"/>
      <c r="V264" s="169"/>
      <c r="W264" s="170"/>
      <c r="X264" s="171"/>
      <c r="Y264" s="169"/>
      <c r="Z264" s="169"/>
      <c r="AA264" s="170"/>
      <c r="AB264" s="171"/>
      <c r="AC264" s="169"/>
      <c r="AD264" s="169"/>
    </row>
    <row r="265" spans="1:30" s="172" customFormat="1" ht="24" hidden="1">
      <c r="A265" s="137" t="s">
        <v>202</v>
      </c>
      <c r="B265" s="139" t="s">
        <v>16</v>
      </c>
      <c r="C265" s="168" t="s">
        <v>17</v>
      </c>
      <c r="D265" s="110"/>
      <c r="E265" s="110"/>
      <c r="F265" s="82">
        <f t="shared" si="9"/>
        <v>0</v>
      </c>
      <c r="G265" s="213" t="e">
        <f t="shared" si="10"/>
        <v>#DIV/0!</v>
      </c>
      <c r="I265" s="169"/>
      <c r="J265" s="169"/>
      <c r="K265" s="170"/>
      <c r="L265" s="171"/>
      <c r="M265" s="169"/>
      <c r="N265" s="169"/>
      <c r="O265" s="170"/>
      <c r="P265" s="171"/>
      <c r="Q265" s="169"/>
      <c r="R265" s="169"/>
      <c r="S265" s="170"/>
      <c r="T265" s="171"/>
      <c r="U265" s="169"/>
      <c r="V265" s="169"/>
      <c r="W265" s="170"/>
      <c r="X265" s="171"/>
      <c r="Y265" s="169"/>
      <c r="Z265" s="169"/>
      <c r="AA265" s="170"/>
      <c r="AB265" s="171"/>
      <c r="AC265" s="169"/>
      <c r="AD265" s="169"/>
    </row>
    <row r="266" spans="1:30" s="172" customFormat="1" ht="24" hidden="1">
      <c r="A266" s="137" t="s">
        <v>202</v>
      </c>
      <c r="B266" s="139" t="s">
        <v>16</v>
      </c>
      <c r="C266" s="168" t="s">
        <v>18</v>
      </c>
      <c r="D266" s="110"/>
      <c r="E266" s="110"/>
      <c r="F266" s="82">
        <f t="shared" si="9"/>
        <v>0</v>
      </c>
      <c r="G266" s="213" t="e">
        <f t="shared" si="10"/>
        <v>#DIV/0!</v>
      </c>
      <c r="I266" s="169"/>
      <c r="J266" s="169"/>
      <c r="K266" s="170"/>
      <c r="L266" s="171"/>
      <c r="M266" s="169"/>
      <c r="N266" s="169"/>
      <c r="O266" s="170"/>
      <c r="P266" s="171"/>
      <c r="Q266" s="169"/>
      <c r="R266" s="169"/>
      <c r="S266" s="170"/>
      <c r="T266" s="171"/>
      <c r="U266" s="169"/>
      <c r="V266" s="169"/>
      <c r="W266" s="170"/>
      <c r="X266" s="171"/>
      <c r="Y266" s="169"/>
      <c r="Z266" s="169"/>
      <c r="AA266" s="170"/>
      <c r="AB266" s="171"/>
      <c r="AC266" s="169"/>
      <c r="AD266" s="169"/>
    </row>
    <row r="267" spans="1:30" s="146" customFormat="1" ht="48" customHeight="1">
      <c r="A267" s="148" t="s">
        <v>202</v>
      </c>
      <c r="B267" s="86" t="s">
        <v>19</v>
      </c>
      <c r="C267" s="142" t="s">
        <v>1131</v>
      </c>
      <c r="D267" s="91">
        <f>SUM(D268:D272)</f>
        <v>0</v>
      </c>
      <c r="E267" s="91">
        <f>SUM(E268:E272)</f>
        <v>7560.800000000001</v>
      </c>
      <c r="F267" s="82">
        <f t="shared" si="9"/>
        <v>-7560.800000000001</v>
      </c>
      <c r="G267" s="213" t="e">
        <f t="shared" si="10"/>
        <v>#DIV/0!</v>
      </c>
      <c r="I267" s="143"/>
      <c r="J267" s="143"/>
      <c r="K267" s="144"/>
      <c r="L267" s="145"/>
      <c r="M267" s="143"/>
      <c r="N267" s="143"/>
      <c r="O267" s="144"/>
      <c r="P267" s="145"/>
      <c r="Q267" s="143"/>
      <c r="R267" s="143"/>
      <c r="S267" s="144"/>
      <c r="T267" s="145"/>
      <c r="U267" s="143"/>
      <c r="V267" s="143"/>
      <c r="W267" s="144"/>
      <c r="X267" s="145"/>
      <c r="Y267" s="143"/>
      <c r="Z267" s="143"/>
      <c r="AA267" s="144"/>
      <c r="AB267" s="145"/>
      <c r="AC267" s="147"/>
      <c r="AD267" s="147"/>
    </row>
    <row r="268" spans="1:30" s="112" customFormat="1" ht="36">
      <c r="A268" s="114" t="s">
        <v>202</v>
      </c>
      <c r="B268" s="105" t="s">
        <v>20</v>
      </c>
      <c r="C268" s="106" t="s">
        <v>21</v>
      </c>
      <c r="D268" s="110">
        <v>0</v>
      </c>
      <c r="E268" s="110">
        <v>3514.1</v>
      </c>
      <c r="F268" s="111">
        <f>D268-E268</f>
        <v>-3514.1</v>
      </c>
      <c r="G268" s="214" t="e">
        <f t="shared" si="10"/>
        <v>#DIV/0!</v>
      </c>
      <c r="I268" s="107"/>
      <c r="J268" s="107"/>
      <c r="K268" s="108"/>
      <c r="L268" s="109"/>
      <c r="M268" s="107"/>
      <c r="N268" s="107"/>
      <c r="O268" s="108"/>
      <c r="P268" s="109"/>
      <c r="Q268" s="107"/>
      <c r="R268" s="107"/>
      <c r="S268" s="108"/>
      <c r="T268" s="109"/>
      <c r="U268" s="107"/>
      <c r="V268" s="107"/>
      <c r="W268" s="108"/>
      <c r="X268" s="109"/>
      <c r="Y268" s="107"/>
      <c r="Z268" s="107"/>
      <c r="AA268" s="108"/>
      <c r="AB268" s="109"/>
      <c r="AC268" s="113"/>
      <c r="AD268" s="113"/>
    </row>
    <row r="269" spans="1:30" s="112" customFormat="1" ht="24">
      <c r="A269" s="114" t="s">
        <v>202</v>
      </c>
      <c r="B269" s="105" t="s">
        <v>22</v>
      </c>
      <c r="C269" s="106" t="s">
        <v>23</v>
      </c>
      <c r="D269" s="110">
        <v>0</v>
      </c>
      <c r="E269" s="110">
        <v>1740</v>
      </c>
      <c r="F269" s="111">
        <f t="shared" si="9"/>
        <v>-1740</v>
      </c>
      <c r="G269" s="214" t="e">
        <f t="shared" si="10"/>
        <v>#DIV/0!</v>
      </c>
      <c r="I269" s="107"/>
      <c r="J269" s="107"/>
      <c r="K269" s="108"/>
      <c r="L269" s="109"/>
      <c r="M269" s="107"/>
      <c r="N269" s="107"/>
      <c r="O269" s="108"/>
      <c r="P269" s="109"/>
      <c r="Q269" s="107"/>
      <c r="R269" s="107"/>
      <c r="S269" s="108"/>
      <c r="T269" s="109"/>
      <c r="U269" s="107"/>
      <c r="V269" s="107"/>
      <c r="W269" s="108"/>
      <c r="X269" s="109"/>
      <c r="Y269" s="107"/>
      <c r="Z269" s="107"/>
      <c r="AA269" s="108"/>
      <c r="AB269" s="109"/>
      <c r="AC269" s="113"/>
      <c r="AD269" s="113"/>
    </row>
    <row r="270" spans="1:30" s="112" customFormat="1" ht="24">
      <c r="A270" s="114" t="s">
        <v>202</v>
      </c>
      <c r="B270" s="105" t="s">
        <v>24</v>
      </c>
      <c r="C270" s="106" t="s">
        <v>25</v>
      </c>
      <c r="D270" s="110">
        <v>0</v>
      </c>
      <c r="E270" s="110">
        <v>2043</v>
      </c>
      <c r="F270" s="111">
        <f t="shared" si="9"/>
        <v>-2043</v>
      </c>
      <c r="G270" s="214" t="e">
        <f t="shared" si="10"/>
        <v>#DIV/0!</v>
      </c>
      <c r="I270" s="107"/>
      <c r="J270" s="107"/>
      <c r="K270" s="108"/>
      <c r="L270" s="109"/>
      <c r="M270" s="107"/>
      <c r="N270" s="107"/>
      <c r="O270" s="108"/>
      <c r="P270" s="109"/>
      <c r="Q270" s="107"/>
      <c r="R270" s="107"/>
      <c r="S270" s="108"/>
      <c r="T270" s="109"/>
      <c r="U270" s="107"/>
      <c r="V270" s="107"/>
      <c r="W270" s="108"/>
      <c r="X270" s="109"/>
      <c r="Y270" s="107"/>
      <c r="Z270" s="107"/>
      <c r="AA270" s="108"/>
      <c r="AB270" s="109"/>
      <c r="AC270" s="113"/>
      <c r="AD270" s="113"/>
    </row>
    <row r="271" spans="1:30" s="112" customFormat="1" ht="24">
      <c r="A271" s="114" t="s">
        <v>202</v>
      </c>
      <c r="B271" s="105" t="s">
        <v>26</v>
      </c>
      <c r="C271" s="106" t="s">
        <v>27</v>
      </c>
      <c r="D271" s="110">
        <v>0</v>
      </c>
      <c r="E271" s="110">
        <v>304.6</v>
      </c>
      <c r="F271" s="111">
        <f t="shared" si="9"/>
        <v>-304.6</v>
      </c>
      <c r="G271" s="214" t="e">
        <f t="shared" si="10"/>
        <v>#DIV/0!</v>
      </c>
      <c r="I271" s="107"/>
      <c r="J271" s="107"/>
      <c r="K271" s="108"/>
      <c r="L271" s="109"/>
      <c r="M271" s="107"/>
      <c r="N271" s="107"/>
      <c r="O271" s="108"/>
      <c r="P271" s="109"/>
      <c r="Q271" s="107"/>
      <c r="R271" s="107"/>
      <c r="S271" s="108"/>
      <c r="T271" s="109"/>
      <c r="U271" s="107"/>
      <c r="V271" s="107"/>
      <c r="W271" s="108"/>
      <c r="X271" s="109"/>
      <c r="Y271" s="107"/>
      <c r="Z271" s="107"/>
      <c r="AA271" s="108"/>
      <c r="AB271" s="109"/>
      <c r="AC271" s="113"/>
      <c r="AD271" s="113"/>
    </row>
    <row r="272" spans="1:30" s="112" customFormat="1" ht="30" customHeight="1">
      <c r="A272" s="114" t="s">
        <v>28</v>
      </c>
      <c r="B272" s="105" t="s">
        <v>1132</v>
      </c>
      <c r="C272" s="106" t="s">
        <v>1133</v>
      </c>
      <c r="D272" s="110">
        <v>0</v>
      </c>
      <c r="E272" s="110">
        <v>-40.9</v>
      </c>
      <c r="F272" s="111">
        <f t="shared" si="9"/>
        <v>40.9</v>
      </c>
      <c r="G272" s="214" t="e">
        <f t="shared" si="10"/>
        <v>#DIV/0!</v>
      </c>
      <c r="I272" s="107"/>
      <c r="J272" s="107"/>
      <c r="K272" s="108"/>
      <c r="L272" s="109"/>
      <c r="M272" s="107"/>
      <c r="N272" s="107"/>
      <c r="O272" s="108"/>
      <c r="P272" s="109"/>
      <c r="Q272" s="107"/>
      <c r="R272" s="107"/>
      <c r="S272" s="108"/>
      <c r="T272" s="109"/>
      <c r="U272" s="107"/>
      <c r="V272" s="107"/>
      <c r="W272" s="108"/>
      <c r="X272" s="109"/>
      <c r="Y272" s="107"/>
      <c r="Z272" s="107"/>
      <c r="AA272" s="108"/>
      <c r="AB272" s="109"/>
      <c r="AC272" s="113"/>
      <c r="AD272" s="113"/>
    </row>
    <row r="273" spans="1:30" s="112" customFormat="1" ht="36">
      <c r="A273" s="148" t="s">
        <v>202</v>
      </c>
      <c r="B273" s="115" t="s">
        <v>29</v>
      </c>
      <c r="C273" s="87" t="s">
        <v>30</v>
      </c>
      <c r="D273" s="91">
        <v>0</v>
      </c>
      <c r="E273" s="91">
        <v>-19010.6</v>
      </c>
      <c r="F273" s="82">
        <f t="shared" si="9"/>
        <v>19010.6</v>
      </c>
      <c r="G273" s="213" t="e">
        <f t="shared" si="10"/>
        <v>#DIV/0!</v>
      </c>
      <c r="I273" s="107"/>
      <c r="J273" s="107"/>
      <c r="K273" s="108"/>
      <c r="L273" s="109"/>
      <c r="M273" s="107"/>
      <c r="N273" s="107"/>
      <c r="O273" s="108"/>
      <c r="P273" s="109"/>
      <c r="Q273" s="107"/>
      <c r="R273" s="107"/>
      <c r="S273" s="108"/>
      <c r="T273" s="109"/>
      <c r="U273" s="107"/>
      <c r="V273" s="107"/>
      <c r="W273" s="108"/>
      <c r="X273" s="109"/>
      <c r="Y273" s="107"/>
      <c r="Z273" s="107"/>
      <c r="AA273" s="108"/>
      <c r="AB273" s="109"/>
      <c r="AC273" s="113"/>
      <c r="AD273" s="113"/>
    </row>
    <row r="274" spans="1:32" s="83" customFormat="1" ht="12">
      <c r="A274" s="76"/>
      <c r="B274" s="77"/>
      <c r="C274" s="78" t="s">
        <v>31</v>
      </c>
      <c r="D274" s="82">
        <f>D112+D16</f>
        <v>1145285</v>
      </c>
      <c r="E274" s="91">
        <f>E112+E16</f>
        <v>1369662.2999999998</v>
      </c>
      <c r="F274" s="82">
        <f>D274-E274</f>
        <v>-224377.2999999998</v>
      </c>
      <c r="G274" s="213">
        <f t="shared" si="10"/>
        <v>1.1959139428177263</v>
      </c>
      <c r="I274" s="79">
        <v>246001.9</v>
      </c>
      <c r="J274" s="79">
        <v>46788.1</v>
      </c>
      <c r="K274" s="80">
        <f>J274/I274</f>
        <v>0.1901940594767764</v>
      </c>
      <c r="L274" s="81">
        <f>J274-I274</f>
        <v>-199213.8</v>
      </c>
      <c r="M274" s="79">
        <v>163030.1</v>
      </c>
      <c r="N274" s="79">
        <v>36787.3</v>
      </c>
      <c r="O274" s="80">
        <f>N274/M274</f>
        <v>0.22564728844550794</v>
      </c>
      <c r="P274" s="81">
        <f>N274-M274</f>
        <v>-126242.8</v>
      </c>
      <c r="Q274" s="79">
        <v>36349</v>
      </c>
      <c r="R274" s="79">
        <v>4226.2</v>
      </c>
      <c r="S274" s="80">
        <f>R274/Q274</f>
        <v>0.11626729758727887</v>
      </c>
      <c r="T274" s="81">
        <f>R274-Q274</f>
        <v>-32122.8</v>
      </c>
      <c r="U274" s="79">
        <v>28999.4</v>
      </c>
      <c r="V274" s="79">
        <v>4246.6</v>
      </c>
      <c r="W274" s="80">
        <f>V274/U274</f>
        <v>0.14643751250025863</v>
      </c>
      <c r="X274" s="81">
        <f>V274-U274</f>
        <v>-24752.800000000003</v>
      </c>
      <c r="Y274" s="79">
        <v>17623.3</v>
      </c>
      <c r="Z274" s="79">
        <v>1528.3</v>
      </c>
      <c r="AA274" s="80">
        <f>Z274/Y274</f>
        <v>0.08672042126049037</v>
      </c>
      <c r="AB274" s="81">
        <f>Z274-Y274</f>
        <v>-16095</v>
      </c>
      <c r="AC274" s="84">
        <f>SUM(M274,Q274,U274,Y274)</f>
        <v>246001.8</v>
      </c>
      <c r="AD274" s="84">
        <f>SUM(N274,R274,V274,Z274)</f>
        <v>46788.4</v>
      </c>
      <c r="AF274" s="173"/>
    </row>
    <row r="275" spans="1:30" s="74" customFormat="1" ht="12" hidden="1">
      <c r="A275" s="76"/>
      <c r="B275" s="73"/>
      <c r="C275" s="271"/>
      <c r="D275" s="82"/>
      <c r="E275" s="91"/>
      <c r="F275" s="82">
        <f aca="true" t="shared" si="11" ref="F275:F326">D275-E275</f>
        <v>0</v>
      </c>
      <c r="G275" s="82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5"/>
      <c r="AD275" s="75"/>
    </row>
    <row r="276" spans="1:30" s="273" customFormat="1" ht="12" hidden="1">
      <c r="A276" s="76" t="s">
        <v>202</v>
      </c>
      <c r="B276" s="141" t="s">
        <v>548</v>
      </c>
      <c r="C276" s="272" t="s">
        <v>32</v>
      </c>
      <c r="D276" s="82"/>
      <c r="E276" s="91"/>
      <c r="F276" s="82">
        <f t="shared" si="11"/>
        <v>0</v>
      </c>
      <c r="G276" s="82"/>
      <c r="I276" s="79">
        <f aca="true" t="shared" si="12" ref="I276:J279">SUM(M276,Q276,U276,Y276)</f>
        <v>54915.600000000006</v>
      </c>
      <c r="J276" s="79">
        <f t="shared" si="12"/>
        <v>51072.99999999999</v>
      </c>
      <c r="K276" s="144">
        <f aca="true" t="shared" si="13" ref="K276:K326">J276/I276</f>
        <v>0.9300271689647384</v>
      </c>
      <c r="L276" s="143">
        <f aca="true" t="shared" si="14" ref="L276:L326">J276-I276</f>
        <v>-3842.600000000013</v>
      </c>
      <c r="M276" s="143">
        <f>SUM(M277:M285)</f>
        <v>36211.4</v>
      </c>
      <c r="N276" s="143">
        <f>SUM(N277:N285)</f>
        <v>33198</v>
      </c>
      <c r="O276" s="144">
        <f aca="true" t="shared" si="15" ref="O276:O326">N276/M276</f>
        <v>0.9167831125004833</v>
      </c>
      <c r="P276" s="143">
        <f aca="true" t="shared" si="16" ref="P276:P326">N276-M276</f>
        <v>-3013.4000000000015</v>
      </c>
      <c r="Q276" s="143">
        <f>SUM(Q277:Q285)</f>
        <v>8645.9</v>
      </c>
      <c r="R276" s="143">
        <f>SUM(R277:R285)</f>
        <v>7889.699999999999</v>
      </c>
      <c r="S276" s="144">
        <f aca="true" t="shared" si="17" ref="S276:S326">R276/Q276</f>
        <v>0.9125365780312055</v>
      </c>
      <c r="T276" s="145">
        <f aca="true" t="shared" si="18" ref="T276:T326">R276-Q276</f>
        <v>-756.2000000000007</v>
      </c>
      <c r="U276" s="272">
        <f>SUM(U277:U285)</f>
        <v>6734.5</v>
      </c>
      <c r="V276" s="272">
        <f>SUM(V277:V285)</f>
        <v>6699.7</v>
      </c>
      <c r="W276" s="144">
        <f aca="true" t="shared" si="19" ref="W276:W326">V276/U276</f>
        <v>0.9948325785136238</v>
      </c>
      <c r="X276" s="145">
        <f aca="true" t="shared" si="20" ref="X276:X326">V276-U276</f>
        <v>-34.80000000000018</v>
      </c>
      <c r="Y276" s="272">
        <f>SUM(Y277:Y285)</f>
        <v>3323.8</v>
      </c>
      <c r="Z276" s="272">
        <f>SUM(Z277:Z285)</f>
        <v>3285.6</v>
      </c>
      <c r="AA276" s="144">
        <f aca="true" t="shared" si="21" ref="AA276:AA291">Z276/Y276</f>
        <v>0.9885071303929237</v>
      </c>
      <c r="AB276" s="145">
        <f aca="true" t="shared" si="22" ref="AB276:AB291">Z276-Y276</f>
        <v>-38.20000000000027</v>
      </c>
      <c r="AC276" s="274">
        <f>SUM(M276,Q276,U276,Y276)</f>
        <v>54915.600000000006</v>
      </c>
      <c r="AD276" s="274">
        <f>SUM(N276,R276,V276,Z276)</f>
        <v>51072.99999999999</v>
      </c>
    </row>
    <row r="277" spans="1:30" s="112" customFormat="1" ht="24" hidden="1">
      <c r="A277" s="76" t="s">
        <v>202</v>
      </c>
      <c r="B277" s="128" t="s">
        <v>550</v>
      </c>
      <c r="C277" s="106" t="s">
        <v>1134</v>
      </c>
      <c r="D277" s="82"/>
      <c r="E277" s="91"/>
      <c r="F277" s="82">
        <f t="shared" si="11"/>
        <v>0</v>
      </c>
      <c r="G277" s="82"/>
      <c r="I277" s="275">
        <f t="shared" si="12"/>
        <v>2222.7</v>
      </c>
      <c r="J277" s="275">
        <f t="shared" si="12"/>
        <v>2092.3</v>
      </c>
      <c r="K277" s="276">
        <f t="shared" si="13"/>
        <v>0.9413326134881003</v>
      </c>
      <c r="L277" s="277">
        <f t="shared" si="14"/>
        <v>-130.39999999999964</v>
      </c>
      <c r="M277" s="275">
        <v>881</v>
      </c>
      <c r="N277" s="275">
        <v>806.1</v>
      </c>
      <c r="O277" s="276">
        <f t="shared" si="15"/>
        <v>0.9149829738933031</v>
      </c>
      <c r="P277" s="277">
        <f t="shared" si="16"/>
        <v>-74.89999999999998</v>
      </c>
      <c r="Q277" s="107">
        <v>528.6</v>
      </c>
      <c r="R277" s="278">
        <v>480.8</v>
      </c>
      <c r="S277" s="108">
        <f t="shared" si="17"/>
        <v>0.9095724555429436</v>
      </c>
      <c r="T277" s="109">
        <f t="shared" si="18"/>
        <v>-47.80000000000001</v>
      </c>
      <c r="U277" s="107">
        <v>435.1</v>
      </c>
      <c r="V277" s="107">
        <v>434</v>
      </c>
      <c r="W277" s="276">
        <f t="shared" si="19"/>
        <v>0.9974718455527465</v>
      </c>
      <c r="X277" s="277">
        <f t="shared" si="20"/>
        <v>-1.1000000000000227</v>
      </c>
      <c r="Y277" s="107">
        <v>378</v>
      </c>
      <c r="Z277" s="107">
        <v>371.4</v>
      </c>
      <c r="AA277" s="108">
        <f t="shared" si="21"/>
        <v>0.9825396825396825</v>
      </c>
      <c r="AB277" s="109">
        <f t="shared" si="22"/>
        <v>-6.600000000000023</v>
      </c>
      <c r="AC277" s="113"/>
      <c r="AD277" s="113"/>
    </row>
    <row r="278" spans="1:30" s="112" customFormat="1" ht="36" hidden="1">
      <c r="A278" s="76" t="s">
        <v>202</v>
      </c>
      <c r="B278" s="128" t="s">
        <v>556</v>
      </c>
      <c r="C278" s="106" t="s">
        <v>693</v>
      </c>
      <c r="D278" s="82"/>
      <c r="E278" s="91"/>
      <c r="F278" s="82">
        <f t="shared" si="11"/>
        <v>0</v>
      </c>
      <c r="G278" s="82"/>
      <c r="I278" s="275">
        <f t="shared" si="12"/>
        <v>4414.4</v>
      </c>
      <c r="J278" s="275">
        <f t="shared" si="12"/>
        <v>4362.4</v>
      </c>
      <c r="K278" s="276">
        <f t="shared" si="13"/>
        <v>0.9882203696991664</v>
      </c>
      <c r="L278" s="277">
        <f t="shared" si="14"/>
        <v>-52</v>
      </c>
      <c r="M278" s="275">
        <v>3167.6</v>
      </c>
      <c r="N278" s="275">
        <v>3163.7</v>
      </c>
      <c r="O278" s="276">
        <f t="shared" si="15"/>
        <v>0.9987687839373658</v>
      </c>
      <c r="P278" s="277">
        <f t="shared" si="16"/>
        <v>-3.900000000000091</v>
      </c>
      <c r="Q278" s="107">
        <v>547.4</v>
      </c>
      <c r="R278" s="107">
        <v>512.9</v>
      </c>
      <c r="S278" s="108">
        <f t="shared" si="17"/>
        <v>0.9369747899159664</v>
      </c>
      <c r="T278" s="109">
        <f t="shared" si="18"/>
        <v>-34.5</v>
      </c>
      <c r="U278" s="107">
        <v>463.5</v>
      </c>
      <c r="V278" s="278">
        <v>454.4</v>
      </c>
      <c r="W278" s="276">
        <f t="shared" si="19"/>
        <v>0.9803667745415318</v>
      </c>
      <c r="X278" s="277">
        <f t="shared" si="20"/>
        <v>-9.100000000000023</v>
      </c>
      <c r="Y278" s="107">
        <v>235.9</v>
      </c>
      <c r="Z278" s="107">
        <v>231.4</v>
      </c>
      <c r="AA278" s="108">
        <f t="shared" si="21"/>
        <v>0.9809241203899958</v>
      </c>
      <c r="AB278" s="109">
        <f t="shared" si="22"/>
        <v>-4.5</v>
      </c>
      <c r="AC278" s="113"/>
      <c r="AD278" s="113"/>
    </row>
    <row r="279" spans="1:30" s="112" customFormat="1" ht="24" hidden="1">
      <c r="A279" s="76" t="s">
        <v>202</v>
      </c>
      <c r="B279" s="128" t="s">
        <v>561</v>
      </c>
      <c r="C279" s="106" t="s">
        <v>1135</v>
      </c>
      <c r="D279" s="82"/>
      <c r="E279" s="91"/>
      <c r="F279" s="82">
        <f t="shared" si="11"/>
        <v>0</v>
      </c>
      <c r="G279" s="82"/>
      <c r="I279" s="275">
        <f t="shared" si="12"/>
        <v>26816.1</v>
      </c>
      <c r="J279" s="275">
        <f t="shared" si="12"/>
        <v>26281.7</v>
      </c>
      <c r="K279" s="276">
        <f t="shared" si="13"/>
        <v>0.9800716733604067</v>
      </c>
      <c r="L279" s="277">
        <f t="shared" si="14"/>
        <v>-534.3999999999978</v>
      </c>
      <c r="M279" s="275">
        <v>15506.9</v>
      </c>
      <c r="N279" s="275">
        <v>15423.5</v>
      </c>
      <c r="O279" s="276">
        <f t="shared" si="15"/>
        <v>0.9946217490278522</v>
      </c>
      <c r="P279" s="277">
        <f t="shared" si="16"/>
        <v>-83.39999999999964</v>
      </c>
      <c r="Q279" s="107">
        <v>5472.9</v>
      </c>
      <c r="R279" s="107">
        <v>5057.4</v>
      </c>
      <c r="S279" s="108">
        <f t="shared" si="17"/>
        <v>0.9240804692210711</v>
      </c>
      <c r="T279" s="109">
        <f t="shared" si="18"/>
        <v>-415.5</v>
      </c>
      <c r="U279" s="278">
        <v>3898.2</v>
      </c>
      <c r="V279" s="107">
        <v>3880.6</v>
      </c>
      <c r="W279" s="276">
        <f t="shared" si="19"/>
        <v>0.9954850956851881</v>
      </c>
      <c r="X279" s="277">
        <f t="shared" si="20"/>
        <v>-17.59999999999991</v>
      </c>
      <c r="Y279" s="107">
        <v>1938.1</v>
      </c>
      <c r="Z279" s="278">
        <v>1920.2</v>
      </c>
      <c r="AA279" s="108">
        <f t="shared" si="21"/>
        <v>0.9907641504566329</v>
      </c>
      <c r="AB279" s="109">
        <f t="shared" si="22"/>
        <v>-17.899999999999864</v>
      </c>
      <c r="AC279" s="113"/>
      <c r="AD279" s="113"/>
    </row>
    <row r="280" spans="1:30" s="112" customFormat="1" ht="12" hidden="1">
      <c r="A280" s="76" t="s">
        <v>202</v>
      </c>
      <c r="B280" s="128" t="s">
        <v>33</v>
      </c>
      <c r="C280" s="106" t="s">
        <v>34</v>
      </c>
      <c r="D280" s="82"/>
      <c r="E280" s="91"/>
      <c r="F280" s="82">
        <f t="shared" si="11"/>
        <v>0</v>
      </c>
      <c r="G280" s="82"/>
      <c r="I280" s="275"/>
      <c r="J280" s="275"/>
      <c r="K280" s="276" t="e">
        <f t="shared" si="13"/>
        <v>#DIV/0!</v>
      </c>
      <c r="L280" s="277">
        <f t="shared" si="14"/>
        <v>0</v>
      </c>
      <c r="M280" s="275"/>
      <c r="N280" s="275"/>
      <c r="O280" s="276" t="e">
        <f t="shared" si="15"/>
        <v>#DIV/0!</v>
      </c>
      <c r="P280" s="277">
        <f t="shared" si="16"/>
        <v>0</v>
      </c>
      <c r="Q280" s="107"/>
      <c r="R280" s="107"/>
      <c r="S280" s="108" t="e">
        <f t="shared" si="17"/>
        <v>#DIV/0!</v>
      </c>
      <c r="T280" s="109">
        <f t="shared" si="18"/>
        <v>0</v>
      </c>
      <c r="U280" s="278"/>
      <c r="V280" s="107"/>
      <c r="W280" s="276" t="e">
        <f t="shared" si="19"/>
        <v>#DIV/0!</v>
      </c>
      <c r="X280" s="277">
        <f t="shared" si="20"/>
        <v>0</v>
      </c>
      <c r="Y280" s="107"/>
      <c r="Z280" s="278"/>
      <c r="AA280" s="108" t="e">
        <f t="shared" si="21"/>
        <v>#DIV/0!</v>
      </c>
      <c r="AB280" s="109">
        <f t="shared" si="22"/>
        <v>0</v>
      </c>
      <c r="AC280" s="113"/>
      <c r="AD280" s="113"/>
    </row>
    <row r="281" spans="1:30" s="112" customFormat="1" ht="24" hidden="1">
      <c r="A281" s="76" t="s">
        <v>202</v>
      </c>
      <c r="B281" s="128" t="s">
        <v>562</v>
      </c>
      <c r="C281" s="106" t="s">
        <v>1136</v>
      </c>
      <c r="D281" s="82"/>
      <c r="E281" s="91"/>
      <c r="F281" s="82">
        <f t="shared" si="11"/>
        <v>0</v>
      </c>
      <c r="G281" s="82"/>
      <c r="I281" s="275">
        <f aca="true" t="shared" si="23" ref="I281:J325">SUM(M281,Q281,U281,Y281)</f>
        <v>2518.5</v>
      </c>
      <c r="J281" s="275">
        <f t="shared" si="23"/>
        <v>2512.4</v>
      </c>
      <c r="K281" s="276">
        <f t="shared" si="13"/>
        <v>0.9975779233670836</v>
      </c>
      <c r="L281" s="277">
        <f t="shared" si="14"/>
        <v>-6.099999999999909</v>
      </c>
      <c r="M281" s="275">
        <v>2518.5</v>
      </c>
      <c r="N281" s="275">
        <v>2512.4</v>
      </c>
      <c r="O281" s="276">
        <f t="shared" si="15"/>
        <v>0.9975779233670836</v>
      </c>
      <c r="P281" s="277">
        <f t="shared" si="16"/>
        <v>-6.099999999999909</v>
      </c>
      <c r="Q281" s="107">
        <v>0</v>
      </c>
      <c r="R281" s="107">
        <v>0</v>
      </c>
      <c r="S281" s="108" t="e">
        <f t="shared" si="17"/>
        <v>#DIV/0!</v>
      </c>
      <c r="T281" s="109">
        <f t="shared" si="18"/>
        <v>0</v>
      </c>
      <c r="U281" s="107">
        <v>0</v>
      </c>
      <c r="V281" s="107">
        <v>0</v>
      </c>
      <c r="W281" s="276" t="e">
        <f t="shared" si="19"/>
        <v>#DIV/0!</v>
      </c>
      <c r="X281" s="277">
        <f t="shared" si="20"/>
        <v>0</v>
      </c>
      <c r="Y281" s="107"/>
      <c r="Z281" s="107"/>
      <c r="AA281" s="108" t="e">
        <f t="shared" si="21"/>
        <v>#DIV/0!</v>
      </c>
      <c r="AB281" s="109">
        <f t="shared" si="22"/>
        <v>0</v>
      </c>
      <c r="AC281" s="113"/>
      <c r="AD281" s="113"/>
    </row>
    <row r="282" spans="1:30" s="112" customFormat="1" ht="12" hidden="1">
      <c r="A282" s="76" t="s">
        <v>202</v>
      </c>
      <c r="B282" s="128" t="s">
        <v>1137</v>
      </c>
      <c r="C282" s="106" t="s">
        <v>1138</v>
      </c>
      <c r="D282" s="82"/>
      <c r="E282" s="91"/>
      <c r="F282" s="82">
        <f t="shared" si="11"/>
        <v>0</v>
      </c>
      <c r="G282" s="82"/>
      <c r="I282" s="275">
        <f t="shared" si="23"/>
        <v>248</v>
      </c>
      <c r="J282" s="275">
        <f t="shared" si="23"/>
        <v>211.6</v>
      </c>
      <c r="K282" s="276">
        <f t="shared" si="13"/>
        <v>0.8532258064516128</v>
      </c>
      <c r="L282" s="277">
        <f t="shared" si="14"/>
        <v>-36.400000000000006</v>
      </c>
      <c r="M282" s="107">
        <v>248</v>
      </c>
      <c r="N282" s="107">
        <v>211.6</v>
      </c>
      <c r="O282" s="276">
        <f t="shared" si="15"/>
        <v>0.8532258064516128</v>
      </c>
      <c r="P282" s="277">
        <f t="shared" si="16"/>
        <v>-36.400000000000006</v>
      </c>
      <c r="Q282" s="107">
        <v>0</v>
      </c>
      <c r="R282" s="107">
        <v>0</v>
      </c>
      <c r="S282" s="108" t="e">
        <f t="shared" si="17"/>
        <v>#DIV/0!</v>
      </c>
      <c r="T282" s="109">
        <f t="shared" si="18"/>
        <v>0</v>
      </c>
      <c r="U282" s="107">
        <v>0</v>
      </c>
      <c r="V282" s="107">
        <v>0</v>
      </c>
      <c r="W282" s="276" t="e">
        <f t="shared" si="19"/>
        <v>#DIV/0!</v>
      </c>
      <c r="X282" s="277">
        <f t="shared" si="20"/>
        <v>0</v>
      </c>
      <c r="Y282" s="107"/>
      <c r="Z282" s="107"/>
      <c r="AA282" s="108" t="e">
        <f t="shared" si="21"/>
        <v>#DIV/0!</v>
      </c>
      <c r="AB282" s="109">
        <f t="shared" si="22"/>
        <v>0</v>
      </c>
      <c r="AC282" s="113"/>
      <c r="AD282" s="113"/>
    </row>
    <row r="283" spans="1:30" s="112" customFormat="1" ht="12" hidden="1">
      <c r="A283" s="76" t="s">
        <v>202</v>
      </c>
      <c r="B283" s="128" t="s">
        <v>566</v>
      </c>
      <c r="C283" s="106" t="s">
        <v>1139</v>
      </c>
      <c r="D283" s="82"/>
      <c r="E283" s="91"/>
      <c r="F283" s="82">
        <f t="shared" si="11"/>
        <v>0</v>
      </c>
      <c r="G283" s="82"/>
      <c r="I283" s="275">
        <f t="shared" si="23"/>
        <v>699.7</v>
      </c>
      <c r="J283" s="275">
        <f t="shared" si="23"/>
        <v>0</v>
      </c>
      <c r="K283" s="276">
        <f t="shared" si="13"/>
        <v>0</v>
      </c>
      <c r="L283" s="277">
        <f t="shared" si="14"/>
        <v>-699.7</v>
      </c>
      <c r="M283" s="275">
        <v>699.7</v>
      </c>
      <c r="N283" s="107"/>
      <c r="O283" s="276">
        <f t="shared" si="15"/>
        <v>0</v>
      </c>
      <c r="P283" s="277">
        <f t="shared" si="16"/>
        <v>-699.7</v>
      </c>
      <c r="Q283" s="107">
        <v>0</v>
      </c>
      <c r="R283" s="107">
        <v>0</v>
      </c>
      <c r="S283" s="108" t="e">
        <f t="shared" si="17"/>
        <v>#DIV/0!</v>
      </c>
      <c r="T283" s="109">
        <f t="shared" si="18"/>
        <v>0</v>
      </c>
      <c r="U283" s="107">
        <v>0</v>
      </c>
      <c r="V283" s="107">
        <v>0</v>
      </c>
      <c r="W283" s="276" t="e">
        <f t="shared" si="19"/>
        <v>#DIV/0!</v>
      </c>
      <c r="X283" s="277">
        <f t="shared" si="20"/>
        <v>0</v>
      </c>
      <c r="Y283" s="107"/>
      <c r="Z283" s="107"/>
      <c r="AA283" s="108" t="e">
        <f t="shared" si="21"/>
        <v>#DIV/0!</v>
      </c>
      <c r="AB283" s="109">
        <f t="shared" si="22"/>
        <v>0</v>
      </c>
      <c r="AC283" s="113"/>
      <c r="AD283" s="113"/>
    </row>
    <row r="284" spans="1:30" s="112" customFormat="1" ht="12" hidden="1">
      <c r="A284" s="76" t="s">
        <v>202</v>
      </c>
      <c r="B284" s="128" t="s">
        <v>1140</v>
      </c>
      <c r="C284" s="106" t="s">
        <v>567</v>
      </c>
      <c r="D284" s="82"/>
      <c r="E284" s="91"/>
      <c r="F284" s="82">
        <f t="shared" si="11"/>
        <v>0</v>
      </c>
      <c r="G284" s="82"/>
      <c r="I284" s="275">
        <f t="shared" si="23"/>
        <v>1390.5</v>
      </c>
      <c r="J284" s="275">
        <f t="shared" si="23"/>
        <v>0</v>
      </c>
      <c r="K284" s="276">
        <f t="shared" si="13"/>
        <v>0</v>
      </c>
      <c r="L284" s="277">
        <f t="shared" si="14"/>
        <v>-1390.5</v>
      </c>
      <c r="M284" s="275">
        <v>1263</v>
      </c>
      <c r="N284" s="107"/>
      <c r="O284" s="276">
        <f t="shared" si="15"/>
        <v>0</v>
      </c>
      <c r="P284" s="277">
        <f t="shared" si="16"/>
        <v>-1263</v>
      </c>
      <c r="Q284" s="107">
        <v>118.2</v>
      </c>
      <c r="R284" s="107">
        <v>0</v>
      </c>
      <c r="S284" s="108">
        <f t="shared" si="17"/>
        <v>0</v>
      </c>
      <c r="T284" s="109">
        <f t="shared" si="18"/>
        <v>-118.2</v>
      </c>
      <c r="U284" s="107">
        <v>0.8</v>
      </c>
      <c r="V284" s="107">
        <v>0</v>
      </c>
      <c r="W284" s="276">
        <f t="shared" si="19"/>
        <v>0</v>
      </c>
      <c r="X284" s="277">
        <f t="shared" si="20"/>
        <v>-0.8</v>
      </c>
      <c r="Y284" s="107">
        <v>8.5</v>
      </c>
      <c r="Z284" s="107">
        <v>0</v>
      </c>
      <c r="AA284" s="108">
        <f t="shared" si="21"/>
        <v>0</v>
      </c>
      <c r="AB284" s="109">
        <f t="shared" si="22"/>
        <v>-8.5</v>
      </c>
      <c r="AC284" s="113"/>
      <c r="AD284" s="113"/>
    </row>
    <row r="285" spans="1:30" s="112" customFormat="1" ht="12" hidden="1">
      <c r="A285" s="76" t="s">
        <v>202</v>
      </c>
      <c r="B285" s="128" t="s">
        <v>1141</v>
      </c>
      <c r="C285" s="106" t="s">
        <v>569</v>
      </c>
      <c r="D285" s="82"/>
      <c r="E285" s="91"/>
      <c r="F285" s="82">
        <f t="shared" si="11"/>
        <v>0</v>
      </c>
      <c r="G285" s="82"/>
      <c r="I285" s="275">
        <f t="shared" si="23"/>
        <v>16605.7</v>
      </c>
      <c r="J285" s="275">
        <f t="shared" si="23"/>
        <v>15612.600000000002</v>
      </c>
      <c r="K285" s="276">
        <f t="shared" si="13"/>
        <v>0.9401952341665815</v>
      </c>
      <c r="L285" s="277">
        <f t="shared" si="14"/>
        <v>-993.0999999999985</v>
      </c>
      <c r="M285" s="275">
        <v>11926.7</v>
      </c>
      <c r="N285" s="107">
        <v>11080.7</v>
      </c>
      <c r="O285" s="276">
        <f t="shared" si="15"/>
        <v>0.9290667158560205</v>
      </c>
      <c r="P285" s="277">
        <f t="shared" si="16"/>
        <v>-846</v>
      </c>
      <c r="Q285" s="107">
        <v>1978.8</v>
      </c>
      <c r="R285" s="278">
        <v>1838.6</v>
      </c>
      <c r="S285" s="108">
        <f t="shared" si="17"/>
        <v>0.9291489791793006</v>
      </c>
      <c r="T285" s="109">
        <f t="shared" si="18"/>
        <v>-140.20000000000005</v>
      </c>
      <c r="U285" s="107">
        <v>1936.9</v>
      </c>
      <c r="V285" s="278">
        <v>1930.7</v>
      </c>
      <c r="W285" s="276">
        <f t="shared" si="19"/>
        <v>0.9967990087252826</v>
      </c>
      <c r="X285" s="277">
        <f t="shared" si="20"/>
        <v>-6.2000000000000455</v>
      </c>
      <c r="Y285" s="107">
        <v>763.3</v>
      </c>
      <c r="Z285" s="107">
        <v>762.6</v>
      </c>
      <c r="AA285" s="108">
        <f t="shared" si="21"/>
        <v>0.9990829293855628</v>
      </c>
      <c r="AB285" s="109">
        <f t="shared" si="22"/>
        <v>-0.6999999999999318</v>
      </c>
      <c r="AC285" s="113"/>
      <c r="AD285" s="113"/>
    </row>
    <row r="286" spans="1:30" s="146" customFormat="1" ht="12" hidden="1">
      <c r="A286" s="76" t="s">
        <v>202</v>
      </c>
      <c r="B286" s="141" t="s">
        <v>1142</v>
      </c>
      <c r="C286" s="142" t="s">
        <v>1143</v>
      </c>
      <c r="D286" s="82"/>
      <c r="E286" s="91"/>
      <c r="F286" s="82">
        <f t="shared" si="11"/>
        <v>0</v>
      </c>
      <c r="G286" s="82"/>
      <c r="I286" s="79">
        <f t="shared" si="23"/>
        <v>686.8</v>
      </c>
      <c r="J286" s="79">
        <f t="shared" si="23"/>
        <v>685</v>
      </c>
      <c r="K286" s="144">
        <f t="shared" si="13"/>
        <v>0.9973791496796739</v>
      </c>
      <c r="L286" s="143">
        <f t="shared" si="14"/>
        <v>-1.7999999999999545</v>
      </c>
      <c r="M286" s="143">
        <f>SUM(M287)</f>
        <v>0</v>
      </c>
      <c r="N286" s="143">
        <f>SUM(N287)</f>
        <v>0</v>
      </c>
      <c r="O286" s="144" t="e">
        <f t="shared" si="15"/>
        <v>#DIV/0!</v>
      </c>
      <c r="P286" s="143">
        <f t="shared" si="16"/>
        <v>0</v>
      </c>
      <c r="Q286" s="143">
        <f>SUM(Q287)</f>
        <v>343.4</v>
      </c>
      <c r="R286" s="143">
        <f>SUM(R287)</f>
        <v>343.4</v>
      </c>
      <c r="S286" s="144">
        <f t="shared" si="17"/>
        <v>1</v>
      </c>
      <c r="T286" s="145">
        <f t="shared" si="18"/>
        <v>0</v>
      </c>
      <c r="U286" s="143">
        <f>SUM(U287)</f>
        <v>228.9</v>
      </c>
      <c r="V286" s="143">
        <f>SUM(V287)</f>
        <v>227.1</v>
      </c>
      <c r="W286" s="144">
        <f t="shared" si="19"/>
        <v>0.9921363040629095</v>
      </c>
      <c r="X286" s="145">
        <f t="shared" si="20"/>
        <v>-1.8000000000000114</v>
      </c>
      <c r="Y286" s="143">
        <f>SUM(Y287)</f>
        <v>114.5</v>
      </c>
      <c r="Z286" s="143">
        <f>SUM(Z287)</f>
        <v>114.5</v>
      </c>
      <c r="AA286" s="144">
        <f t="shared" si="21"/>
        <v>1</v>
      </c>
      <c r="AB286" s="145">
        <f t="shared" si="22"/>
        <v>0</v>
      </c>
      <c r="AC286" s="147"/>
      <c r="AD286" s="147"/>
    </row>
    <row r="287" spans="1:30" s="112" customFormat="1" ht="12" hidden="1">
      <c r="A287" s="76" t="s">
        <v>202</v>
      </c>
      <c r="B287" s="128" t="s">
        <v>1144</v>
      </c>
      <c r="C287" s="106" t="s">
        <v>1145</v>
      </c>
      <c r="D287" s="82"/>
      <c r="E287" s="91"/>
      <c r="F287" s="82">
        <f t="shared" si="11"/>
        <v>0</v>
      </c>
      <c r="G287" s="82"/>
      <c r="I287" s="275">
        <f t="shared" si="23"/>
        <v>686.8</v>
      </c>
      <c r="J287" s="275">
        <f t="shared" si="23"/>
        <v>685</v>
      </c>
      <c r="K287" s="276">
        <f t="shared" si="13"/>
        <v>0.9973791496796739</v>
      </c>
      <c r="L287" s="277">
        <f t="shared" si="14"/>
        <v>-1.7999999999999545</v>
      </c>
      <c r="M287" s="107">
        <v>0</v>
      </c>
      <c r="N287" s="107">
        <v>0</v>
      </c>
      <c r="O287" s="276" t="e">
        <f t="shared" si="15"/>
        <v>#DIV/0!</v>
      </c>
      <c r="P287" s="277">
        <f t="shared" si="16"/>
        <v>0</v>
      </c>
      <c r="Q287" s="107">
        <v>343.4</v>
      </c>
      <c r="R287" s="107">
        <v>343.4</v>
      </c>
      <c r="S287" s="108">
        <f t="shared" si="17"/>
        <v>1</v>
      </c>
      <c r="T287" s="109">
        <f t="shared" si="18"/>
        <v>0</v>
      </c>
      <c r="U287" s="107">
        <v>228.9</v>
      </c>
      <c r="V287" s="107">
        <v>227.1</v>
      </c>
      <c r="W287" s="276">
        <f t="shared" si="19"/>
        <v>0.9921363040629095</v>
      </c>
      <c r="X287" s="277">
        <f t="shared" si="20"/>
        <v>-1.8000000000000114</v>
      </c>
      <c r="Y287" s="107">
        <v>114.5</v>
      </c>
      <c r="Z287" s="107">
        <v>114.5</v>
      </c>
      <c r="AA287" s="108">
        <f t="shared" si="21"/>
        <v>1</v>
      </c>
      <c r="AB287" s="109">
        <f t="shared" si="22"/>
        <v>0</v>
      </c>
      <c r="AC287" s="113"/>
      <c r="AD287" s="113"/>
    </row>
    <row r="288" spans="1:30" s="146" customFormat="1" ht="12" hidden="1">
      <c r="A288" s="76" t="s">
        <v>202</v>
      </c>
      <c r="B288" s="141" t="s">
        <v>585</v>
      </c>
      <c r="C288" s="142" t="s">
        <v>35</v>
      </c>
      <c r="D288" s="82"/>
      <c r="E288" s="91"/>
      <c r="F288" s="82">
        <f t="shared" si="11"/>
        <v>0</v>
      </c>
      <c r="G288" s="82"/>
      <c r="I288" s="79">
        <f t="shared" si="23"/>
        <v>7616.1</v>
      </c>
      <c r="J288" s="79">
        <f t="shared" si="23"/>
        <v>7065.699999999999</v>
      </c>
      <c r="K288" s="144">
        <f t="shared" si="13"/>
        <v>0.9277320413334907</v>
      </c>
      <c r="L288" s="143">
        <f t="shared" si="14"/>
        <v>-550.4000000000015</v>
      </c>
      <c r="M288" s="143">
        <f>SUM(M290:M291)</f>
        <v>3645.2</v>
      </c>
      <c r="N288" s="143">
        <f>SUM(N290:N291)</f>
        <v>3397.8</v>
      </c>
      <c r="O288" s="144">
        <f t="shared" si="15"/>
        <v>0.93212992428399</v>
      </c>
      <c r="P288" s="143">
        <f t="shared" si="16"/>
        <v>-247.39999999999964</v>
      </c>
      <c r="Q288" s="143">
        <f>SUM(Q291)</f>
        <v>1791.8</v>
      </c>
      <c r="R288" s="143">
        <f>SUM(R291)</f>
        <v>1512.6</v>
      </c>
      <c r="S288" s="144">
        <f t="shared" si="17"/>
        <v>0.8441790378390445</v>
      </c>
      <c r="T288" s="145">
        <f t="shared" si="18"/>
        <v>-279.20000000000005</v>
      </c>
      <c r="U288" s="143">
        <f>SUM(U290:U291)</f>
        <v>1056.8</v>
      </c>
      <c r="V288" s="143">
        <f>SUM(V290:V291)</f>
        <v>1039.9</v>
      </c>
      <c r="W288" s="144">
        <f t="shared" si="19"/>
        <v>0.9840083270249812</v>
      </c>
      <c r="X288" s="145">
        <f t="shared" si="20"/>
        <v>-16.899999999999864</v>
      </c>
      <c r="Y288" s="143">
        <f>SUM(Y290:Y291)</f>
        <v>1122.3</v>
      </c>
      <c r="Z288" s="143">
        <f>SUM(Z290:Z291)</f>
        <v>1115.3999999999999</v>
      </c>
      <c r="AA288" s="144">
        <f t="shared" si="21"/>
        <v>0.9938519112536754</v>
      </c>
      <c r="AB288" s="145">
        <f t="shared" si="22"/>
        <v>-6.900000000000091</v>
      </c>
      <c r="AC288" s="147">
        <f>SUM(M288,Q288,U288,Y288)</f>
        <v>7616.1</v>
      </c>
      <c r="AD288" s="147">
        <f>SUM(N288,R288,V288,Z288)</f>
        <v>7065.699999999999</v>
      </c>
    </row>
    <row r="289" spans="1:30" s="112" customFormat="1" ht="12" hidden="1">
      <c r="A289" s="76" t="s">
        <v>202</v>
      </c>
      <c r="B289" s="128" t="s">
        <v>1146</v>
      </c>
      <c r="C289" s="106" t="s">
        <v>1147</v>
      </c>
      <c r="D289" s="82"/>
      <c r="E289" s="91"/>
      <c r="F289" s="82">
        <f t="shared" si="11"/>
        <v>0</v>
      </c>
      <c r="G289" s="82"/>
      <c r="I289" s="275">
        <f t="shared" si="23"/>
        <v>0</v>
      </c>
      <c r="J289" s="275">
        <f t="shared" si="23"/>
        <v>0</v>
      </c>
      <c r="K289" s="276" t="e">
        <f t="shared" si="13"/>
        <v>#DIV/0!</v>
      </c>
      <c r="L289" s="277">
        <f t="shared" si="14"/>
        <v>0</v>
      </c>
      <c r="M289" s="107"/>
      <c r="N289" s="107"/>
      <c r="O289" s="276" t="e">
        <f t="shared" si="15"/>
        <v>#DIV/0!</v>
      </c>
      <c r="P289" s="277">
        <f t="shared" si="16"/>
        <v>0</v>
      </c>
      <c r="Q289" s="107"/>
      <c r="R289" s="107"/>
      <c r="S289" s="108" t="e">
        <f t="shared" si="17"/>
        <v>#DIV/0!</v>
      </c>
      <c r="T289" s="109">
        <f t="shared" si="18"/>
        <v>0</v>
      </c>
      <c r="U289" s="107"/>
      <c r="V289" s="107"/>
      <c r="W289" s="276" t="e">
        <f t="shared" si="19"/>
        <v>#DIV/0!</v>
      </c>
      <c r="X289" s="277">
        <f t="shared" si="20"/>
        <v>0</v>
      </c>
      <c r="Y289" s="107"/>
      <c r="Z289" s="107"/>
      <c r="AA289" s="108" t="e">
        <f t="shared" si="21"/>
        <v>#DIV/0!</v>
      </c>
      <c r="AB289" s="109">
        <f t="shared" si="22"/>
        <v>0</v>
      </c>
      <c r="AC289" s="113"/>
      <c r="AD289" s="113"/>
    </row>
    <row r="290" spans="1:30" s="112" customFormat="1" ht="24" hidden="1">
      <c r="A290" s="76" t="s">
        <v>202</v>
      </c>
      <c r="B290" s="128" t="s">
        <v>587</v>
      </c>
      <c r="C290" s="106" t="s">
        <v>1148</v>
      </c>
      <c r="D290" s="82"/>
      <c r="E290" s="91"/>
      <c r="F290" s="82">
        <f t="shared" si="11"/>
        <v>0</v>
      </c>
      <c r="G290" s="82"/>
      <c r="I290" s="275">
        <f t="shared" si="23"/>
        <v>7.1</v>
      </c>
      <c r="J290" s="275">
        <f t="shared" si="23"/>
        <v>7.1</v>
      </c>
      <c r="K290" s="276">
        <f t="shared" si="13"/>
        <v>1</v>
      </c>
      <c r="L290" s="277">
        <f t="shared" si="14"/>
        <v>0</v>
      </c>
      <c r="M290" s="275">
        <v>0</v>
      </c>
      <c r="N290" s="275">
        <v>0</v>
      </c>
      <c r="O290" s="276" t="e">
        <f t="shared" si="15"/>
        <v>#DIV/0!</v>
      </c>
      <c r="P290" s="277">
        <f t="shared" si="16"/>
        <v>0</v>
      </c>
      <c r="Q290" s="107"/>
      <c r="R290" s="107"/>
      <c r="S290" s="108" t="e">
        <f t="shared" si="17"/>
        <v>#DIV/0!</v>
      </c>
      <c r="T290" s="109">
        <f t="shared" si="18"/>
        <v>0</v>
      </c>
      <c r="U290" s="107"/>
      <c r="V290" s="107"/>
      <c r="W290" s="276" t="e">
        <f t="shared" si="19"/>
        <v>#DIV/0!</v>
      </c>
      <c r="X290" s="277">
        <f t="shared" si="20"/>
        <v>0</v>
      </c>
      <c r="Y290" s="107">
        <v>7.1</v>
      </c>
      <c r="Z290" s="107">
        <v>7.1</v>
      </c>
      <c r="AA290" s="108">
        <f t="shared" si="21"/>
        <v>1</v>
      </c>
      <c r="AB290" s="109">
        <f t="shared" si="22"/>
        <v>0</v>
      </c>
      <c r="AC290" s="113"/>
      <c r="AD290" s="113"/>
    </row>
    <row r="291" spans="1:30" s="112" customFormat="1" ht="12" hidden="1">
      <c r="A291" s="76" t="s">
        <v>202</v>
      </c>
      <c r="B291" s="128" t="s">
        <v>983</v>
      </c>
      <c r="C291" s="106" t="s">
        <v>984</v>
      </c>
      <c r="D291" s="82"/>
      <c r="E291" s="91"/>
      <c r="F291" s="82">
        <f t="shared" si="11"/>
        <v>0</v>
      </c>
      <c r="G291" s="82"/>
      <c r="I291" s="275">
        <f t="shared" si="23"/>
        <v>7609</v>
      </c>
      <c r="J291" s="275">
        <f t="shared" si="23"/>
        <v>7058.599999999999</v>
      </c>
      <c r="K291" s="276">
        <f t="shared" si="13"/>
        <v>0.9276646077014061</v>
      </c>
      <c r="L291" s="277">
        <f t="shared" si="14"/>
        <v>-550.4000000000005</v>
      </c>
      <c r="M291" s="275">
        <v>3645.2</v>
      </c>
      <c r="N291" s="275">
        <v>3397.8</v>
      </c>
      <c r="O291" s="276">
        <f t="shared" si="15"/>
        <v>0.93212992428399</v>
      </c>
      <c r="P291" s="277">
        <f t="shared" si="16"/>
        <v>-247.39999999999964</v>
      </c>
      <c r="Q291" s="107">
        <v>1791.8</v>
      </c>
      <c r="R291" s="107">
        <v>1512.6</v>
      </c>
      <c r="S291" s="108">
        <f t="shared" si="17"/>
        <v>0.8441790378390445</v>
      </c>
      <c r="T291" s="109">
        <f t="shared" si="18"/>
        <v>-279.20000000000005</v>
      </c>
      <c r="U291" s="107">
        <v>1056.8</v>
      </c>
      <c r="V291" s="107">
        <v>1039.9</v>
      </c>
      <c r="W291" s="276">
        <f t="shared" si="19"/>
        <v>0.9840083270249812</v>
      </c>
      <c r="X291" s="277">
        <f t="shared" si="20"/>
        <v>-16.899999999999864</v>
      </c>
      <c r="Y291" s="107">
        <v>1115.2</v>
      </c>
      <c r="Z291" s="107">
        <v>1108.3</v>
      </c>
      <c r="AA291" s="144">
        <f t="shared" si="21"/>
        <v>0.993812769010043</v>
      </c>
      <c r="AB291" s="145">
        <f t="shared" si="22"/>
        <v>-6.900000000000091</v>
      </c>
      <c r="AC291" s="113"/>
      <c r="AD291" s="113"/>
    </row>
    <row r="292" spans="1:30" s="146" customFormat="1" ht="12" hidden="1">
      <c r="A292" s="76" t="s">
        <v>202</v>
      </c>
      <c r="B292" s="141" t="s">
        <v>589</v>
      </c>
      <c r="C292" s="142" t="s">
        <v>36</v>
      </c>
      <c r="D292" s="82"/>
      <c r="E292" s="91"/>
      <c r="F292" s="82">
        <f t="shared" si="11"/>
        <v>0</v>
      </c>
      <c r="G292" s="82"/>
      <c r="I292" s="79">
        <f t="shared" si="23"/>
        <v>3306.7</v>
      </c>
      <c r="J292" s="79">
        <f t="shared" si="23"/>
        <v>1206.7</v>
      </c>
      <c r="K292" s="144">
        <f t="shared" si="13"/>
        <v>0.3649257567968065</v>
      </c>
      <c r="L292" s="143">
        <f t="shared" si="14"/>
        <v>-2100</v>
      </c>
      <c r="M292" s="143">
        <f>SUM(M295:M298)</f>
        <v>1206.7</v>
      </c>
      <c r="N292" s="143">
        <f>SUM(N295:N298)</f>
        <v>1206.7</v>
      </c>
      <c r="O292" s="144">
        <f t="shared" si="15"/>
        <v>1</v>
      </c>
      <c r="P292" s="143">
        <f t="shared" si="16"/>
        <v>0</v>
      </c>
      <c r="Q292" s="143">
        <f>SUM(Q296:Q298)</f>
        <v>0</v>
      </c>
      <c r="R292" s="143">
        <f>SUM(R296:R298)</f>
        <v>0</v>
      </c>
      <c r="S292" s="144" t="e">
        <f t="shared" si="17"/>
        <v>#DIV/0!</v>
      </c>
      <c r="T292" s="145">
        <f t="shared" si="18"/>
        <v>0</v>
      </c>
      <c r="U292" s="143">
        <f>SUM(U296:U298)</f>
        <v>2100</v>
      </c>
      <c r="V292" s="143">
        <f>SUM(V296:V298)</f>
        <v>0</v>
      </c>
      <c r="W292" s="144">
        <f t="shared" si="19"/>
        <v>0</v>
      </c>
      <c r="X292" s="145">
        <f t="shared" si="20"/>
        <v>-2100</v>
      </c>
      <c r="Y292" s="143">
        <f>SUM(Y295:Y298)</f>
        <v>0</v>
      </c>
      <c r="Z292" s="143">
        <f>SUM(Z295:Z298)</f>
        <v>0</v>
      </c>
      <c r="AA292" s="143" t="e">
        <f>SUM(AA295:AA298)</f>
        <v>#DIV/0!</v>
      </c>
      <c r="AB292" s="143">
        <f>SUM(AB295:AB298)</f>
        <v>0</v>
      </c>
      <c r="AC292" s="147"/>
      <c r="AD292" s="147"/>
    </row>
    <row r="293" spans="1:30" s="112" customFormat="1" ht="12" hidden="1">
      <c r="A293" s="76" t="s">
        <v>202</v>
      </c>
      <c r="B293" s="128" t="s">
        <v>1149</v>
      </c>
      <c r="C293" s="106" t="s">
        <v>1150</v>
      </c>
      <c r="D293" s="82"/>
      <c r="E293" s="91"/>
      <c r="F293" s="82">
        <f t="shared" si="11"/>
        <v>0</v>
      </c>
      <c r="G293" s="82"/>
      <c r="I293" s="275">
        <f t="shared" si="23"/>
        <v>0</v>
      </c>
      <c r="J293" s="275">
        <f t="shared" si="23"/>
        <v>0</v>
      </c>
      <c r="K293" s="276" t="e">
        <f t="shared" si="13"/>
        <v>#DIV/0!</v>
      </c>
      <c r="L293" s="277">
        <f t="shared" si="14"/>
        <v>0</v>
      </c>
      <c r="M293" s="107"/>
      <c r="N293" s="107"/>
      <c r="O293" s="276" t="e">
        <f t="shared" si="15"/>
        <v>#DIV/0!</v>
      </c>
      <c r="P293" s="277">
        <f t="shared" si="16"/>
        <v>0</v>
      </c>
      <c r="Q293" s="107"/>
      <c r="R293" s="107"/>
      <c r="S293" s="108" t="e">
        <f t="shared" si="17"/>
        <v>#DIV/0!</v>
      </c>
      <c r="T293" s="109">
        <f t="shared" si="18"/>
        <v>0</v>
      </c>
      <c r="U293" s="107"/>
      <c r="V293" s="107"/>
      <c r="W293" s="276" t="e">
        <f t="shared" si="19"/>
        <v>#DIV/0!</v>
      </c>
      <c r="X293" s="277">
        <f t="shared" si="20"/>
        <v>0</v>
      </c>
      <c r="Y293" s="107"/>
      <c r="Z293" s="107"/>
      <c r="AA293" s="108" t="e">
        <f aca="true" t="shared" si="24" ref="AA293:AA320">Z293/Y293</f>
        <v>#DIV/0!</v>
      </c>
      <c r="AB293" s="109">
        <f aca="true" t="shared" si="25" ref="AB293:AB320">Z293-Y293</f>
        <v>0</v>
      </c>
      <c r="AC293" s="113"/>
      <c r="AD293" s="113"/>
    </row>
    <row r="294" spans="1:30" s="112" customFormat="1" ht="12" hidden="1">
      <c r="A294" s="76" t="s">
        <v>202</v>
      </c>
      <c r="B294" s="128" t="s">
        <v>592</v>
      </c>
      <c r="C294" s="106" t="s">
        <v>593</v>
      </c>
      <c r="D294" s="82"/>
      <c r="E294" s="91"/>
      <c r="F294" s="82">
        <f t="shared" si="11"/>
        <v>0</v>
      </c>
      <c r="G294" s="82"/>
      <c r="I294" s="275">
        <f t="shared" si="23"/>
        <v>0</v>
      </c>
      <c r="J294" s="275">
        <f t="shared" si="23"/>
        <v>0</v>
      </c>
      <c r="K294" s="276" t="e">
        <f t="shared" si="13"/>
        <v>#DIV/0!</v>
      </c>
      <c r="L294" s="277">
        <f t="shared" si="14"/>
        <v>0</v>
      </c>
      <c r="M294" s="107"/>
      <c r="N294" s="107"/>
      <c r="O294" s="276" t="e">
        <f t="shared" si="15"/>
        <v>#DIV/0!</v>
      </c>
      <c r="P294" s="277">
        <f t="shared" si="16"/>
        <v>0</v>
      </c>
      <c r="Q294" s="107"/>
      <c r="R294" s="107"/>
      <c r="S294" s="108" t="e">
        <f t="shared" si="17"/>
        <v>#DIV/0!</v>
      </c>
      <c r="T294" s="109">
        <f t="shared" si="18"/>
        <v>0</v>
      </c>
      <c r="U294" s="107"/>
      <c r="V294" s="107"/>
      <c r="W294" s="276" t="e">
        <f t="shared" si="19"/>
        <v>#DIV/0!</v>
      </c>
      <c r="X294" s="277">
        <f t="shared" si="20"/>
        <v>0</v>
      </c>
      <c r="Y294" s="107"/>
      <c r="Z294" s="107"/>
      <c r="AA294" s="108" t="e">
        <f t="shared" si="24"/>
        <v>#DIV/0!</v>
      </c>
      <c r="AB294" s="109">
        <f t="shared" si="25"/>
        <v>0</v>
      </c>
      <c r="AC294" s="113"/>
      <c r="AD294" s="113"/>
    </row>
    <row r="295" spans="1:30" s="112" customFormat="1" ht="12" hidden="1">
      <c r="A295" s="76" t="s">
        <v>202</v>
      </c>
      <c r="B295" s="128" t="s">
        <v>1151</v>
      </c>
      <c r="C295" s="106" t="s">
        <v>1152</v>
      </c>
      <c r="D295" s="82"/>
      <c r="E295" s="91"/>
      <c r="F295" s="82">
        <f t="shared" si="11"/>
        <v>0</v>
      </c>
      <c r="G295" s="82"/>
      <c r="I295" s="275">
        <f t="shared" si="23"/>
        <v>0</v>
      </c>
      <c r="J295" s="275">
        <f t="shared" si="23"/>
        <v>0</v>
      </c>
      <c r="K295" s="276" t="e">
        <f t="shared" si="13"/>
        <v>#DIV/0!</v>
      </c>
      <c r="L295" s="277">
        <f t="shared" si="14"/>
        <v>0</v>
      </c>
      <c r="M295" s="107">
        <v>0</v>
      </c>
      <c r="N295" s="107">
        <v>0</v>
      </c>
      <c r="O295" s="276" t="e">
        <f t="shared" si="15"/>
        <v>#DIV/0!</v>
      </c>
      <c r="P295" s="277">
        <f t="shared" si="16"/>
        <v>0</v>
      </c>
      <c r="Q295" s="107"/>
      <c r="R295" s="107"/>
      <c r="S295" s="108" t="e">
        <f t="shared" si="17"/>
        <v>#DIV/0!</v>
      </c>
      <c r="T295" s="109">
        <f t="shared" si="18"/>
        <v>0</v>
      </c>
      <c r="U295" s="107"/>
      <c r="V295" s="107"/>
      <c r="W295" s="276" t="e">
        <f t="shared" si="19"/>
        <v>#DIV/0!</v>
      </c>
      <c r="X295" s="277">
        <f t="shared" si="20"/>
        <v>0</v>
      </c>
      <c r="Y295" s="107"/>
      <c r="Z295" s="107"/>
      <c r="AA295" s="108" t="e">
        <f t="shared" si="24"/>
        <v>#DIV/0!</v>
      </c>
      <c r="AB295" s="109">
        <f t="shared" si="25"/>
        <v>0</v>
      </c>
      <c r="AC295" s="113"/>
      <c r="AD295" s="113"/>
    </row>
    <row r="296" spans="1:30" s="112" customFormat="1" ht="12" hidden="1">
      <c r="A296" s="76" t="s">
        <v>202</v>
      </c>
      <c r="B296" s="128" t="s">
        <v>597</v>
      </c>
      <c r="C296" s="106" t="s">
        <v>598</v>
      </c>
      <c r="D296" s="82"/>
      <c r="E296" s="91"/>
      <c r="F296" s="82">
        <f t="shared" si="11"/>
        <v>0</v>
      </c>
      <c r="G296" s="82"/>
      <c r="I296" s="275">
        <f t="shared" si="23"/>
        <v>1170.9</v>
      </c>
      <c r="J296" s="275">
        <f t="shared" si="23"/>
        <v>1170.9</v>
      </c>
      <c r="K296" s="276">
        <f t="shared" si="13"/>
        <v>1</v>
      </c>
      <c r="L296" s="277">
        <f t="shared" si="14"/>
        <v>0</v>
      </c>
      <c r="M296" s="275">
        <v>1170.9</v>
      </c>
      <c r="N296" s="275">
        <v>1170.9</v>
      </c>
      <c r="O296" s="276">
        <f t="shared" si="15"/>
        <v>1</v>
      </c>
      <c r="P296" s="277">
        <f t="shared" si="16"/>
        <v>0</v>
      </c>
      <c r="Q296" s="107"/>
      <c r="R296" s="107"/>
      <c r="S296" s="108" t="e">
        <f t="shared" si="17"/>
        <v>#DIV/0!</v>
      </c>
      <c r="T296" s="109">
        <f t="shared" si="18"/>
        <v>0</v>
      </c>
      <c r="U296" s="107"/>
      <c r="V296" s="107"/>
      <c r="W296" s="276" t="e">
        <f t="shared" si="19"/>
        <v>#DIV/0!</v>
      </c>
      <c r="X296" s="277">
        <f t="shared" si="20"/>
        <v>0</v>
      </c>
      <c r="Y296" s="107"/>
      <c r="Z296" s="107"/>
      <c r="AA296" s="108" t="e">
        <f t="shared" si="24"/>
        <v>#DIV/0!</v>
      </c>
      <c r="AB296" s="109">
        <f t="shared" si="25"/>
        <v>0</v>
      </c>
      <c r="AC296" s="113"/>
      <c r="AD296" s="113"/>
    </row>
    <row r="297" spans="1:30" s="112" customFormat="1" ht="12" hidden="1">
      <c r="A297" s="76" t="s">
        <v>202</v>
      </c>
      <c r="B297" s="128" t="s">
        <v>599</v>
      </c>
      <c r="C297" s="106" t="s">
        <v>878</v>
      </c>
      <c r="D297" s="82"/>
      <c r="E297" s="91"/>
      <c r="F297" s="82">
        <f t="shared" si="11"/>
        <v>0</v>
      </c>
      <c r="G297" s="82"/>
      <c r="I297" s="275">
        <f t="shared" si="23"/>
        <v>0</v>
      </c>
      <c r="J297" s="275">
        <f t="shared" si="23"/>
        <v>0</v>
      </c>
      <c r="K297" s="276" t="e">
        <f t="shared" si="13"/>
        <v>#DIV/0!</v>
      </c>
      <c r="L297" s="277">
        <f t="shared" si="14"/>
        <v>0</v>
      </c>
      <c r="M297" s="275"/>
      <c r="N297" s="275"/>
      <c r="O297" s="276" t="e">
        <f t="shared" si="15"/>
        <v>#DIV/0!</v>
      </c>
      <c r="P297" s="277">
        <f t="shared" si="16"/>
        <v>0</v>
      </c>
      <c r="Q297" s="107"/>
      <c r="R297" s="107"/>
      <c r="S297" s="108" t="e">
        <f t="shared" si="17"/>
        <v>#DIV/0!</v>
      </c>
      <c r="T297" s="109">
        <f t="shared" si="18"/>
        <v>0</v>
      </c>
      <c r="U297" s="107"/>
      <c r="V297" s="107"/>
      <c r="W297" s="276" t="e">
        <f t="shared" si="19"/>
        <v>#DIV/0!</v>
      </c>
      <c r="X297" s="277">
        <f t="shared" si="20"/>
        <v>0</v>
      </c>
      <c r="Y297" s="107"/>
      <c r="Z297" s="107"/>
      <c r="AA297" s="108" t="e">
        <f t="shared" si="24"/>
        <v>#DIV/0!</v>
      </c>
      <c r="AB297" s="109">
        <f t="shared" si="25"/>
        <v>0</v>
      </c>
      <c r="AC297" s="113"/>
      <c r="AD297" s="113"/>
    </row>
    <row r="298" spans="1:30" s="112" customFormat="1" ht="12" hidden="1">
      <c r="A298" s="76" t="s">
        <v>202</v>
      </c>
      <c r="B298" s="128" t="s">
        <v>897</v>
      </c>
      <c r="C298" s="106" t="s">
        <v>1153</v>
      </c>
      <c r="D298" s="82"/>
      <c r="E298" s="91"/>
      <c r="F298" s="82">
        <f t="shared" si="11"/>
        <v>0</v>
      </c>
      <c r="G298" s="82"/>
      <c r="I298" s="275">
        <f t="shared" si="23"/>
        <v>2135.8</v>
      </c>
      <c r="J298" s="275">
        <f t="shared" si="23"/>
        <v>35.8</v>
      </c>
      <c r="K298" s="276">
        <f t="shared" si="13"/>
        <v>0.016761869088865997</v>
      </c>
      <c r="L298" s="277">
        <f t="shared" si="14"/>
        <v>-2100</v>
      </c>
      <c r="M298" s="275">
        <v>35.8</v>
      </c>
      <c r="N298" s="275">
        <v>35.8</v>
      </c>
      <c r="O298" s="276">
        <f t="shared" si="15"/>
        <v>1</v>
      </c>
      <c r="P298" s="277">
        <f t="shared" si="16"/>
        <v>0</v>
      </c>
      <c r="Q298" s="107"/>
      <c r="R298" s="107"/>
      <c r="S298" s="108" t="e">
        <f t="shared" si="17"/>
        <v>#DIV/0!</v>
      </c>
      <c r="T298" s="109">
        <f t="shared" si="18"/>
        <v>0</v>
      </c>
      <c r="U298" s="107">
        <v>2100</v>
      </c>
      <c r="V298" s="107">
        <v>0</v>
      </c>
      <c r="W298" s="276">
        <f t="shared" si="19"/>
        <v>0</v>
      </c>
      <c r="X298" s="277">
        <f t="shared" si="20"/>
        <v>-2100</v>
      </c>
      <c r="Y298" s="107"/>
      <c r="Z298" s="107"/>
      <c r="AA298" s="108" t="e">
        <f t="shared" si="24"/>
        <v>#DIV/0!</v>
      </c>
      <c r="AB298" s="109">
        <f t="shared" si="25"/>
        <v>0</v>
      </c>
      <c r="AC298" s="113"/>
      <c r="AD298" s="113"/>
    </row>
    <row r="299" spans="1:30" s="146" customFormat="1" ht="12" hidden="1">
      <c r="A299" s="76" t="s">
        <v>202</v>
      </c>
      <c r="B299" s="141" t="s">
        <v>601</v>
      </c>
      <c r="C299" s="142" t="s">
        <v>37</v>
      </c>
      <c r="D299" s="82"/>
      <c r="E299" s="91"/>
      <c r="F299" s="82">
        <f t="shared" si="11"/>
        <v>0</v>
      </c>
      <c r="G299" s="82"/>
      <c r="I299" s="79">
        <f t="shared" si="23"/>
        <v>432248.5900000001</v>
      </c>
      <c r="J299" s="79">
        <f t="shared" si="23"/>
        <v>364491.2</v>
      </c>
      <c r="K299" s="144">
        <f t="shared" si="13"/>
        <v>0.8432443932321444</v>
      </c>
      <c r="L299" s="143">
        <f t="shared" si="14"/>
        <v>-67757.39000000007</v>
      </c>
      <c r="M299" s="143">
        <f>SUM(M300:M303)</f>
        <v>347257.09</v>
      </c>
      <c r="N299" s="143">
        <f>SUM(N300:N303)</f>
        <v>312328.2</v>
      </c>
      <c r="O299" s="144">
        <f t="shared" si="15"/>
        <v>0.8994148974755274</v>
      </c>
      <c r="P299" s="143">
        <f t="shared" si="16"/>
        <v>-34928.890000000014</v>
      </c>
      <c r="Q299" s="143">
        <f>SUM(Q300:Q303)</f>
        <v>18283.9</v>
      </c>
      <c r="R299" s="143">
        <f>SUM(R300:R303)</f>
        <v>3358.4</v>
      </c>
      <c r="S299" s="144">
        <f t="shared" si="17"/>
        <v>0.1836807245718911</v>
      </c>
      <c r="T299" s="145">
        <f t="shared" si="18"/>
        <v>-14925.500000000002</v>
      </c>
      <c r="U299" s="143">
        <f>SUM(U300:U303)</f>
        <v>54951.4</v>
      </c>
      <c r="V299" s="143">
        <f>SUM(V300:V303)</f>
        <v>46477</v>
      </c>
      <c r="W299" s="144">
        <f t="shared" si="19"/>
        <v>0.8457837288949872</v>
      </c>
      <c r="X299" s="145">
        <f t="shared" si="20"/>
        <v>-8474.400000000001</v>
      </c>
      <c r="Y299" s="143">
        <f>SUM(Y300:Y303)</f>
        <v>11756.199999999999</v>
      </c>
      <c r="Z299" s="143">
        <f>SUM(Z300:Z303)</f>
        <v>2327.6</v>
      </c>
      <c r="AA299" s="144">
        <f t="shared" si="24"/>
        <v>0.19798914615266838</v>
      </c>
      <c r="AB299" s="145">
        <f t="shared" si="25"/>
        <v>-9428.599999999999</v>
      </c>
      <c r="AC299" s="147">
        <f>SUM(M299,Q299,U299,Y299)</f>
        <v>432248.5900000001</v>
      </c>
      <c r="AD299" s="147">
        <f>SUM(N299,R299,V299,Z299)</f>
        <v>364491.2</v>
      </c>
    </row>
    <row r="300" spans="1:30" s="112" customFormat="1" ht="12" hidden="1">
      <c r="A300" s="76" t="s">
        <v>202</v>
      </c>
      <c r="B300" s="128" t="s">
        <v>922</v>
      </c>
      <c r="C300" s="106" t="s">
        <v>923</v>
      </c>
      <c r="D300" s="82"/>
      <c r="E300" s="91"/>
      <c r="F300" s="82">
        <f t="shared" si="11"/>
        <v>0</v>
      </c>
      <c r="G300" s="82"/>
      <c r="I300" s="275">
        <f t="shared" si="23"/>
        <v>329897.39</v>
      </c>
      <c r="J300" s="275">
        <f t="shared" si="23"/>
        <v>292221.10000000003</v>
      </c>
      <c r="K300" s="276">
        <f t="shared" si="13"/>
        <v>0.8857939130709704</v>
      </c>
      <c r="L300" s="277">
        <f t="shared" si="14"/>
        <v>-37676.28999999998</v>
      </c>
      <c r="M300" s="275">
        <v>273931.39</v>
      </c>
      <c r="N300" s="275">
        <v>246836.2</v>
      </c>
      <c r="O300" s="276">
        <f t="shared" si="15"/>
        <v>0.9010876774655142</v>
      </c>
      <c r="P300" s="277">
        <f t="shared" si="16"/>
        <v>-27095.190000000002</v>
      </c>
      <c r="Q300" s="107">
        <v>4521.5</v>
      </c>
      <c r="R300" s="107">
        <v>227</v>
      </c>
      <c r="S300" s="108">
        <f t="shared" si="17"/>
        <v>0.05020457812672786</v>
      </c>
      <c r="T300" s="109">
        <f t="shared" si="18"/>
        <v>-4294.5</v>
      </c>
      <c r="U300" s="107">
        <v>48706.3</v>
      </c>
      <c r="V300" s="107">
        <v>44885.9</v>
      </c>
      <c r="W300" s="276">
        <f t="shared" si="19"/>
        <v>0.9215625083408101</v>
      </c>
      <c r="X300" s="277">
        <f t="shared" si="20"/>
        <v>-3820.4000000000015</v>
      </c>
      <c r="Y300" s="107">
        <v>2738.2</v>
      </c>
      <c r="Z300" s="278">
        <v>272</v>
      </c>
      <c r="AA300" s="108">
        <f t="shared" si="24"/>
        <v>0.09933532977868674</v>
      </c>
      <c r="AB300" s="109">
        <f t="shared" si="25"/>
        <v>-2466.2</v>
      </c>
      <c r="AC300" s="113"/>
      <c r="AD300" s="113"/>
    </row>
    <row r="301" spans="1:30" s="112" customFormat="1" ht="12" hidden="1">
      <c r="A301" s="76" t="s">
        <v>202</v>
      </c>
      <c r="B301" s="128" t="s">
        <v>916</v>
      </c>
      <c r="C301" s="106" t="s">
        <v>917</v>
      </c>
      <c r="D301" s="82"/>
      <c r="E301" s="91"/>
      <c r="F301" s="82">
        <f t="shared" si="11"/>
        <v>0</v>
      </c>
      <c r="G301" s="82"/>
      <c r="I301" s="275">
        <f t="shared" si="23"/>
        <v>33527.1</v>
      </c>
      <c r="J301" s="275">
        <f t="shared" si="23"/>
        <v>14452.3</v>
      </c>
      <c r="K301" s="276">
        <f t="shared" si="13"/>
        <v>0.4310632294472233</v>
      </c>
      <c r="L301" s="277">
        <f t="shared" si="14"/>
        <v>-19074.8</v>
      </c>
      <c r="M301" s="275">
        <v>13403.6</v>
      </c>
      <c r="N301" s="275">
        <v>13301.3</v>
      </c>
      <c r="O301" s="276">
        <f t="shared" si="15"/>
        <v>0.9923677221045092</v>
      </c>
      <c r="P301" s="277">
        <f t="shared" si="16"/>
        <v>-102.30000000000109</v>
      </c>
      <c r="Q301" s="107">
        <v>7770</v>
      </c>
      <c r="R301" s="107">
        <v>0</v>
      </c>
      <c r="S301" s="108">
        <f t="shared" si="17"/>
        <v>0</v>
      </c>
      <c r="T301" s="109">
        <f t="shared" si="18"/>
        <v>-7770</v>
      </c>
      <c r="U301" s="107">
        <v>4600.9</v>
      </c>
      <c r="V301" s="107">
        <v>142.9</v>
      </c>
      <c r="W301" s="276">
        <f t="shared" si="19"/>
        <v>0.031059140602925518</v>
      </c>
      <c r="X301" s="277">
        <f t="shared" si="20"/>
        <v>-4458</v>
      </c>
      <c r="Y301" s="107">
        <v>7752.6</v>
      </c>
      <c r="Z301" s="107">
        <v>1008.1</v>
      </c>
      <c r="AA301" s="108">
        <f t="shared" si="24"/>
        <v>0.13003379511389726</v>
      </c>
      <c r="AB301" s="109">
        <f t="shared" si="25"/>
        <v>-6744.5</v>
      </c>
      <c r="AC301" s="113"/>
      <c r="AD301" s="113"/>
    </row>
    <row r="302" spans="1:30" s="112" customFormat="1" ht="12" hidden="1">
      <c r="A302" s="76" t="s">
        <v>202</v>
      </c>
      <c r="B302" s="128" t="s">
        <v>742</v>
      </c>
      <c r="C302" s="106" t="s">
        <v>743</v>
      </c>
      <c r="D302" s="82"/>
      <c r="E302" s="91"/>
      <c r="F302" s="82">
        <f t="shared" si="11"/>
        <v>0</v>
      </c>
      <c r="G302" s="82"/>
      <c r="I302" s="275">
        <f t="shared" si="23"/>
        <v>59383.7</v>
      </c>
      <c r="J302" s="275">
        <f t="shared" si="23"/>
        <v>48568.9</v>
      </c>
      <c r="K302" s="276">
        <f t="shared" si="13"/>
        <v>0.8178826849792116</v>
      </c>
      <c r="L302" s="277">
        <f t="shared" si="14"/>
        <v>-10814.799999999996</v>
      </c>
      <c r="M302" s="275">
        <v>50481.7</v>
      </c>
      <c r="N302" s="275">
        <v>42941.8</v>
      </c>
      <c r="O302" s="276">
        <f t="shared" si="15"/>
        <v>0.850640925325415</v>
      </c>
      <c r="P302" s="277">
        <f t="shared" si="16"/>
        <v>-7539.899999999994</v>
      </c>
      <c r="Q302" s="107">
        <v>5992.4</v>
      </c>
      <c r="R302" s="107">
        <v>3131.4</v>
      </c>
      <c r="S302" s="108">
        <f t="shared" si="17"/>
        <v>0.5225619117548895</v>
      </c>
      <c r="T302" s="109">
        <f t="shared" si="18"/>
        <v>-2860.9999999999995</v>
      </c>
      <c r="U302" s="107">
        <v>1644.2</v>
      </c>
      <c r="V302" s="107">
        <v>1448.2</v>
      </c>
      <c r="W302" s="276">
        <f t="shared" si="19"/>
        <v>0.8807930908648582</v>
      </c>
      <c r="X302" s="277">
        <f t="shared" si="20"/>
        <v>-196</v>
      </c>
      <c r="Y302" s="107">
        <v>1265.4</v>
      </c>
      <c r="Z302" s="107">
        <v>1047.5</v>
      </c>
      <c r="AA302" s="108">
        <f t="shared" si="24"/>
        <v>0.8278014856962225</v>
      </c>
      <c r="AB302" s="109">
        <f t="shared" si="25"/>
        <v>-217.9000000000001</v>
      </c>
      <c r="AC302" s="113"/>
      <c r="AD302" s="113"/>
    </row>
    <row r="303" spans="1:30" s="112" customFormat="1" ht="12" hidden="1">
      <c r="A303" s="76" t="s">
        <v>202</v>
      </c>
      <c r="B303" s="128" t="s">
        <v>1154</v>
      </c>
      <c r="C303" s="106" t="s">
        <v>1155</v>
      </c>
      <c r="D303" s="82"/>
      <c r="E303" s="91"/>
      <c r="F303" s="82">
        <f t="shared" si="11"/>
        <v>0</v>
      </c>
      <c r="G303" s="82"/>
      <c r="I303" s="275">
        <f t="shared" si="23"/>
        <v>9440.4</v>
      </c>
      <c r="J303" s="275">
        <f t="shared" si="23"/>
        <v>9248.9</v>
      </c>
      <c r="K303" s="276">
        <f t="shared" si="13"/>
        <v>0.9797148425914156</v>
      </c>
      <c r="L303" s="277">
        <f t="shared" si="14"/>
        <v>-191.5</v>
      </c>
      <c r="M303" s="278">
        <v>9440.4</v>
      </c>
      <c r="N303" s="278">
        <v>9248.9</v>
      </c>
      <c r="O303" s="276">
        <f t="shared" si="15"/>
        <v>0.9797148425914156</v>
      </c>
      <c r="P303" s="277">
        <f t="shared" si="16"/>
        <v>-191.5</v>
      </c>
      <c r="Q303" s="107">
        <v>0</v>
      </c>
      <c r="R303" s="107">
        <v>0</v>
      </c>
      <c r="S303" s="108" t="e">
        <f t="shared" si="17"/>
        <v>#DIV/0!</v>
      </c>
      <c r="T303" s="109">
        <f t="shared" si="18"/>
        <v>0</v>
      </c>
      <c r="U303" s="107"/>
      <c r="V303" s="107"/>
      <c r="W303" s="276" t="e">
        <f t="shared" si="19"/>
        <v>#DIV/0!</v>
      </c>
      <c r="X303" s="277">
        <f t="shared" si="20"/>
        <v>0</v>
      </c>
      <c r="Y303" s="107"/>
      <c r="Z303" s="107"/>
      <c r="AA303" s="108" t="e">
        <f t="shared" si="24"/>
        <v>#DIV/0!</v>
      </c>
      <c r="AB303" s="109">
        <f t="shared" si="25"/>
        <v>0</v>
      </c>
      <c r="AC303" s="113"/>
      <c r="AD303" s="113"/>
    </row>
    <row r="304" spans="1:30" s="146" customFormat="1" ht="12" hidden="1">
      <c r="A304" s="76" t="s">
        <v>202</v>
      </c>
      <c r="B304" s="141" t="s">
        <v>603</v>
      </c>
      <c r="C304" s="142" t="s">
        <v>876</v>
      </c>
      <c r="D304" s="82"/>
      <c r="E304" s="91"/>
      <c r="F304" s="82">
        <f t="shared" si="11"/>
        <v>0</v>
      </c>
      <c r="G304" s="82"/>
      <c r="I304" s="79">
        <f t="shared" si="23"/>
        <v>0</v>
      </c>
      <c r="J304" s="79">
        <f t="shared" si="23"/>
        <v>0</v>
      </c>
      <c r="K304" s="144" t="e">
        <f t="shared" si="13"/>
        <v>#DIV/0!</v>
      </c>
      <c r="L304" s="143">
        <f t="shared" si="14"/>
        <v>0</v>
      </c>
      <c r="M304" s="143">
        <f>SUM(M305)</f>
        <v>0</v>
      </c>
      <c r="N304" s="143">
        <f>SUM(N305)</f>
        <v>0</v>
      </c>
      <c r="O304" s="144" t="e">
        <f t="shared" si="15"/>
        <v>#DIV/0!</v>
      </c>
      <c r="P304" s="143">
        <f t="shared" si="16"/>
        <v>0</v>
      </c>
      <c r="Q304" s="143">
        <f>SUM(Q305)</f>
        <v>0</v>
      </c>
      <c r="R304" s="143">
        <f>SUM(R305)</f>
        <v>0</v>
      </c>
      <c r="S304" s="144" t="e">
        <f t="shared" si="17"/>
        <v>#DIV/0!</v>
      </c>
      <c r="T304" s="145">
        <f t="shared" si="18"/>
        <v>0</v>
      </c>
      <c r="U304" s="143"/>
      <c r="V304" s="143"/>
      <c r="W304" s="80" t="e">
        <f t="shared" si="19"/>
        <v>#DIV/0!</v>
      </c>
      <c r="X304" s="81">
        <f t="shared" si="20"/>
        <v>0</v>
      </c>
      <c r="Y304" s="143"/>
      <c r="Z304" s="143"/>
      <c r="AA304" s="144" t="e">
        <f t="shared" si="24"/>
        <v>#DIV/0!</v>
      </c>
      <c r="AB304" s="145">
        <f t="shared" si="25"/>
        <v>0</v>
      </c>
      <c r="AC304" s="147"/>
      <c r="AD304" s="147"/>
    </row>
    <row r="305" spans="1:30" s="112" customFormat="1" ht="12" hidden="1">
      <c r="A305" s="76" t="s">
        <v>202</v>
      </c>
      <c r="B305" s="128" t="s">
        <v>605</v>
      </c>
      <c r="C305" s="106" t="s">
        <v>606</v>
      </c>
      <c r="D305" s="82"/>
      <c r="E305" s="91"/>
      <c r="F305" s="82">
        <f t="shared" si="11"/>
        <v>0</v>
      </c>
      <c r="G305" s="82"/>
      <c r="I305" s="275">
        <f t="shared" si="23"/>
        <v>0</v>
      </c>
      <c r="J305" s="275">
        <f t="shared" si="23"/>
        <v>0</v>
      </c>
      <c r="K305" s="276" t="e">
        <f t="shared" si="13"/>
        <v>#DIV/0!</v>
      </c>
      <c r="L305" s="277">
        <f t="shared" si="14"/>
        <v>0</v>
      </c>
      <c r="M305" s="275"/>
      <c r="N305" s="279"/>
      <c r="O305" s="276" t="e">
        <f t="shared" si="15"/>
        <v>#DIV/0!</v>
      </c>
      <c r="P305" s="277">
        <f t="shared" si="16"/>
        <v>0</v>
      </c>
      <c r="Q305" s="107"/>
      <c r="R305" s="107"/>
      <c r="S305" s="108" t="e">
        <f t="shared" si="17"/>
        <v>#DIV/0!</v>
      </c>
      <c r="T305" s="109">
        <f t="shared" si="18"/>
        <v>0</v>
      </c>
      <c r="U305" s="107"/>
      <c r="V305" s="107"/>
      <c r="W305" s="276" t="e">
        <f t="shared" si="19"/>
        <v>#DIV/0!</v>
      </c>
      <c r="X305" s="277">
        <f t="shared" si="20"/>
        <v>0</v>
      </c>
      <c r="Y305" s="107"/>
      <c r="Z305" s="107"/>
      <c r="AA305" s="108" t="e">
        <f t="shared" si="24"/>
        <v>#DIV/0!</v>
      </c>
      <c r="AB305" s="109">
        <f t="shared" si="25"/>
        <v>0</v>
      </c>
      <c r="AC305" s="113"/>
      <c r="AD305" s="113"/>
    </row>
    <row r="306" spans="1:30" s="146" customFormat="1" ht="12" hidden="1">
      <c r="A306" s="76" t="s">
        <v>202</v>
      </c>
      <c r="B306" s="141" t="s">
        <v>607</v>
      </c>
      <c r="C306" s="142" t="s">
        <v>38</v>
      </c>
      <c r="D306" s="82"/>
      <c r="E306" s="91"/>
      <c r="F306" s="82">
        <f t="shared" si="11"/>
        <v>0</v>
      </c>
      <c r="G306" s="82"/>
      <c r="I306" s="79">
        <f t="shared" si="23"/>
        <v>5172.1</v>
      </c>
      <c r="J306" s="79">
        <f t="shared" si="23"/>
        <v>5062.3</v>
      </c>
      <c r="K306" s="144">
        <f t="shared" si="13"/>
        <v>0.9787707120898668</v>
      </c>
      <c r="L306" s="143">
        <f t="shared" si="14"/>
        <v>-109.80000000000018</v>
      </c>
      <c r="M306" s="143">
        <f>SUM(M309:M310)</f>
        <v>5172.1</v>
      </c>
      <c r="N306" s="143">
        <f>SUM(N309:N310)</f>
        <v>5062.3</v>
      </c>
      <c r="O306" s="144">
        <f t="shared" si="15"/>
        <v>0.9787707120898668</v>
      </c>
      <c r="P306" s="143">
        <f t="shared" si="16"/>
        <v>-109.80000000000018</v>
      </c>
      <c r="Q306" s="143">
        <f>SUM(Q309:Q310)</f>
        <v>0</v>
      </c>
      <c r="R306" s="143">
        <f>SUM(R309:R310)</f>
        <v>0</v>
      </c>
      <c r="S306" s="144" t="e">
        <f t="shared" si="17"/>
        <v>#DIV/0!</v>
      </c>
      <c r="T306" s="145">
        <f t="shared" si="18"/>
        <v>0</v>
      </c>
      <c r="U306" s="143"/>
      <c r="V306" s="143"/>
      <c r="W306" s="80" t="e">
        <f t="shared" si="19"/>
        <v>#DIV/0!</v>
      </c>
      <c r="X306" s="81">
        <f t="shared" si="20"/>
        <v>0</v>
      </c>
      <c r="Y306" s="143"/>
      <c r="Z306" s="143"/>
      <c r="AA306" s="144" t="e">
        <f t="shared" si="24"/>
        <v>#DIV/0!</v>
      </c>
      <c r="AB306" s="145">
        <f t="shared" si="25"/>
        <v>0</v>
      </c>
      <c r="AC306" s="147">
        <f>SUM(M306,Q306,U306,Y306)</f>
        <v>5172.1</v>
      </c>
      <c r="AD306" s="147">
        <f>SUM(N306,R306,V306,Z306)</f>
        <v>5062.3</v>
      </c>
    </row>
    <row r="307" spans="1:30" s="112" customFormat="1" ht="12" hidden="1">
      <c r="A307" s="76" t="s">
        <v>202</v>
      </c>
      <c r="B307" s="128" t="s">
        <v>609</v>
      </c>
      <c r="C307" s="106" t="s">
        <v>610</v>
      </c>
      <c r="D307" s="82"/>
      <c r="E307" s="91"/>
      <c r="F307" s="82">
        <f t="shared" si="11"/>
        <v>0</v>
      </c>
      <c r="G307" s="82"/>
      <c r="I307" s="275">
        <f t="shared" si="23"/>
        <v>0</v>
      </c>
      <c r="J307" s="275">
        <f t="shared" si="23"/>
        <v>0</v>
      </c>
      <c r="K307" s="276" t="e">
        <f t="shared" si="13"/>
        <v>#DIV/0!</v>
      </c>
      <c r="L307" s="277">
        <f t="shared" si="14"/>
        <v>0</v>
      </c>
      <c r="M307" s="107"/>
      <c r="N307" s="107"/>
      <c r="O307" s="276" t="e">
        <f t="shared" si="15"/>
        <v>#DIV/0!</v>
      </c>
      <c r="P307" s="277">
        <f t="shared" si="16"/>
        <v>0</v>
      </c>
      <c r="Q307" s="107"/>
      <c r="R307" s="107"/>
      <c r="S307" s="108" t="e">
        <f t="shared" si="17"/>
        <v>#DIV/0!</v>
      </c>
      <c r="T307" s="109">
        <f t="shared" si="18"/>
        <v>0</v>
      </c>
      <c r="U307" s="107"/>
      <c r="V307" s="107"/>
      <c r="W307" s="276" t="e">
        <f t="shared" si="19"/>
        <v>#DIV/0!</v>
      </c>
      <c r="X307" s="277">
        <f t="shared" si="20"/>
        <v>0</v>
      </c>
      <c r="Y307" s="107"/>
      <c r="Z307" s="107"/>
      <c r="AA307" s="108" t="e">
        <f t="shared" si="24"/>
        <v>#DIV/0!</v>
      </c>
      <c r="AB307" s="109">
        <f t="shared" si="25"/>
        <v>0</v>
      </c>
      <c r="AC307" s="113"/>
      <c r="AD307" s="113"/>
    </row>
    <row r="308" spans="1:30" s="112" customFormat="1" ht="12" hidden="1">
      <c r="A308" s="76" t="s">
        <v>202</v>
      </c>
      <c r="B308" s="128" t="s">
        <v>611</v>
      </c>
      <c r="C308" s="106" t="s">
        <v>612</v>
      </c>
      <c r="D308" s="82"/>
      <c r="E308" s="91"/>
      <c r="F308" s="82">
        <f t="shared" si="11"/>
        <v>0</v>
      </c>
      <c r="G308" s="82"/>
      <c r="I308" s="275">
        <f t="shared" si="23"/>
        <v>0</v>
      </c>
      <c r="J308" s="275">
        <f t="shared" si="23"/>
        <v>0</v>
      </c>
      <c r="K308" s="276" t="e">
        <f t="shared" si="13"/>
        <v>#DIV/0!</v>
      </c>
      <c r="L308" s="277">
        <f t="shared" si="14"/>
        <v>0</v>
      </c>
      <c r="M308" s="107"/>
      <c r="N308" s="107"/>
      <c r="O308" s="276" t="e">
        <f t="shared" si="15"/>
        <v>#DIV/0!</v>
      </c>
      <c r="P308" s="277">
        <f t="shared" si="16"/>
        <v>0</v>
      </c>
      <c r="Q308" s="107"/>
      <c r="R308" s="107"/>
      <c r="S308" s="108" t="e">
        <f t="shared" si="17"/>
        <v>#DIV/0!</v>
      </c>
      <c r="T308" s="109">
        <f t="shared" si="18"/>
        <v>0</v>
      </c>
      <c r="U308" s="107"/>
      <c r="V308" s="107"/>
      <c r="W308" s="276" t="e">
        <f t="shared" si="19"/>
        <v>#DIV/0!</v>
      </c>
      <c r="X308" s="277">
        <f t="shared" si="20"/>
        <v>0</v>
      </c>
      <c r="Y308" s="107"/>
      <c r="Z308" s="107"/>
      <c r="AA308" s="108" t="e">
        <f t="shared" si="24"/>
        <v>#DIV/0!</v>
      </c>
      <c r="AB308" s="109">
        <f t="shared" si="25"/>
        <v>0</v>
      </c>
      <c r="AC308" s="113"/>
      <c r="AD308" s="113"/>
    </row>
    <row r="309" spans="1:30" s="112" customFormat="1" ht="12" hidden="1">
      <c r="A309" s="76" t="s">
        <v>202</v>
      </c>
      <c r="B309" s="128" t="s">
        <v>615</v>
      </c>
      <c r="C309" s="106" t="s">
        <v>616</v>
      </c>
      <c r="D309" s="82"/>
      <c r="E309" s="91"/>
      <c r="F309" s="82">
        <f t="shared" si="11"/>
        <v>0</v>
      </c>
      <c r="G309" s="82"/>
      <c r="I309" s="275">
        <f t="shared" si="23"/>
        <v>4219.6</v>
      </c>
      <c r="J309" s="275">
        <f t="shared" si="23"/>
        <v>4120.5</v>
      </c>
      <c r="K309" s="276">
        <f t="shared" si="13"/>
        <v>0.9765143615508578</v>
      </c>
      <c r="L309" s="277">
        <f t="shared" si="14"/>
        <v>-99.10000000000036</v>
      </c>
      <c r="M309" s="275">
        <v>4219.6</v>
      </c>
      <c r="N309" s="275">
        <v>4120.5</v>
      </c>
      <c r="O309" s="276">
        <f t="shared" si="15"/>
        <v>0.9765143615508578</v>
      </c>
      <c r="P309" s="277">
        <f t="shared" si="16"/>
        <v>-99.10000000000036</v>
      </c>
      <c r="Q309" s="107"/>
      <c r="R309" s="107"/>
      <c r="S309" s="108" t="e">
        <f t="shared" si="17"/>
        <v>#DIV/0!</v>
      </c>
      <c r="T309" s="109">
        <f t="shared" si="18"/>
        <v>0</v>
      </c>
      <c r="U309" s="107"/>
      <c r="V309" s="107"/>
      <c r="W309" s="276" t="e">
        <f t="shared" si="19"/>
        <v>#DIV/0!</v>
      </c>
      <c r="X309" s="277">
        <f t="shared" si="20"/>
        <v>0</v>
      </c>
      <c r="Y309" s="107"/>
      <c r="Z309" s="107"/>
      <c r="AA309" s="108" t="e">
        <f t="shared" si="24"/>
        <v>#DIV/0!</v>
      </c>
      <c r="AB309" s="109">
        <f t="shared" si="25"/>
        <v>0</v>
      </c>
      <c r="AC309" s="113"/>
      <c r="AD309" s="113"/>
    </row>
    <row r="310" spans="1:30" s="112" customFormat="1" ht="12" hidden="1">
      <c r="A310" s="76" t="s">
        <v>202</v>
      </c>
      <c r="B310" s="128" t="s">
        <v>619</v>
      </c>
      <c r="C310" s="106" t="s">
        <v>620</v>
      </c>
      <c r="D310" s="82"/>
      <c r="E310" s="91"/>
      <c r="F310" s="82">
        <f t="shared" si="11"/>
        <v>0</v>
      </c>
      <c r="G310" s="82"/>
      <c r="I310" s="275">
        <f t="shared" si="23"/>
        <v>952.5</v>
      </c>
      <c r="J310" s="275">
        <f t="shared" si="23"/>
        <v>941.8</v>
      </c>
      <c r="K310" s="276">
        <f t="shared" si="13"/>
        <v>0.988766404199475</v>
      </c>
      <c r="L310" s="277">
        <f t="shared" si="14"/>
        <v>-10.700000000000045</v>
      </c>
      <c r="M310" s="275">
        <v>952.5</v>
      </c>
      <c r="N310" s="275">
        <v>941.8</v>
      </c>
      <c r="O310" s="276">
        <f t="shared" si="15"/>
        <v>0.988766404199475</v>
      </c>
      <c r="P310" s="277">
        <f t="shared" si="16"/>
        <v>-10.700000000000045</v>
      </c>
      <c r="Q310" s="107"/>
      <c r="R310" s="107"/>
      <c r="S310" s="108" t="e">
        <f t="shared" si="17"/>
        <v>#DIV/0!</v>
      </c>
      <c r="T310" s="109">
        <f t="shared" si="18"/>
        <v>0</v>
      </c>
      <c r="U310" s="107"/>
      <c r="V310" s="107"/>
      <c r="W310" s="276" t="e">
        <f t="shared" si="19"/>
        <v>#DIV/0!</v>
      </c>
      <c r="X310" s="277">
        <f t="shared" si="20"/>
        <v>0</v>
      </c>
      <c r="Y310" s="107"/>
      <c r="Z310" s="107"/>
      <c r="AA310" s="108" t="e">
        <f t="shared" si="24"/>
        <v>#DIV/0!</v>
      </c>
      <c r="AB310" s="109">
        <f t="shared" si="25"/>
        <v>0</v>
      </c>
      <c r="AC310" s="113"/>
      <c r="AD310" s="113"/>
    </row>
    <row r="311" spans="1:30" s="146" customFormat="1" ht="12" hidden="1">
      <c r="A311" s="76" t="s">
        <v>202</v>
      </c>
      <c r="B311" s="141" t="s">
        <v>621</v>
      </c>
      <c r="C311" s="142" t="s">
        <v>1156</v>
      </c>
      <c r="D311" s="82"/>
      <c r="E311" s="91"/>
      <c r="F311" s="82">
        <f t="shared" si="11"/>
        <v>0</v>
      </c>
      <c r="G311" s="82"/>
      <c r="I311" s="79">
        <f t="shared" si="23"/>
        <v>36080.3</v>
      </c>
      <c r="J311" s="79">
        <f t="shared" si="23"/>
        <v>33719.9</v>
      </c>
      <c r="K311" s="144">
        <f t="shared" si="13"/>
        <v>0.9345792579329995</v>
      </c>
      <c r="L311" s="143">
        <f t="shared" si="14"/>
        <v>-2360.4000000000015</v>
      </c>
      <c r="M311" s="143">
        <f>SUM(M312)</f>
        <v>18750.7</v>
      </c>
      <c r="N311" s="143">
        <f>SUM(N312)</f>
        <v>17850.3</v>
      </c>
      <c r="O311" s="144">
        <f t="shared" si="15"/>
        <v>0.9519804593961825</v>
      </c>
      <c r="P311" s="143">
        <f t="shared" si="16"/>
        <v>-900.4000000000015</v>
      </c>
      <c r="Q311" s="143">
        <f>SUM(Q312)</f>
        <v>8470.9</v>
      </c>
      <c r="R311" s="143">
        <f>SUM(R312)</f>
        <v>7354.5</v>
      </c>
      <c r="S311" s="144">
        <f t="shared" si="17"/>
        <v>0.8682076284692299</v>
      </c>
      <c r="T311" s="145">
        <f t="shared" si="18"/>
        <v>-1116.3999999999996</v>
      </c>
      <c r="U311" s="143">
        <f>SUM(U312)</f>
        <v>7637.8</v>
      </c>
      <c r="V311" s="143">
        <f>SUM(V312)</f>
        <v>7309.8</v>
      </c>
      <c r="W311" s="144">
        <f t="shared" si="19"/>
        <v>0.9570556966665794</v>
      </c>
      <c r="X311" s="145">
        <f t="shared" si="20"/>
        <v>-328</v>
      </c>
      <c r="Y311" s="143">
        <f>SUM(Y312)</f>
        <v>1220.9</v>
      </c>
      <c r="Z311" s="143">
        <f>SUM(Z312)</f>
        <v>1205.3</v>
      </c>
      <c r="AA311" s="144">
        <f t="shared" si="24"/>
        <v>0.9872225407486279</v>
      </c>
      <c r="AB311" s="145">
        <f t="shared" si="25"/>
        <v>-15.600000000000136</v>
      </c>
      <c r="AC311" s="147">
        <f>SUM(M311,Q311,U311,Y311)</f>
        <v>36080.3</v>
      </c>
      <c r="AD311" s="147">
        <f>SUM(N311,R311,V311,Z311)</f>
        <v>33719.9</v>
      </c>
    </row>
    <row r="312" spans="1:30" s="112" customFormat="1" ht="12" hidden="1">
      <c r="A312" s="76" t="s">
        <v>202</v>
      </c>
      <c r="B312" s="128" t="s">
        <v>622</v>
      </c>
      <c r="C312" s="106" t="s">
        <v>623</v>
      </c>
      <c r="D312" s="82"/>
      <c r="E312" s="91"/>
      <c r="F312" s="82">
        <f t="shared" si="11"/>
        <v>0</v>
      </c>
      <c r="G312" s="82"/>
      <c r="I312" s="275">
        <f t="shared" si="23"/>
        <v>36080.3</v>
      </c>
      <c r="J312" s="275">
        <f t="shared" si="23"/>
        <v>33719.9</v>
      </c>
      <c r="K312" s="276">
        <f t="shared" si="13"/>
        <v>0.9345792579329995</v>
      </c>
      <c r="L312" s="277">
        <f t="shared" si="14"/>
        <v>-2360.4000000000015</v>
      </c>
      <c r="M312" s="275">
        <v>18750.7</v>
      </c>
      <c r="N312" s="275">
        <v>17850.3</v>
      </c>
      <c r="O312" s="276">
        <f t="shared" si="15"/>
        <v>0.9519804593961825</v>
      </c>
      <c r="P312" s="277">
        <f t="shared" si="16"/>
        <v>-900.4000000000015</v>
      </c>
      <c r="Q312" s="107">
        <v>8470.9</v>
      </c>
      <c r="R312" s="107">
        <v>7354.5</v>
      </c>
      <c r="S312" s="108">
        <f t="shared" si="17"/>
        <v>0.8682076284692299</v>
      </c>
      <c r="T312" s="109">
        <f t="shared" si="18"/>
        <v>-1116.3999999999996</v>
      </c>
      <c r="U312" s="107">
        <v>7637.8</v>
      </c>
      <c r="V312" s="107">
        <v>7309.8</v>
      </c>
      <c r="W312" s="276">
        <f t="shared" si="19"/>
        <v>0.9570556966665794</v>
      </c>
      <c r="X312" s="277">
        <f t="shared" si="20"/>
        <v>-328</v>
      </c>
      <c r="Y312" s="107">
        <v>1220.9</v>
      </c>
      <c r="Z312" s="107">
        <v>1205.3</v>
      </c>
      <c r="AA312" s="108">
        <f t="shared" si="24"/>
        <v>0.9872225407486279</v>
      </c>
      <c r="AB312" s="109">
        <f t="shared" si="25"/>
        <v>-15.600000000000136</v>
      </c>
      <c r="AC312" s="113"/>
      <c r="AD312" s="113"/>
    </row>
    <row r="313" spans="1:30" s="112" customFormat="1" ht="24" hidden="1">
      <c r="A313" s="76" t="s">
        <v>202</v>
      </c>
      <c r="B313" s="128" t="s">
        <v>1157</v>
      </c>
      <c r="C313" s="106" t="s">
        <v>1158</v>
      </c>
      <c r="D313" s="82"/>
      <c r="E313" s="91"/>
      <c r="F313" s="82">
        <f t="shared" si="11"/>
        <v>0</v>
      </c>
      <c r="G313" s="82"/>
      <c r="I313" s="275">
        <f t="shared" si="23"/>
        <v>0</v>
      </c>
      <c r="J313" s="275">
        <f t="shared" si="23"/>
        <v>0</v>
      </c>
      <c r="K313" s="276" t="e">
        <f t="shared" si="13"/>
        <v>#DIV/0!</v>
      </c>
      <c r="L313" s="277">
        <f t="shared" si="14"/>
        <v>0</v>
      </c>
      <c r="M313" s="275"/>
      <c r="N313" s="275"/>
      <c r="O313" s="276" t="e">
        <f t="shared" si="15"/>
        <v>#DIV/0!</v>
      </c>
      <c r="P313" s="277">
        <f t="shared" si="16"/>
        <v>0</v>
      </c>
      <c r="Q313" s="107"/>
      <c r="R313" s="107"/>
      <c r="S313" s="108" t="e">
        <f t="shared" si="17"/>
        <v>#DIV/0!</v>
      </c>
      <c r="T313" s="109">
        <f t="shared" si="18"/>
        <v>0</v>
      </c>
      <c r="U313" s="107"/>
      <c r="V313" s="107"/>
      <c r="W313" s="276" t="e">
        <f t="shared" si="19"/>
        <v>#DIV/0!</v>
      </c>
      <c r="X313" s="277">
        <f t="shared" si="20"/>
        <v>0</v>
      </c>
      <c r="Y313" s="107"/>
      <c r="Z313" s="107"/>
      <c r="AA313" s="108" t="e">
        <f t="shared" si="24"/>
        <v>#DIV/0!</v>
      </c>
      <c r="AB313" s="109">
        <f t="shared" si="25"/>
        <v>0</v>
      </c>
      <c r="AC313" s="113"/>
      <c r="AD313" s="113"/>
    </row>
    <row r="314" spans="1:30" s="146" customFormat="1" ht="12" hidden="1">
      <c r="A314" s="76" t="s">
        <v>202</v>
      </c>
      <c r="B314" s="141" t="s">
        <v>624</v>
      </c>
      <c r="C314" s="142" t="s">
        <v>1159</v>
      </c>
      <c r="D314" s="82"/>
      <c r="E314" s="91"/>
      <c r="F314" s="82">
        <f t="shared" si="11"/>
        <v>0</v>
      </c>
      <c r="G314" s="82"/>
      <c r="I314" s="79">
        <f t="shared" si="23"/>
        <v>34343.1</v>
      </c>
      <c r="J314" s="79">
        <f t="shared" si="23"/>
        <v>31287.300000000003</v>
      </c>
      <c r="K314" s="144">
        <f t="shared" si="13"/>
        <v>0.9110214278850775</v>
      </c>
      <c r="L314" s="143">
        <f t="shared" si="14"/>
        <v>-3055.7999999999956</v>
      </c>
      <c r="M314" s="143">
        <f>SUM(M318:M319)</f>
        <v>34179.6</v>
      </c>
      <c r="N314" s="143">
        <f>SUM(N318:N319)</f>
        <v>31188.2</v>
      </c>
      <c r="O314" s="144">
        <f t="shared" si="15"/>
        <v>0.9124799588058374</v>
      </c>
      <c r="P314" s="143">
        <f t="shared" si="16"/>
        <v>-2991.399999999998</v>
      </c>
      <c r="Q314" s="143">
        <f>SUM(Q318:Q319)</f>
        <v>88</v>
      </c>
      <c r="R314" s="143">
        <f>SUM(R318:R319)</f>
        <v>28.4</v>
      </c>
      <c r="S314" s="144">
        <f t="shared" si="17"/>
        <v>0.3227272727272727</v>
      </c>
      <c r="T314" s="145">
        <f t="shared" si="18"/>
        <v>-59.6</v>
      </c>
      <c r="U314" s="143">
        <f>SUM(U318:U319)</f>
        <v>65.2</v>
      </c>
      <c r="V314" s="143">
        <f>SUM(V318:V319)</f>
        <v>63.4</v>
      </c>
      <c r="W314" s="144">
        <f t="shared" si="19"/>
        <v>0.9723926380368098</v>
      </c>
      <c r="X314" s="145">
        <f t="shared" si="20"/>
        <v>-1.8000000000000043</v>
      </c>
      <c r="Y314" s="143">
        <f>SUM(Y318:Y319)</f>
        <v>10.3</v>
      </c>
      <c r="Z314" s="143">
        <f>SUM(Z318:Z319)</f>
        <v>7.3</v>
      </c>
      <c r="AA314" s="144">
        <f t="shared" si="24"/>
        <v>0.7087378640776698</v>
      </c>
      <c r="AB314" s="145">
        <f t="shared" si="25"/>
        <v>-3.000000000000001</v>
      </c>
      <c r="AC314" s="147">
        <f>SUM(M314,Q314,U314,Y314)</f>
        <v>34343.1</v>
      </c>
      <c r="AD314" s="147">
        <f>SUM(N314,R314,V314,Z314)</f>
        <v>31287.300000000003</v>
      </c>
    </row>
    <row r="315" spans="1:30" s="112" customFormat="1" ht="12" hidden="1">
      <c r="A315" s="76" t="s">
        <v>202</v>
      </c>
      <c r="B315" s="128" t="s">
        <v>1160</v>
      </c>
      <c r="C315" s="106" t="s">
        <v>1161</v>
      </c>
      <c r="D315" s="82"/>
      <c r="E315" s="91"/>
      <c r="F315" s="82">
        <f t="shared" si="11"/>
        <v>0</v>
      </c>
      <c r="G315" s="82"/>
      <c r="I315" s="275">
        <f t="shared" si="23"/>
        <v>0</v>
      </c>
      <c r="J315" s="275">
        <f t="shared" si="23"/>
        <v>0</v>
      </c>
      <c r="K315" s="276" t="e">
        <f t="shared" si="13"/>
        <v>#DIV/0!</v>
      </c>
      <c r="L315" s="277">
        <f t="shared" si="14"/>
        <v>0</v>
      </c>
      <c r="M315" s="107"/>
      <c r="N315" s="107"/>
      <c r="O315" s="276" t="e">
        <f t="shared" si="15"/>
        <v>#DIV/0!</v>
      </c>
      <c r="P315" s="277">
        <f t="shared" si="16"/>
        <v>0</v>
      </c>
      <c r="Q315" s="107"/>
      <c r="R315" s="107"/>
      <c r="S315" s="108" t="e">
        <f t="shared" si="17"/>
        <v>#DIV/0!</v>
      </c>
      <c r="T315" s="109">
        <f t="shared" si="18"/>
        <v>0</v>
      </c>
      <c r="U315" s="107"/>
      <c r="V315" s="107"/>
      <c r="W315" s="276" t="e">
        <f t="shared" si="19"/>
        <v>#DIV/0!</v>
      </c>
      <c r="X315" s="277">
        <f t="shared" si="20"/>
        <v>0</v>
      </c>
      <c r="Y315" s="107"/>
      <c r="Z315" s="107"/>
      <c r="AA315" s="108" t="e">
        <f t="shared" si="24"/>
        <v>#DIV/0!</v>
      </c>
      <c r="AB315" s="109">
        <f t="shared" si="25"/>
        <v>0</v>
      </c>
      <c r="AC315" s="113"/>
      <c r="AD315" s="113"/>
    </row>
    <row r="316" spans="1:30" s="112" customFormat="1" ht="12" hidden="1">
      <c r="A316" s="76" t="s">
        <v>202</v>
      </c>
      <c r="B316" s="128" t="s">
        <v>626</v>
      </c>
      <c r="C316" s="106" t="s">
        <v>627</v>
      </c>
      <c r="D316" s="82"/>
      <c r="E316" s="91"/>
      <c r="F316" s="82">
        <f t="shared" si="11"/>
        <v>0</v>
      </c>
      <c r="G316" s="82"/>
      <c r="I316" s="275">
        <f t="shared" si="23"/>
        <v>0</v>
      </c>
      <c r="J316" s="275">
        <f t="shared" si="23"/>
        <v>0</v>
      </c>
      <c r="K316" s="276" t="e">
        <f t="shared" si="13"/>
        <v>#DIV/0!</v>
      </c>
      <c r="L316" s="277">
        <f t="shared" si="14"/>
        <v>0</v>
      </c>
      <c r="M316" s="107"/>
      <c r="N316" s="107"/>
      <c r="O316" s="276" t="e">
        <f t="shared" si="15"/>
        <v>#DIV/0!</v>
      </c>
      <c r="P316" s="277">
        <f t="shared" si="16"/>
        <v>0</v>
      </c>
      <c r="Q316" s="107"/>
      <c r="R316" s="107"/>
      <c r="S316" s="108" t="e">
        <f t="shared" si="17"/>
        <v>#DIV/0!</v>
      </c>
      <c r="T316" s="109">
        <f t="shared" si="18"/>
        <v>0</v>
      </c>
      <c r="U316" s="107"/>
      <c r="V316" s="107"/>
      <c r="W316" s="276" t="e">
        <f t="shared" si="19"/>
        <v>#DIV/0!</v>
      </c>
      <c r="X316" s="277">
        <f t="shared" si="20"/>
        <v>0</v>
      </c>
      <c r="Y316" s="107"/>
      <c r="Z316" s="107"/>
      <c r="AA316" s="108" t="e">
        <f t="shared" si="24"/>
        <v>#DIV/0!</v>
      </c>
      <c r="AB316" s="109">
        <f t="shared" si="25"/>
        <v>0</v>
      </c>
      <c r="AC316" s="113"/>
      <c r="AD316" s="113"/>
    </row>
    <row r="317" spans="1:30" s="112" customFormat="1" ht="24" hidden="1">
      <c r="A317" s="76" t="s">
        <v>202</v>
      </c>
      <c r="B317" s="128" t="s">
        <v>1162</v>
      </c>
      <c r="C317" s="106" t="s">
        <v>1163</v>
      </c>
      <c r="D317" s="82"/>
      <c r="E317" s="91"/>
      <c r="F317" s="82">
        <f t="shared" si="11"/>
        <v>0</v>
      </c>
      <c r="G317" s="82"/>
      <c r="I317" s="275">
        <f t="shared" si="23"/>
        <v>0</v>
      </c>
      <c r="J317" s="275">
        <f t="shared" si="23"/>
        <v>0</v>
      </c>
      <c r="K317" s="276" t="e">
        <f t="shared" si="13"/>
        <v>#DIV/0!</v>
      </c>
      <c r="L317" s="277">
        <f t="shared" si="14"/>
        <v>0</v>
      </c>
      <c r="M317" s="107"/>
      <c r="N317" s="107"/>
      <c r="O317" s="276" t="e">
        <f t="shared" si="15"/>
        <v>#DIV/0!</v>
      </c>
      <c r="P317" s="277">
        <f t="shared" si="16"/>
        <v>0</v>
      </c>
      <c r="Q317" s="107"/>
      <c r="R317" s="107"/>
      <c r="S317" s="108" t="e">
        <f t="shared" si="17"/>
        <v>#DIV/0!</v>
      </c>
      <c r="T317" s="109">
        <f t="shared" si="18"/>
        <v>0</v>
      </c>
      <c r="U317" s="107"/>
      <c r="V317" s="107"/>
      <c r="W317" s="276" t="e">
        <f t="shared" si="19"/>
        <v>#DIV/0!</v>
      </c>
      <c r="X317" s="277">
        <f t="shared" si="20"/>
        <v>0</v>
      </c>
      <c r="Y317" s="107"/>
      <c r="Z317" s="107"/>
      <c r="AA317" s="108" t="e">
        <f t="shared" si="24"/>
        <v>#DIV/0!</v>
      </c>
      <c r="AB317" s="109">
        <f t="shared" si="25"/>
        <v>0</v>
      </c>
      <c r="AC317" s="113"/>
      <c r="AD317" s="113"/>
    </row>
    <row r="318" spans="1:30" s="112" customFormat="1" ht="12" hidden="1">
      <c r="A318" s="76" t="s">
        <v>202</v>
      </c>
      <c r="B318" s="128" t="s">
        <v>1164</v>
      </c>
      <c r="C318" s="106" t="s">
        <v>874</v>
      </c>
      <c r="D318" s="82"/>
      <c r="E318" s="91"/>
      <c r="F318" s="82">
        <f t="shared" si="11"/>
        <v>0</v>
      </c>
      <c r="G318" s="82"/>
      <c r="I318" s="275">
        <f t="shared" si="23"/>
        <v>34343.1</v>
      </c>
      <c r="J318" s="275">
        <f t="shared" si="23"/>
        <v>31287.300000000003</v>
      </c>
      <c r="K318" s="276">
        <f t="shared" si="13"/>
        <v>0.9110214278850775</v>
      </c>
      <c r="L318" s="277">
        <f t="shared" si="14"/>
        <v>-3055.7999999999956</v>
      </c>
      <c r="M318" s="275">
        <v>34179.6</v>
      </c>
      <c r="N318" s="275">
        <v>31188.2</v>
      </c>
      <c r="O318" s="276">
        <f t="shared" si="15"/>
        <v>0.9124799588058374</v>
      </c>
      <c r="P318" s="277">
        <f t="shared" si="16"/>
        <v>-2991.399999999998</v>
      </c>
      <c r="Q318" s="107">
        <v>88</v>
      </c>
      <c r="R318" s="107">
        <v>28.4</v>
      </c>
      <c r="S318" s="108">
        <f t="shared" si="17"/>
        <v>0.3227272727272727</v>
      </c>
      <c r="T318" s="109">
        <f t="shared" si="18"/>
        <v>-59.6</v>
      </c>
      <c r="U318" s="107">
        <v>65.2</v>
      </c>
      <c r="V318" s="107">
        <v>63.4</v>
      </c>
      <c r="W318" s="276">
        <f t="shared" si="19"/>
        <v>0.9723926380368098</v>
      </c>
      <c r="X318" s="277">
        <f t="shared" si="20"/>
        <v>-1.8000000000000043</v>
      </c>
      <c r="Y318" s="107">
        <v>10.3</v>
      </c>
      <c r="Z318" s="278">
        <v>7.3</v>
      </c>
      <c r="AA318" s="108">
        <f t="shared" si="24"/>
        <v>0.7087378640776698</v>
      </c>
      <c r="AB318" s="109">
        <f t="shared" si="25"/>
        <v>-3.000000000000001</v>
      </c>
      <c r="AC318" s="113"/>
      <c r="AD318" s="113"/>
    </row>
    <row r="319" spans="1:30" s="112" customFormat="1" ht="24" hidden="1">
      <c r="A319" s="76" t="s">
        <v>202</v>
      </c>
      <c r="B319" s="128" t="s">
        <v>1165</v>
      </c>
      <c r="C319" s="106" t="s">
        <v>1166</v>
      </c>
      <c r="D319" s="82"/>
      <c r="E319" s="91"/>
      <c r="F319" s="82">
        <f t="shared" si="11"/>
        <v>0</v>
      </c>
      <c r="G319" s="82"/>
      <c r="I319" s="275">
        <f t="shared" si="23"/>
        <v>0</v>
      </c>
      <c r="J319" s="275">
        <f t="shared" si="23"/>
        <v>0</v>
      </c>
      <c r="K319" s="276" t="e">
        <f t="shared" si="13"/>
        <v>#DIV/0!</v>
      </c>
      <c r="L319" s="277">
        <f t="shared" si="14"/>
        <v>0</v>
      </c>
      <c r="M319" s="107"/>
      <c r="N319" s="107"/>
      <c r="O319" s="276" t="e">
        <f t="shared" si="15"/>
        <v>#DIV/0!</v>
      </c>
      <c r="P319" s="277">
        <f t="shared" si="16"/>
        <v>0</v>
      </c>
      <c r="Q319" s="107"/>
      <c r="R319" s="107"/>
      <c r="S319" s="108" t="e">
        <f t="shared" si="17"/>
        <v>#DIV/0!</v>
      </c>
      <c r="T319" s="109">
        <f t="shared" si="18"/>
        <v>0</v>
      </c>
      <c r="U319" s="107"/>
      <c r="V319" s="107"/>
      <c r="W319" s="276" t="e">
        <f t="shared" si="19"/>
        <v>#DIV/0!</v>
      </c>
      <c r="X319" s="277">
        <f t="shared" si="20"/>
        <v>0</v>
      </c>
      <c r="Y319" s="107"/>
      <c r="Z319" s="107"/>
      <c r="AA319" s="144" t="e">
        <f t="shared" si="24"/>
        <v>#DIV/0!</v>
      </c>
      <c r="AB319" s="145">
        <f t="shared" si="25"/>
        <v>0</v>
      </c>
      <c r="AC319" s="113">
        <f>SUM(M319,Q319,U319,Y319)</f>
        <v>0</v>
      </c>
      <c r="AD319" s="113">
        <f>SUM(N319,R319,V319,Z319)</f>
        <v>0</v>
      </c>
    </row>
    <row r="320" spans="1:30" s="146" customFormat="1" ht="12" hidden="1">
      <c r="A320" s="76" t="s">
        <v>202</v>
      </c>
      <c r="B320" s="141" t="s">
        <v>628</v>
      </c>
      <c r="C320" s="142" t="s">
        <v>39</v>
      </c>
      <c r="D320" s="82"/>
      <c r="E320" s="91"/>
      <c r="F320" s="82">
        <f t="shared" si="11"/>
        <v>0</v>
      </c>
      <c r="G320" s="82"/>
      <c r="I320" s="79">
        <f t="shared" si="23"/>
        <v>1280.1</v>
      </c>
      <c r="J320" s="79">
        <f t="shared" si="23"/>
        <v>1029.2</v>
      </c>
      <c r="K320" s="144">
        <f t="shared" si="13"/>
        <v>0.8039996875244122</v>
      </c>
      <c r="L320" s="143">
        <f t="shared" si="14"/>
        <v>-250.89999999999986</v>
      </c>
      <c r="M320" s="143">
        <f>SUM(M322:M324)</f>
        <v>675.4</v>
      </c>
      <c r="N320" s="143">
        <f>SUM(N322:N324)</f>
        <v>575.7</v>
      </c>
      <c r="O320" s="144">
        <f t="shared" si="15"/>
        <v>0.8523837725792124</v>
      </c>
      <c r="P320" s="143">
        <f t="shared" si="16"/>
        <v>-99.69999999999993</v>
      </c>
      <c r="Q320" s="143">
        <f>SUM(Q322:Q324)</f>
        <v>205.5</v>
      </c>
      <c r="R320" s="143">
        <f>SUM(R322:R324)</f>
        <v>158.9</v>
      </c>
      <c r="S320" s="144">
        <f t="shared" si="17"/>
        <v>0.7732360097323602</v>
      </c>
      <c r="T320" s="145">
        <f t="shared" si="18"/>
        <v>-46.599999999999994</v>
      </c>
      <c r="U320" s="143">
        <f>SUM(U322:U324)</f>
        <v>287.6</v>
      </c>
      <c r="V320" s="143">
        <f>SUM(V322:V324)</f>
        <v>204.6</v>
      </c>
      <c r="W320" s="144">
        <f t="shared" si="19"/>
        <v>0.7114047287899861</v>
      </c>
      <c r="X320" s="145">
        <f t="shared" si="20"/>
        <v>-83.00000000000003</v>
      </c>
      <c r="Y320" s="143">
        <f>SUM(Y322:Y324)</f>
        <v>111.6</v>
      </c>
      <c r="Z320" s="143">
        <f>SUM(Z322:Z324)</f>
        <v>90</v>
      </c>
      <c r="AA320" s="144">
        <f t="shared" si="24"/>
        <v>0.8064516129032259</v>
      </c>
      <c r="AB320" s="145">
        <f t="shared" si="25"/>
        <v>-21.599999999999994</v>
      </c>
      <c r="AC320" s="147"/>
      <c r="AD320" s="147"/>
    </row>
    <row r="321" spans="1:30" s="112" customFormat="1" ht="12" hidden="1">
      <c r="A321" s="76" t="s">
        <v>202</v>
      </c>
      <c r="B321" s="128" t="s">
        <v>630</v>
      </c>
      <c r="C321" s="106" t="s">
        <v>631</v>
      </c>
      <c r="D321" s="82"/>
      <c r="E321" s="91"/>
      <c r="F321" s="82">
        <f t="shared" si="11"/>
        <v>0</v>
      </c>
      <c r="G321" s="82"/>
      <c r="I321" s="275">
        <f t="shared" si="23"/>
        <v>0</v>
      </c>
      <c r="J321" s="275">
        <f t="shared" si="23"/>
        <v>0</v>
      </c>
      <c r="K321" s="276" t="e">
        <f t="shared" si="13"/>
        <v>#DIV/0!</v>
      </c>
      <c r="L321" s="277">
        <f t="shared" si="14"/>
        <v>0</v>
      </c>
      <c r="M321" s="107"/>
      <c r="N321" s="107"/>
      <c r="O321" s="276" t="e">
        <f t="shared" si="15"/>
        <v>#DIV/0!</v>
      </c>
      <c r="P321" s="277">
        <f t="shared" si="16"/>
        <v>0</v>
      </c>
      <c r="Q321" s="107"/>
      <c r="R321" s="107"/>
      <c r="S321" s="108" t="e">
        <f t="shared" si="17"/>
        <v>#DIV/0!</v>
      </c>
      <c r="T321" s="109">
        <f t="shared" si="18"/>
        <v>0</v>
      </c>
      <c r="U321" s="107"/>
      <c r="V321" s="107"/>
      <c r="W321" s="276" t="e">
        <f t="shared" si="19"/>
        <v>#DIV/0!</v>
      </c>
      <c r="X321" s="277">
        <f t="shared" si="20"/>
        <v>0</v>
      </c>
      <c r="Y321" s="107"/>
      <c r="Z321" s="107"/>
      <c r="AA321" s="108"/>
      <c r="AB321" s="109"/>
      <c r="AC321" s="113"/>
      <c r="AD321" s="113"/>
    </row>
    <row r="322" spans="1:30" s="112" customFormat="1" ht="12" hidden="1">
      <c r="A322" s="76" t="s">
        <v>202</v>
      </c>
      <c r="B322" s="128" t="s">
        <v>632</v>
      </c>
      <c r="C322" s="106" t="s">
        <v>633</v>
      </c>
      <c r="D322" s="82"/>
      <c r="E322" s="91"/>
      <c r="F322" s="82">
        <f t="shared" si="11"/>
        <v>0</v>
      </c>
      <c r="G322" s="82"/>
      <c r="I322" s="275">
        <f t="shared" si="23"/>
        <v>1280.1</v>
      </c>
      <c r="J322" s="275">
        <f t="shared" si="23"/>
        <v>1029.2</v>
      </c>
      <c r="K322" s="276">
        <f t="shared" si="13"/>
        <v>0.8039996875244122</v>
      </c>
      <c r="L322" s="277">
        <f t="shared" si="14"/>
        <v>-250.89999999999986</v>
      </c>
      <c r="M322" s="275">
        <v>675.4</v>
      </c>
      <c r="N322" s="278">
        <v>575.7</v>
      </c>
      <c r="O322" s="276">
        <f t="shared" si="15"/>
        <v>0.8523837725792124</v>
      </c>
      <c r="P322" s="277">
        <f t="shared" si="16"/>
        <v>-99.69999999999993</v>
      </c>
      <c r="Q322" s="278">
        <v>205.5</v>
      </c>
      <c r="R322" s="278">
        <v>158.9</v>
      </c>
      <c r="S322" s="108">
        <f t="shared" si="17"/>
        <v>0.7732360097323602</v>
      </c>
      <c r="T322" s="109">
        <f t="shared" si="18"/>
        <v>-46.599999999999994</v>
      </c>
      <c r="U322" s="278">
        <v>287.6</v>
      </c>
      <c r="V322" s="107">
        <v>204.6</v>
      </c>
      <c r="W322" s="276">
        <f t="shared" si="19"/>
        <v>0.7114047287899861</v>
      </c>
      <c r="X322" s="277">
        <f t="shared" si="20"/>
        <v>-83.00000000000003</v>
      </c>
      <c r="Y322" s="107">
        <v>111.6</v>
      </c>
      <c r="Z322" s="107">
        <v>90</v>
      </c>
      <c r="AA322" s="108">
        <f>Z322/Y322</f>
        <v>0.8064516129032259</v>
      </c>
      <c r="AB322" s="109">
        <f>Z322-Y322</f>
        <v>-21.599999999999994</v>
      </c>
      <c r="AC322" s="113"/>
      <c r="AD322" s="113"/>
    </row>
    <row r="323" spans="1:30" s="112" customFormat="1" ht="12" hidden="1">
      <c r="A323" s="76" t="s">
        <v>202</v>
      </c>
      <c r="B323" s="128" t="s">
        <v>636</v>
      </c>
      <c r="C323" s="106" t="s">
        <v>637</v>
      </c>
      <c r="D323" s="82"/>
      <c r="E323" s="91"/>
      <c r="F323" s="82">
        <f t="shared" si="11"/>
        <v>0</v>
      </c>
      <c r="G323" s="82"/>
      <c r="I323" s="275">
        <f t="shared" si="23"/>
        <v>0</v>
      </c>
      <c r="J323" s="275">
        <f t="shared" si="23"/>
        <v>0</v>
      </c>
      <c r="K323" s="276" t="e">
        <f t="shared" si="13"/>
        <v>#DIV/0!</v>
      </c>
      <c r="L323" s="277">
        <f t="shared" si="14"/>
        <v>0</v>
      </c>
      <c r="M323" s="275"/>
      <c r="N323" s="278"/>
      <c r="O323" s="276" t="e">
        <f t="shared" si="15"/>
        <v>#DIV/0!</v>
      </c>
      <c r="P323" s="277">
        <f t="shared" si="16"/>
        <v>0</v>
      </c>
      <c r="Q323" s="278"/>
      <c r="R323" s="278"/>
      <c r="S323" s="108" t="e">
        <f t="shared" si="17"/>
        <v>#DIV/0!</v>
      </c>
      <c r="T323" s="109">
        <f t="shared" si="18"/>
        <v>0</v>
      </c>
      <c r="U323" s="278"/>
      <c r="V323" s="107"/>
      <c r="W323" s="276" t="e">
        <f t="shared" si="19"/>
        <v>#DIV/0!</v>
      </c>
      <c r="X323" s="277">
        <f t="shared" si="20"/>
        <v>0</v>
      </c>
      <c r="Y323" s="107"/>
      <c r="Z323" s="107"/>
      <c r="AA323" s="108" t="e">
        <f>Z323/Y323</f>
        <v>#DIV/0!</v>
      </c>
      <c r="AB323" s="109">
        <f>Z323-Y323</f>
        <v>0</v>
      </c>
      <c r="AC323" s="113"/>
      <c r="AD323" s="113"/>
    </row>
    <row r="324" spans="1:30" s="112" customFormat="1" ht="12" hidden="1">
      <c r="A324" s="76" t="s">
        <v>202</v>
      </c>
      <c r="B324" s="128" t="s">
        <v>879</v>
      </c>
      <c r="C324" s="106" t="s">
        <v>1167</v>
      </c>
      <c r="D324" s="82"/>
      <c r="E324" s="91"/>
      <c r="F324" s="82">
        <f t="shared" si="11"/>
        <v>0</v>
      </c>
      <c r="G324" s="82"/>
      <c r="I324" s="275">
        <f t="shared" si="23"/>
        <v>0</v>
      </c>
      <c r="J324" s="275">
        <f t="shared" si="23"/>
        <v>0</v>
      </c>
      <c r="K324" s="276" t="e">
        <f t="shared" si="13"/>
        <v>#DIV/0!</v>
      </c>
      <c r="L324" s="277">
        <f t="shared" si="14"/>
        <v>0</v>
      </c>
      <c r="M324" s="275"/>
      <c r="N324" s="275"/>
      <c r="O324" s="276" t="e">
        <f t="shared" si="15"/>
        <v>#DIV/0!</v>
      </c>
      <c r="P324" s="277">
        <f t="shared" si="16"/>
        <v>0</v>
      </c>
      <c r="Q324" s="278"/>
      <c r="R324" s="278"/>
      <c r="S324" s="108" t="e">
        <f t="shared" si="17"/>
        <v>#DIV/0!</v>
      </c>
      <c r="T324" s="109">
        <f t="shared" si="18"/>
        <v>0</v>
      </c>
      <c r="U324" s="107"/>
      <c r="V324" s="107"/>
      <c r="W324" s="276" t="e">
        <f t="shared" si="19"/>
        <v>#DIV/0!</v>
      </c>
      <c r="X324" s="277">
        <f t="shared" si="20"/>
        <v>0</v>
      </c>
      <c r="Y324" s="107"/>
      <c r="Z324" s="107"/>
      <c r="AA324" s="108" t="e">
        <f>Z324/Y324</f>
        <v>#DIV/0!</v>
      </c>
      <c r="AB324" s="109">
        <f>Z324-Y324</f>
        <v>0</v>
      </c>
      <c r="AC324" s="113"/>
      <c r="AD324" s="113"/>
    </row>
    <row r="325" spans="1:32" s="146" customFormat="1" ht="12" hidden="1">
      <c r="A325" s="76" t="s">
        <v>202</v>
      </c>
      <c r="B325" s="141" t="s">
        <v>638</v>
      </c>
      <c r="C325" s="142" t="s">
        <v>560</v>
      </c>
      <c r="D325" s="82"/>
      <c r="E325" s="91"/>
      <c r="F325" s="82">
        <f t="shared" si="11"/>
        <v>0</v>
      </c>
      <c r="G325" s="82"/>
      <c r="I325" s="79">
        <f t="shared" si="23"/>
        <v>31130</v>
      </c>
      <c r="J325" s="79">
        <f t="shared" si="23"/>
        <v>26343.4</v>
      </c>
      <c r="K325" s="144">
        <f t="shared" si="13"/>
        <v>0.8462383552842917</v>
      </c>
      <c r="L325" s="143">
        <f t="shared" si="14"/>
        <v>-4786.5999999999985</v>
      </c>
      <c r="M325" s="79">
        <v>5025.7</v>
      </c>
      <c r="N325" s="79">
        <v>5025.7</v>
      </c>
      <c r="O325" s="144">
        <f t="shared" si="15"/>
        <v>1</v>
      </c>
      <c r="P325" s="143">
        <f t="shared" si="16"/>
        <v>0</v>
      </c>
      <c r="Q325" s="280">
        <v>16491.6</v>
      </c>
      <c r="R325" s="280">
        <v>13557</v>
      </c>
      <c r="S325" s="144">
        <f t="shared" si="17"/>
        <v>0.82205486429455</v>
      </c>
      <c r="T325" s="145">
        <f t="shared" si="18"/>
        <v>-2934.5999999999985</v>
      </c>
      <c r="U325" s="143">
        <v>2332.5</v>
      </c>
      <c r="V325" s="143">
        <v>1432.5</v>
      </c>
      <c r="W325" s="144">
        <f t="shared" si="19"/>
        <v>0.6141479099678456</v>
      </c>
      <c r="X325" s="145">
        <f t="shared" si="20"/>
        <v>-900</v>
      </c>
      <c r="Y325" s="143">
        <v>7280.2</v>
      </c>
      <c r="Z325" s="143">
        <v>6328.2</v>
      </c>
      <c r="AA325" s="144">
        <f>Z325/Y325</f>
        <v>0.8692343616933601</v>
      </c>
      <c r="AB325" s="145">
        <f>Z325-Y325</f>
        <v>-952</v>
      </c>
      <c r="AC325" s="147"/>
      <c r="AD325" s="147"/>
      <c r="AF325" s="173"/>
    </row>
    <row r="326" spans="1:32" s="174" customFormat="1" ht="12" hidden="1">
      <c r="A326" s="76" t="s">
        <v>202</v>
      </c>
      <c r="B326" s="281" t="s">
        <v>1168</v>
      </c>
      <c r="C326" s="76" t="s">
        <v>40</v>
      </c>
      <c r="D326" s="82"/>
      <c r="E326" s="91"/>
      <c r="F326" s="82">
        <f t="shared" si="11"/>
        <v>0</v>
      </c>
      <c r="G326" s="82"/>
      <c r="I326" s="76">
        <f>SUM(I276,I288,I292,I299,I304,I306,I311,I314,I320,I325,I286)</f>
        <v>606779.3900000001</v>
      </c>
      <c r="J326" s="76">
        <f>SUM(J276,J288,J292,J299,J304,J306,J311,J314,J320,J325,J286)</f>
        <v>521963.7</v>
      </c>
      <c r="K326" s="144">
        <f t="shared" si="13"/>
        <v>0.8602198898021238</v>
      </c>
      <c r="L326" s="143">
        <f t="shared" si="14"/>
        <v>-84815.69000000012</v>
      </c>
      <c r="M326" s="76">
        <f>SUM(M276,M288,M292,M299,M304,M306,M311,M314,M320,M325,M286)</f>
        <v>452123.89</v>
      </c>
      <c r="N326" s="76">
        <f>SUM(N276,N288,N292,N299,N304,N306,N311,N314,N320,N325,N286)</f>
        <v>409832.9</v>
      </c>
      <c r="O326" s="144">
        <f t="shared" si="15"/>
        <v>0.906461501072195</v>
      </c>
      <c r="P326" s="143">
        <f t="shared" si="16"/>
        <v>-42290.98999999999</v>
      </c>
      <c r="Q326" s="76">
        <f>SUM(Q276,Q288,Q292,Q299,Q306,Q311,Q314,Q320,Q325,Q286)</f>
        <v>54321</v>
      </c>
      <c r="R326" s="76">
        <f>SUM(R276,R288,R292,R299,R306,R311,R314,R320,R325,R286)</f>
        <v>34202.9</v>
      </c>
      <c r="S326" s="144">
        <f t="shared" si="17"/>
        <v>0.6296441523536017</v>
      </c>
      <c r="T326" s="145">
        <f t="shared" si="18"/>
        <v>-20118.1</v>
      </c>
      <c r="U326" s="76">
        <f>SUM(U276,U288,U292,U299,U306,U311,U314,U320,U325,U286)</f>
        <v>75394.7</v>
      </c>
      <c r="V326" s="76">
        <f>SUM(V276,V288,V292,V299,V306,V311,V314,V320,V325,V286)</f>
        <v>63454</v>
      </c>
      <c r="W326" s="144">
        <f t="shared" si="19"/>
        <v>0.8416241459943471</v>
      </c>
      <c r="X326" s="81">
        <f t="shared" si="20"/>
        <v>-11940.699999999997</v>
      </c>
      <c r="Y326" s="76">
        <f>SUM(Y276,Y288,Y292,Y299,Y306,Y311,Y314,Y320,Y325,Y286)</f>
        <v>24939.8</v>
      </c>
      <c r="Z326" s="76">
        <f>SUM(Z276,Z288,Z292,Z299,Z306,Z311,Z314,Z320,Z325,Z286)</f>
        <v>14473.900000000001</v>
      </c>
      <c r="AA326" s="144">
        <f>Z326/Y326</f>
        <v>0.5803534912068261</v>
      </c>
      <c r="AB326" s="145">
        <f>Z326-Y326</f>
        <v>-10465.899999999998</v>
      </c>
      <c r="AC326" s="175">
        <f>SUM(M326,Q326,U326,Y326)</f>
        <v>606779.39</v>
      </c>
      <c r="AD326" s="175">
        <f>SUM(N326,R326,V326,Z326)</f>
        <v>521963.70000000007</v>
      </c>
      <c r="AF326" s="173"/>
    </row>
    <row r="327" spans="1:30" s="174" customFormat="1" ht="12">
      <c r="A327" s="76"/>
      <c r="B327" s="281"/>
      <c r="C327" s="282" t="s">
        <v>41</v>
      </c>
      <c r="D327" s="82">
        <v>28823.4</v>
      </c>
      <c r="E327" s="91">
        <v>295.5</v>
      </c>
      <c r="F327" s="82" t="s">
        <v>158</v>
      </c>
      <c r="G327" s="82" t="s">
        <v>158</v>
      </c>
      <c r="I327" s="76"/>
      <c r="J327" s="76"/>
      <c r="K327" s="144"/>
      <c r="L327" s="143"/>
      <c r="M327" s="76"/>
      <c r="N327" s="76"/>
      <c r="O327" s="144"/>
      <c r="P327" s="143"/>
      <c r="Q327" s="76"/>
      <c r="R327" s="76"/>
      <c r="S327" s="144"/>
      <c r="T327" s="145"/>
      <c r="U327" s="176"/>
      <c r="V327" s="76"/>
      <c r="W327" s="144"/>
      <c r="X327" s="81"/>
      <c r="Y327" s="76"/>
      <c r="Z327" s="76"/>
      <c r="AA327" s="144"/>
      <c r="AB327" s="145"/>
      <c r="AC327" s="175"/>
      <c r="AD327" s="175"/>
    </row>
    <row r="329" ht="38.25" customHeight="1"/>
    <row r="330" spans="1:4" ht="12">
      <c r="A330" s="283"/>
      <c r="B330" s="283"/>
      <c r="C330" s="284"/>
      <c r="D330" s="285"/>
    </row>
  </sheetData>
  <sheetProtection/>
  <mergeCells count="5">
    <mergeCell ref="A13:B14"/>
    <mergeCell ref="C13:C14"/>
    <mergeCell ref="D13:F13"/>
    <mergeCell ref="G13:G14"/>
    <mergeCell ref="A11:J11"/>
  </mergeCells>
  <printOptions/>
  <pageMargins left="0" right="0" top="0.7480314960629921" bottom="0" header="0.31496062992125984" footer="0.31496062992125984"/>
  <pageSetup horizontalDpi="600" verticalDpi="600" orientation="portrait" paperSize="9" scale="82" r:id="rId1"/>
  <headerFooter>
    <oddFooter>&amp;C&amp;A стр. &amp;P из &amp;N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67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7109375" style="18" customWidth="1"/>
    <col min="2" max="2" width="7.57421875" style="18" customWidth="1"/>
    <col min="3" max="3" width="4.8515625" style="18" customWidth="1"/>
    <col min="4" max="4" width="39.57421875" style="26" customWidth="1"/>
    <col min="5" max="7" width="10.7109375" style="18" customWidth="1"/>
    <col min="8" max="8" width="8.8515625" style="18" customWidth="1"/>
    <col min="9" max="16384" width="9.140625" style="18" customWidth="1"/>
  </cols>
  <sheetData>
    <row r="1" ht="12.75">
      <c r="E1" s="60" t="s">
        <v>1034</v>
      </c>
    </row>
    <row r="2" ht="12.75">
      <c r="E2" s="60" t="s">
        <v>1059</v>
      </c>
    </row>
    <row r="3" ht="12.75">
      <c r="E3" s="60" t="s">
        <v>1038</v>
      </c>
    </row>
    <row r="4" ht="12.75">
      <c r="E4" s="60" t="s">
        <v>1170</v>
      </c>
    </row>
    <row r="6" spans="1:8" ht="12.75">
      <c r="A6" s="293" t="s">
        <v>1055</v>
      </c>
      <c r="B6" s="293"/>
      <c r="C6" s="293"/>
      <c r="D6" s="293"/>
      <c r="E6" s="293"/>
      <c r="F6" s="293"/>
      <c r="G6" s="293"/>
      <c r="H6" s="293"/>
    </row>
    <row r="8" spans="1:8" ht="12.75">
      <c r="A8" s="299" t="s">
        <v>544</v>
      </c>
      <c r="B8" s="299" t="s">
        <v>545</v>
      </c>
      <c r="C8" s="299" t="s">
        <v>546</v>
      </c>
      <c r="D8" s="301" t="s">
        <v>547</v>
      </c>
      <c r="E8" s="296" t="s">
        <v>510</v>
      </c>
      <c r="F8" s="297"/>
      <c r="G8" s="298"/>
      <c r="H8" s="294" t="s">
        <v>1030</v>
      </c>
    </row>
    <row r="9" spans="1:8" ht="38.25">
      <c r="A9" s="300"/>
      <c r="B9" s="300"/>
      <c r="C9" s="300"/>
      <c r="D9" s="302"/>
      <c r="E9" s="46" t="s">
        <v>964</v>
      </c>
      <c r="F9" s="46" t="s">
        <v>965</v>
      </c>
      <c r="G9" s="46" t="s">
        <v>966</v>
      </c>
      <c r="H9" s="295"/>
    </row>
    <row r="10" spans="1:8" s="32" customFormat="1" ht="12.75">
      <c r="A10" s="20" t="s">
        <v>786</v>
      </c>
      <c r="B10" s="20" t="s">
        <v>787</v>
      </c>
      <c r="C10" s="20" t="s">
        <v>793</v>
      </c>
      <c r="D10" s="27">
        <v>4</v>
      </c>
      <c r="E10" s="20" t="s">
        <v>781</v>
      </c>
      <c r="F10" s="20" t="s">
        <v>79</v>
      </c>
      <c r="G10" s="20" t="s">
        <v>514</v>
      </c>
      <c r="H10" s="20" t="s">
        <v>967</v>
      </c>
    </row>
    <row r="11" spans="1:8" ht="12.75">
      <c r="A11" s="21"/>
      <c r="B11" s="21"/>
      <c r="C11" s="21"/>
      <c r="D11" s="28"/>
      <c r="E11" s="21"/>
      <c r="F11" s="21"/>
      <c r="G11" s="21"/>
      <c r="H11" s="21"/>
    </row>
    <row r="12" spans="1:8" s="32" customFormat="1" ht="12.75">
      <c r="A12" s="19" t="s">
        <v>548</v>
      </c>
      <c r="B12" s="19"/>
      <c r="C12" s="19"/>
      <c r="D12" s="35" t="s">
        <v>549</v>
      </c>
      <c r="E12" s="33">
        <f>E13+E35+E85+E103+E107+E17+E80</f>
        <v>110842.3</v>
      </c>
      <c r="F12" s="33">
        <f>F13+F35+F85+F103+F107+F17+F80</f>
        <v>109913.8</v>
      </c>
      <c r="G12" s="33">
        <f>E12-F12</f>
        <v>928.5</v>
      </c>
      <c r="H12" s="59">
        <f>F12/E12</f>
        <v>0.9916232340902345</v>
      </c>
    </row>
    <row r="13" spans="1:8" s="32" customFormat="1" ht="38.25">
      <c r="A13" s="21" t="s">
        <v>550</v>
      </c>
      <c r="B13" s="21"/>
      <c r="C13" s="21"/>
      <c r="D13" s="22" t="s">
        <v>551</v>
      </c>
      <c r="E13" s="23">
        <f aca="true" t="shared" si="0" ref="E13:F15">E14</f>
        <v>1660.6</v>
      </c>
      <c r="F13" s="23">
        <f t="shared" si="0"/>
        <v>1660.6</v>
      </c>
      <c r="G13" s="23">
        <f aca="true" t="shared" si="1" ref="G13:G92">E13-F13</f>
        <v>0</v>
      </c>
      <c r="H13" s="58">
        <f>F13/E13</f>
        <v>1</v>
      </c>
    </row>
    <row r="14" spans="1:8" s="32" customFormat="1" ht="25.5">
      <c r="A14" s="21"/>
      <c r="B14" s="21" t="s">
        <v>591</v>
      </c>
      <c r="C14" s="21"/>
      <c r="D14" s="22" t="s">
        <v>795</v>
      </c>
      <c r="E14" s="23">
        <f t="shared" si="0"/>
        <v>1660.6</v>
      </c>
      <c r="F14" s="23">
        <f t="shared" si="0"/>
        <v>1660.6</v>
      </c>
      <c r="G14" s="23">
        <f t="shared" si="1"/>
        <v>0</v>
      </c>
      <c r="H14" s="58">
        <f aca="true" t="shared" si="2" ref="H14:H93">F14/E14</f>
        <v>1</v>
      </c>
    </row>
    <row r="15" spans="1:8" s="32" customFormat="1" ht="14.25" customHeight="1">
      <c r="A15" s="21"/>
      <c r="B15" s="21" t="s">
        <v>676</v>
      </c>
      <c r="C15" s="21"/>
      <c r="D15" s="22" t="s">
        <v>677</v>
      </c>
      <c r="E15" s="23">
        <f t="shared" si="0"/>
        <v>1660.6</v>
      </c>
      <c r="F15" s="23">
        <f t="shared" si="0"/>
        <v>1660.6</v>
      </c>
      <c r="G15" s="23">
        <f t="shared" si="1"/>
        <v>0</v>
      </c>
      <c r="H15" s="58">
        <f t="shared" si="2"/>
        <v>1</v>
      </c>
    </row>
    <row r="16" spans="1:8" s="32" customFormat="1" ht="76.5">
      <c r="A16" s="21"/>
      <c r="B16" s="21"/>
      <c r="C16" s="21" t="s">
        <v>552</v>
      </c>
      <c r="D16" s="22" t="s">
        <v>659</v>
      </c>
      <c r="E16" s="23">
        <v>1660.6</v>
      </c>
      <c r="F16" s="23">
        <v>1660.6</v>
      </c>
      <c r="G16" s="23">
        <f t="shared" si="1"/>
        <v>0</v>
      </c>
      <c r="H16" s="58">
        <f t="shared" si="2"/>
        <v>1</v>
      </c>
    </row>
    <row r="17" spans="1:8" s="32" customFormat="1" ht="51">
      <c r="A17" s="21" t="s">
        <v>556</v>
      </c>
      <c r="B17" s="21"/>
      <c r="C17" s="21"/>
      <c r="D17" s="22" t="s">
        <v>693</v>
      </c>
      <c r="E17" s="23">
        <f>E18</f>
        <v>13445.4</v>
      </c>
      <c r="F17" s="23">
        <f>F18</f>
        <v>13408.9</v>
      </c>
      <c r="G17" s="23">
        <f t="shared" si="1"/>
        <v>36.5</v>
      </c>
      <c r="H17" s="58">
        <f t="shared" si="2"/>
        <v>0.99728531691136</v>
      </c>
    </row>
    <row r="18" spans="1:8" s="32" customFormat="1" ht="25.5">
      <c r="A18" s="21"/>
      <c r="B18" s="21" t="s">
        <v>591</v>
      </c>
      <c r="C18" s="21"/>
      <c r="D18" s="22" t="s">
        <v>795</v>
      </c>
      <c r="E18" s="23">
        <f>E19+E23+E25+E27+E29+E31+E33</f>
        <v>13445.4</v>
      </c>
      <c r="F18" s="23">
        <f>F19+F23+F25+F27+F29+F31+F33</f>
        <v>13408.9</v>
      </c>
      <c r="G18" s="23">
        <f t="shared" si="1"/>
        <v>36.5</v>
      </c>
      <c r="H18" s="58">
        <f t="shared" si="2"/>
        <v>0.99728531691136</v>
      </c>
    </row>
    <row r="19" spans="1:8" s="32" customFormat="1" ht="38.25">
      <c r="A19" s="21"/>
      <c r="B19" s="21" t="s">
        <v>657</v>
      </c>
      <c r="C19" s="21"/>
      <c r="D19" s="22" t="s">
        <v>658</v>
      </c>
      <c r="E19" s="23">
        <f>SUM(E20:E22)</f>
        <v>8183.6</v>
      </c>
      <c r="F19" s="23">
        <f>SUM(F20:F22)</f>
        <v>8174.6</v>
      </c>
      <c r="G19" s="23">
        <f t="shared" si="1"/>
        <v>9</v>
      </c>
      <c r="H19" s="58">
        <f t="shared" si="2"/>
        <v>0.998900239503397</v>
      </c>
    </row>
    <row r="20" spans="1:8" s="32" customFormat="1" ht="76.5">
      <c r="A20" s="21"/>
      <c r="B20" s="21"/>
      <c r="C20" s="21" t="s">
        <v>552</v>
      </c>
      <c r="D20" s="22" t="s">
        <v>659</v>
      </c>
      <c r="E20" s="23">
        <v>7754.1</v>
      </c>
      <c r="F20" s="23">
        <v>7754.1</v>
      </c>
      <c r="G20" s="23">
        <f t="shared" si="1"/>
        <v>0</v>
      </c>
      <c r="H20" s="58">
        <f t="shared" si="2"/>
        <v>1</v>
      </c>
    </row>
    <row r="21" spans="1:8" s="32" customFormat="1" ht="25.5">
      <c r="A21" s="21"/>
      <c r="B21" s="21"/>
      <c r="C21" s="21" t="s">
        <v>553</v>
      </c>
      <c r="D21" s="22" t="s">
        <v>660</v>
      </c>
      <c r="E21" s="23">
        <v>408.8</v>
      </c>
      <c r="F21" s="23">
        <v>399.8</v>
      </c>
      <c r="G21" s="23">
        <f t="shared" si="1"/>
        <v>9</v>
      </c>
      <c r="H21" s="58">
        <f t="shared" si="2"/>
        <v>0.9779843444227005</v>
      </c>
    </row>
    <row r="22" spans="1:8" s="32" customFormat="1" ht="12.75">
      <c r="A22" s="21"/>
      <c r="B22" s="21"/>
      <c r="C22" s="21" t="s">
        <v>554</v>
      </c>
      <c r="D22" s="22" t="s">
        <v>555</v>
      </c>
      <c r="E22" s="23">
        <v>20.7</v>
      </c>
      <c r="F22" s="23">
        <v>20.7</v>
      </c>
      <c r="G22" s="23">
        <f t="shared" si="1"/>
        <v>0</v>
      </c>
      <c r="H22" s="58">
        <f t="shared" si="2"/>
        <v>1</v>
      </c>
    </row>
    <row r="23" spans="1:8" s="32" customFormat="1" ht="25.5">
      <c r="A23" s="21"/>
      <c r="B23" s="21" t="s">
        <v>694</v>
      </c>
      <c r="C23" s="21"/>
      <c r="D23" s="22" t="s">
        <v>695</v>
      </c>
      <c r="E23" s="23">
        <f>SUM(E24)</f>
        <v>1869.3</v>
      </c>
      <c r="F23" s="23">
        <f>SUM(F24)</f>
        <v>1849.3</v>
      </c>
      <c r="G23" s="23">
        <f t="shared" si="1"/>
        <v>20</v>
      </c>
      <c r="H23" s="58">
        <f t="shared" si="2"/>
        <v>0.989300807789012</v>
      </c>
    </row>
    <row r="24" spans="1:8" s="32" customFormat="1" ht="76.5">
      <c r="A24" s="21"/>
      <c r="B24" s="21"/>
      <c r="C24" s="21" t="s">
        <v>552</v>
      </c>
      <c r="D24" s="22" t="s">
        <v>659</v>
      </c>
      <c r="E24" s="23">
        <v>1869.3</v>
      </c>
      <c r="F24" s="23">
        <v>1849.3</v>
      </c>
      <c r="G24" s="23">
        <f t="shared" si="1"/>
        <v>20</v>
      </c>
      <c r="H24" s="58">
        <f t="shared" si="2"/>
        <v>0.989300807789012</v>
      </c>
    </row>
    <row r="25" spans="1:8" s="32" customFormat="1" ht="25.5">
      <c r="A25" s="21"/>
      <c r="B25" s="21" t="s">
        <v>696</v>
      </c>
      <c r="C25" s="21"/>
      <c r="D25" s="22" t="s">
        <v>697</v>
      </c>
      <c r="E25" s="23">
        <f>E26</f>
        <v>2911.2</v>
      </c>
      <c r="F25" s="23">
        <f>F26</f>
        <v>2903.7</v>
      </c>
      <c r="G25" s="23">
        <f t="shared" si="1"/>
        <v>7.5</v>
      </c>
      <c r="H25" s="58">
        <f t="shared" si="2"/>
        <v>0.9974237427864798</v>
      </c>
    </row>
    <row r="26" spans="1:8" s="32" customFormat="1" ht="76.5">
      <c r="A26" s="21"/>
      <c r="B26" s="21"/>
      <c r="C26" s="21" t="s">
        <v>552</v>
      </c>
      <c r="D26" s="22" t="s">
        <v>659</v>
      </c>
      <c r="E26" s="23">
        <v>2911.2</v>
      </c>
      <c r="F26" s="23">
        <v>2903.7</v>
      </c>
      <c r="G26" s="23">
        <f t="shared" si="1"/>
        <v>7.5</v>
      </c>
      <c r="H26" s="58">
        <f t="shared" si="2"/>
        <v>0.9974237427864798</v>
      </c>
    </row>
    <row r="27" spans="1:8" s="32" customFormat="1" ht="38.25">
      <c r="A27" s="21"/>
      <c r="B27" s="21" t="s">
        <v>1010</v>
      </c>
      <c r="C27" s="21"/>
      <c r="D27" s="22" t="s">
        <v>1011</v>
      </c>
      <c r="E27" s="23">
        <f>E28</f>
        <v>337.7</v>
      </c>
      <c r="F27" s="23">
        <f>F28</f>
        <v>337.7</v>
      </c>
      <c r="G27" s="23">
        <f t="shared" si="1"/>
        <v>0</v>
      </c>
      <c r="H27" s="58">
        <f t="shared" si="2"/>
        <v>1</v>
      </c>
    </row>
    <row r="28" spans="1:8" s="32" customFormat="1" ht="76.5">
      <c r="A28" s="21"/>
      <c r="B28" s="21"/>
      <c r="C28" s="21" t="s">
        <v>552</v>
      </c>
      <c r="D28" s="22" t="s">
        <v>659</v>
      </c>
      <c r="E28" s="23">
        <v>337.7</v>
      </c>
      <c r="F28" s="23">
        <v>337.7</v>
      </c>
      <c r="G28" s="23">
        <f t="shared" si="1"/>
        <v>0</v>
      </c>
      <c r="H28" s="58">
        <f t="shared" si="2"/>
        <v>1</v>
      </c>
    </row>
    <row r="29" spans="1:8" s="32" customFormat="1" ht="38.25">
      <c r="A29" s="21"/>
      <c r="B29" s="21" t="s">
        <v>1012</v>
      </c>
      <c r="C29" s="21"/>
      <c r="D29" s="22" t="s">
        <v>1013</v>
      </c>
      <c r="E29" s="23">
        <f>E30</f>
        <v>61.3</v>
      </c>
      <c r="F29" s="23">
        <f>F30</f>
        <v>61.3</v>
      </c>
      <c r="G29" s="23">
        <f t="shared" si="1"/>
        <v>0</v>
      </c>
      <c r="H29" s="58">
        <f t="shared" si="2"/>
        <v>1</v>
      </c>
    </row>
    <row r="30" spans="1:8" s="32" customFormat="1" ht="76.5">
      <c r="A30" s="21"/>
      <c r="B30" s="21"/>
      <c r="C30" s="21" t="s">
        <v>552</v>
      </c>
      <c r="D30" s="22" t="s">
        <v>659</v>
      </c>
      <c r="E30" s="23">
        <v>61.3</v>
      </c>
      <c r="F30" s="23">
        <v>61.3</v>
      </c>
      <c r="G30" s="23">
        <f t="shared" si="1"/>
        <v>0</v>
      </c>
      <c r="H30" s="58">
        <f t="shared" si="2"/>
        <v>1</v>
      </c>
    </row>
    <row r="31" spans="1:8" s="32" customFormat="1" ht="38.25">
      <c r="A31" s="21"/>
      <c r="B31" s="21" t="s">
        <v>1014</v>
      </c>
      <c r="C31" s="21"/>
      <c r="D31" s="22" t="s">
        <v>1016</v>
      </c>
      <c r="E31" s="23">
        <f>E32</f>
        <v>42.6</v>
      </c>
      <c r="F31" s="23">
        <f>F32</f>
        <v>42.6</v>
      </c>
      <c r="G31" s="23">
        <f t="shared" si="1"/>
        <v>0</v>
      </c>
      <c r="H31" s="58">
        <f t="shared" si="2"/>
        <v>1</v>
      </c>
    </row>
    <row r="32" spans="1:8" s="32" customFormat="1" ht="76.5">
      <c r="A32" s="21"/>
      <c r="B32" s="21"/>
      <c r="C32" s="21" t="s">
        <v>552</v>
      </c>
      <c r="D32" s="22" t="s">
        <v>659</v>
      </c>
      <c r="E32" s="23">
        <v>42.6</v>
      </c>
      <c r="F32" s="23">
        <v>42.6</v>
      </c>
      <c r="G32" s="23">
        <f t="shared" si="1"/>
        <v>0</v>
      </c>
      <c r="H32" s="58">
        <f t="shared" si="2"/>
        <v>1</v>
      </c>
    </row>
    <row r="33" spans="1:8" s="32" customFormat="1" ht="38.25">
      <c r="A33" s="21"/>
      <c r="B33" s="21" t="s">
        <v>1015</v>
      </c>
      <c r="C33" s="21"/>
      <c r="D33" s="22" t="s">
        <v>1017</v>
      </c>
      <c r="E33" s="23">
        <f>E34</f>
        <v>39.7</v>
      </c>
      <c r="F33" s="23">
        <f>F34</f>
        <v>39.7</v>
      </c>
      <c r="G33" s="23">
        <f t="shared" si="1"/>
        <v>0</v>
      </c>
      <c r="H33" s="58">
        <f t="shared" si="2"/>
        <v>1</v>
      </c>
    </row>
    <row r="34" spans="1:8" s="32" customFormat="1" ht="76.5">
      <c r="A34" s="21"/>
      <c r="B34" s="21"/>
      <c r="C34" s="21" t="s">
        <v>552</v>
      </c>
      <c r="D34" s="22" t="s">
        <v>659</v>
      </c>
      <c r="E34" s="23">
        <v>39.7</v>
      </c>
      <c r="F34" s="23">
        <v>39.7</v>
      </c>
      <c r="G34" s="23">
        <f t="shared" si="1"/>
        <v>0</v>
      </c>
      <c r="H34" s="58">
        <f t="shared" si="2"/>
        <v>1</v>
      </c>
    </row>
    <row r="35" spans="1:8" s="32" customFormat="1" ht="51" customHeight="1">
      <c r="A35" s="21" t="s">
        <v>561</v>
      </c>
      <c r="B35" s="21"/>
      <c r="C35" s="21"/>
      <c r="D35" s="22" t="s">
        <v>671</v>
      </c>
      <c r="E35" s="23">
        <f>E36+E54+E47+E59+E64+E68+E73+E77</f>
        <v>48247.200000000004</v>
      </c>
      <c r="F35" s="23">
        <f>F36+F54+F47+F59+F64+F68+F73+F77</f>
        <v>48060.00000000001</v>
      </c>
      <c r="G35" s="23">
        <f t="shared" si="1"/>
        <v>187.1999999999971</v>
      </c>
      <c r="H35" s="58">
        <f t="shared" si="2"/>
        <v>0.9961199820922251</v>
      </c>
    </row>
    <row r="36" spans="1:8" s="32" customFormat="1" ht="25.5">
      <c r="A36" s="21"/>
      <c r="B36" s="21" t="s">
        <v>591</v>
      </c>
      <c r="C36" s="21"/>
      <c r="D36" s="22" t="s">
        <v>795</v>
      </c>
      <c r="E36" s="23">
        <f>E37+E41+E44</f>
        <v>43163.4</v>
      </c>
      <c r="F36" s="23">
        <f>F37+F41+F44</f>
        <v>43160.9</v>
      </c>
      <c r="G36" s="23">
        <f t="shared" si="1"/>
        <v>2.5</v>
      </c>
      <c r="H36" s="58">
        <f t="shared" si="2"/>
        <v>0.9999420805589921</v>
      </c>
    </row>
    <row r="37" spans="1:8" s="32" customFormat="1" ht="38.25">
      <c r="A37" s="21"/>
      <c r="B37" s="21" t="s">
        <v>657</v>
      </c>
      <c r="C37" s="21"/>
      <c r="D37" s="22" t="s">
        <v>658</v>
      </c>
      <c r="E37" s="23">
        <f>SUM(E38:E40)</f>
        <v>43098.8</v>
      </c>
      <c r="F37" s="23">
        <f>SUM(F38:F40)</f>
        <v>43096.3</v>
      </c>
      <c r="G37" s="23">
        <f t="shared" si="1"/>
        <v>2.5</v>
      </c>
      <c r="H37" s="58">
        <f t="shared" si="2"/>
        <v>0.9999419937446055</v>
      </c>
    </row>
    <row r="38" spans="1:8" s="32" customFormat="1" ht="76.5">
      <c r="A38" s="21"/>
      <c r="B38" s="21"/>
      <c r="C38" s="21" t="s">
        <v>552</v>
      </c>
      <c r="D38" s="22" t="s">
        <v>659</v>
      </c>
      <c r="E38" s="23">
        <v>36988.9</v>
      </c>
      <c r="F38" s="23">
        <v>36988.9</v>
      </c>
      <c r="G38" s="23">
        <f t="shared" si="1"/>
        <v>0</v>
      </c>
      <c r="H38" s="58">
        <f t="shared" si="2"/>
        <v>1</v>
      </c>
    </row>
    <row r="39" spans="1:8" s="32" customFormat="1" ht="25.5">
      <c r="A39" s="21"/>
      <c r="B39" s="21"/>
      <c r="C39" s="21" t="s">
        <v>553</v>
      </c>
      <c r="D39" s="22" t="s">
        <v>660</v>
      </c>
      <c r="E39" s="23">
        <v>5733.5</v>
      </c>
      <c r="F39" s="23">
        <v>5731</v>
      </c>
      <c r="G39" s="23">
        <f t="shared" si="1"/>
        <v>2.5</v>
      </c>
      <c r="H39" s="58">
        <f t="shared" si="2"/>
        <v>0.9995639661637743</v>
      </c>
    </row>
    <row r="40" spans="1:8" s="32" customFormat="1" ht="12.75">
      <c r="A40" s="21"/>
      <c r="B40" s="21"/>
      <c r="C40" s="21" t="s">
        <v>554</v>
      </c>
      <c r="D40" s="22" t="s">
        <v>555</v>
      </c>
      <c r="E40" s="23">
        <v>376.4</v>
      </c>
      <c r="F40" s="23">
        <v>376.4</v>
      </c>
      <c r="G40" s="23">
        <f t="shared" si="1"/>
        <v>0</v>
      </c>
      <c r="H40" s="58">
        <f t="shared" si="2"/>
        <v>1</v>
      </c>
    </row>
    <row r="41" spans="1:8" s="32" customFormat="1" ht="63.75">
      <c r="A41" s="21"/>
      <c r="B41" s="21" t="s">
        <v>993</v>
      </c>
      <c r="C41" s="21"/>
      <c r="D41" s="22" t="s">
        <v>994</v>
      </c>
      <c r="E41" s="23">
        <f>E42+E43</f>
        <v>57.4</v>
      </c>
      <c r="F41" s="23">
        <f>F42+F43</f>
        <v>57.4</v>
      </c>
      <c r="G41" s="23">
        <f t="shared" si="1"/>
        <v>0</v>
      </c>
      <c r="H41" s="58">
        <f t="shared" si="2"/>
        <v>1</v>
      </c>
    </row>
    <row r="42" spans="1:8" s="32" customFormat="1" ht="76.5">
      <c r="A42" s="21"/>
      <c r="B42" s="21"/>
      <c r="C42" s="21" t="s">
        <v>552</v>
      </c>
      <c r="D42" s="22" t="s">
        <v>659</v>
      </c>
      <c r="E42" s="23">
        <v>46</v>
      </c>
      <c r="F42" s="23">
        <v>46</v>
      </c>
      <c r="G42" s="23">
        <f t="shared" si="1"/>
        <v>0</v>
      </c>
      <c r="H42" s="58">
        <f t="shared" si="2"/>
        <v>1</v>
      </c>
    </row>
    <row r="43" spans="1:8" s="32" customFormat="1" ht="25.5">
      <c r="A43" s="21"/>
      <c r="B43" s="21"/>
      <c r="C43" s="21" t="s">
        <v>553</v>
      </c>
      <c r="D43" s="22" t="s">
        <v>660</v>
      </c>
      <c r="E43" s="23">
        <v>11.4</v>
      </c>
      <c r="F43" s="23">
        <v>11.4</v>
      </c>
      <c r="G43" s="23">
        <f t="shared" si="1"/>
        <v>0</v>
      </c>
      <c r="H43" s="58">
        <f t="shared" si="2"/>
        <v>1</v>
      </c>
    </row>
    <row r="44" spans="1:8" s="32" customFormat="1" ht="38.25">
      <c r="A44" s="21"/>
      <c r="B44" s="21" t="s">
        <v>995</v>
      </c>
      <c r="C44" s="21"/>
      <c r="D44" s="22" t="s">
        <v>996</v>
      </c>
      <c r="E44" s="23">
        <f>E45+E46</f>
        <v>7.199999999999999</v>
      </c>
      <c r="F44" s="23">
        <f>F45+F46</f>
        <v>7.199999999999999</v>
      </c>
      <c r="G44" s="23">
        <f t="shared" si="1"/>
        <v>0</v>
      </c>
      <c r="H44" s="58">
        <f t="shared" si="2"/>
        <v>1</v>
      </c>
    </row>
    <row r="45" spans="1:8" s="32" customFormat="1" ht="76.5">
      <c r="A45" s="21"/>
      <c r="B45" s="21"/>
      <c r="C45" s="21" t="s">
        <v>552</v>
      </c>
      <c r="D45" s="22" t="s">
        <v>659</v>
      </c>
      <c r="E45" s="23">
        <v>5.8</v>
      </c>
      <c r="F45" s="23">
        <v>5.8</v>
      </c>
      <c r="G45" s="23">
        <f t="shared" si="1"/>
        <v>0</v>
      </c>
      <c r="H45" s="58">
        <f t="shared" si="2"/>
        <v>1</v>
      </c>
    </row>
    <row r="46" spans="1:8" s="32" customFormat="1" ht="25.5">
      <c r="A46" s="21"/>
      <c r="B46" s="21"/>
      <c r="C46" s="21" t="s">
        <v>553</v>
      </c>
      <c r="D46" s="22" t="s">
        <v>660</v>
      </c>
      <c r="E46" s="23">
        <v>1.4</v>
      </c>
      <c r="F46" s="23">
        <v>1.4</v>
      </c>
      <c r="G46" s="23">
        <f t="shared" si="1"/>
        <v>0</v>
      </c>
      <c r="H46" s="58">
        <f t="shared" si="2"/>
        <v>1</v>
      </c>
    </row>
    <row r="47" spans="1:8" s="32" customFormat="1" ht="38.25">
      <c r="A47" s="19"/>
      <c r="B47" s="21" t="s">
        <v>570</v>
      </c>
      <c r="C47" s="21"/>
      <c r="D47" s="44" t="s">
        <v>811</v>
      </c>
      <c r="E47" s="23">
        <f>E48</f>
        <v>13.100000000000001</v>
      </c>
      <c r="F47" s="23">
        <f>F48</f>
        <v>13.100000000000001</v>
      </c>
      <c r="G47" s="23">
        <f t="shared" si="1"/>
        <v>0</v>
      </c>
      <c r="H47" s="58">
        <f t="shared" si="2"/>
        <v>1</v>
      </c>
    </row>
    <row r="48" spans="1:8" s="32" customFormat="1" ht="76.5">
      <c r="A48" s="19"/>
      <c r="B48" s="21" t="s">
        <v>810</v>
      </c>
      <c r="C48" s="21"/>
      <c r="D48" s="44" t="s">
        <v>812</v>
      </c>
      <c r="E48" s="23">
        <f>E52+E49</f>
        <v>13.100000000000001</v>
      </c>
      <c r="F48" s="23">
        <f>F52+F49</f>
        <v>13.100000000000001</v>
      </c>
      <c r="G48" s="23">
        <f t="shared" si="1"/>
        <v>0</v>
      </c>
      <c r="H48" s="58">
        <f t="shared" si="2"/>
        <v>1</v>
      </c>
    </row>
    <row r="49" spans="1:8" s="32" customFormat="1" ht="51">
      <c r="A49" s="19"/>
      <c r="B49" s="21" t="s">
        <v>97</v>
      </c>
      <c r="C49" s="21"/>
      <c r="D49" s="22" t="s">
        <v>125</v>
      </c>
      <c r="E49" s="23">
        <f>E50+E51</f>
        <v>11.3</v>
      </c>
      <c r="F49" s="23">
        <f>F50+F51</f>
        <v>11.3</v>
      </c>
      <c r="G49" s="52">
        <f t="shared" si="1"/>
        <v>0</v>
      </c>
      <c r="H49" s="54">
        <f t="shared" si="2"/>
        <v>1</v>
      </c>
    </row>
    <row r="50" spans="1:8" s="32" customFormat="1" ht="76.5">
      <c r="A50" s="19"/>
      <c r="B50" s="21"/>
      <c r="C50" s="21" t="s">
        <v>552</v>
      </c>
      <c r="D50" s="22" t="s">
        <v>659</v>
      </c>
      <c r="E50" s="23">
        <v>7.9</v>
      </c>
      <c r="F50" s="23">
        <v>7.9</v>
      </c>
      <c r="G50" s="52">
        <f t="shared" si="1"/>
        <v>0</v>
      </c>
      <c r="H50" s="54">
        <f t="shared" si="2"/>
        <v>1</v>
      </c>
    </row>
    <row r="51" spans="1:8" s="32" customFormat="1" ht="25.5">
      <c r="A51" s="19"/>
      <c r="B51" s="21"/>
      <c r="C51" s="21" t="s">
        <v>553</v>
      </c>
      <c r="D51" s="22" t="s">
        <v>660</v>
      </c>
      <c r="E51" s="23">
        <v>3.4</v>
      </c>
      <c r="F51" s="23">
        <v>3.4</v>
      </c>
      <c r="G51" s="52">
        <f t="shared" si="1"/>
        <v>0</v>
      </c>
      <c r="H51" s="54">
        <f t="shared" si="2"/>
        <v>1</v>
      </c>
    </row>
    <row r="52" spans="1:8" s="32" customFormat="1" ht="63.75">
      <c r="A52" s="19"/>
      <c r="B52" s="21" t="s">
        <v>833</v>
      </c>
      <c r="C52" s="21"/>
      <c r="D52" s="22" t="s">
        <v>571</v>
      </c>
      <c r="E52" s="23">
        <f>E53</f>
        <v>1.8</v>
      </c>
      <c r="F52" s="23">
        <f>F53</f>
        <v>1.8</v>
      </c>
      <c r="G52" s="23">
        <f t="shared" si="1"/>
        <v>0</v>
      </c>
      <c r="H52" s="58">
        <f t="shared" si="2"/>
        <v>1</v>
      </c>
    </row>
    <row r="53" spans="1:8" s="32" customFormat="1" ht="25.5">
      <c r="A53" s="19"/>
      <c r="B53" s="21"/>
      <c r="C53" s="21" t="s">
        <v>553</v>
      </c>
      <c r="D53" s="22" t="s">
        <v>660</v>
      </c>
      <c r="E53" s="23">
        <v>1.8</v>
      </c>
      <c r="F53" s="23">
        <v>1.8</v>
      </c>
      <c r="G53" s="23">
        <f t="shared" si="1"/>
        <v>0</v>
      </c>
      <c r="H53" s="58">
        <f t="shared" si="2"/>
        <v>1</v>
      </c>
    </row>
    <row r="54" spans="1:8" s="32" customFormat="1" ht="25.5">
      <c r="A54" s="21"/>
      <c r="B54" s="21" t="s">
        <v>572</v>
      </c>
      <c r="C54" s="21"/>
      <c r="D54" s="22" t="s">
        <v>817</v>
      </c>
      <c r="E54" s="23">
        <f>E55</f>
        <v>2316.5</v>
      </c>
      <c r="F54" s="23">
        <f>F55</f>
        <v>2131.7999999999997</v>
      </c>
      <c r="G54" s="23">
        <f t="shared" si="1"/>
        <v>184.70000000000027</v>
      </c>
      <c r="H54" s="58">
        <f t="shared" si="2"/>
        <v>0.9202676451543276</v>
      </c>
    </row>
    <row r="55" spans="1:8" s="32" customFormat="1" ht="51.75" customHeight="1">
      <c r="A55" s="21"/>
      <c r="B55" s="21" t="s">
        <v>816</v>
      </c>
      <c r="C55" s="21"/>
      <c r="D55" s="22" t="s">
        <v>818</v>
      </c>
      <c r="E55" s="23">
        <f>E56</f>
        <v>2316.5</v>
      </c>
      <c r="F55" s="23">
        <f>F56</f>
        <v>2131.7999999999997</v>
      </c>
      <c r="G55" s="23">
        <f t="shared" si="1"/>
        <v>184.70000000000027</v>
      </c>
      <c r="H55" s="58">
        <f t="shared" si="2"/>
        <v>0.9202676451543276</v>
      </c>
    </row>
    <row r="56" spans="1:8" s="32" customFormat="1" ht="38.25">
      <c r="A56" s="21"/>
      <c r="B56" s="21" t="s">
        <v>815</v>
      </c>
      <c r="C56" s="21"/>
      <c r="D56" s="22" t="s">
        <v>763</v>
      </c>
      <c r="E56" s="23">
        <f>SUM(E57:E58)</f>
        <v>2316.5</v>
      </c>
      <c r="F56" s="23">
        <f>SUM(F57:F58)</f>
        <v>2131.7999999999997</v>
      </c>
      <c r="G56" s="23">
        <f t="shared" si="1"/>
        <v>184.70000000000027</v>
      </c>
      <c r="H56" s="58">
        <f t="shared" si="2"/>
        <v>0.9202676451543276</v>
      </c>
    </row>
    <row r="57" spans="1:8" s="32" customFormat="1" ht="76.5">
      <c r="A57" s="21"/>
      <c r="B57" s="21"/>
      <c r="C57" s="21" t="s">
        <v>552</v>
      </c>
      <c r="D57" s="22" t="s">
        <v>659</v>
      </c>
      <c r="E57" s="23">
        <v>1997</v>
      </c>
      <c r="F57" s="23">
        <v>1861.6</v>
      </c>
      <c r="G57" s="23">
        <f t="shared" si="1"/>
        <v>135.4000000000001</v>
      </c>
      <c r="H57" s="58">
        <f t="shared" si="2"/>
        <v>0.9321982974461692</v>
      </c>
    </row>
    <row r="58" spans="1:8" s="32" customFormat="1" ht="25.5">
      <c r="A58" s="19"/>
      <c r="B58" s="21"/>
      <c r="C58" s="21" t="s">
        <v>553</v>
      </c>
      <c r="D58" s="22" t="s">
        <v>660</v>
      </c>
      <c r="E58" s="23">
        <v>319.5</v>
      </c>
      <c r="F58" s="23">
        <v>270.2</v>
      </c>
      <c r="G58" s="23">
        <f t="shared" si="1"/>
        <v>49.30000000000001</v>
      </c>
      <c r="H58" s="58">
        <f t="shared" si="2"/>
        <v>0.8456964006259781</v>
      </c>
    </row>
    <row r="59" spans="1:8" s="32" customFormat="1" ht="25.5">
      <c r="A59" s="19"/>
      <c r="B59" s="21" t="s">
        <v>573</v>
      </c>
      <c r="C59" s="21"/>
      <c r="D59" s="22" t="s">
        <v>822</v>
      </c>
      <c r="E59" s="23">
        <f>E60</f>
        <v>457.1</v>
      </c>
      <c r="F59" s="23">
        <f>F60</f>
        <v>457.1</v>
      </c>
      <c r="G59" s="23">
        <f t="shared" si="1"/>
        <v>0</v>
      </c>
      <c r="H59" s="58">
        <f t="shared" si="2"/>
        <v>1</v>
      </c>
    </row>
    <row r="60" spans="1:8" s="32" customFormat="1" ht="38.25">
      <c r="A60" s="19"/>
      <c r="B60" s="21" t="s">
        <v>821</v>
      </c>
      <c r="C60" s="21"/>
      <c r="D60" s="22" t="s">
        <v>823</v>
      </c>
      <c r="E60" s="23">
        <f>E61</f>
        <v>457.1</v>
      </c>
      <c r="F60" s="23">
        <f>F61</f>
        <v>457.1</v>
      </c>
      <c r="G60" s="23">
        <f t="shared" si="1"/>
        <v>0</v>
      </c>
      <c r="H60" s="58">
        <f t="shared" si="2"/>
        <v>1</v>
      </c>
    </row>
    <row r="61" spans="1:8" s="32" customFormat="1" ht="51">
      <c r="A61" s="19"/>
      <c r="B61" s="21" t="s">
        <v>819</v>
      </c>
      <c r="C61" s="21"/>
      <c r="D61" s="22" t="s">
        <v>820</v>
      </c>
      <c r="E61" s="23">
        <f>E63+E62</f>
        <v>457.1</v>
      </c>
      <c r="F61" s="23">
        <f>F63+F62</f>
        <v>457.1</v>
      </c>
      <c r="G61" s="23">
        <f t="shared" si="1"/>
        <v>0</v>
      </c>
      <c r="H61" s="58">
        <f t="shared" si="2"/>
        <v>1</v>
      </c>
    </row>
    <row r="62" spans="1:8" s="32" customFormat="1" ht="76.5">
      <c r="A62" s="19"/>
      <c r="B62" s="21"/>
      <c r="C62" s="21" t="s">
        <v>552</v>
      </c>
      <c r="D62" s="22" t="s">
        <v>659</v>
      </c>
      <c r="E62" s="23">
        <v>120.4</v>
      </c>
      <c r="F62" s="23">
        <v>120.4</v>
      </c>
      <c r="G62" s="23">
        <f>E62-F62</f>
        <v>0</v>
      </c>
      <c r="H62" s="58">
        <f>F62/E62</f>
        <v>1</v>
      </c>
    </row>
    <row r="63" spans="1:8" s="32" customFormat="1" ht="25.5">
      <c r="A63" s="19"/>
      <c r="B63" s="21"/>
      <c r="C63" s="21" t="s">
        <v>553</v>
      </c>
      <c r="D63" s="22" t="s">
        <v>660</v>
      </c>
      <c r="E63" s="23">
        <v>336.7</v>
      </c>
      <c r="F63" s="23">
        <v>336.7</v>
      </c>
      <c r="G63" s="23">
        <f t="shared" si="1"/>
        <v>0</v>
      </c>
      <c r="H63" s="58">
        <f t="shared" si="2"/>
        <v>1</v>
      </c>
    </row>
    <row r="64" spans="1:8" s="32" customFormat="1" ht="38.25">
      <c r="A64" s="19"/>
      <c r="B64" s="21" t="s">
        <v>825</v>
      </c>
      <c r="C64" s="21"/>
      <c r="D64" s="44" t="s">
        <v>827</v>
      </c>
      <c r="E64" s="23">
        <f aca="true" t="shared" si="3" ref="E64:F66">E65</f>
        <v>0.8</v>
      </c>
      <c r="F64" s="23">
        <f t="shared" si="3"/>
        <v>0.8</v>
      </c>
      <c r="G64" s="23">
        <f t="shared" si="1"/>
        <v>0</v>
      </c>
      <c r="H64" s="58">
        <f t="shared" si="2"/>
        <v>1</v>
      </c>
    </row>
    <row r="65" spans="1:8" s="32" customFormat="1" ht="54" customHeight="1">
      <c r="A65" s="19"/>
      <c r="B65" s="21" t="s">
        <v>826</v>
      </c>
      <c r="C65" s="21"/>
      <c r="D65" s="44" t="s">
        <v>828</v>
      </c>
      <c r="E65" s="23">
        <f t="shared" si="3"/>
        <v>0.8</v>
      </c>
      <c r="F65" s="23">
        <f t="shared" si="3"/>
        <v>0.8</v>
      </c>
      <c r="G65" s="23">
        <f t="shared" si="1"/>
        <v>0</v>
      </c>
      <c r="H65" s="58">
        <f t="shared" si="2"/>
        <v>1</v>
      </c>
    </row>
    <row r="66" spans="1:8" s="32" customFormat="1" ht="25.5">
      <c r="A66" s="19"/>
      <c r="B66" s="21" t="s">
        <v>824</v>
      </c>
      <c r="C66" s="21"/>
      <c r="D66" s="22" t="s">
        <v>588</v>
      </c>
      <c r="E66" s="23">
        <f t="shared" si="3"/>
        <v>0.8</v>
      </c>
      <c r="F66" s="23">
        <f t="shared" si="3"/>
        <v>0.8</v>
      </c>
      <c r="G66" s="23">
        <f t="shared" si="1"/>
        <v>0</v>
      </c>
      <c r="H66" s="58">
        <f t="shared" si="2"/>
        <v>1</v>
      </c>
    </row>
    <row r="67" spans="1:8" s="32" customFormat="1" ht="25.5">
      <c r="A67" s="19"/>
      <c r="B67" s="21"/>
      <c r="C67" s="21" t="s">
        <v>553</v>
      </c>
      <c r="D67" s="22" t="s">
        <v>660</v>
      </c>
      <c r="E67" s="23">
        <v>0.8</v>
      </c>
      <c r="F67" s="23">
        <v>0.8</v>
      </c>
      <c r="G67" s="23">
        <f t="shared" si="1"/>
        <v>0</v>
      </c>
      <c r="H67" s="58">
        <f t="shared" si="2"/>
        <v>1</v>
      </c>
    </row>
    <row r="68" spans="1:8" s="32" customFormat="1" ht="25.5">
      <c r="A68" s="19"/>
      <c r="B68" s="21" t="s">
        <v>577</v>
      </c>
      <c r="C68" s="21"/>
      <c r="D68" s="44" t="s">
        <v>832</v>
      </c>
      <c r="E68" s="23">
        <f>E69</f>
        <v>16.299999999999997</v>
      </c>
      <c r="F68" s="23">
        <f>F69</f>
        <v>16.299999999999997</v>
      </c>
      <c r="G68" s="23">
        <f t="shared" si="1"/>
        <v>0</v>
      </c>
      <c r="H68" s="58">
        <f t="shared" si="2"/>
        <v>1</v>
      </c>
    </row>
    <row r="69" spans="1:8" s="32" customFormat="1" ht="63.75">
      <c r="A69" s="19"/>
      <c r="B69" s="21" t="s">
        <v>830</v>
      </c>
      <c r="C69" s="21"/>
      <c r="D69" s="44" t="s">
        <v>831</v>
      </c>
      <c r="E69" s="23">
        <f>E70</f>
        <v>16.299999999999997</v>
      </c>
      <c r="F69" s="23">
        <f>F70</f>
        <v>16.299999999999997</v>
      </c>
      <c r="G69" s="23">
        <f t="shared" si="1"/>
        <v>0</v>
      </c>
      <c r="H69" s="58">
        <f t="shared" si="2"/>
        <v>1</v>
      </c>
    </row>
    <row r="70" spans="1:8" s="32" customFormat="1" ht="78" customHeight="1">
      <c r="A70" s="19"/>
      <c r="B70" s="21" t="s">
        <v>829</v>
      </c>
      <c r="C70" s="21"/>
      <c r="D70" s="22" t="s">
        <v>764</v>
      </c>
      <c r="E70" s="23">
        <f>SUM(E71:E72)</f>
        <v>16.299999999999997</v>
      </c>
      <c r="F70" s="23">
        <f>SUM(F71:F72)</f>
        <v>16.299999999999997</v>
      </c>
      <c r="G70" s="23">
        <f t="shared" si="1"/>
        <v>0</v>
      </c>
      <c r="H70" s="58">
        <f t="shared" si="2"/>
        <v>1</v>
      </c>
    </row>
    <row r="71" spans="1:8" s="32" customFormat="1" ht="76.5">
      <c r="A71" s="19"/>
      <c r="B71" s="21"/>
      <c r="C71" s="21" t="s">
        <v>552</v>
      </c>
      <c r="D71" s="22" t="s">
        <v>659</v>
      </c>
      <c r="E71" s="23">
        <v>9.2</v>
      </c>
      <c r="F71" s="23">
        <v>9.2</v>
      </c>
      <c r="G71" s="23">
        <f t="shared" si="1"/>
        <v>0</v>
      </c>
      <c r="H71" s="58">
        <f t="shared" si="2"/>
        <v>1</v>
      </c>
    </row>
    <row r="72" spans="1:8" s="32" customFormat="1" ht="25.5">
      <c r="A72" s="19"/>
      <c r="B72" s="21"/>
      <c r="C72" s="21" t="s">
        <v>553</v>
      </c>
      <c r="D72" s="22" t="s">
        <v>660</v>
      </c>
      <c r="E72" s="23">
        <v>7.1</v>
      </c>
      <c r="F72" s="23">
        <v>7.1</v>
      </c>
      <c r="G72" s="23">
        <f t="shared" si="1"/>
        <v>0</v>
      </c>
      <c r="H72" s="58">
        <f t="shared" si="2"/>
        <v>1</v>
      </c>
    </row>
    <row r="73" spans="1:8" s="32" customFormat="1" ht="38.25">
      <c r="A73" s="19"/>
      <c r="B73" s="21" t="s">
        <v>581</v>
      </c>
      <c r="C73" s="21"/>
      <c r="D73" s="44" t="s">
        <v>120</v>
      </c>
      <c r="E73" s="23">
        <f aca="true" t="shared" si="4" ref="E73:F75">E74</f>
        <v>30</v>
      </c>
      <c r="F73" s="23">
        <f t="shared" si="4"/>
        <v>30</v>
      </c>
      <c r="G73" s="52">
        <f aca="true" t="shared" si="5" ref="G73:G79">E73-F73</f>
        <v>0</v>
      </c>
      <c r="H73" s="54">
        <f aca="true" t="shared" si="6" ref="H73:H79">F73/E73</f>
        <v>1</v>
      </c>
    </row>
    <row r="74" spans="1:8" s="32" customFormat="1" ht="51">
      <c r="A74" s="19"/>
      <c r="B74" s="21" t="s">
        <v>93</v>
      </c>
      <c r="C74" s="21"/>
      <c r="D74" s="44" t="s">
        <v>121</v>
      </c>
      <c r="E74" s="23">
        <f t="shared" si="4"/>
        <v>30</v>
      </c>
      <c r="F74" s="23">
        <f t="shared" si="4"/>
        <v>30</v>
      </c>
      <c r="G74" s="52">
        <f t="shared" si="5"/>
        <v>0</v>
      </c>
      <c r="H74" s="54">
        <f t="shared" si="6"/>
        <v>1</v>
      </c>
    </row>
    <row r="75" spans="1:8" s="32" customFormat="1" ht="89.25">
      <c r="A75" s="19"/>
      <c r="B75" s="21" t="s">
        <v>94</v>
      </c>
      <c r="C75" s="21"/>
      <c r="D75" s="44" t="s">
        <v>122</v>
      </c>
      <c r="E75" s="23">
        <f t="shared" si="4"/>
        <v>30</v>
      </c>
      <c r="F75" s="23">
        <f t="shared" si="4"/>
        <v>30</v>
      </c>
      <c r="G75" s="52">
        <f t="shared" si="5"/>
        <v>0</v>
      </c>
      <c r="H75" s="54">
        <f t="shared" si="6"/>
        <v>1</v>
      </c>
    </row>
    <row r="76" spans="1:8" s="32" customFormat="1" ht="76.5">
      <c r="A76" s="19"/>
      <c r="B76" s="21"/>
      <c r="C76" s="21" t="s">
        <v>552</v>
      </c>
      <c r="D76" s="22" t="s">
        <v>659</v>
      </c>
      <c r="E76" s="23">
        <v>30</v>
      </c>
      <c r="F76" s="23">
        <v>30</v>
      </c>
      <c r="G76" s="52">
        <f t="shared" si="5"/>
        <v>0</v>
      </c>
      <c r="H76" s="54">
        <f t="shared" si="6"/>
        <v>1</v>
      </c>
    </row>
    <row r="77" spans="1:8" s="32" customFormat="1" ht="38.25">
      <c r="A77" s="19"/>
      <c r="B77" s="21" t="s">
        <v>985</v>
      </c>
      <c r="C77" s="21"/>
      <c r="D77" s="44" t="s">
        <v>988</v>
      </c>
      <c r="E77" s="23">
        <f>E78</f>
        <v>2250</v>
      </c>
      <c r="F77" s="23">
        <f>F78</f>
        <v>2250</v>
      </c>
      <c r="G77" s="52">
        <f t="shared" si="5"/>
        <v>0</v>
      </c>
      <c r="H77" s="54">
        <f t="shared" si="6"/>
        <v>1</v>
      </c>
    </row>
    <row r="78" spans="1:8" s="32" customFormat="1" ht="51">
      <c r="A78" s="19"/>
      <c r="B78" s="21" t="s">
        <v>987</v>
      </c>
      <c r="C78" s="21"/>
      <c r="D78" s="22" t="s">
        <v>986</v>
      </c>
      <c r="E78" s="23">
        <f>E79</f>
        <v>2250</v>
      </c>
      <c r="F78" s="23">
        <f>F79</f>
        <v>2250</v>
      </c>
      <c r="G78" s="52">
        <f t="shared" si="5"/>
        <v>0</v>
      </c>
      <c r="H78" s="54">
        <f t="shared" si="6"/>
        <v>1</v>
      </c>
    </row>
    <row r="79" spans="1:8" s="32" customFormat="1" ht="12.75">
      <c r="A79" s="19"/>
      <c r="B79" s="21"/>
      <c r="C79" s="24" t="s">
        <v>895</v>
      </c>
      <c r="D79" s="48" t="s">
        <v>896</v>
      </c>
      <c r="E79" s="23">
        <v>2250</v>
      </c>
      <c r="F79" s="23">
        <v>2250</v>
      </c>
      <c r="G79" s="52">
        <f t="shared" si="5"/>
        <v>0</v>
      </c>
      <c r="H79" s="54">
        <f t="shared" si="6"/>
        <v>1</v>
      </c>
    </row>
    <row r="80" spans="1:8" s="32" customFormat="1" ht="12.75">
      <c r="A80" s="21" t="s">
        <v>33</v>
      </c>
      <c r="B80" s="21"/>
      <c r="C80" s="21"/>
      <c r="D80" s="22" t="s">
        <v>34</v>
      </c>
      <c r="E80" s="23">
        <f aca="true" t="shared" si="7" ref="E80:F83">E81</f>
        <v>45.2</v>
      </c>
      <c r="F80" s="23">
        <f t="shared" si="7"/>
        <v>45.2</v>
      </c>
      <c r="G80" s="52">
        <f>E80-F80</f>
        <v>0</v>
      </c>
      <c r="H80" s="54">
        <f>F80/E80</f>
        <v>1</v>
      </c>
    </row>
    <row r="81" spans="1:8" s="32" customFormat="1" ht="38.25">
      <c r="A81" s="21"/>
      <c r="B81" s="21" t="s">
        <v>825</v>
      </c>
      <c r="C81" s="21"/>
      <c r="D81" s="22" t="s">
        <v>182</v>
      </c>
      <c r="E81" s="23">
        <f t="shared" si="7"/>
        <v>45.2</v>
      </c>
      <c r="F81" s="23">
        <f t="shared" si="7"/>
        <v>45.2</v>
      </c>
      <c r="G81" s="52">
        <f>E81-F81</f>
        <v>0</v>
      </c>
      <c r="H81" s="54">
        <f>F81/E81</f>
        <v>1</v>
      </c>
    </row>
    <row r="82" spans="1:8" s="32" customFormat="1" ht="63.75">
      <c r="A82" s="21"/>
      <c r="B82" s="21" t="s">
        <v>826</v>
      </c>
      <c r="C82" s="21"/>
      <c r="D82" s="22" t="s">
        <v>183</v>
      </c>
      <c r="E82" s="23">
        <f t="shared" si="7"/>
        <v>45.2</v>
      </c>
      <c r="F82" s="23">
        <f t="shared" si="7"/>
        <v>45.2</v>
      </c>
      <c r="G82" s="52">
        <f>E82-F82</f>
        <v>0</v>
      </c>
      <c r="H82" s="54">
        <f>F82/E82</f>
        <v>1</v>
      </c>
    </row>
    <row r="83" spans="1:8" s="32" customFormat="1" ht="51">
      <c r="A83" s="21"/>
      <c r="B83" s="21" t="s">
        <v>167</v>
      </c>
      <c r="C83" s="21"/>
      <c r="D83" s="22" t="s">
        <v>184</v>
      </c>
      <c r="E83" s="23">
        <f t="shared" si="7"/>
        <v>45.2</v>
      </c>
      <c r="F83" s="23">
        <f t="shared" si="7"/>
        <v>45.2</v>
      </c>
      <c r="G83" s="52">
        <f>E83-F83</f>
        <v>0</v>
      </c>
      <c r="H83" s="54">
        <f>F83/E83</f>
        <v>1</v>
      </c>
    </row>
    <row r="84" spans="1:8" s="32" customFormat="1" ht="25.5">
      <c r="A84" s="21"/>
      <c r="B84" s="21"/>
      <c r="C84" s="21" t="s">
        <v>553</v>
      </c>
      <c r="D84" s="22" t="s">
        <v>660</v>
      </c>
      <c r="E84" s="23">
        <v>45.2</v>
      </c>
      <c r="F84" s="23">
        <v>45.2</v>
      </c>
      <c r="G84" s="52">
        <f>E84-F84</f>
        <v>0</v>
      </c>
      <c r="H84" s="54">
        <f>F84/E84</f>
        <v>1</v>
      </c>
    </row>
    <row r="85" spans="1:8" ht="36.75" customHeight="1">
      <c r="A85" s="21" t="s">
        <v>562</v>
      </c>
      <c r="B85" s="21"/>
      <c r="C85" s="21"/>
      <c r="D85" s="22" t="s">
        <v>665</v>
      </c>
      <c r="E85" s="23">
        <f>E86+E99</f>
        <v>11664.1</v>
      </c>
      <c r="F85" s="23">
        <f>F86+F99</f>
        <v>11615.300000000001</v>
      </c>
      <c r="G85" s="23">
        <f t="shared" si="1"/>
        <v>48.79999999999927</v>
      </c>
      <c r="H85" s="58">
        <f t="shared" si="2"/>
        <v>0.9958162224260767</v>
      </c>
    </row>
    <row r="86" spans="1:8" ht="25.5">
      <c r="A86" s="21"/>
      <c r="B86" s="21" t="s">
        <v>591</v>
      </c>
      <c r="C86" s="21"/>
      <c r="D86" s="22" t="s">
        <v>795</v>
      </c>
      <c r="E86" s="23">
        <f>E87+E91+E93+E95+E97</f>
        <v>11592.300000000001</v>
      </c>
      <c r="F86" s="23">
        <f>F87+F91+F93+F95+F97</f>
        <v>11543.500000000002</v>
      </c>
      <c r="G86" s="23">
        <f t="shared" si="1"/>
        <v>48.79999999999927</v>
      </c>
      <c r="H86" s="58">
        <f t="shared" si="2"/>
        <v>0.9957903090844785</v>
      </c>
    </row>
    <row r="87" spans="1:8" ht="38.25">
      <c r="A87" s="21"/>
      <c r="B87" s="21" t="s">
        <v>657</v>
      </c>
      <c r="C87" s="21"/>
      <c r="D87" s="22" t="s">
        <v>658</v>
      </c>
      <c r="E87" s="23">
        <f>SUM(E88:E90)</f>
        <v>11170.5</v>
      </c>
      <c r="F87" s="23">
        <f>SUM(F88:F90)</f>
        <v>11121.7</v>
      </c>
      <c r="G87" s="23">
        <f t="shared" si="1"/>
        <v>48.79999999999927</v>
      </c>
      <c r="H87" s="58">
        <f t="shared" si="2"/>
        <v>0.9956313504319413</v>
      </c>
    </row>
    <row r="88" spans="1:8" ht="76.5">
      <c r="A88" s="21"/>
      <c r="B88" s="21"/>
      <c r="C88" s="21" t="s">
        <v>552</v>
      </c>
      <c r="D88" s="22" t="s">
        <v>659</v>
      </c>
      <c r="E88" s="23">
        <v>10349.3</v>
      </c>
      <c r="F88" s="23">
        <v>10300.5</v>
      </c>
      <c r="G88" s="23">
        <f t="shared" si="1"/>
        <v>48.79999999999927</v>
      </c>
      <c r="H88" s="58">
        <f t="shared" si="2"/>
        <v>0.9952847052457655</v>
      </c>
    </row>
    <row r="89" spans="1:8" ht="25.5">
      <c r="A89" s="21"/>
      <c r="B89" s="21"/>
      <c r="C89" s="21" t="s">
        <v>553</v>
      </c>
      <c r="D89" s="22" t="s">
        <v>660</v>
      </c>
      <c r="E89" s="23">
        <v>818.2</v>
      </c>
      <c r="F89" s="23">
        <v>818.2</v>
      </c>
      <c r="G89" s="23">
        <f t="shared" si="1"/>
        <v>0</v>
      </c>
      <c r="H89" s="58">
        <f t="shared" si="2"/>
        <v>1</v>
      </c>
    </row>
    <row r="90" spans="1:8" ht="12.75">
      <c r="A90" s="21"/>
      <c r="B90" s="21"/>
      <c r="C90" s="21" t="s">
        <v>554</v>
      </c>
      <c r="D90" s="22" t="s">
        <v>555</v>
      </c>
      <c r="E90" s="23">
        <v>3</v>
      </c>
      <c r="F90" s="23">
        <v>3</v>
      </c>
      <c r="G90" s="23">
        <f t="shared" si="1"/>
        <v>0</v>
      </c>
      <c r="H90" s="58">
        <f t="shared" si="2"/>
        <v>1</v>
      </c>
    </row>
    <row r="91" spans="1:8" ht="51">
      <c r="A91" s="21"/>
      <c r="B91" s="21" t="s">
        <v>973</v>
      </c>
      <c r="C91" s="21"/>
      <c r="D91" s="22" t="s">
        <v>974</v>
      </c>
      <c r="E91" s="23">
        <f>E92</f>
        <v>220.5</v>
      </c>
      <c r="F91" s="23">
        <f>F92</f>
        <v>220.5</v>
      </c>
      <c r="G91" s="23">
        <f t="shared" si="1"/>
        <v>0</v>
      </c>
      <c r="H91" s="58">
        <f t="shared" si="2"/>
        <v>1</v>
      </c>
    </row>
    <row r="92" spans="1:8" ht="76.5">
      <c r="A92" s="21"/>
      <c r="B92" s="21"/>
      <c r="C92" s="21" t="s">
        <v>552</v>
      </c>
      <c r="D92" s="22" t="s">
        <v>659</v>
      </c>
      <c r="E92" s="23">
        <v>220.5</v>
      </c>
      <c r="F92" s="23">
        <v>220.5</v>
      </c>
      <c r="G92" s="23">
        <f t="shared" si="1"/>
        <v>0</v>
      </c>
      <c r="H92" s="58">
        <f t="shared" si="2"/>
        <v>1</v>
      </c>
    </row>
    <row r="93" spans="1:8" ht="51">
      <c r="A93" s="21"/>
      <c r="B93" s="21" t="s">
        <v>975</v>
      </c>
      <c r="C93" s="21"/>
      <c r="D93" s="22" t="s">
        <v>978</v>
      </c>
      <c r="E93" s="23">
        <f>E94</f>
        <v>76.7</v>
      </c>
      <c r="F93" s="23">
        <f>F94</f>
        <v>76.7</v>
      </c>
      <c r="G93" s="23">
        <f aca="true" t="shared" si="8" ref="G93:G164">E93-F93</f>
        <v>0</v>
      </c>
      <c r="H93" s="58">
        <f t="shared" si="2"/>
        <v>1</v>
      </c>
    </row>
    <row r="94" spans="1:8" ht="76.5">
      <c r="A94" s="21"/>
      <c r="B94" s="21"/>
      <c r="C94" s="21" t="s">
        <v>552</v>
      </c>
      <c r="D94" s="22" t="s">
        <v>659</v>
      </c>
      <c r="E94" s="23">
        <v>76.7</v>
      </c>
      <c r="F94" s="23">
        <v>76.7</v>
      </c>
      <c r="G94" s="23">
        <f t="shared" si="8"/>
        <v>0</v>
      </c>
      <c r="H94" s="58">
        <f aca="true" t="shared" si="9" ref="H94:H165">F94/E94</f>
        <v>1</v>
      </c>
    </row>
    <row r="95" spans="1:8" ht="38.25">
      <c r="A95" s="21"/>
      <c r="B95" s="21" t="s">
        <v>976</v>
      </c>
      <c r="C95" s="21"/>
      <c r="D95" s="22" t="s">
        <v>977</v>
      </c>
      <c r="E95" s="23">
        <f>E96</f>
        <v>67.1</v>
      </c>
      <c r="F95" s="23">
        <f>F96</f>
        <v>67.1</v>
      </c>
      <c r="G95" s="23">
        <f t="shared" si="8"/>
        <v>0</v>
      </c>
      <c r="H95" s="58">
        <f t="shared" si="9"/>
        <v>1</v>
      </c>
    </row>
    <row r="96" spans="1:8" ht="76.5">
      <c r="A96" s="21"/>
      <c r="B96" s="21"/>
      <c r="C96" s="21" t="s">
        <v>552</v>
      </c>
      <c r="D96" s="22" t="s">
        <v>659</v>
      </c>
      <c r="E96" s="23">
        <v>67.1</v>
      </c>
      <c r="F96" s="23">
        <v>67.1</v>
      </c>
      <c r="G96" s="23">
        <f t="shared" si="8"/>
        <v>0</v>
      </c>
      <c r="H96" s="58">
        <f t="shared" si="9"/>
        <v>1</v>
      </c>
    </row>
    <row r="97" spans="1:8" ht="51">
      <c r="A97" s="21"/>
      <c r="B97" s="21" t="s">
        <v>979</v>
      </c>
      <c r="C97" s="21"/>
      <c r="D97" s="22" t="s">
        <v>980</v>
      </c>
      <c r="E97" s="23">
        <f>E98</f>
        <v>57.5</v>
      </c>
      <c r="F97" s="23">
        <f>F98</f>
        <v>57.5</v>
      </c>
      <c r="G97" s="23">
        <f t="shared" si="8"/>
        <v>0</v>
      </c>
      <c r="H97" s="58">
        <f t="shared" si="9"/>
        <v>1</v>
      </c>
    </row>
    <row r="98" spans="1:8" ht="76.5">
      <c r="A98" s="21"/>
      <c r="B98" s="21"/>
      <c r="C98" s="21" t="s">
        <v>552</v>
      </c>
      <c r="D98" s="22" t="s">
        <v>659</v>
      </c>
      <c r="E98" s="23">
        <v>57.5</v>
      </c>
      <c r="F98" s="23">
        <v>57.5</v>
      </c>
      <c r="G98" s="23">
        <f t="shared" si="8"/>
        <v>0</v>
      </c>
      <c r="H98" s="58">
        <f t="shared" si="9"/>
        <v>1</v>
      </c>
    </row>
    <row r="99" spans="1:8" ht="38.25">
      <c r="A99" s="21"/>
      <c r="B99" s="21" t="s">
        <v>563</v>
      </c>
      <c r="C99" s="21"/>
      <c r="D99" s="22" t="s">
        <v>799</v>
      </c>
      <c r="E99" s="23">
        <f aca="true" t="shared" si="10" ref="E99:F101">E100</f>
        <v>71.8</v>
      </c>
      <c r="F99" s="23">
        <f t="shared" si="10"/>
        <v>71.8</v>
      </c>
      <c r="G99" s="23">
        <f t="shared" si="8"/>
        <v>0</v>
      </c>
      <c r="H99" s="58">
        <f t="shared" si="9"/>
        <v>1</v>
      </c>
    </row>
    <row r="100" spans="1:8" ht="63.75">
      <c r="A100" s="21"/>
      <c r="B100" s="21" t="s">
        <v>800</v>
      </c>
      <c r="C100" s="21"/>
      <c r="D100" s="22" t="s">
        <v>801</v>
      </c>
      <c r="E100" s="23">
        <f t="shared" si="10"/>
        <v>71.8</v>
      </c>
      <c r="F100" s="23">
        <f t="shared" si="10"/>
        <v>71.8</v>
      </c>
      <c r="G100" s="23">
        <f t="shared" si="8"/>
        <v>0</v>
      </c>
      <c r="H100" s="58">
        <f t="shared" si="9"/>
        <v>1</v>
      </c>
    </row>
    <row r="101" spans="1:8" ht="38.25">
      <c r="A101" s="21"/>
      <c r="B101" s="21" t="s">
        <v>798</v>
      </c>
      <c r="C101" s="21"/>
      <c r="D101" s="22" t="s">
        <v>564</v>
      </c>
      <c r="E101" s="23">
        <f t="shared" si="10"/>
        <v>71.8</v>
      </c>
      <c r="F101" s="23">
        <f t="shared" si="10"/>
        <v>71.8</v>
      </c>
      <c r="G101" s="23">
        <f t="shared" si="8"/>
        <v>0</v>
      </c>
      <c r="H101" s="58">
        <f t="shared" si="9"/>
        <v>1</v>
      </c>
    </row>
    <row r="102" spans="1:8" ht="76.5">
      <c r="A102" s="21"/>
      <c r="B102" s="21"/>
      <c r="C102" s="21" t="s">
        <v>552</v>
      </c>
      <c r="D102" s="22" t="s">
        <v>659</v>
      </c>
      <c r="E102" s="23">
        <v>71.8</v>
      </c>
      <c r="F102" s="23">
        <v>71.8</v>
      </c>
      <c r="G102" s="23">
        <f t="shared" si="8"/>
        <v>0</v>
      </c>
      <c r="H102" s="58">
        <f t="shared" si="9"/>
        <v>1</v>
      </c>
    </row>
    <row r="103" spans="1:8" ht="12.75">
      <c r="A103" s="21" t="s">
        <v>566</v>
      </c>
      <c r="B103" s="21"/>
      <c r="C103" s="21"/>
      <c r="D103" s="22" t="s">
        <v>567</v>
      </c>
      <c r="E103" s="23">
        <f aca="true" t="shared" si="11" ref="E103:F105">E104</f>
        <v>479.7</v>
      </c>
      <c r="F103" s="23">
        <f t="shared" si="11"/>
        <v>0</v>
      </c>
      <c r="G103" s="23">
        <f t="shared" si="8"/>
        <v>479.7</v>
      </c>
      <c r="H103" s="58">
        <f t="shared" si="9"/>
        <v>0</v>
      </c>
    </row>
    <row r="104" spans="1:8" ht="25.5">
      <c r="A104" s="21"/>
      <c r="B104" s="21" t="s">
        <v>565</v>
      </c>
      <c r="C104" s="21"/>
      <c r="D104" s="22" t="s">
        <v>807</v>
      </c>
      <c r="E104" s="23">
        <f t="shared" si="11"/>
        <v>479.7</v>
      </c>
      <c r="F104" s="23">
        <f t="shared" si="11"/>
        <v>0</v>
      </c>
      <c r="G104" s="23">
        <f t="shared" si="8"/>
        <v>479.7</v>
      </c>
      <c r="H104" s="58">
        <f t="shared" si="9"/>
        <v>0</v>
      </c>
    </row>
    <row r="105" spans="1:8" ht="25.5">
      <c r="A105" s="21"/>
      <c r="B105" s="21" t="s">
        <v>754</v>
      </c>
      <c r="C105" s="21"/>
      <c r="D105" s="22" t="s">
        <v>755</v>
      </c>
      <c r="E105" s="23">
        <f t="shared" si="11"/>
        <v>479.7</v>
      </c>
      <c r="F105" s="23">
        <f t="shared" si="11"/>
        <v>0</v>
      </c>
      <c r="G105" s="23">
        <f t="shared" si="8"/>
        <v>479.7</v>
      </c>
      <c r="H105" s="58">
        <f t="shared" si="9"/>
        <v>0</v>
      </c>
    </row>
    <row r="106" spans="1:8" ht="12.75">
      <c r="A106" s="21"/>
      <c r="B106" s="21"/>
      <c r="C106" s="21" t="s">
        <v>554</v>
      </c>
      <c r="D106" s="22" t="s">
        <v>555</v>
      </c>
      <c r="E106" s="23">
        <v>479.7</v>
      </c>
      <c r="F106" s="23">
        <v>0</v>
      </c>
      <c r="G106" s="23">
        <f t="shared" si="8"/>
        <v>479.7</v>
      </c>
      <c r="H106" s="58">
        <f t="shared" si="9"/>
        <v>0</v>
      </c>
    </row>
    <row r="107" spans="1:8" ht="12.75">
      <c r="A107" s="21" t="s">
        <v>568</v>
      </c>
      <c r="B107" s="21"/>
      <c r="C107" s="21"/>
      <c r="D107" s="22" t="s">
        <v>569</v>
      </c>
      <c r="E107" s="23">
        <f>E120+E108+E151+E155+E164+E169</f>
        <v>35300.100000000006</v>
      </c>
      <c r="F107" s="23">
        <f>F120+F108+F151+F155+F164+F169</f>
        <v>35123.8</v>
      </c>
      <c r="G107" s="23">
        <f t="shared" si="8"/>
        <v>176.3000000000029</v>
      </c>
      <c r="H107" s="58">
        <f t="shared" si="9"/>
        <v>0.9950056798705952</v>
      </c>
    </row>
    <row r="108" spans="1:8" ht="25.5">
      <c r="A108" s="21"/>
      <c r="B108" s="21" t="s">
        <v>591</v>
      </c>
      <c r="C108" s="21"/>
      <c r="D108" s="22" t="s">
        <v>795</v>
      </c>
      <c r="E108" s="23">
        <f>E109+E113+E118+E116</f>
        <v>19020.300000000003</v>
      </c>
      <c r="F108" s="23">
        <f>F109+F113+F118+F116</f>
        <v>19001.600000000002</v>
      </c>
      <c r="G108" s="23">
        <f t="shared" si="8"/>
        <v>18.700000000000728</v>
      </c>
      <c r="H108" s="58">
        <f t="shared" si="9"/>
        <v>0.9990168399026303</v>
      </c>
    </row>
    <row r="109" spans="1:8" ht="25.5">
      <c r="A109" s="21"/>
      <c r="B109" s="21" t="s">
        <v>733</v>
      </c>
      <c r="C109" s="21"/>
      <c r="D109" s="22" t="s">
        <v>574</v>
      </c>
      <c r="E109" s="23">
        <f>SUM(E110:E112)</f>
        <v>18816.4</v>
      </c>
      <c r="F109" s="23">
        <f>SUM(F110:F112)</f>
        <v>18797.7</v>
      </c>
      <c r="G109" s="23">
        <f t="shared" si="8"/>
        <v>18.700000000000728</v>
      </c>
      <c r="H109" s="58">
        <f t="shared" si="9"/>
        <v>0.9990061860929826</v>
      </c>
    </row>
    <row r="110" spans="1:8" ht="76.5">
      <c r="A110" s="21"/>
      <c r="B110" s="21"/>
      <c r="C110" s="21" t="s">
        <v>552</v>
      </c>
      <c r="D110" s="22" t="s">
        <v>659</v>
      </c>
      <c r="E110" s="23">
        <v>17528.7</v>
      </c>
      <c r="F110" s="23">
        <v>17527.9</v>
      </c>
      <c r="G110" s="23">
        <f t="shared" si="8"/>
        <v>0.7999999999992724</v>
      </c>
      <c r="H110" s="58">
        <f t="shared" si="9"/>
        <v>0.9999543605629625</v>
      </c>
    </row>
    <row r="111" spans="1:8" ht="25.5">
      <c r="A111" s="21"/>
      <c r="B111" s="21"/>
      <c r="C111" s="21" t="s">
        <v>553</v>
      </c>
      <c r="D111" s="22" t="s">
        <v>660</v>
      </c>
      <c r="E111" s="23">
        <v>1265.5</v>
      </c>
      <c r="F111" s="23">
        <v>1247.6</v>
      </c>
      <c r="G111" s="23">
        <f t="shared" si="8"/>
        <v>17.90000000000009</v>
      </c>
      <c r="H111" s="58">
        <f t="shared" si="9"/>
        <v>0.9858553931252468</v>
      </c>
    </row>
    <row r="112" spans="1:8" ht="12.75">
      <c r="A112" s="21"/>
      <c r="B112" s="21"/>
      <c r="C112" s="21" t="s">
        <v>554</v>
      </c>
      <c r="D112" s="22" t="s">
        <v>555</v>
      </c>
      <c r="E112" s="23">
        <v>22.2</v>
      </c>
      <c r="F112" s="23">
        <v>22.2</v>
      </c>
      <c r="G112" s="23">
        <f t="shared" si="8"/>
        <v>0</v>
      </c>
      <c r="H112" s="58">
        <f t="shared" si="9"/>
        <v>1</v>
      </c>
    </row>
    <row r="113" spans="1:8" ht="114.75">
      <c r="A113" s="21"/>
      <c r="B113" s="21" t="s">
        <v>997</v>
      </c>
      <c r="C113" s="21"/>
      <c r="D113" s="22" t="s">
        <v>83</v>
      </c>
      <c r="E113" s="23">
        <f>E114+E115</f>
        <v>145.1</v>
      </c>
      <c r="F113" s="23">
        <f>F114+F115</f>
        <v>145.1</v>
      </c>
      <c r="G113" s="23">
        <f t="shared" si="8"/>
        <v>0</v>
      </c>
      <c r="H113" s="58">
        <f t="shared" si="9"/>
        <v>1</v>
      </c>
    </row>
    <row r="114" spans="1:8" ht="76.5">
      <c r="A114" s="21"/>
      <c r="B114" s="21"/>
      <c r="C114" s="21" t="s">
        <v>552</v>
      </c>
      <c r="D114" s="22" t="s">
        <v>659</v>
      </c>
      <c r="E114" s="23">
        <v>131.1</v>
      </c>
      <c r="F114" s="23">
        <v>131.1</v>
      </c>
      <c r="G114" s="23">
        <f t="shared" si="8"/>
        <v>0</v>
      </c>
      <c r="H114" s="58">
        <f t="shared" si="9"/>
        <v>1</v>
      </c>
    </row>
    <row r="115" spans="1:8" ht="25.5">
      <c r="A115" s="21"/>
      <c r="B115" s="21"/>
      <c r="C115" s="21" t="s">
        <v>553</v>
      </c>
      <c r="D115" s="22" t="s">
        <v>660</v>
      </c>
      <c r="E115" s="23">
        <v>14</v>
      </c>
      <c r="F115" s="23">
        <v>14</v>
      </c>
      <c r="G115" s="23"/>
      <c r="H115" s="58"/>
    </row>
    <row r="116" spans="1:8" ht="102">
      <c r="A116" s="21"/>
      <c r="B116" s="21" t="s">
        <v>140</v>
      </c>
      <c r="C116" s="21"/>
      <c r="D116" s="22" t="s">
        <v>141</v>
      </c>
      <c r="E116" s="23">
        <f>E117</f>
        <v>29.4</v>
      </c>
      <c r="F116" s="23">
        <f>F117</f>
        <v>29.4</v>
      </c>
      <c r="G116" s="23">
        <f>E116-F116</f>
        <v>0</v>
      </c>
      <c r="H116" s="58">
        <f>F116/E116</f>
        <v>1</v>
      </c>
    </row>
    <row r="117" spans="1:8" ht="76.5">
      <c r="A117" s="21"/>
      <c r="B117" s="21"/>
      <c r="C117" s="21" t="s">
        <v>552</v>
      </c>
      <c r="D117" s="22" t="s">
        <v>659</v>
      </c>
      <c r="E117" s="23">
        <v>29.4</v>
      </c>
      <c r="F117" s="23">
        <v>29.4</v>
      </c>
      <c r="G117" s="23">
        <f>E117-F117</f>
        <v>0</v>
      </c>
      <c r="H117" s="58">
        <f>F117/E117</f>
        <v>1</v>
      </c>
    </row>
    <row r="118" spans="1:8" ht="75" customHeight="1">
      <c r="A118" s="21"/>
      <c r="B118" s="21" t="s">
        <v>999</v>
      </c>
      <c r="C118" s="21"/>
      <c r="D118" s="22" t="s">
        <v>1000</v>
      </c>
      <c r="E118" s="23">
        <f>E119</f>
        <v>29.4</v>
      </c>
      <c r="F118" s="23">
        <f>F119</f>
        <v>29.4</v>
      </c>
      <c r="G118" s="23">
        <f t="shared" si="8"/>
        <v>0</v>
      </c>
      <c r="H118" s="58">
        <f t="shared" si="9"/>
        <v>1</v>
      </c>
    </row>
    <row r="119" spans="1:8" ht="76.5">
      <c r="A119" s="21"/>
      <c r="B119" s="21"/>
      <c r="C119" s="21" t="s">
        <v>552</v>
      </c>
      <c r="D119" s="22" t="s">
        <v>659</v>
      </c>
      <c r="E119" s="23">
        <v>29.4</v>
      </c>
      <c r="F119" s="23">
        <v>29.4</v>
      </c>
      <c r="G119" s="23">
        <f t="shared" si="8"/>
        <v>0</v>
      </c>
      <c r="H119" s="58">
        <f t="shared" si="9"/>
        <v>1</v>
      </c>
    </row>
    <row r="120" spans="1:8" ht="25.5">
      <c r="A120" s="21"/>
      <c r="B120" s="21" t="s">
        <v>565</v>
      </c>
      <c r="C120" s="21"/>
      <c r="D120" s="22" t="s">
        <v>807</v>
      </c>
      <c r="E120" s="23">
        <f>E132+E127+E149+E121+E124+E134+E136+E138+E147+E143</f>
        <v>9904.8</v>
      </c>
      <c r="F120" s="23">
        <f>F132+F127+F149+F121+F124+F134+F136+F138+F147+F143</f>
        <v>9875.7</v>
      </c>
      <c r="G120" s="23">
        <f t="shared" si="8"/>
        <v>29.099999999998545</v>
      </c>
      <c r="H120" s="58">
        <f t="shared" si="9"/>
        <v>0.9970620305306519</v>
      </c>
    </row>
    <row r="121" spans="1:8" ht="38.25">
      <c r="A121" s="21"/>
      <c r="B121" s="21" t="s">
        <v>672</v>
      </c>
      <c r="C121" s="21"/>
      <c r="D121" s="22" t="s">
        <v>673</v>
      </c>
      <c r="E121" s="23">
        <f>E122+E123</f>
        <v>5650.4</v>
      </c>
      <c r="F121" s="23">
        <f>F122+F123</f>
        <v>5621.8</v>
      </c>
      <c r="G121" s="23">
        <f t="shared" si="8"/>
        <v>28.599999999999454</v>
      </c>
      <c r="H121" s="58">
        <f t="shared" si="9"/>
        <v>0.9949384114398981</v>
      </c>
    </row>
    <row r="122" spans="1:8" ht="25.5">
      <c r="A122" s="21"/>
      <c r="B122" s="21"/>
      <c r="C122" s="21" t="s">
        <v>553</v>
      </c>
      <c r="D122" s="22" t="s">
        <v>660</v>
      </c>
      <c r="E122" s="23">
        <v>5567.4</v>
      </c>
      <c r="F122" s="23">
        <v>5538.8</v>
      </c>
      <c r="G122" s="23">
        <f t="shared" si="8"/>
        <v>28.599999999999454</v>
      </c>
      <c r="H122" s="58">
        <f t="shared" si="9"/>
        <v>0.9948629521859397</v>
      </c>
    </row>
    <row r="123" spans="1:8" ht="12.75">
      <c r="A123" s="21"/>
      <c r="B123" s="21"/>
      <c r="C123" s="21" t="s">
        <v>554</v>
      </c>
      <c r="D123" s="22" t="s">
        <v>555</v>
      </c>
      <c r="E123" s="23">
        <v>83</v>
      </c>
      <c r="F123" s="23">
        <v>83</v>
      </c>
      <c r="G123" s="23">
        <f t="shared" si="8"/>
        <v>0</v>
      </c>
      <c r="H123" s="58">
        <f t="shared" si="9"/>
        <v>1</v>
      </c>
    </row>
    <row r="124" spans="1:8" ht="38.25">
      <c r="A124" s="21"/>
      <c r="B124" s="21" t="s">
        <v>782</v>
      </c>
      <c r="C124" s="21"/>
      <c r="D124" s="22" t="s">
        <v>783</v>
      </c>
      <c r="E124" s="23">
        <f>E126+E125</f>
        <v>935.9</v>
      </c>
      <c r="F124" s="23">
        <f>F126+F125</f>
        <v>935.9</v>
      </c>
      <c r="G124" s="23">
        <f t="shared" si="8"/>
        <v>0</v>
      </c>
      <c r="H124" s="58">
        <f t="shared" si="9"/>
        <v>1</v>
      </c>
    </row>
    <row r="125" spans="1:8" ht="25.5">
      <c r="A125" s="21"/>
      <c r="B125" s="21"/>
      <c r="C125" s="21" t="s">
        <v>553</v>
      </c>
      <c r="D125" s="22" t="s">
        <v>660</v>
      </c>
      <c r="E125" s="23">
        <v>712.9</v>
      </c>
      <c r="F125" s="23">
        <v>712.9</v>
      </c>
      <c r="G125" s="23">
        <f t="shared" si="8"/>
        <v>0</v>
      </c>
      <c r="H125" s="58">
        <f t="shared" si="9"/>
        <v>1</v>
      </c>
    </row>
    <row r="126" spans="1:8" ht="38.25">
      <c r="A126" s="21"/>
      <c r="B126" s="21"/>
      <c r="C126" s="21" t="s">
        <v>575</v>
      </c>
      <c r="D126" s="22" t="s">
        <v>688</v>
      </c>
      <c r="E126" s="23">
        <v>223</v>
      </c>
      <c r="F126" s="23">
        <v>223</v>
      </c>
      <c r="G126" s="23">
        <f t="shared" si="8"/>
        <v>0</v>
      </c>
      <c r="H126" s="58">
        <f t="shared" si="9"/>
        <v>1</v>
      </c>
    </row>
    <row r="127" spans="1:8" ht="12.75">
      <c r="A127" s="21"/>
      <c r="B127" s="21" t="s">
        <v>680</v>
      </c>
      <c r="C127" s="21"/>
      <c r="D127" s="22" t="s">
        <v>681</v>
      </c>
      <c r="E127" s="23">
        <f>E131+E128+E130+E129</f>
        <v>858.6</v>
      </c>
      <c r="F127" s="23">
        <f>F131+F128+F130+F129</f>
        <v>858.5</v>
      </c>
      <c r="G127" s="23">
        <f t="shared" si="8"/>
        <v>0.10000000000002274</v>
      </c>
      <c r="H127" s="58">
        <f t="shared" si="9"/>
        <v>0.9998835313300722</v>
      </c>
    </row>
    <row r="128" spans="1:8" ht="25.5">
      <c r="A128" s="21"/>
      <c r="B128" s="21"/>
      <c r="C128" s="21" t="s">
        <v>553</v>
      </c>
      <c r="D128" s="22" t="s">
        <v>660</v>
      </c>
      <c r="E128" s="23">
        <v>727.4</v>
      </c>
      <c r="F128" s="23">
        <v>727.3</v>
      </c>
      <c r="G128" s="23">
        <f t="shared" si="8"/>
        <v>0.10000000000002274</v>
      </c>
      <c r="H128" s="58">
        <f t="shared" si="9"/>
        <v>0.9998625240582898</v>
      </c>
    </row>
    <row r="129" spans="1:8" ht="12.75">
      <c r="A129" s="21"/>
      <c r="B129" s="21"/>
      <c r="C129" s="21" t="s">
        <v>559</v>
      </c>
      <c r="D129" s="22" t="s">
        <v>560</v>
      </c>
      <c r="E129" s="23">
        <v>40</v>
      </c>
      <c r="F129" s="23">
        <v>40</v>
      </c>
      <c r="G129" s="23">
        <f>E129-F129</f>
        <v>0</v>
      </c>
      <c r="H129" s="58">
        <f>F129/E129</f>
        <v>1</v>
      </c>
    </row>
    <row r="130" spans="1:8" ht="38.25">
      <c r="A130" s="21"/>
      <c r="B130" s="21"/>
      <c r="C130" s="21" t="s">
        <v>575</v>
      </c>
      <c r="D130" s="22" t="s">
        <v>688</v>
      </c>
      <c r="E130" s="23">
        <v>91.2</v>
      </c>
      <c r="F130" s="23">
        <v>91.2</v>
      </c>
      <c r="G130" s="23">
        <f t="shared" si="8"/>
        <v>0</v>
      </c>
      <c r="H130" s="58">
        <f t="shared" si="9"/>
        <v>1</v>
      </c>
    </row>
    <row r="131" spans="1:8" ht="12.75">
      <c r="A131" s="21"/>
      <c r="B131" s="21"/>
      <c r="C131" s="21" t="s">
        <v>554</v>
      </c>
      <c r="D131" s="22" t="s">
        <v>555</v>
      </c>
      <c r="E131" s="23"/>
      <c r="F131" s="23"/>
      <c r="G131" s="23">
        <f t="shared" si="8"/>
        <v>0</v>
      </c>
      <c r="H131" s="58" t="e">
        <f t="shared" si="9"/>
        <v>#DIV/0!</v>
      </c>
    </row>
    <row r="132" spans="1:8" ht="51">
      <c r="A132" s="21"/>
      <c r="B132" s="21" t="s">
        <v>746</v>
      </c>
      <c r="C132" s="21"/>
      <c r="D132" s="22" t="s">
        <v>747</v>
      </c>
      <c r="E132" s="23">
        <f>E133</f>
        <v>0.1</v>
      </c>
      <c r="F132" s="23">
        <f>F133</f>
        <v>0</v>
      </c>
      <c r="G132" s="23">
        <f t="shared" si="8"/>
        <v>0.1</v>
      </c>
      <c r="H132" s="58">
        <f t="shared" si="9"/>
        <v>0</v>
      </c>
    </row>
    <row r="133" spans="1:8" ht="12.75">
      <c r="A133" s="21"/>
      <c r="B133" s="21"/>
      <c r="C133" s="21" t="s">
        <v>554</v>
      </c>
      <c r="D133" s="22" t="s">
        <v>555</v>
      </c>
      <c r="E133" s="23">
        <v>0.1</v>
      </c>
      <c r="F133" s="23">
        <v>0</v>
      </c>
      <c r="G133" s="23">
        <f t="shared" si="8"/>
        <v>0.1</v>
      </c>
      <c r="H133" s="58">
        <f t="shared" si="9"/>
        <v>0</v>
      </c>
    </row>
    <row r="134" spans="1:8" ht="38.25">
      <c r="A134" s="21"/>
      <c r="B134" s="21" t="s">
        <v>689</v>
      </c>
      <c r="C134" s="21"/>
      <c r="D134" s="22" t="s">
        <v>784</v>
      </c>
      <c r="E134" s="23">
        <f>E135</f>
        <v>650.6</v>
      </c>
      <c r="F134" s="23">
        <f>F135</f>
        <v>650.4</v>
      </c>
      <c r="G134" s="23">
        <f t="shared" si="8"/>
        <v>0.20000000000004547</v>
      </c>
      <c r="H134" s="58">
        <f t="shared" si="9"/>
        <v>0.9996925914540423</v>
      </c>
    </row>
    <row r="135" spans="1:8" ht="25.5">
      <c r="A135" s="21"/>
      <c r="B135" s="21"/>
      <c r="C135" s="21" t="s">
        <v>557</v>
      </c>
      <c r="D135" s="22" t="s">
        <v>558</v>
      </c>
      <c r="E135" s="23">
        <v>650.6</v>
      </c>
      <c r="F135" s="23">
        <v>650.4</v>
      </c>
      <c r="G135" s="23">
        <f t="shared" si="8"/>
        <v>0.20000000000004547</v>
      </c>
      <c r="H135" s="58">
        <f t="shared" si="9"/>
        <v>0.9996925914540423</v>
      </c>
    </row>
    <row r="136" spans="1:8" ht="38.25">
      <c r="A136" s="21"/>
      <c r="B136" s="21" t="s">
        <v>690</v>
      </c>
      <c r="C136" s="21"/>
      <c r="D136" s="22" t="s">
        <v>785</v>
      </c>
      <c r="E136" s="23">
        <f>E137</f>
        <v>0</v>
      </c>
      <c r="F136" s="23">
        <f>F137</f>
        <v>0</v>
      </c>
      <c r="G136" s="23">
        <f t="shared" si="8"/>
        <v>0</v>
      </c>
      <c r="H136" s="58" t="e">
        <f t="shared" si="9"/>
        <v>#DIV/0!</v>
      </c>
    </row>
    <row r="137" spans="1:8" ht="25.5">
      <c r="A137" s="21"/>
      <c r="B137" s="21"/>
      <c r="C137" s="21" t="s">
        <v>557</v>
      </c>
      <c r="D137" s="22" t="s">
        <v>558</v>
      </c>
      <c r="E137" s="23">
        <v>0</v>
      </c>
      <c r="F137" s="23">
        <v>0</v>
      </c>
      <c r="G137" s="23">
        <f t="shared" si="8"/>
        <v>0</v>
      </c>
      <c r="H137" s="58" t="e">
        <f t="shared" si="9"/>
        <v>#DIV/0!</v>
      </c>
    </row>
    <row r="138" spans="1:8" ht="25.5">
      <c r="A138" s="21"/>
      <c r="B138" s="21" t="s">
        <v>788</v>
      </c>
      <c r="C138" s="21"/>
      <c r="D138" s="22" t="s">
        <v>789</v>
      </c>
      <c r="E138" s="23">
        <f>E142+E140+E139+E141</f>
        <v>989.9</v>
      </c>
      <c r="F138" s="23">
        <f>F142+F140+F139+F141</f>
        <v>989.9</v>
      </c>
      <c r="G138" s="23">
        <f t="shared" si="8"/>
        <v>0</v>
      </c>
      <c r="H138" s="58">
        <f t="shared" si="9"/>
        <v>1</v>
      </c>
    </row>
    <row r="139" spans="1:8" ht="25.5">
      <c r="A139" s="21"/>
      <c r="B139" s="21"/>
      <c r="C139" s="21" t="s">
        <v>553</v>
      </c>
      <c r="D139" s="22" t="s">
        <v>660</v>
      </c>
      <c r="E139" s="23">
        <v>15.1</v>
      </c>
      <c r="F139" s="23">
        <v>15.1</v>
      </c>
      <c r="G139" s="23">
        <f>E139-F139</f>
        <v>0</v>
      </c>
      <c r="H139" s="58">
        <f>F139/E139</f>
        <v>1</v>
      </c>
    </row>
    <row r="140" spans="1:8" ht="12.75">
      <c r="A140" s="21"/>
      <c r="B140" s="21"/>
      <c r="C140" s="21" t="s">
        <v>559</v>
      </c>
      <c r="D140" s="22" t="s">
        <v>560</v>
      </c>
      <c r="E140" s="23">
        <v>50</v>
      </c>
      <c r="F140" s="23">
        <v>50</v>
      </c>
      <c r="G140" s="23">
        <f>E140-F140</f>
        <v>0</v>
      </c>
      <c r="H140" s="58">
        <f>F140/E140</f>
        <v>1</v>
      </c>
    </row>
    <row r="141" spans="1:8" ht="38.25">
      <c r="A141" s="21"/>
      <c r="B141" s="21"/>
      <c r="C141" s="21" t="s">
        <v>575</v>
      </c>
      <c r="D141" s="22" t="s">
        <v>688</v>
      </c>
      <c r="E141" s="23">
        <f>116.3+398+405.5</f>
        <v>919.8</v>
      </c>
      <c r="F141" s="23">
        <f>116.3+398+405.5</f>
        <v>919.8</v>
      </c>
      <c r="G141" s="23">
        <f>E141-F141</f>
        <v>0</v>
      </c>
      <c r="H141" s="58">
        <f>F141/E141</f>
        <v>1</v>
      </c>
    </row>
    <row r="142" spans="1:8" ht="12.75">
      <c r="A142" s="21"/>
      <c r="B142" s="21"/>
      <c r="C142" s="21" t="s">
        <v>554</v>
      </c>
      <c r="D142" s="22" t="s">
        <v>555</v>
      </c>
      <c r="E142" s="23">
        <v>5</v>
      </c>
      <c r="F142" s="23">
        <v>5</v>
      </c>
      <c r="G142" s="23">
        <f t="shared" si="8"/>
        <v>0</v>
      </c>
      <c r="H142" s="58">
        <f t="shared" si="9"/>
        <v>1</v>
      </c>
    </row>
    <row r="143" spans="1:8" ht="39" customHeight="1">
      <c r="A143" s="21"/>
      <c r="B143" s="21" t="s">
        <v>981</v>
      </c>
      <c r="C143" s="21"/>
      <c r="D143" s="22" t="s">
        <v>982</v>
      </c>
      <c r="E143" s="23">
        <f>E144+E146+E145</f>
        <v>177</v>
      </c>
      <c r="F143" s="23">
        <f>F144+F146+F145</f>
        <v>177</v>
      </c>
      <c r="G143" s="23">
        <f t="shared" si="8"/>
        <v>0</v>
      </c>
      <c r="H143" s="58">
        <f t="shared" si="9"/>
        <v>1</v>
      </c>
    </row>
    <row r="144" spans="1:8" ht="25.5">
      <c r="A144" s="21"/>
      <c r="B144" s="21"/>
      <c r="C144" s="21" t="s">
        <v>557</v>
      </c>
      <c r="D144" s="22" t="s">
        <v>558</v>
      </c>
      <c r="E144" s="23">
        <v>73.3</v>
      </c>
      <c r="F144" s="23">
        <v>73.3</v>
      </c>
      <c r="G144" s="23">
        <f t="shared" si="8"/>
        <v>0</v>
      </c>
      <c r="H144" s="58">
        <f t="shared" si="9"/>
        <v>1</v>
      </c>
    </row>
    <row r="145" spans="1:8" ht="12.75">
      <c r="A145" s="21"/>
      <c r="B145" s="21"/>
      <c r="C145" s="21" t="s">
        <v>559</v>
      </c>
      <c r="D145" s="22" t="s">
        <v>560</v>
      </c>
      <c r="E145" s="23">
        <v>5</v>
      </c>
      <c r="F145" s="23">
        <v>5</v>
      </c>
      <c r="G145" s="23">
        <f>E145-F145</f>
        <v>0</v>
      </c>
      <c r="H145" s="58">
        <f>F145/E145</f>
        <v>1</v>
      </c>
    </row>
    <row r="146" spans="1:8" ht="38.25">
      <c r="A146" s="21"/>
      <c r="B146" s="21"/>
      <c r="C146" s="21" t="s">
        <v>575</v>
      </c>
      <c r="D146" s="22" t="s">
        <v>688</v>
      </c>
      <c r="E146" s="23">
        <v>98.7</v>
      </c>
      <c r="F146" s="23">
        <v>98.7</v>
      </c>
      <c r="G146" s="23">
        <f t="shared" si="8"/>
        <v>0</v>
      </c>
      <c r="H146" s="58">
        <f t="shared" si="9"/>
        <v>1</v>
      </c>
    </row>
    <row r="147" spans="1:8" ht="38.25">
      <c r="A147" s="21"/>
      <c r="B147" s="21" t="s">
        <v>920</v>
      </c>
      <c r="C147" s="21"/>
      <c r="D147" s="44" t="s">
        <v>921</v>
      </c>
      <c r="E147" s="23">
        <f>E148</f>
        <v>642.3</v>
      </c>
      <c r="F147" s="23">
        <f>F148</f>
        <v>642.2</v>
      </c>
      <c r="G147" s="23">
        <f t="shared" si="8"/>
        <v>0.09999999999990905</v>
      </c>
      <c r="H147" s="58">
        <f t="shared" si="9"/>
        <v>0.9998443095126889</v>
      </c>
    </row>
    <row r="148" spans="1:8" ht="12.75">
      <c r="A148" s="21"/>
      <c r="B148" s="21"/>
      <c r="C148" s="21" t="s">
        <v>554</v>
      </c>
      <c r="D148" s="22" t="s">
        <v>555</v>
      </c>
      <c r="E148" s="23">
        <v>642.3</v>
      </c>
      <c r="F148" s="23">
        <v>642.2</v>
      </c>
      <c r="G148" s="23">
        <f t="shared" si="8"/>
        <v>0.09999999999990905</v>
      </c>
      <c r="H148" s="58">
        <f t="shared" si="9"/>
        <v>0.9998443095126889</v>
      </c>
    </row>
    <row r="149" spans="1:8" ht="63.75">
      <c r="A149" s="21"/>
      <c r="B149" s="21" t="s">
        <v>814</v>
      </c>
      <c r="C149" s="21"/>
      <c r="D149" s="22" t="s">
        <v>759</v>
      </c>
      <c r="E149" s="23">
        <f>E150</f>
        <v>0</v>
      </c>
      <c r="F149" s="23">
        <f>F150</f>
        <v>0</v>
      </c>
      <c r="G149" s="23">
        <f t="shared" si="8"/>
        <v>0</v>
      </c>
      <c r="H149" s="58" t="e">
        <f t="shared" si="9"/>
        <v>#DIV/0!</v>
      </c>
    </row>
    <row r="150" spans="1:8" ht="12.75">
      <c r="A150" s="21"/>
      <c r="B150" s="21"/>
      <c r="C150" s="21" t="s">
        <v>554</v>
      </c>
      <c r="D150" s="22" t="s">
        <v>555</v>
      </c>
      <c r="E150" s="23"/>
      <c r="F150" s="23"/>
      <c r="G150" s="23">
        <f t="shared" si="8"/>
        <v>0</v>
      </c>
      <c r="H150" s="58" t="e">
        <f t="shared" si="9"/>
        <v>#DIV/0!</v>
      </c>
    </row>
    <row r="151" spans="1:8" ht="25.5">
      <c r="A151" s="21"/>
      <c r="B151" s="45" t="s">
        <v>565</v>
      </c>
      <c r="C151" s="45"/>
      <c r="D151" s="44" t="s">
        <v>843</v>
      </c>
      <c r="E151" s="23">
        <f>E152</f>
        <v>9.2</v>
      </c>
      <c r="F151" s="23">
        <f>F152</f>
        <v>9.2</v>
      </c>
      <c r="G151" s="23">
        <f t="shared" si="8"/>
        <v>0</v>
      </c>
      <c r="H151" s="58">
        <f t="shared" si="9"/>
        <v>1</v>
      </c>
    </row>
    <row r="152" spans="1:8" ht="38.25">
      <c r="A152" s="21"/>
      <c r="B152" s="21" t="s">
        <v>845</v>
      </c>
      <c r="C152" s="45"/>
      <c r="D152" s="44" t="s">
        <v>844</v>
      </c>
      <c r="E152" s="23">
        <f>E153</f>
        <v>9.2</v>
      </c>
      <c r="F152" s="23">
        <f>F153</f>
        <v>9.2</v>
      </c>
      <c r="G152" s="23">
        <f t="shared" si="8"/>
        <v>0</v>
      </c>
      <c r="H152" s="58">
        <f t="shared" si="9"/>
        <v>1</v>
      </c>
    </row>
    <row r="153" spans="1:8" ht="38.25">
      <c r="A153" s="21"/>
      <c r="B153" s="21" t="s">
        <v>842</v>
      </c>
      <c r="C153" s="21"/>
      <c r="D153" s="22" t="s">
        <v>841</v>
      </c>
      <c r="E153" s="23">
        <f>SUM(E154:E154)</f>
        <v>9.2</v>
      </c>
      <c r="F153" s="23">
        <f>SUM(F154:F154)</f>
        <v>9.2</v>
      </c>
      <c r="G153" s="23">
        <f t="shared" si="8"/>
        <v>0</v>
      </c>
      <c r="H153" s="58">
        <f t="shared" si="9"/>
        <v>1</v>
      </c>
    </row>
    <row r="154" spans="1:8" ht="25.5">
      <c r="A154" s="21"/>
      <c r="B154" s="21"/>
      <c r="C154" s="21" t="s">
        <v>553</v>
      </c>
      <c r="D154" s="22" t="s">
        <v>660</v>
      </c>
      <c r="E154" s="23">
        <v>9.2</v>
      </c>
      <c r="F154" s="23">
        <v>9.2</v>
      </c>
      <c r="G154" s="23">
        <f t="shared" si="8"/>
        <v>0</v>
      </c>
      <c r="H154" s="58">
        <f t="shared" si="9"/>
        <v>1</v>
      </c>
    </row>
    <row r="155" spans="1:8" ht="25.5">
      <c r="A155" s="21"/>
      <c r="B155" s="21" t="s">
        <v>572</v>
      </c>
      <c r="C155" s="45"/>
      <c r="D155" s="44" t="s">
        <v>817</v>
      </c>
      <c r="E155" s="23">
        <f>E160+E156</f>
        <v>560</v>
      </c>
      <c r="F155" s="23">
        <f>F160+F156</f>
        <v>431.90000000000003</v>
      </c>
      <c r="G155" s="23">
        <f t="shared" si="8"/>
        <v>128.09999999999997</v>
      </c>
      <c r="H155" s="58">
        <f t="shared" si="9"/>
        <v>0.7712500000000001</v>
      </c>
    </row>
    <row r="156" spans="1:8" ht="51">
      <c r="A156" s="21"/>
      <c r="B156" s="21" t="s">
        <v>866</v>
      </c>
      <c r="C156" s="45"/>
      <c r="D156" s="44" t="s">
        <v>867</v>
      </c>
      <c r="E156" s="23">
        <f>E157</f>
        <v>399.1</v>
      </c>
      <c r="F156" s="23">
        <f>F157</f>
        <v>273.40000000000003</v>
      </c>
      <c r="G156" s="23">
        <f t="shared" si="8"/>
        <v>125.69999999999999</v>
      </c>
      <c r="H156" s="58">
        <f t="shared" si="9"/>
        <v>0.6850413430217991</v>
      </c>
    </row>
    <row r="157" spans="1:8" ht="63.75">
      <c r="A157" s="21"/>
      <c r="B157" s="21" t="s">
        <v>868</v>
      </c>
      <c r="C157" s="21"/>
      <c r="D157" s="22" t="s">
        <v>875</v>
      </c>
      <c r="E157" s="23">
        <f>SUM(E158:E159)</f>
        <v>399.1</v>
      </c>
      <c r="F157" s="23">
        <f>SUM(F158:F159)</f>
        <v>273.40000000000003</v>
      </c>
      <c r="G157" s="23">
        <f t="shared" si="8"/>
        <v>125.69999999999999</v>
      </c>
      <c r="H157" s="58">
        <f t="shared" si="9"/>
        <v>0.6850413430217991</v>
      </c>
    </row>
    <row r="158" spans="1:8" ht="76.5">
      <c r="A158" s="21"/>
      <c r="B158" s="21"/>
      <c r="C158" s="21" t="s">
        <v>552</v>
      </c>
      <c r="D158" s="22" t="s">
        <v>659</v>
      </c>
      <c r="E158" s="23">
        <v>228.8</v>
      </c>
      <c r="F158" s="23">
        <v>228.8</v>
      </c>
      <c r="G158" s="23">
        <f t="shared" si="8"/>
        <v>0</v>
      </c>
      <c r="H158" s="58">
        <f t="shared" si="9"/>
        <v>1</v>
      </c>
    </row>
    <row r="159" spans="1:8" ht="25.5">
      <c r="A159" s="21"/>
      <c r="B159" s="21"/>
      <c r="C159" s="21" t="s">
        <v>553</v>
      </c>
      <c r="D159" s="22" t="s">
        <v>660</v>
      </c>
      <c r="E159" s="23">
        <v>170.3</v>
      </c>
      <c r="F159" s="23">
        <v>44.6</v>
      </c>
      <c r="G159" s="23">
        <f t="shared" si="8"/>
        <v>125.70000000000002</v>
      </c>
      <c r="H159" s="58">
        <f t="shared" si="9"/>
        <v>0.26189078097475044</v>
      </c>
    </row>
    <row r="160" spans="1:8" ht="51">
      <c r="A160" s="21"/>
      <c r="B160" s="21" t="s">
        <v>861</v>
      </c>
      <c r="C160" s="45"/>
      <c r="D160" s="44" t="s">
        <v>862</v>
      </c>
      <c r="E160" s="23">
        <f>E161</f>
        <v>160.9</v>
      </c>
      <c r="F160" s="23">
        <f>F161</f>
        <v>158.5</v>
      </c>
      <c r="G160" s="23">
        <f t="shared" si="8"/>
        <v>2.4000000000000057</v>
      </c>
      <c r="H160" s="58">
        <f t="shared" si="9"/>
        <v>0.9850839030453697</v>
      </c>
    </row>
    <row r="161" spans="1:8" ht="12.75">
      <c r="A161" s="21"/>
      <c r="B161" s="21" t="s">
        <v>860</v>
      </c>
      <c r="C161" s="21"/>
      <c r="D161" s="22" t="s">
        <v>618</v>
      </c>
      <c r="E161" s="23">
        <f>SUM(E162:E163)</f>
        <v>160.9</v>
      </c>
      <c r="F161" s="23">
        <f>SUM(F162:F163)</f>
        <v>158.5</v>
      </c>
      <c r="G161" s="23">
        <f t="shared" si="8"/>
        <v>2.4000000000000057</v>
      </c>
      <c r="H161" s="58">
        <f t="shared" si="9"/>
        <v>0.9850839030453697</v>
      </c>
    </row>
    <row r="162" spans="1:8" ht="76.5">
      <c r="A162" s="21"/>
      <c r="B162" s="21"/>
      <c r="C162" s="21" t="s">
        <v>552</v>
      </c>
      <c r="D162" s="22" t="s">
        <v>659</v>
      </c>
      <c r="E162" s="23">
        <v>147.4</v>
      </c>
      <c r="F162" s="23">
        <v>147.4</v>
      </c>
      <c r="G162" s="23">
        <f t="shared" si="8"/>
        <v>0</v>
      </c>
      <c r="H162" s="58">
        <f t="shared" si="9"/>
        <v>1</v>
      </c>
    </row>
    <row r="163" spans="1:8" ht="25.5">
      <c r="A163" s="21"/>
      <c r="B163" s="21"/>
      <c r="C163" s="21" t="s">
        <v>553</v>
      </c>
      <c r="D163" s="22" t="s">
        <v>660</v>
      </c>
      <c r="E163" s="23">
        <v>13.5</v>
      </c>
      <c r="F163" s="23">
        <v>11.1</v>
      </c>
      <c r="G163" s="23">
        <f t="shared" si="8"/>
        <v>2.4000000000000004</v>
      </c>
      <c r="H163" s="58">
        <f t="shared" si="9"/>
        <v>0.8222222222222222</v>
      </c>
    </row>
    <row r="164" spans="1:8" ht="12.75">
      <c r="A164" s="21"/>
      <c r="B164" s="21" t="s">
        <v>931</v>
      </c>
      <c r="C164" s="21"/>
      <c r="D164" s="22" t="s">
        <v>932</v>
      </c>
      <c r="E164" s="23">
        <f>E165+E167</f>
        <v>1499.7</v>
      </c>
      <c r="F164" s="23">
        <f>F165+F167</f>
        <v>1499.3</v>
      </c>
      <c r="G164" s="23">
        <f t="shared" si="8"/>
        <v>0.40000000000009095</v>
      </c>
      <c r="H164" s="58">
        <f t="shared" si="9"/>
        <v>0.9997332799893311</v>
      </c>
    </row>
    <row r="165" spans="1:8" ht="51">
      <c r="A165" s="21"/>
      <c r="B165" s="21" t="s">
        <v>933</v>
      </c>
      <c r="C165" s="21"/>
      <c r="D165" s="22" t="s">
        <v>934</v>
      </c>
      <c r="E165" s="23">
        <f>E166</f>
        <v>500</v>
      </c>
      <c r="F165" s="23">
        <f>F166</f>
        <v>500</v>
      </c>
      <c r="G165" s="23">
        <f aca="true" t="shared" si="12" ref="G165:G249">E165-F165</f>
        <v>0</v>
      </c>
      <c r="H165" s="58">
        <f t="shared" si="9"/>
        <v>1</v>
      </c>
    </row>
    <row r="166" spans="1:8" ht="25.5">
      <c r="A166" s="21"/>
      <c r="B166" s="21"/>
      <c r="C166" s="21" t="s">
        <v>553</v>
      </c>
      <c r="D166" s="22" t="s">
        <v>660</v>
      </c>
      <c r="E166" s="23">
        <v>500</v>
      </c>
      <c r="F166" s="23">
        <v>500</v>
      </c>
      <c r="G166" s="23">
        <f t="shared" si="12"/>
        <v>0</v>
      </c>
      <c r="H166" s="58">
        <f aca="true" t="shared" si="13" ref="H166:H250">F166/E166</f>
        <v>1</v>
      </c>
    </row>
    <row r="167" spans="1:8" ht="51">
      <c r="A167" s="21"/>
      <c r="B167" s="21" t="s">
        <v>1041</v>
      </c>
      <c r="C167" s="21"/>
      <c r="D167" s="22" t="s">
        <v>1042</v>
      </c>
      <c r="E167" s="23">
        <f>E168</f>
        <v>999.7</v>
      </c>
      <c r="F167" s="23">
        <f>F168</f>
        <v>999.3</v>
      </c>
      <c r="G167" s="23">
        <f t="shared" si="12"/>
        <v>0.40000000000009095</v>
      </c>
      <c r="H167" s="58">
        <f t="shared" si="13"/>
        <v>0.9995998799639891</v>
      </c>
    </row>
    <row r="168" spans="1:8" ht="25.5">
      <c r="A168" s="21"/>
      <c r="B168" s="21"/>
      <c r="C168" s="21" t="s">
        <v>553</v>
      </c>
      <c r="D168" s="22" t="s">
        <v>660</v>
      </c>
      <c r="E168" s="23">
        <v>999.7</v>
      </c>
      <c r="F168" s="23">
        <v>999.3</v>
      </c>
      <c r="G168" s="23">
        <f t="shared" si="12"/>
        <v>0.40000000000009095</v>
      </c>
      <c r="H168" s="58">
        <f t="shared" si="13"/>
        <v>0.9995998799639891</v>
      </c>
    </row>
    <row r="169" spans="1:8" ht="25.5">
      <c r="A169" s="21"/>
      <c r="B169" s="21" t="s">
        <v>888</v>
      </c>
      <c r="C169" s="21"/>
      <c r="D169" s="44" t="s">
        <v>889</v>
      </c>
      <c r="E169" s="23">
        <f>E170</f>
        <v>4306.1</v>
      </c>
      <c r="F169" s="23">
        <f>F170</f>
        <v>4306.1</v>
      </c>
      <c r="G169" s="23">
        <f t="shared" si="12"/>
        <v>0</v>
      </c>
      <c r="H169" s="58">
        <f t="shared" si="13"/>
        <v>1</v>
      </c>
    </row>
    <row r="170" spans="1:8" ht="25.5">
      <c r="A170" s="21"/>
      <c r="B170" s="21" t="s">
        <v>890</v>
      </c>
      <c r="C170" s="21"/>
      <c r="D170" s="44" t="s">
        <v>891</v>
      </c>
      <c r="E170" s="23">
        <f>E171+E172</f>
        <v>4306.1</v>
      </c>
      <c r="F170" s="23">
        <f>F171+F172</f>
        <v>4306.1</v>
      </c>
      <c r="G170" s="23">
        <f t="shared" si="12"/>
        <v>0</v>
      </c>
      <c r="H170" s="58">
        <f t="shared" si="13"/>
        <v>1</v>
      </c>
    </row>
    <row r="171" spans="1:8" ht="76.5">
      <c r="A171" s="21"/>
      <c r="B171" s="21"/>
      <c r="C171" s="21" t="s">
        <v>552</v>
      </c>
      <c r="D171" s="22" t="s">
        <v>659</v>
      </c>
      <c r="E171" s="23">
        <v>1938</v>
      </c>
      <c r="F171" s="23">
        <v>1938</v>
      </c>
      <c r="G171" s="23">
        <f t="shared" si="12"/>
        <v>0</v>
      </c>
      <c r="H171" s="58">
        <f t="shared" si="13"/>
        <v>1</v>
      </c>
    </row>
    <row r="172" spans="1:8" ht="25.5">
      <c r="A172" s="21"/>
      <c r="B172" s="21"/>
      <c r="C172" s="21" t="s">
        <v>553</v>
      </c>
      <c r="D172" s="22" t="s">
        <v>660</v>
      </c>
      <c r="E172" s="23">
        <v>2368.1</v>
      </c>
      <c r="F172" s="23">
        <v>2368.1</v>
      </c>
      <c r="G172" s="23">
        <f t="shared" si="12"/>
        <v>0</v>
      </c>
      <c r="H172" s="58">
        <f t="shared" si="13"/>
        <v>1</v>
      </c>
    </row>
    <row r="173" spans="1:8" ht="12.75">
      <c r="A173" s="21"/>
      <c r="B173" s="21"/>
      <c r="C173" s="21"/>
      <c r="D173" s="22"/>
      <c r="E173" s="23"/>
      <c r="F173" s="23"/>
      <c r="G173" s="23"/>
      <c r="H173" s="58"/>
    </row>
    <row r="174" spans="1:8" s="32" customFormat="1" ht="28.5" customHeight="1">
      <c r="A174" s="19" t="s">
        <v>585</v>
      </c>
      <c r="B174" s="19"/>
      <c r="C174" s="19"/>
      <c r="D174" s="35" t="s">
        <v>586</v>
      </c>
      <c r="E174" s="33">
        <f>E175+E183</f>
        <v>9296.200000000003</v>
      </c>
      <c r="F174" s="33">
        <f>F175+F183</f>
        <v>9040.100000000002</v>
      </c>
      <c r="G174" s="33">
        <f t="shared" si="12"/>
        <v>256.10000000000036</v>
      </c>
      <c r="H174" s="59">
        <f t="shared" si="13"/>
        <v>0.9724511090553128</v>
      </c>
    </row>
    <row r="175" spans="1:8" ht="38.25">
      <c r="A175" s="21" t="s">
        <v>587</v>
      </c>
      <c r="B175" s="21"/>
      <c r="C175" s="21"/>
      <c r="D175" s="22" t="s">
        <v>737</v>
      </c>
      <c r="E175" s="23">
        <f>E176</f>
        <v>8973.600000000002</v>
      </c>
      <c r="F175" s="23">
        <f>F176</f>
        <v>8973.600000000002</v>
      </c>
      <c r="G175" s="23">
        <f t="shared" si="12"/>
        <v>0</v>
      </c>
      <c r="H175" s="58">
        <f t="shared" si="13"/>
        <v>1</v>
      </c>
    </row>
    <row r="176" spans="1:8" ht="25.5">
      <c r="A176" s="21"/>
      <c r="B176" s="21" t="s">
        <v>572</v>
      </c>
      <c r="C176" s="21"/>
      <c r="D176" s="22" t="s">
        <v>877</v>
      </c>
      <c r="E176" s="23">
        <f>E179+E177</f>
        <v>8973.600000000002</v>
      </c>
      <c r="F176" s="23">
        <f>F179+F177</f>
        <v>8973.600000000002</v>
      </c>
      <c r="G176" s="23">
        <f t="shared" si="12"/>
        <v>0</v>
      </c>
      <c r="H176" s="58">
        <f t="shared" si="13"/>
        <v>1</v>
      </c>
    </row>
    <row r="177" spans="1:8" ht="38.25">
      <c r="A177" s="21"/>
      <c r="B177" s="21" t="s">
        <v>98</v>
      </c>
      <c r="C177" s="21"/>
      <c r="D177" s="22" t="s">
        <v>126</v>
      </c>
      <c r="E177" s="23">
        <f>E178</f>
        <v>168.2</v>
      </c>
      <c r="F177" s="23">
        <f>F178</f>
        <v>168.2</v>
      </c>
      <c r="G177" s="52">
        <f>E177-F177</f>
        <v>0</v>
      </c>
      <c r="H177" s="54">
        <f>F177/E177</f>
        <v>1</v>
      </c>
    </row>
    <row r="178" spans="1:8" ht="25.5">
      <c r="A178" s="21"/>
      <c r="B178" s="21"/>
      <c r="C178" s="21" t="s">
        <v>553</v>
      </c>
      <c r="D178" s="22" t="s">
        <v>660</v>
      </c>
      <c r="E178" s="23">
        <f>3+165.2</f>
        <v>168.2</v>
      </c>
      <c r="F178" s="23">
        <f>3+165.2</f>
        <v>168.2</v>
      </c>
      <c r="G178" s="52">
        <f>E178-F178</f>
        <v>0</v>
      </c>
      <c r="H178" s="54">
        <f>F178/E178</f>
        <v>1</v>
      </c>
    </row>
    <row r="179" spans="1:8" ht="25.5">
      <c r="A179" s="21"/>
      <c r="B179" s="21" t="s">
        <v>738</v>
      </c>
      <c r="C179" s="21"/>
      <c r="D179" s="22" t="s">
        <v>574</v>
      </c>
      <c r="E179" s="23">
        <f>SUM(E180:E182)</f>
        <v>8805.400000000001</v>
      </c>
      <c r="F179" s="23">
        <f>SUM(F180:F182)</f>
        <v>8805.400000000001</v>
      </c>
      <c r="G179" s="23">
        <f t="shared" si="12"/>
        <v>0</v>
      </c>
      <c r="H179" s="58">
        <f t="shared" si="13"/>
        <v>1</v>
      </c>
    </row>
    <row r="180" spans="1:8" ht="76.5">
      <c r="A180" s="21"/>
      <c r="B180" s="21"/>
      <c r="C180" s="21" t="s">
        <v>552</v>
      </c>
      <c r="D180" s="22" t="s">
        <v>659</v>
      </c>
      <c r="E180" s="23">
        <v>7073.1</v>
      </c>
      <c r="F180" s="23">
        <v>7073.1</v>
      </c>
      <c r="G180" s="23">
        <f t="shared" si="12"/>
        <v>0</v>
      </c>
      <c r="H180" s="58">
        <f t="shared" si="13"/>
        <v>1</v>
      </c>
    </row>
    <row r="181" spans="1:8" ht="25.5">
      <c r="A181" s="21"/>
      <c r="B181" s="21"/>
      <c r="C181" s="21" t="s">
        <v>553</v>
      </c>
      <c r="D181" s="22" t="s">
        <v>660</v>
      </c>
      <c r="E181" s="23">
        <v>1674.6</v>
      </c>
      <c r="F181" s="23">
        <v>1674.6</v>
      </c>
      <c r="G181" s="23">
        <f t="shared" si="12"/>
        <v>0</v>
      </c>
      <c r="H181" s="58">
        <f t="shared" si="13"/>
        <v>1</v>
      </c>
    </row>
    <row r="182" spans="1:8" ht="12.75">
      <c r="A182" s="21"/>
      <c r="B182" s="21"/>
      <c r="C182" s="21" t="s">
        <v>554</v>
      </c>
      <c r="D182" s="22" t="s">
        <v>555</v>
      </c>
      <c r="E182" s="23">
        <v>57.7</v>
      </c>
      <c r="F182" s="23">
        <v>57.7</v>
      </c>
      <c r="G182" s="23">
        <f t="shared" si="12"/>
        <v>0</v>
      </c>
      <c r="H182" s="58">
        <f t="shared" si="13"/>
        <v>1</v>
      </c>
    </row>
    <row r="183" spans="1:8" ht="12.75">
      <c r="A183" s="21" t="s">
        <v>983</v>
      </c>
      <c r="B183" s="21"/>
      <c r="C183" s="21"/>
      <c r="D183" s="25" t="s">
        <v>984</v>
      </c>
      <c r="E183" s="23">
        <f>E187+E184</f>
        <v>322.6</v>
      </c>
      <c r="F183" s="23">
        <f>F187+F184</f>
        <v>66.5</v>
      </c>
      <c r="G183" s="23">
        <f t="shared" si="12"/>
        <v>256.1</v>
      </c>
      <c r="H183" s="58">
        <f t="shared" si="13"/>
        <v>0.20613763174209546</v>
      </c>
    </row>
    <row r="184" spans="1:8" ht="25.5">
      <c r="A184" s="21"/>
      <c r="B184" s="21" t="s">
        <v>572</v>
      </c>
      <c r="C184" s="21"/>
      <c r="D184" s="22" t="s">
        <v>877</v>
      </c>
      <c r="E184" s="23">
        <f>E185</f>
        <v>82.6</v>
      </c>
      <c r="F184" s="23">
        <f>F185</f>
        <v>66.5</v>
      </c>
      <c r="G184" s="52">
        <f t="shared" si="12"/>
        <v>16.099999999999994</v>
      </c>
      <c r="H184" s="54">
        <f t="shared" si="13"/>
        <v>0.8050847457627119</v>
      </c>
    </row>
    <row r="185" spans="1:8" ht="51">
      <c r="A185" s="21"/>
      <c r="B185" s="21" t="s">
        <v>85</v>
      </c>
      <c r="C185" s="21"/>
      <c r="D185" s="22" t="s">
        <v>113</v>
      </c>
      <c r="E185" s="23">
        <f>E186</f>
        <v>82.6</v>
      </c>
      <c r="F185" s="23">
        <f>F186</f>
        <v>66.5</v>
      </c>
      <c r="G185" s="52">
        <f t="shared" si="12"/>
        <v>16.099999999999994</v>
      </c>
      <c r="H185" s="54">
        <f t="shared" si="13"/>
        <v>0.8050847457627119</v>
      </c>
    </row>
    <row r="186" spans="1:8" ht="12.75">
      <c r="A186" s="21"/>
      <c r="B186" s="21"/>
      <c r="C186" s="21" t="s">
        <v>559</v>
      </c>
      <c r="D186" s="22" t="s">
        <v>560</v>
      </c>
      <c r="E186" s="23">
        <v>82.6</v>
      </c>
      <c r="F186" s="23">
        <v>66.5</v>
      </c>
      <c r="G186" s="52">
        <f t="shared" si="12"/>
        <v>16.099999999999994</v>
      </c>
      <c r="H186" s="54">
        <f t="shared" si="13"/>
        <v>0.8050847457627119</v>
      </c>
    </row>
    <row r="187" spans="1:8" ht="38.25">
      <c r="A187" s="21"/>
      <c r="B187" s="21" t="s">
        <v>985</v>
      </c>
      <c r="C187" s="21"/>
      <c r="D187" s="22" t="s">
        <v>988</v>
      </c>
      <c r="E187" s="23">
        <f>E188</f>
        <v>240</v>
      </c>
      <c r="F187" s="23">
        <f>F188</f>
        <v>0</v>
      </c>
      <c r="G187" s="23">
        <f t="shared" si="12"/>
        <v>240</v>
      </c>
      <c r="H187" s="58">
        <f t="shared" si="13"/>
        <v>0</v>
      </c>
    </row>
    <row r="188" spans="1:8" ht="51">
      <c r="A188" s="21"/>
      <c r="B188" s="21" t="s">
        <v>987</v>
      </c>
      <c r="C188" s="21"/>
      <c r="D188" s="22" t="s">
        <v>986</v>
      </c>
      <c r="E188" s="23">
        <f>E189</f>
        <v>240</v>
      </c>
      <c r="F188" s="23">
        <f>F189</f>
        <v>0</v>
      </c>
      <c r="G188" s="23">
        <f t="shared" si="12"/>
        <v>240</v>
      </c>
      <c r="H188" s="58">
        <f t="shared" si="13"/>
        <v>0</v>
      </c>
    </row>
    <row r="189" spans="1:8" ht="12.75">
      <c r="A189" s="21"/>
      <c r="B189" s="21"/>
      <c r="C189" s="21" t="s">
        <v>559</v>
      </c>
      <c r="D189" s="22" t="s">
        <v>560</v>
      </c>
      <c r="E189" s="23">
        <v>240</v>
      </c>
      <c r="F189" s="23">
        <v>0</v>
      </c>
      <c r="G189" s="23">
        <f t="shared" si="12"/>
        <v>240</v>
      </c>
      <c r="H189" s="58">
        <f t="shared" si="13"/>
        <v>0</v>
      </c>
    </row>
    <row r="190" spans="1:8" ht="12.75">
      <c r="A190" s="21"/>
      <c r="B190" s="21"/>
      <c r="C190" s="21"/>
      <c r="D190" s="22"/>
      <c r="E190" s="23"/>
      <c r="F190" s="23"/>
      <c r="G190" s="23"/>
      <c r="H190" s="58"/>
    </row>
    <row r="191" spans="1:8" s="32" customFormat="1" ht="12.75">
      <c r="A191" s="19" t="s">
        <v>589</v>
      </c>
      <c r="B191" s="19"/>
      <c r="C191" s="19"/>
      <c r="D191" s="35" t="s">
        <v>590</v>
      </c>
      <c r="E191" s="33">
        <f>E192+E214+E227+E249</f>
        <v>56881.2</v>
      </c>
      <c r="F191" s="33">
        <f>F192+F214+F227+F249</f>
        <v>47250.8</v>
      </c>
      <c r="G191" s="33">
        <f t="shared" si="12"/>
        <v>9630.399999999994</v>
      </c>
      <c r="H191" s="59">
        <f t="shared" si="13"/>
        <v>0.8306927420659199</v>
      </c>
    </row>
    <row r="192" spans="1:8" ht="12.75">
      <c r="A192" s="21" t="s">
        <v>592</v>
      </c>
      <c r="B192" s="21"/>
      <c r="C192" s="21"/>
      <c r="D192" s="22" t="s">
        <v>593</v>
      </c>
      <c r="E192" s="23">
        <f>E193+E198+E210</f>
        <v>6417.4</v>
      </c>
      <c r="F192" s="23">
        <f>F193+F198+F210</f>
        <v>5856.8</v>
      </c>
      <c r="G192" s="23">
        <f t="shared" si="12"/>
        <v>560.5999999999995</v>
      </c>
      <c r="H192" s="58">
        <f t="shared" si="13"/>
        <v>0.9126437498052171</v>
      </c>
    </row>
    <row r="193" spans="1:8" ht="25.5">
      <c r="A193" s="21"/>
      <c r="B193" s="21" t="s">
        <v>591</v>
      </c>
      <c r="C193" s="21"/>
      <c r="D193" s="22" t="s">
        <v>795</v>
      </c>
      <c r="E193" s="23">
        <f>E194</f>
        <v>1871.5</v>
      </c>
      <c r="F193" s="23">
        <f>F194</f>
        <v>1871.5</v>
      </c>
      <c r="G193" s="23">
        <f t="shared" si="12"/>
        <v>0</v>
      </c>
      <c r="H193" s="58">
        <f t="shared" si="13"/>
        <v>1</v>
      </c>
    </row>
    <row r="194" spans="1:8" ht="38.25">
      <c r="A194" s="21"/>
      <c r="B194" s="21" t="s">
        <v>657</v>
      </c>
      <c r="C194" s="21"/>
      <c r="D194" s="22" t="s">
        <v>658</v>
      </c>
      <c r="E194" s="23">
        <f>SUM(E195:E197)</f>
        <v>1871.5</v>
      </c>
      <c r="F194" s="23">
        <f>SUM(F195:F197)</f>
        <v>1871.5</v>
      </c>
      <c r="G194" s="23">
        <f t="shared" si="12"/>
        <v>0</v>
      </c>
      <c r="H194" s="58">
        <f t="shared" si="13"/>
        <v>1</v>
      </c>
    </row>
    <row r="195" spans="1:8" ht="76.5">
      <c r="A195" s="21"/>
      <c r="B195" s="21"/>
      <c r="C195" s="21" t="s">
        <v>552</v>
      </c>
      <c r="D195" s="22" t="s">
        <v>659</v>
      </c>
      <c r="E195" s="23">
        <v>1736</v>
      </c>
      <c r="F195" s="23">
        <v>1736</v>
      </c>
      <c r="G195" s="23">
        <f t="shared" si="12"/>
        <v>0</v>
      </c>
      <c r="H195" s="58">
        <f t="shared" si="13"/>
        <v>1</v>
      </c>
    </row>
    <row r="196" spans="1:8" ht="25.5">
      <c r="A196" s="21"/>
      <c r="B196" s="21"/>
      <c r="C196" s="21" t="s">
        <v>553</v>
      </c>
      <c r="D196" s="22" t="s">
        <v>660</v>
      </c>
      <c r="E196" s="23">
        <v>76.4</v>
      </c>
      <c r="F196" s="23">
        <v>76.4</v>
      </c>
      <c r="G196" s="23">
        <f t="shared" si="12"/>
        <v>0</v>
      </c>
      <c r="H196" s="58">
        <f t="shared" si="13"/>
        <v>1</v>
      </c>
    </row>
    <row r="197" spans="1:8" ht="12.75">
      <c r="A197" s="21"/>
      <c r="B197" s="21"/>
      <c r="C197" s="21" t="s">
        <v>554</v>
      </c>
      <c r="D197" s="22" t="s">
        <v>555</v>
      </c>
      <c r="E197" s="23">
        <v>59.1</v>
      </c>
      <c r="F197" s="23">
        <v>59.1</v>
      </c>
      <c r="G197" s="23">
        <f t="shared" si="12"/>
        <v>0</v>
      </c>
      <c r="H197" s="58">
        <f t="shared" si="13"/>
        <v>1</v>
      </c>
    </row>
    <row r="198" spans="1:8" ht="51">
      <c r="A198" s="21"/>
      <c r="B198" s="21" t="s">
        <v>594</v>
      </c>
      <c r="C198" s="21"/>
      <c r="D198" s="22" t="s">
        <v>802</v>
      </c>
      <c r="E198" s="23">
        <f>E199+E206</f>
        <v>3695.9</v>
      </c>
      <c r="F198" s="23">
        <f>F199+F206</f>
        <v>3135.3</v>
      </c>
      <c r="G198" s="23">
        <f t="shared" si="12"/>
        <v>560.5999999999999</v>
      </c>
      <c r="H198" s="58">
        <f t="shared" si="13"/>
        <v>0.8483184068833032</v>
      </c>
    </row>
    <row r="199" spans="1:8" ht="63.75">
      <c r="A199" s="21"/>
      <c r="B199" s="21" t="s">
        <v>803</v>
      </c>
      <c r="C199" s="21"/>
      <c r="D199" s="22" t="s">
        <v>804</v>
      </c>
      <c r="E199" s="23">
        <f>E204+E202+E200</f>
        <v>3114.4</v>
      </c>
      <c r="F199" s="23">
        <f>F204+F202+F200</f>
        <v>2553.8</v>
      </c>
      <c r="G199" s="23">
        <f t="shared" si="12"/>
        <v>560.5999999999999</v>
      </c>
      <c r="H199" s="58">
        <f t="shared" si="13"/>
        <v>0.8199974312869253</v>
      </c>
    </row>
    <row r="200" spans="1:8" ht="51">
      <c r="A200" s="21"/>
      <c r="B200" s="21" t="s">
        <v>159</v>
      </c>
      <c r="C200" s="21"/>
      <c r="D200" s="22" t="s">
        <v>171</v>
      </c>
      <c r="E200" s="23">
        <f>E201</f>
        <v>855</v>
      </c>
      <c r="F200" s="23">
        <f>F201</f>
        <v>344.4</v>
      </c>
      <c r="G200" s="23">
        <f>E200-F200</f>
        <v>510.6</v>
      </c>
      <c r="H200" s="58">
        <f>F200/E200</f>
        <v>0.4028070175438596</v>
      </c>
    </row>
    <row r="201" spans="1:8" ht="12.75">
      <c r="A201" s="21"/>
      <c r="B201" s="21"/>
      <c r="C201" s="21" t="s">
        <v>554</v>
      </c>
      <c r="D201" s="22" t="s">
        <v>555</v>
      </c>
      <c r="E201" s="23">
        <v>855</v>
      </c>
      <c r="F201" s="23">
        <v>344.4</v>
      </c>
      <c r="G201" s="23">
        <f>E201-F201</f>
        <v>510.6</v>
      </c>
      <c r="H201" s="58">
        <f>F201/E201</f>
        <v>0.4028070175438596</v>
      </c>
    </row>
    <row r="202" spans="1:8" ht="63.75">
      <c r="A202" s="21"/>
      <c r="B202" s="21" t="s">
        <v>84</v>
      </c>
      <c r="C202" s="21"/>
      <c r="D202" s="22" t="s">
        <v>112</v>
      </c>
      <c r="E202" s="23">
        <f>E203</f>
        <v>2188</v>
      </c>
      <c r="F202" s="23">
        <f>F203</f>
        <v>2188</v>
      </c>
      <c r="G202" s="23">
        <f>E202-F202</f>
        <v>0</v>
      </c>
      <c r="H202" s="58">
        <f>F202/E202</f>
        <v>1</v>
      </c>
    </row>
    <row r="203" spans="1:8" ht="12.75">
      <c r="A203" s="21"/>
      <c r="B203" s="21"/>
      <c r="C203" s="21" t="s">
        <v>554</v>
      </c>
      <c r="D203" s="22" t="s">
        <v>555</v>
      </c>
      <c r="E203" s="23">
        <v>2188</v>
      </c>
      <c r="F203" s="23">
        <v>2188</v>
      </c>
      <c r="G203" s="23">
        <f>E203-F203</f>
        <v>0</v>
      </c>
      <c r="H203" s="58">
        <f>F203/E203</f>
        <v>1</v>
      </c>
    </row>
    <row r="204" spans="1:8" ht="25.5">
      <c r="A204" s="21"/>
      <c r="B204" s="21" t="s">
        <v>796</v>
      </c>
      <c r="C204" s="21"/>
      <c r="D204" s="22" t="s">
        <v>595</v>
      </c>
      <c r="E204" s="23">
        <f>E205</f>
        <v>71.4</v>
      </c>
      <c r="F204" s="23">
        <f>F205</f>
        <v>21.4</v>
      </c>
      <c r="G204" s="23">
        <f t="shared" si="12"/>
        <v>50.00000000000001</v>
      </c>
      <c r="H204" s="58">
        <f t="shared" si="13"/>
        <v>0.299719887955182</v>
      </c>
    </row>
    <row r="205" spans="1:8" ht="12.75">
      <c r="A205" s="21"/>
      <c r="B205" s="21"/>
      <c r="C205" s="21" t="s">
        <v>554</v>
      </c>
      <c r="D205" s="22" t="s">
        <v>555</v>
      </c>
      <c r="E205" s="23">
        <v>71.4</v>
      </c>
      <c r="F205" s="23">
        <v>21.4</v>
      </c>
      <c r="G205" s="23">
        <f t="shared" si="12"/>
        <v>50.00000000000001</v>
      </c>
      <c r="H205" s="58">
        <f t="shared" si="13"/>
        <v>0.299719887955182</v>
      </c>
    </row>
    <row r="206" spans="1:8" ht="62.25" customHeight="1">
      <c r="A206" s="21"/>
      <c r="B206" s="21" t="s">
        <v>805</v>
      </c>
      <c r="C206" s="21"/>
      <c r="D206" s="22" t="s">
        <v>806</v>
      </c>
      <c r="E206" s="23">
        <f>E207</f>
        <v>581.5</v>
      </c>
      <c r="F206" s="23">
        <f>F207</f>
        <v>581.5</v>
      </c>
      <c r="G206" s="23">
        <f t="shared" si="12"/>
        <v>0</v>
      </c>
      <c r="H206" s="58">
        <f t="shared" si="13"/>
        <v>1</v>
      </c>
    </row>
    <row r="207" spans="1:8" ht="38.25">
      <c r="A207" s="21"/>
      <c r="B207" s="21" t="s">
        <v>794</v>
      </c>
      <c r="C207" s="21"/>
      <c r="D207" s="22" t="s">
        <v>596</v>
      </c>
      <c r="E207" s="23">
        <f>SUM(E208:E209)</f>
        <v>581.5</v>
      </c>
      <c r="F207" s="23">
        <f>SUM(F208:F209)</f>
        <v>581.5</v>
      </c>
      <c r="G207" s="23">
        <f t="shared" si="12"/>
        <v>0</v>
      </c>
      <c r="H207" s="58">
        <f t="shared" si="13"/>
        <v>1</v>
      </c>
    </row>
    <row r="208" spans="1:8" ht="76.5">
      <c r="A208" s="21"/>
      <c r="B208" s="21"/>
      <c r="C208" s="21" t="s">
        <v>552</v>
      </c>
      <c r="D208" s="22" t="s">
        <v>659</v>
      </c>
      <c r="E208" s="23">
        <v>557</v>
      </c>
      <c r="F208" s="23">
        <v>557</v>
      </c>
      <c r="G208" s="23">
        <f t="shared" si="12"/>
        <v>0</v>
      </c>
      <c r="H208" s="58">
        <f t="shared" si="13"/>
        <v>1</v>
      </c>
    </row>
    <row r="209" spans="1:8" ht="25.5">
      <c r="A209" s="21"/>
      <c r="B209" s="21"/>
      <c r="C209" s="21" t="s">
        <v>553</v>
      </c>
      <c r="D209" s="22" t="s">
        <v>660</v>
      </c>
      <c r="E209" s="23">
        <v>24.5</v>
      </c>
      <c r="F209" s="23">
        <v>24.5</v>
      </c>
      <c r="G209" s="23">
        <f t="shared" si="12"/>
        <v>0</v>
      </c>
      <c r="H209" s="58">
        <f t="shared" si="13"/>
        <v>1</v>
      </c>
    </row>
    <row r="210" spans="1:8" ht="12.75">
      <c r="A210" s="21"/>
      <c r="B210" s="21" t="s">
        <v>931</v>
      </c>
      <c r="C210" s="21"/>
      <c r="D210" s="22" t="s">
        <v>932</v>
      </c>
      <c r="E210" s="23">
        <f>E211</f>
        <v>850</v>
      </c>
      <c r="F210" s="23">
        <f>F211</f>
        <v>850</v>
      </c>
      <c r="G210" s="23">
        <f t="shared" si="12"/>
        <v>0</v>
      </c>
      <c r="H210" s="58">
        <f t="shared" si="13"/>
        <v>1</v>
      </c>
    </row>
    <row r="211" spans="1:8" ht="63.75">
      <c r="A211" s="21"/>
      <c r="B211" s="21" t="s">
        <v>935</v>
      </c>
      <c r="C211" s="21"/>
      <c r="D211" s="22" t="s">
        <v>936</v>
      </c>
      <c r="E211" s="23">
        <f>E212+E213</f>
        <v>850</v>
      </c>
      <c r="F211" s="23">
        <f>F212+F213</f>
        <v>850</v>
      </c>
      <c r="G211" s="23">
        <f t="shared" si="12"/>
        <v>0</v>
      </c>
      <c r="H211" s="58">
        <f t="shared" si="13"/>
        <v>1</v>
      </c>
    </row>
    <row r="212" spans="1:8" ht="25.5">
      <c r="A212" s="21"/>
      <c r="B212" s="21"/>
      <c r="C212" s="21" t="s">
        <v>553</v>
      </c>
      <c r="D212" s="22" t="s">
        <v>660</v>
      </c>
      <c r="E212" s="23">
        <v>30</v>
      </c>
      <c r="F212" s="23">
        <v>30</v>
      </c>
      <c r="G212" s="23">
        <f t="shared" si="12"/>
        <v>0</v>
      </c>
      <c r="H212" s="58">
        <f t="shared" si="13"/>
        <v>1</v>
      </c>
    </row>
    <row r="213" spans="1:8" ht="12.75">
      <c r="A213" s="21"/>
      <c r="B213" s="21"/>
      <c r="C213" s="21" t="s">
        <v>554</v>
      </c>
      <c r="D213" s="22" t="s">
        <v>555</v>
      </c>
      <c r="E213" s="23">
        <v>820</v>
      </c>
      <c r="F213" s="23">
        <v>820</v>
      </c>
      <c r="G213" s="23">
        <f t="shared" si="12"/>
        <v>0</v>
      </c>
      <c r="H213" s="58">
        <f t="shared" si="13"/>
        <v>1</v>
      </c>
    </row>
    <row r="214" spans="1:8" ht="12.75">
      <c r="A214" s="21" t="s">
        <v>597</v>
      </c>
      <c r="B214" s="21"/>
      <c r="C214" s="21"/>
      <c r="D214" s="22" t="s">
        <v>598</v>
      </c>
      <c r="E214" s="23">
        <f>E224+E215+E220</f>
        <v>11923.4</v>
      </c>
      <c r="F214" s="23">
        <f>F224+F215+F220</f>
        <v>11849.5</v>
      </c>
      <c r="G214" s="23">
        <f t="shared" si="12"/>
        <v>73.89999999999964</v>
      </c>
      <c r="H214" s="58">
        <f t="shared" si="13"/>
        <v>0.9938021034268749</v>
      </c>
    </row>
    <row r="215" spans="1:8" ht="25.5">
      <c r="A215" s="21"/>
      <c r="B215" s="21" t="s">
        <v>591</v>
      </c>
      <c r="C215" s="21"/>
      <c r="D215" s="22" t="s">
        <v>795</v>
      </c>
      <c r="E215" s="23">
        <f>E216</f>
        <v>7325.8</v>
      </c>
      <c r="F215" s="23">
        <f>F216</f>
        <v>7251.999999999999</v>
      </c>
      <c r="G215" s="23">
        <f t="shared" si="12"/>
        <v>73.80000000000109</v>
      </c>
      <c r="H215" s="58">
        <f t="shared" si="13"/>
        <v>0.9899260149062217</v>
      </c>
    </row>
    <row r="216" spans="1:8" ht="25.5">
      <c r="A216" s="21"/>
      <c r="B216" s="21" t="s">
        <v>733</v>
      </c>
      <c r="C216" s="21"/>
      <c r="D216" s="22" t="s">
        <v>574</v>
      </c>
      <c r="E216" s="23">
        <f>SUM(E217:E219)</f>
        <v>7325.8</v>
      </c>
      <c r="F216" s="23">
        <f>SUM(F217:F219)</f>
        <v>7251.999999999999</v>
      </c>
      <c r="G216" s="23">
        <f t="shared" si="12"/>
        <v>73.80000000000109</v>
      </c>
      <c r="H216" s="58">
        <f t="shared" si="13"/>
        <v>0.9899260149062217</v>
      </c>
    </row>
    <row r="217" spans="1:8" ht="76.5">
      <c r="A217" s="21"/>
      <c r="B217" s="21"/>
      <c r="C217" s="21" t="s">
        <v>552</v>
      </c>
      <c r="D217" s="22" t="s">
        <v>659</v>
      </c>
      <c r="E217" s="23">
        <v>4761.2</v>
      </c>
      <c r="F217" s="23">
        <v>4761.2</v>
      </c>
      <c r="G217" s="23">
        <f t="shared" si="12"/>
        <v>0</v>
      </c>
      <c r="H217" s="58">
        <f t="shared" si="13"/>
        <v>1</v>
      </c>
    </row>
    <row r="218" spans="1:8" ht="25.5">
      <c r="A218" s="21"/>
      <c r="B218" s="21"/>
      <c r="C218" s="21" t="s">
        <v>553</v>
      </c>
      <c r="D218" s="22" t="s">
        <v>660</v>
      </c>
      <c r="E218" s="23">
        <v>2408.8</v>
      </c>
      <c r="F218" s="23">
        <v>2401.1</v>
      </c>
      <c r="G218" s="23">
        <f t="shared" si="12"/>
        <v>7.700000000000273</v>
      </c>
      <c r="H218" s="58">
        <f t="shared" si="13"/>
        <v>0.9968033875788773</v>
      </c>
    </row>
    <row r="219" spans="1:8" ht="12.75">
      <c r="A219" s="21"/>
      <c r="B219" s="21"/>
      <c r="C219" s="21" t="s">
        <v>554</v>
      </c>
      <c r="D219" s="22" t="s">
        <v>555</v>
      </c>
      <c r="E219" s="23">
        <v>155.8</v>
      </c>
      <c r="F219" s="23">
        <v>89.7</v>
      </c>
      <c r="G219" s="23">
        <f t="shared" si="12"/>
        <v>66.10000000000001</v>
      </c>
      <c r="H219" s="58">
        <f t="shared" si="13"/>
        <v>0.5757381258023107</v>
      </c>
    </row>
    <row r="220" spans="1:8" ht="38.25">
      <c r="A220" s="21"/>
      <c r="B220" s="21" t="s">
        <v>570</v>
      </c>
      <c r="C220" s="21"/>
      <c r="D220" s="44" t="s">
        <v>811</v>
      </c>
      <c r="E220" s="23">
        <f aca="true" t="shared" si="14" ref="E220:F222">E221</f>
        <v>4521.9</v>
      </c>
      <c r="F220" s="23">
        <f t="shared" si="14"/>
        <v>4521.9</v>
      </c>
      <c r="G220" s="23">
        <f t="shared" si="12"/>
        <v>0</v>
      </c>
      <c r="H220" s="58">
        <f t="shared" si="13"/>
        <v>1</v>
      </c>
    </row>
    <row r="221" spans="1:8" ht="76.5">
      <c r="A221" s="21"/>
      <c r="B221" s="21" t="s">
        <v>810</v>
      </c>
      <c r="C221" s="21"/>
      <c r="D221" s="44" t="s">
        <v>812</v>
      </c>
      <c r="E221" s="23">
        <f t="shared" si="14"/>
        <v>4521.9</v>
      </c>
      <c r="F221" s="23">
        <f t="shared" si="14"/>
        <v>4521.9</v>
      </c>
      <c r="G221" s="23">
        <f t="shared" si="12"/>
        <v>0</v>
      </c>
      <c r="H221" s="58">
        <f t="shared" si="13"/>
        <v>1</v>
      </c>
    </row>
    <row r="222" spans="1:8" ht="50.25" customHeight="1">
      <c r="A222" s="21"/>
      <c r="B222" s="21" t="s">
        <v>1001</v>
      </c>
      <c r="C222" s="21"/>
      <c r="D222" s="22" t="s">
        <v>1002</v>
      </c>
      <c r="E222" s="23">
        <f t="shared" si="14"/>
        <v>4521.9</v>
      </c>
      <c r="F222" s="23">
        <f t="shared" si="14"/>
        <v>4521.9</v>
      </c>
      <c r="G222" s="23">
        <f t="shared" si="12"/>
        <v>0</v>
      </c>
      <c r="H222" s="58">
        <f t="shared" si="13"/>
        <v>1</v>
      </c>
    </row>
    <row r="223" spans="1:8" ht="12.75">
      <c r="A223" s="21"/>
      <c r="B223" s="21"/>
      <c r="C223" s="21" t="s">
        <v>554</v>
      </c>
      <c r="D223" s="22" t="s">
        <v>555</v>
      </c>
      <c r="E223" s="23">
        <v>4521.9</v>
      </c>
      <c r="F223" s="23">
        <v>4521.9</v>
      </c>
      <c r="G223" s="23">
        <f t="shared" si="12"/>
        <v>0</v>
      </c>
      <c r="H223" s="58">
        <f t="shared" si="13"/>
        <v>1</v>
      </c>
    </row>
    <row r="224" spans="1:8" ht="12.75">
      <c r="A224" s="21"/>
      <c r="B224" s="21" t="s">
        <v>614</v>
      </c>
      <c r="C224" s="21"/>
      <c r="D224" s="22" t="s">
        <v>598</v>
      </c>
      <c r="E224" s="23">
        <f>E225</f>
        <v>75.7</v>
      </c>
      <c r="F224" s="23">
        <f>F225</f>
        <v>75.6</v>
      </c>
      <c r="G224" s="23">
        <f t="shared" si="12"/>
        <v>0.10000000000000853</v>
      </c>
      <c r="H224" s="58">
        <f t="shared" si="13"/>
        <v>0.998678996036988</v>
      </c>
    </row>
    <row r="225" spans="1:8" ht="76.5">
      <c r="A225" s="21"/>
      <c r="B225" s="21" t="s">
        <v>678</v>
      </c>
      <c r="C225" s="21"/>
      <c r="D225" s="22" t="s">
        <v>679</v>
      </c>
      <c r="E225" s="23">
        <f>E226</f>
        <v>75.7</v>
      </c>
      <c r="F225" s="23">
        <f>F226</f>
        <v>75.6</v>
      </c>
      <c r="G225" s="23">
        <f t="shared" si="12"/>
        <v>0.10000000000000853</v>
      </c>
      <c r="H225" s="58">
        <f t="shared" si="13"/>
        <v>0.998678996036988</v>
      </c>
    </row>
    <row r="226" spans="1:8" ht="12.75">
      <c r="A226" s="21"/>
      <c r="B226" s="21"/>
      <c r="C226" s="21" t="s">
        <v>554</v>
      </c>
      <c r="D226" s="22" t="s">
        <v>555</v>
      </c>
      <c r="E226" s="23">
        <v>75.7</v>
      </c>
      <c r="F226" s="23">
        <v>75.6</v>
      </c>
      <c r="G226" s="23">
        <f t="shared" si="12"/>
        <v>0.10000000000000853</v>
      </c>
      <c r="H226" s="58">
        <f t="shared" si="13"/>
        <v>0.998678996036988</v>
      </c>
    </row>
    <row r="227" spans="1:8" ht="12.75">
      <c r="A227" s="24" t="s">
        <v>599</v>
      </c>
      <c r="B227" s="21"/>
      <c r="C227" s="21"/>
      <c r="D227" s="22" t="s">
        <v>600</v>
      </c>
      <c r="E227" s="23">
        <f>E228+E243</f>
        <v>34977.9</v>
      </c>
      <c r="F227" s="23">
        <f>F228+F243</f>
        <v>26923.7</v>
      </c>
      <c r="G227" s="23">
        <f t="shared" si="12"/>
        <v>8054.200000000001</v>
      </c>
      <c r="H227" s="58">
        <f t="shared" si="13"/>
        <v>0.7697346038498595</v>
      </c>
    </row>
    <row r="228" spans="1:8" ht="12.75">
      <c r="A228" s="47"/>
      <c r="B228" s="21" t="s">
        <v>570</v>
      </c>
      <c r="C228" s="21"/>
      <c r="D228" s="22" t="s">
        <v>878</v>
      </c>
      <c r="E228" s="23">
        <f>E229+E231+E233+E235+E237+E241+E239</f>
        <v>23773.100000000002</v>
      </c>
      <c r="F228" s="23">
        <f>F229+F231+F233+F235+F237+F241+F239</f>
        <v>23582.100000000002</v>
      </c>
      <c r="G228" s="23">
        <f t="shared" si="12"/>
        <v>191</v>
      </c>
      <c r="H228" s="58">
        <f t="shared" si="13"/>
        <v>0.9919657091418452</v>
      </c>
    </row>
    <row r="229" spans="1:8" ht="25.5">
      <c r="A229" s="21"/>
      <c r="B229" s="21" t="s">
        <v>740</v>
      </c>
      <c r="C229" s="21"/>
      <c r="D229" s="22" t="s">
        <v>741</v>
      </c>
      <c r="E229" s="23">
        <f>E230</f>
        <v>0</v>
      </c>
      <c r="F229" s="23">
        <f>F230</f>
        <v>0</v>
      </c>
      <c r="G229" s="23">
        <f t="shared" si="12"/>
        <v>0</v>
      </c>
      <c r="H229" s="58" t="e">
        <f t="shared" si="13"/>
        <v>#DIV/0!</v>
      </c>
    </row>
    <row r="230" spans="1:8" ht="12.75">
      <c r="A230" s="21"/>
      <c r="B230" s="21"/>
      <c r="C230" s="21" t="s">
        <v>554</v>
      </c>
      <c r="D230" s="22" t="s">
        <v>555</v>
      </c>
      <c r="E230" s="23"/>
      <c r="F230" s="23"/>
      <c r="G230" s="23">
        <f t="shared" si="12"/>
        <v>0</v>
      </c>
      <c r="H230" s="58" t="e">
        <f t="shared" si="13"/>
        <v>#DIV/0!</v>
      </c>
    </row>
    <row r="231" spans="1:8" ht="51">
      <c r="A231" s="21"/>
      <c r="B231" s="21" t="s">
        <v>914</v>
      </c>
      <c r="C231" s="21"/>
      <c r="D231" s="56" t="s">
        <v>911</v>
      </c>
      <c r="E231" s="23">
        <f>E232</f>
        <v>14467.1</v>
      </c>
      <c r="F231" s="23">
        <f>F232</f>
        <v>14459.5</v>
      </c>
      <c r="G231" s="23">
        <f t="shared" si="12"/>
        <v>7.600000000000364</v>
      </c>
      <c r="H231" s="58">
        <f t="shared" si="13"/>
        <v>0.999474670113568</v>
      </c>
    </row>
    <row r="232" spans="1:8" ht="25.5">
      <c r="A232" s="21"/>
      <c r="B232" s="21"/>
      <c r="C232" s="21" t="s">
        <v>553</v>
      </c>
      <c r="D232" s="22" t="s">
        <v>660</v>
      </c>
      <c r="E232" s="23">
        <v>14467.1</v>
      </c>
      <c r="F232" s="23">
        <v>14459.5</v>
      </c>
      <c r="G232" s="23">
        <f t="shared" si="12"/>
        <v>7.600000000000364</v>
      </c>
      <c r="H232" s="58">
        <f t="shared" si="13"/>
        <v>0.999474670113568</v>
      </c>
    </row>
    <row r="233" spans="1:8" ht="63.75">
      <c r="A233" s="21"/>
      <c r="B233" s="21" t="s">
        <v>915</v>
      </c>
      <c r="C233" s="21"/>
      <c r="D233" s="56" t="s">
        <v>912</v>
      </c>
      <c r="E233" s="23">
        <f>E234</f>
        <v>5457.4</v>
      </c>
      <c r="F233" s="23">
        <f>F234</f>
        <v>5457.4</v>
      </c>
      <c r="G233" s="23">
        <f t="shared" si="12"/>
        <v>0</v>
      </c>
      <c r="H233" s="58">
        <f t="shared" si="13"/>
        <v>1</v>
      </c>
    </row>
    <row r="234" spans="1:8" ht="25.5">
      <c r="A234" s="21"/>
      <c r="B234" s="21"/>
      <c r="C234" s="21" t="s">
        <v>553</v>
      </c>
      <c r="D234" s="22" t="s">
        <v>660</v>
      </c>
      <c r="E234" s="23">
        <v>5457.4</v>
      </c>
      <c r="F234" s="23">
        <v>5457.4</v>
      </c>
      <c r="G234" s="23">
        <f t="shared" si="12"/>
        <v>0</v>
      </c>
      <c r="H234" s="58">
        <f t="shared" si="13"/>
        <v>1</v>
      </c>
    </row>
    <row r="235" spans="1:8" ht="51">
      <c r="A235" s="21"/>
      <c r="B235" s="21" t="s">
        <v>913</v>
      </c>
      <c r="C235" s="21"/>
      <c r="D235" s="55" t="s">
        <v>893</v>
      </c>
      <c r="E235" s="23">
        <f>E236</f>
        <v>1120.2</v>
      </c>
      <c r="F235" s="23">
        <f>F236</f>
        <v>1120.2</v>
      </c>
      <c r="G235" s="23">
        <f t="shared" si="12"/>
        <v>0</v>
      </c>
      <c r="H235" s="58">
        <f t="shared" si="13"/>
        <v>1</v>
      </c>
    </row>
    <row r="236" spans="1:8" ht="25.5">
      <c r="A236" s="21"/>
      <c r="B236" s="21"/>
      <c r="C236" s="21" t="s">
        <v>553</v>
      </c>
      <c r="D236" s="22" t="s">
        <v>660</v>
      </c>
      <c r="E236" s="23">
        <v>1120.2</v>
      </c>
      <c r="F236" s="23">
        <v>1120.2</v>
      </c>
      <c r="G236" s="23">
        <f t="shared" si="12"/>
        <v>0</v>
      </c>
      <c r="H236" s="58">
        <f t="shared" si="13"/>
        <v>1</v>
      </c>
    </row>
    <row r="237" spans="1:8" ht="51">
      <c r="A237" s="21"/>
      <c r="B237" s="24" t="s">
        <v>948</v>
      </c>
      <c r="C237" s="24"/>
      <c r="D237" s="55" t="s">
        <v>961</v>
      </c>
      <c r="E237" s="23">
        <f>E238</f>
        <v>1883.4</v>
      </c>
      <c r="F237" s="23">
        <f>F238</f>
        <v>1750</v>
      </c>
      <c r="G237" s="23">
        <f t="shared" si="12"/>
        <v>133.4000000000001</v>
      </c>
      <c r="H237" s="58">
        <f t="shared" si="13"/>
        <v>0.9291706488265902</v>
      </c>
    </row>
    <row r="238" spans="1:8" ht="25.5">
      <c r="A238" s="21"/>
      <c r="B238" s="24"/>
      <c r="C238" s="24" t="s">
        <v>553</v>
      </c>
      <c r="D238" s="55" t="s">
        <v>894</v>
      </c>
      <c r="E238" s="23">
        <v>1883.4</v>
      </c>
      <c r="F238" s="23">
        <v>1750</v>
      </c>
      <c r="G238" s="23">
        <f t="shared" si="12"/>
        <v>133.4000000000001</v>
      </c>
      <c r="H238" s="58">
        <f t="shared" si="13"/>
        <v>0.9291706488265902</v>
      </c>
    </row>
    <row r="239" spans="1:8" ht="38.25">
      <c r="A239" s="21"/>
      <c r="B239" s="24" t="s">
        <v>1051</v>
      </c>
      <c r="C239" s="24"/>
      <c r="D239" s="22" t="s">
        <v>1052</v>
      </c>
      <c r="E239" s="23">
        <f>E240</f>
        <v>95</v>
      </c>
      <c r="F239" s="23">
        <f>F240</f>
        <v>95</v>
      </c>
      <c r="G239" s="52">
        <f>E239-F239</f>
        <v>0</v>
      </c>
      <c r="H239" s="54">
        <f>F239/E239</f>
        <v>1</v>
      </c>
    </row>
    <row r="240" spans="1:8" ht="25.5">
      <c r="A240" s="21"/>
      <c r="B240" s="24"/>
      <c r="C240" s="24" t="s">
        <v>553</v>
      </c>
      <c r="D240" s="22" t="s">
        <v>660</v>
      </c>
      <c r="E240" s="23">
        <v>95</v>
      </c>
      <c r="F240" s="23">
        <v>95</v>
      </c>
      <c r="G240" s="52">
        <f>E240-F240</f>
        <v>0</v>
      </c>
      <c r="H240" s="54">
        <f>F240/E240</f>
        <v>1</v>
      </c>
    </row>
    <row r="241" spans="1:8" ht="51">
      <c r="A241" s="21"/>
      <c r="B241" s="21" t="s">
        <v>86</v>
      </c>
      <c r="C241" s="21"/>
      <c r="D241" s="22" t="s">
        <v>113</v>
      </c>
      <c r="E241" s="23">
        <f>E242</f>
        <v>750</v>
      </c>
      <c r="F241" s="23">
        <f>F242</f>
        <v>700</v>
      </c>
      <c r="G241" s="52">
        <f t="shared" si="12"/>
        <v>50</v>
      </c>
      <c r="H241" s="54">
        <f t="shared" si="13"/>
        <v>0.9333333333333333</v>
      </c>
    </row>
    <row r="242" spans="1:8" ht="12.75">
      <c r="A242" s="21"/>
      <c r="B242" s="21"/>
      <c r="C242" s="21" t="s">
        <v>559</v>
      </c>
      <c r="D242" s="22" t="s">
        <v>560</v>
      </c>
      <c r="E242" s="23">
        <v>750</v>
      </c>
      <c r="F242" s="23">
        <v>700</v>
      </c>
      <c r="G242" s="52">
        <f t="shared" si="12"/>
        <v>50</v>
      </c>
      <c r="H242" s="54">
        <f t="shared" si="13"/>
        <v>0.9333333333333333</v>
      </c>
    </row>
    <row r="243" spans="1:8" ht="38.25">
      <c r="A243" s="21"/>
      <c r="B243" s="21" t="s">
        <v>985</v>
      </c>
      <c r="C243" s="21"/>
      <c r="D243" s="22" t="s">
        <v>988</v>
      </c>
      <c r="E243" s="23">
        <f>E244+E247</f>
        <v>11204.8</v>
      </c>
      <c r="F243" s="23">
        <f>F244+F247</f>
        <v>3341.6</v>
      </c>
      <c r="G243" s="52">
        <f t="shared" si="12"/>
        <v>7863.199999999999</v>
      </c>
      <c r="H243" s="54">
        <f t="shared" si="13"/>
        <v>0.29822933028701987</v>
      </c>
    </row>
    <row r="244" spans="1:8" ht="51">
      <c r="A244" s="21"/>
      <c r="B244" s="21" t="s">
        <v>987</v>
      </c>
      <c r="C244" s="21"/>
      <c r="D244" s="22" t="s">
        <v>986</v>
      </c>
      <c r="E244" s="23">
        <f>E246+E245</f>
        <v>8736.599999999999</v>
      </c>
      <c r="F244" s="23">
        <f>F246+F245</f>
        <v>873.4</v>
      </c>
      <c r="G244" s="52">
        <f t="shared" si="12"/>
        <v>7863.199999999999</v>
      </c>
      <c r="H244" s="54">
        <f t="shared" si="13"/>
        <v>0.0999702401391846</v>
      </c>
    </row>
    <row r="245" spans="1:8" ht="25.5">
      <c r="A245" s="21"/>
      <c r="B245" s="21"/>
      <c r="C245" s="24" t="s">
        <v>553</v>
      </c>
      <c r="D245" s="55" t="s">
        <v>894</v>
      </c>
      <c r="E245" s="23">
        <v>6255.9</v>
      </c>
      <c r="F245" s="23">
        <v>0</v>
      </c>
      <c r="G245" s="52">
        <f>E245-F245</f>
        <v>6255.9</v>
      </c>
      <c r="H245" s="54">
        <f>F245/E245</f>
        <v>0</v>
      </c>
    </row>
    <row r="246" spans="1:8" ht="12.75">
      <c r="A246" s="21"/>
      <c r="B246" s="21"/>
      <c r="C246" s="21" t="s">
        <v>559</v>
      </c>
      <c r="D246" s="22" t="s">
        <v>560</v>
      </c>
      <c r="E246" s="23">
        <v>2480.7</v>
      </c>
      <c r="F246" s="23">
        <v>873.4</v>
      </c>
      <c r="G246" s="52">
        <f t="shared" si="12"/>
        <v>1607.2999999999997</v>
      </c>
      <c r="H246" s="54">
        <f t="shared" si="13"/>
        <v>0.35207804248800745</v>
      </c>
    </row>
    <row r="247" spans="1:8" ht="51">
      <c r="A247" s="21"/>
      <c r="B247" s="21" t="s">
        <v>162</v>
      </c>
      <c r="C247" s="21"/>
      <c r="D247" s="22" t="s">
        <v>509</v>
      </c>
      <c r="E247" s="23">
        <f>E248</f>
        <v>2468.2</v>
      </c>
      <c r="F247" s="23">
        <f>F248</f>
        <v>2468.2</v>
      </c>
      <c r="G247" s="52">
        <f>E247-F247</f>
        <v>0</v>
      </c>
      <c r="H247" s="54">
        <f>F247/E247</f>
        <v>1</v>
      </c>
    </row>
    <row r="248" spans="1:8" ht="12.75">
      <c r="A248" s="21"/>
      <c r="B248" s="21"/>
      <c r="C248" s="21" t="s">
        <v>559</v>
      </c>
      <c r="D248" s="22" t="s">
        <v>560</v>
      </c>
      <c r="E248" s="23">
        <v>2468.2</v>
      </c>
      <c r="F248" s="23">
        <v>2468.2</v>
      </c>
      <c r="G248" s="52">
        <f>E248-F248</f>
        <v>0</v>
      </c>
      <c r="H248" s="54">
        <f>F248/E248</f>
        <v>1</v>
      </c>
    </row>
    <row r="249" spans="1:8" ht="25.5">
      <c r="A249" s="21" t="s">
        <v>897</v>
      </c>
      <c r="B249" s="21"/>
      <c r="C249" s="21"/>
      <c r="D249" s="44" t="s">
        <v>898</v>
      </c>
      <c r="E249" s="23">
        <f>E263+E250+E268+E257</f>
        <v>3562.5</v>
      </c>
      <c r="F249" s="23">
        <f>F263+F250+F268+F257</f>
        <v>2620.8</v>
      </c>
      <c r="G249" s="23">
        <f t="shared" si="12"/>
        <v>941.6999999999998</v>
      </c>
      <c r="H249" s="58">
        <f t="shared" si="13"/>
        <v>0.7356631578947369</v>
      </c>
    </row>
    <row r="250" spans="1:8" ht="25.5">
      <c r="A250" s="21"/>
      <c r="B250" s="24" t="s">
        <v>899</v>
      </c>
      <c r="C250" s="24"/>
      <c r="D250" s="48" t="s">
        <v>900</v>
      </c>
      <c r="E250" s="23">
        <f>E251+E253+E255</f>
        <v>776.5</v>
      </c>
      <c r="F250" s="23">
        <f>F251+F253+F255</f>
        <v>776.5</v>
      </c>
      <c r="G250" s="23">
        <f aca="true" t="shared" si="15" ref="G250:G374">E250-F250</f>
        <v>0</v>
      </c>
      <c r="H250" s="58">
        <f t="shared" si="13"/>
        <v>1</v>
      </c>
    </row>
    <row r="251" spans="1:8" ht="38.25">
      <c r="A251" s="21"/>
      <c r="B251" s="24" t="s">
        <v>901</v>
      </c>
      <c r="C251" s="24"/>
      <c r="D251" s="48" t="s">
        <v>902</v>
      </c>
      <c r="E251" s="23">
        <f>E252</f>
        <v>775</v>
      </c>
      <c r="F251" s="23">
        <f>F252</f>
        <v>775</v>
      </c>
      <c r="G251" s="23">
        <f t="shared" si="15"/>
        <v>0</v>
      </c>
      <c r="H251" s="58">
        <f aca="true" t="shared" si="16" ref="H251:H375">F251/E251</f>
        <v>1</v>
      </c>
    </row>
    <row r="252" spans="1:8" ht="25.5">
      <c r="A252" s="21"/>
      <c r="B252" s="24"/>
      <c r="C252" s="24" t="s">
        <v>553</v>
      </c>
      <c r="D252" s="55" t="s">
        <v>894</v>
      </c>
      <c r="E252" s="23">
        <v>775</v>
      </c>
      <c r="F252" s="23">
        <v>775</v>
      </c>
      <c r="G252" s="23">
        <f t="shared" si="15"/>
        <v>0</v>
      </c>
      <c r="H252" s="58">
        <f t="shared" si="16"/>
        <v>1</v>
      </c>
    </row>
    <row r="253" spans="1:8" ht="51">
      <c r="A253" s="21"/>
      <c r="B253" s="21" t="s">
        <v>95</v>
      </c>
      <c r="C253" s="21"/>
      <c r="D253" s="22" t="s">
        <v>123</v>
      </c>
      <c r="E253" s="23">
        <f>E254</f>
        <v>1.5</v>
      </c>
      <c r="F253" s="23">
        <f>F254</f>
        <v>1.5</v>
      </c>
      <c r="G253" s="52">
        <f>E253-F253</f>
        <v>0</v>
      </c>
      <c r="H253" s="54">
        <f>F253/E253</f>
        <v>1</v>
      </c>
    </row>
    <row r="254" spans="1:8" ht="25.5">
      <c r="A254" s="21"/>
      <c r="B254" s="21"/>
      <c r="C254" s="21" t="s">
        <v>553</v>
      </c>
      <c r="D254" s="22" t="s">
        <v>660</v>
      </c>
      <c r="E254" s="23">
        <v>1.5</v>
      </c>
      <c r="F254" s="23">
        <v>1.5</v>
      </c>
      <c r="G254" s="52">
        <f>E254-F254</f>
        <v>0</v>
      </c>
      <c r="H254" s="54">
        <f>F254/E254</f>
        <v>1</v>
      </c>
    </row>
    <row r="255" spans="1:8" ht="51">
      <c r="A255" s="21"/>
      <c r="B255" s="21" t="s">
        <v>96</v>
      </c>
      <c r="C255" s="21"/>
      <c r="D255" s="22" t="s">
        <v>124</v>
      </c>
      <c r="E255" s="23">
        <f>E256</f>
        <v>0</v>
      </c>
      <c r="F255" s="23">
        <f>F256</f>
        <v>0</v>
      </c>
      <c r="G255" s="52">
        <f>E255-F255</f>
        <v>0</v>
      </c>
      <c r="H255" s="54" t="e">
        <f>F255/E255</f>
        <v>#DIV/0!</v>
      </c>
    </row>
    <row r="256" spans="1:8" ht="25.5">
      <c r="A256" s="21"/>
      <c r="B256" s="21"/>
      <c r="C256" s="21" t="s">
        <v>553</v>
      </c>
      <c r="D256" s="22" t="s">
        <v>660</v>
      </c>
      <c r="E256" s="23">
        <v>0</v>
      </c>
      <c r="F256" s="23">
        <v>0</v>
      </c>
      <c r="G256" s="52">
        <f>E256-F256</f>
        <v>0</v>
      </c>
      <c r="H256" s="54" t="e">
        <f>F256/E256</f>
        <v>#DIV/0!</v>
      </c>
    </row>
    <row r="257" spans="1:8" ht="12.75">
      <c r="A257" s="21"/>
      <c r="B257" s="21" t="s">
        <v>1043</v>
      </c>
      <c r="C257" s="21"/>
      <c r="D257" s="44" t="s">
        <v>1058</v>
      </c>
      <c r="E257" s="23">
        <f>E258</f>
        <v>941.7</v>
      </c>
      <c r="F257" s="23">
        <f>F258</f>
        <v>0</v>
      </c>
      <c r="G257" s="52">
        <f aca="true" t="shared" si="17" ref="G257:G262">E257-F257</f>
        <v>941.7</v>
      </c>
      <c r="H257" s="54">
        <f aca="true" t="shared" si="18" ref="H257:H262">F257/E257</f>
        <v>0</v>
      </c>
    </row>
    <row r="258" spans="1:8" ht="12.75">
      <c r="A258" s="21"/>
      <c r="B258" s="21" t="s">
        <v>1044</v>
      </c>
      <c r="C258" s="21"/>
      <c r="D258" s="22"/>
      <c r="E258" s="23">
        <f>E259+E261</f>
        <v>941.7</v>
      </c>
      <c r="F258" s="23">
        <f>F259+F261</f>
        <v>0</v>
      </c>
      <c r="G258" s="52">
        <f t="shared" si="17"/>
        <v>941.7</v>
      </c>
      <c r="H258" s="54">
        <f t="shared" si="18"/>
        <v>0</v>
      </c>
    </row>
    <row r="259" spans="1:8" ht="38.25">
      <c r="A259" s="21"/>
      <c r="B259" s="21" t="s">
        <v>1045</v>
      </c>
      <c r="C259" s="21"/>
      <c r="D259" s="22" t="s">
        <v>1046</v>
      </c>
      <c r="E259" s="23">
        <f>E260</f>
        <v>696.9</v>
      </c>
      <c r="F259" s="23">
        <f>F260</f>
        <v>0</v>
      </c>
      <c r="G259" s="52">
        <f t="shared" si="17"/>
        <v>696.9</v>
      </c>
      <c r="H259" s="54">
        <f t="shared" si="18"/>
        <v>0</v>
      </c>
    </row>
    <row r="260" spans="1:8" ht="12.75">
      <c r="A260" s="21"/>
      <c r="B260" s="21"/>
      <c r="C260" s="21" t="s">
        <v>554</v>
      </c>
      <c r="D260" s="22" t="s">
        <v>555</v>
      </c>
      <c r="E260" s="23">
        <v>696.9</v>
      </c>
      <c r="F260" s="23">
        <v>0</v>
      </c>
      <c r="G260" s="52">
        <f t="shared" si="17"/>
        <v>696.9</v>
      </c>
      <c r="H260" s="54">
        <f t="shared" si="18"/>
        <v>0</v>
      </c>
    </row>
    <row r="261" spans="1:8" ht="38.25">
      <c r="A261" s="21"/>
      <c r="B261" s="21" t="s">
        <v>1047</v>
      </c>
      <c r="C261" s="21"/>
      <c r="D261" s="22" t="s">
        <v>1048</v>
      </c>
      <c r="E261" s="23">
        <f>E262</f>
        <v>244.8</v>
      </c>
      <c r="F261" s="23">
        <f>F262</f>
        <v>0</v>
      </c>
      <c r="G261" s="52">
        <f t="shared" si="17"/>
        <v>244.8</v>
      </c>
      <c r="H261" s="54">
        <f t="shared" si="18"/>
        <v>0</v>
      </c>
    </row>
    <row r="262" spans="1:8" ht="12.75">
      <c r="A262" s="21"/>
      <c r="B262" s="21"/>
      <c r="C262" s="21" t="s">
        <v>554</v>
      </c>
      <c r="D262" s="22" t="s">
        <v>555</v>
      </c>
      <c r="E262" s="23">
        <v>244.8</v>
      </c>
      <c r="F262" s="23">
        <v>0</v>
      </c>
      <c r="G262" s="52">
        <f t="shared" si="17"/>
        <v>244.8</v>
      </c>
      <c r="H262" s="54">
        <f t="shared" si="18"/>
        <v>0</v>
      </c>
    </row>
    <row r="263" spans="1:8" ht="12.75">
      <c r="A263" s="21"/>
      <c r="B263" s="21" t="s">
        <v>931</v>
      </c>
      <c r="C263" s="21"/>
      <c r="D263" s="22" t="s">
        <v>932</v>
      </c>
      <c r="E263" s="23">
        <f>E264</f>
        <v>800</v>
      </c>
      <c r="F263" s="23">
        <f>F264</f>
        <v>800</v>
      </c>
      <c r="G263" s="23">
        <f t="shared" si="15"/>
        <v>0</v>
      </c>
      <c r="H263" s="58">
        <f t="shared" si="16"/>
        <v>1</v>
      </c>
    </row>
    <row r="264" spans="1:8" ht="51">
      <c r="A264" s="21"/>
      <c r="B264" s="21" t="s">
        <v>937</v>
      </c>
      <c r="C264" s="21"/>
      <c r="D264" s="22" t="s">
        <v>938</v>
      </c>
      <c r="E264" s="23">
        <f>E265+E267+E266</f>
        <v>800</v>
      </c>
      <c r="F264" s="23">
        <f>F265+F267+F266</f>
        <v>800</v>
      </c>
      <c r="G264" s="23">
        <f t="shared" si="15"/>
        <v>0</v>
      </c>
      <c r="H264" s="58">
        <f t="shared" si="16"/>
        <v>1</v>
      </c>
    </row>
    <row r="265" spans="1:8" ht="25.5">
      <c r="A265" s="21"/>
      <c r="B265" s="21"/>
      <c r="C265" s="21" t="s">
        <v>553</v>
      </c>
      <c r="D265" s="22" t="s">
        <v>660</v>
      </c>
      <c r="E265" s="23"/>
      <c r="F265" s="23"/>
      <c r="G265" s="23">
        <f t="shared" si="15"/>
        <v>0</v>
      </c>
      <c r="H265" s="58" t="e">
        <f t="shared" si="16"/>
        <v>#DIV/0!</v>
      </c>
    </row>
    <row r="266" spans="1:8" ht="38.25">
      <c r="A266" s="21"/>
      <c r="B266" s="21"/>
      <c r="C266" s="21" t="s">
        <v>575</v>
      </c>
      <c r="D266" s="22" t="s">
        <v>688</v>
      </c>
      <c r="E266" s="23">
        <v>350</v>
      </c>
      <c r="F266" s="23">
        <v>350</v>
      </c>
      <c r="G266" s="23">
        <f t="shared" si="15"/>
        <v>0</v>
      </c>
      <c r="H266" s="58">
        <f t="shared" si="16"/>
        <v>1</v>
      </c>
    </row>
    <row r="267" spans="1:8" ht="12.75">
      <c r="A267" s="21"/>
      <c r="B267" s="21"/>
      <c r="C267" s="21" t="s">
        <v>554</v>
      </c>
      <c r="D267" s="22" t="s">
        <v>555</v>
      </c>
      <c r="E267" s="23">
        <v>450</v>
      </c>
      <c r="F267" s="23">
        <v>450</v>
      </c>
      <c r="G267" s="23">
        <f t="shared" si="15"/>
        <v>0</v>
      </c>
      <c r="H267" s="58">
        <f t="shared" si="16"/>
        <v>1</v>
      </c>
    </row>
    <row r="268" spans="1:8" ht="38.25">
      <c r="A268" s="21"/>
      <c r="B268" s="21" t="s">
        <v>985</v>
      </c>
      <c r="C268" s="21"/>
      <c r="D268" s="22" t="s">
        <v>988</v>
      </c>
      <c r="E268" s="23">
        <f>E271+E269</f>
        <v>1044.3</v>
      </c>
      <c r="F268" s="23">
        <f>F271+F269</f>
        <v>1044.3</v>
      </c>
      <c r="G268" s="23">
        <f t="shared" si="15"/>
        <v>0</v>
      </c>
      <c r="H268" s="58">
        <f t="shared" si="16"/>
        <v>1</v>
      </c>
    </row>
    <row r="269" spans="1:8" ht="51">
      <c r="A269" s="21"/>
      <c r="B269" s="21" t="s">
        <v>987</v>
      </c>
      <c r="C269" s="21"/>
      <c r="D269" s="22" t="s">
        <v>986</v>
      </c>
      <c r="E269" s="23">
        <f>E270</f>
        <v>1016</v>
      </c>
      <c r="F269" s="23">
        <f>F270</f>
        <v>1016</v>
      </c>
      <c r="G269" s="52">
        <f t="shared" si="15"/>
        <v>0</v>
      </c>
      <c r="H269" s="54">
        <f t="shared" si="16"/>
        <v>1</v>
      </c>
    </row>
    <row r="270" spans="1:8" ht="25.5">
      <c r="A270" s="21"/>
      <c r="B270" s="24"/>
      <c r="C270" s="24" t="s">
        <v>553</v>
      </c>
      <c r="D270" s="22" t="s">
        <v>660</v>
      </c>
      <c r="E270" s="23">
        <v>1016</v>
      </c>
      <c r="F270" s="23">
        <v>1016</v>
      </c>
      <c r="G270" s="52">
        <f t="shared" si="15"/>
        <v>0</v>
      </c>
      <c r="H270" s="54">
        <f t="shared" si="16"/>
        <v>1</v>
      </c>
    </row>
    <row r="271" spans="1:8" ht="38.25">
      <c r="A271" s="21"/>
      <c r="B271" s="21" t="s">
        <v>991</v>
      </c>
      <c r="C271" s="21"/>
      <c r="D271" s="22" t="s">
        <v>992</v>
      </c>
      <c r="E271" s="23">
        <f>E272</f>
        <v>28.3</v>
      </c>
      <c r="F271" s="23">
        <f>F272</f>
        <v>28.3</v>
      </c>
      <c r="G271" s="23">
        <f t="shared" si="15"/>
        <v>0</v>
      </c>
      <c r="H271" s="58">
        <f t="shared" si="16"/>
        <v>1</v>
      </c>
    </row>
    <row r="272" spans="1:8" ht="25.5">
      <c r="A272" s="21"/>
      <c r="B272" s="21"/>
      <c r="C272" s="21" t="s">
        <v>553</v>
      </c>
      <c r="D272" s="22" t="s">
        <v>660</v>
      </c>
      <c r="E272" s="23">
        <v>28.3</v>
      </c>
      <c r="F272" s="23">
        <v>28.3</v>
      </c>
      <c r="G272" s="23">
        <f t="shared" si="15"/>
        <v>0</v>
      </c>
      <c r="H272" s="58">
        <f t="shared" si="16"/>
        <v>1</v>
      </c>
    </row>
    <row r="273" spans="1:8" ht="12.75">
      <c r="A273" s="21"/>
      <c r="B273" s="21"/>
      <c r="C273" s="21"/>
      <c r="D273" s="22"/>
      <c r="E273" s="23"/>
      <c r="F273" s="23"/>
      <c r="G273" s="23"/>
      <c r="H273" s="58"/>
    </row>
    <row r="274" spans="1:8" s="32" customFormat="1" ht="25.5">
      <c r="A274" s="19" t="s">
        <v>601</v>
      </c>
      <c r="B274" s="19"/>
      <c r="C274" s="19"/>
      <c r="D274" s="35" t="s">
        <v>602</v>
      </c>
      <c r="E274" s="33">
        <f>E319+E275+E290</f>
        <v>68475.4</v>
      </c>
      <c r="F274" s="33">
        <f>F319+F275+F290</f>
        <v>55408.5</v>
      </c>
      <c r="G274" s="33">
        <f t="shared" si="15"/>
        <v>13066.899999999994</v>
      </c>
      <c r="H274" s="59">
        <f t="shared" si="16"/>
        <v>0.8091738054834292</v>
      </c>
    </row>
    <row r="275" spans="1:8" s="32" customFormat="1" ht="12.75">
      <c r="A275" s="21" t="s">
        <v>922</v>
      </c>
      <c r="B275" s="21"/>
      <c r="C275" s="21"/>
      <c r="D275" s="22" t="s">
        <v>923</v>
      </c>
      <c r="E275" s="23">
        <f>E276+E284+E280+E287</f>
        <v>33666.7</v>
      </c>
      <c r="F275" s="23">
        <f>F276+F284+F280+F287</f>
        <v>33040.3</v>
      </c>
      <c r="G275" s="23">
        <f t="shared" si="15"/>
        <v>626.3999999999942</v>
      </c>
      <c r="H275" s="58">
        <f t="shared" si="16"/>
        <v>0.9813940778276459</v>
      </c>
    </row>
    <row r="276" spans="1:8" s="32" customFormat="1" ht="38.25">
      <c r="A276" s="21"/>
      <c r="B276" s="24" t="s">
        <v>576</v>
      </c>
      <c r="C276" s="45"/>
      <c r="D276" s="44" t="s">
        <v>926</v>
      </c>
      <c r="E276" s="23">
        <f aca="true" t="shared" si="19" ref="E276:F278">E277</f>
        <v>1537.5</v>
      </c>
      <c r="F276" s="23">
        <f t="shared" si="19"/>
        <v>1537.5</v>
      </c>
      <c r="G276" s="23">
        <f t="shared" si="15"/>
        <v>0</v>
      </c>
      <c r="H276" s="58">
        <f t="shared" si="16"/>
        <v>1</v>
      </c>
    </row>
    <row r="277" spans="1:8" s="32" customFormat="1" ht="63.75">
      <c r="A277" s="21"/>
      <c r="B277" s="24" t="s">
        <v>927</v>
      </c>
      <c r="C277" s="45"/>
      <c r="D277" s="44" t="s">
        <v>928</v>
      </c>
      <c r="E277" s="23">
        <f t="shared" si="19"/>
        <v>1537.5</v>
      </c>
      <c r="F277" s="23">
        <f t="shared" si="19"/>
        <v>1537.5</v>
      </c>
      <c r="G277" s="23">
        <f t="shared" si="15"/>
        <v>0</v>
      </c>
      <c r="H277" s="58">
        <f t="shared" si="16"/>
        <v>1</v>
      </c>
    </row>
    <row r="278" spans="1:8" s="32" customFormat="1" ht="25.5">
      <c r="A278" s="21"/>
      <c r="B278" s="24" t="s">
        <v>924</v>
      </c>
      <c r="C278" s="45"/>
      <c r="D278" s="44" t="s">
        <v>925</v>
      </c>
      <c r="E278" s="23">
        <f t="shared" si="19"/>
        <v>1537.5</v>
      </c>
      <c r="F278" s="23">
        <f t="shared" si="19"/>
        <v>1537.5</v>
      </c>
      <c r="G278" s="23">
        <f t="shared" si="15"/>
        <v>0</v>
      </c>
      <c r="H278" s="58">
        <f t="shared" si="16"/>
        <v>1</v>
      </c>
    </row>
    <row r="279" spans="1:8" s="32" customFormat="1" ht="12.75">
      <c r="A279" s="21"/>
      <c r="B279" s="45"/>
      <c r="C279" s="45" t="s">
        <v>559</v>
      </c>
      <c r="D279" s="44" t="s">
        <v>560</v>
      </c>
      <c r="E279" s="23">
        <v>1537.5</v>
      </c>
      <c r="F279" s="23">
        <v>1537.5</v>
      </c>
      <c r="G279" s="23">
        <f t="shared" si="15"/>
        <v>0</v>
      </c>
      <c r="H279" s="58">
        <f t="shared" si="16"/>
        <v>1</v>
      </c>
    </row>
    <row r="280" spans="1:8" s="32" customFormat="1" ht="38.25">
      <c r="A280" s="21"/>
      <c r="B280" s="219" t="s">
        <v>581</v>
      </c>
      <c r="C280" s="219"/>
      <c r="D280" s="220" t="s">
        <v>174</v>
      </c>
      <c r="E280" s="23">
        <f aca="true" t="shared" si="20" ref="E280:F282">E281</f>
        <v>32031.6</v>
      </c>
      <c r="F280" s="23">
        <f t="shared" si="20"/>
        <v>31405.3</v>
      </c>
      <c r="G280" s="52">
        <f t="shared" si="15"/>
        <v>626.2999999999993</v>
      </c>
      <c r="H280" s="54">
        <f t="shared" si="16"/>
        <v>0.9804474331597548</v>
      </c>
    </row>
    <row r="281" spans="1:8" s="32" customFormat="1" ht="76.5">
      <c r="A281" s="21"/>
      <c r="B281" s="219" t="s">
        <v>160</v>
      </c>
      <c r="C281" s="219"/>
      <c r="D281" s="220" t="s">
        <v>173</v>
      </c>
      <c r="E281" s="23">
        <f t="shared" si="20"/>
        <v>32031.6</v>
      </c>
      <c r="F281" s="23">
        <f t="shared" si="20"/>
        <v>31405.3</v>
      </c>
      <c r="G281" s="52">
        <f t="shared" si="15"/>
        <v>626.2999999999993</v>
      </c>
      <c r="H281" s="54">
        <f t="shared" si="16"/>
        <v>0.9804474331597548</v>
      </c>
    </row>
    <row r="282" spans="1:8" s="32" customFormat="1" ht="25.5">
      <c r="A282" s="21"/>
      <c r="B282" s="219" t="s">
        <v>163</v>
      </c>
      <c r="C282" s="219"/>
      <c r="D282" s="220" t="s">
        <v>175</v>
      </c>
      <c r="E282" s="23">
        <f t="shared" si="20"/>
        <v>32031.6</v>
      </c>
      <c r="F282" s="23">
        <f t="shared" si="20"/>
        <v>31405.3</v>
      </c>
      <c r="G282" s="52">
        <f t="shared" si="15"/>
        <v>626.2999999999993</v>
      </c>
      <c r="H282" s="54">
        <f t="shared" si="16"/>
        <v>0.9804474331597548</v>
      </c>
    </row>
    <row r="283" spans="1:8" s="32" customFormat="1" ht="12.75">
      <c r="A283" s="21"/>
      <c r="B283" s="219"/>
      <c r="C283" s="45" t="s">
        <v>559</v>
      </c>
      <c r="D283" s="44" t="s">
        <v>560</v>
      </c>
      <c r="E283" s="23">
        <v>32031.6</v>
      </c>
      <c r="F283" s="23">
        <v>31405.3</v>
      </c>
      <c r="G283" s="52">
        <f t="shared" si="15"/>
        <v>626.2999999999993</v>
      </c>
      <c r="H283" s="54">
        <f t="shared" si="16"/>
        <v>0.9804474331597548</v>
      </c>
    </row>
    <row r="284" spans="1:8" s="32" customFormat="1" ht="25.5">
      <c r="A284" s="21"/>
      <c r="B284" s="24" t="s">
        <v>903</v>
      </c>
      <c r="C284" s="24"/>
      <c r="D284" s="55" t="s">
        <v>904</v>
      </c>
      <c r="E284" s="23">
        <f>E285</f>
        <v>97.6</v>
      </c>
      <c r="F284" s="23">
        <f>F285</f>
        <v>97.5</v>
      </c>
      <c r="G284" s="52">
        <f aca="true" t="shared" si="21" ref="G284:G289">E284-F284</f>
        <v>0.09999999999999432</v>
      </c>
      <c r="H284" s="54">
        <f aca="true" t="shared" si="22" ref="H284:H289">F284/E284</f>
        <v>0.9989754098360656</v>
      </c>
    </row>
    <row r="285" spans="1:8" s="32" customFormat="1" ht="25.5">
      <c r="A285" s="21"/>
      <c r="B285" s="24" t="s">
        <v>107</v>
      </c>
      <c r="C285" s="24"/>
      <c r="D285" s="22" t="s">
        <v>135</v>
      </c>
      <c r="E285" s="23">
        <f>E286</f>
        <v>97.6</v>
      </c>
      <c r="F285" s="23">
        <f>F286</f>
        <v>97.5</v>
      </c>
      <c r="G285" s="52">
        <f t="shared" si="21"/>
        <v>0.09999999999999432</v>
      </c>
      <c r="H285" s="54">
        <f t="shared" si="22"/>
        <v>0.9989754098360656</v>
      </c>
    </row>
    <row r="286" spans="1:8" s="32" customFormat="1" ht="12.75">
      <c r="A286" s="21"/>
      <c r="B286" s="24"/>
      <c r="C286" s="24" t="s">
        <v>895</v>
      </c>
      <c r="D286" s="48" t="s">
        <v>896</v>
      </c>
      <c r="E286" s="23">
        <v>97.6</v>
      </c>
      <c r="F286" s="23">
        <v>97.5</v>
      </c>
      <c r="G286" s="52">
        <f t="shared" si="21"/>
        <v>0.09999999999999432</v>
      </c>
      <c r="H286" s="54">
        <f t="shared" si="22"/>
        <v>0.9989754098360656</v>
      </c>
    </row>
    <row r="287" spans="1:8" s="32" customFormat="1" ht="38.25">
      <c r="A287" s="21"/>
      <c r="B287" s="21" t="s">
        <v>985</v>
      </c>
      <c r="C287" s="21"/>
      <c r="D287" s="22" t="s">
        <v>988</v>
      </c>
      <c r="E287" s="23">
        <f>E288</f>
        <v>0</v>
      </c>
      <c r="F287" s="23">
        <f>F288</f>
        <v>0</v>
      </c>
      <c r="G287" s="52">
        <f t="shared" si="21"/>
        <v>0</v>
      </c>
      <c r="H287" s="54" t="e">
        <f t="shared" si="22"/>
        <v>#DIV/0!</v>
      </c>
    </row>
    <row r="288" spans="1:8" s="32" customFormat="1" ht="51">
      <c r="A288" s="21"/>
      <c r="B288" s="21" t="s">
        <v>987</v>
      </c>
      <c r="C288" s="21"/>
      <c r="D288" s="22" t="s">
        <v>986</v>
      </c>
      <c r="E288" s="23">
        <f>E289</f>
        <v>0</v>
      </c>
      <c r="F288" s="23">
        <f>F289</f>
        <v>0</v>
      </c>
      <c r="G288" s="52">
        <f t="shared" si="21"/>
        <v>0</v>
      </c>
      <c r="H288" s="54" t="e">
        <f t="shared" si="22"/>
        <v>#DIV/0!</v>
      </c>
    </row>
    <row r="289" spans="1:8" s="32" customFormat="1" ht="12.75">
      <c r="A289" s="21"/>
      <c r="B289" s="21"/>
      <c r="C289" s="21" t="s">
        <v>559</v>
      </c>
      <c r="D289" s="22" t="s">
        <v>560</v>
      </c>
      <c r="E289" s="23">
        <v>0</v>
      </c>
      <c r="F289" s="23">
        <v>0</v>
      </c>
      <c r="G289" s="52">
        <f t="shared" si="21"/>
        <v>0</v>
      </c>
      <c r="H289" s="54" t="e">
        <f t="shared" si="22"/>
        <v>#DIV/0!</v>
      </c>
    </row>
    <row r="290" spans="1:8" s="32" customFormat="1" ht="12.75">
      <c r="A290" s="21" t="s">
        <v>916</v>
      </c>
      <c r="B290" s="21"/>
      <c r="C290" s="21"/>
      <c r="D290" s="22" t="s">
        <v>917</v>
      </c>
      <c r="E290" s="23">
        <f>E291+E304+E315+E294+E299</f>
        <v>33921.2</v>
      </c>
      <c r="F290" s="23">
        <f>F291+F304+F315+F294+F299</f>
        <v>21968.2</v>
      </c>
      <c r="G290" s="23">
        <f t="shared" si="15"/>
        <v>11952.999999999996</v>
      </c>
      <c r="H290" s="58">
        <f t="shared" si="16"/>
        <v>0.6476244944164712</v>
      </c>
    </row>
    <row r="291" spans="1:8" s="32" customFormat="1" ht="25.5">
      <c r="A291" s="21"/>
      <c r="B291" s="21" t="s">
        <v>565</v>
      </c>
      <c r="C291" s="21"/>
      <c r="D291" s="22" t="s">
        <v>807</v>
      </c>
      <c r="E291" s="23">
        <f>E292</f>
        <v>60</v>
      </c>
      <c r="F291" s="23">
        <f>F292</f>
        <v>0</v>
      </c>
      <c r="G291" s="23">
        <f t="shared" si="15"/>
        <v>60</v>
      </c>
      <c r="H291" s="58">
        <f t="shared" si="16"/>
        <v>0</v>
      </c>
    </row>
    <row r="292" spans="1:8" s="32" customFormat="1" ht="38.25">
      <c r="A292" s="21"/>
      <c r="B292" s="21" t="s">
        <v>918</v>
      </c>
      <c r="C292" s="21"/>
      <c r="D292" s="22" t="s">
        <v>919</v>
      </c>
      <c r="E292" s="23">
        <f>E293</f>
        <v>60</v>
      </c>
      <c r="F292" s="23">
        <f>F293</f>
        <v>0</v>
      </c>
      <c r="G292" s="23">
        <f t="shared" si="15"/>
        <v>60</v>
      </c>
      <c r="H292" s="58">
        <f t="shared" si="16"/>
        <v>0</v>
      </c>
    </row>
    <row r="293" spans="1:8" s="32" customFormat="1" ht="12.75">
      <c r="A293" s="21"/>
      <c r="B293" s="21"/>
      <c r="C293" s="24" t="s">
        <v>895</v>
      </c>
      <c r="D293" s="55" t="s">
        <v>896</v>
      </c>
      <c r="E293" s="23">
        <v>60</v>
      </c>
      <c r="F293" s="23">
        <v>0</v>
      </c>
      <c r="G293" s="23">
        <f t="shared" si="15"/>
        <v>60</v>
      </c>
      <c r="H293" s="58">
        <f t="shared" si="16"/>
        <v>0</v>
      </c>
    </row>
    <row r="294" spans="1:8" s="32" customFormat="1" ht="51">
      <c r="A294" s="21"/>
      <c r="B294" s="219" t="s">
        <v>594</v>
      </c>
      <c r="C294" s="219"/>
      <c r="D294" s="22" t="s">
        <v>176</v>
      </c>
      <c r="E294" s="23">
        <f>E295</f>
        <v>15849.5</v>
      </c>
      <c r="F294" s="23">
        <f>F295</f>
        <v>15849.5</v>
      </c>
      <c r="G294" s="52">
        <f t="shared" si="15"/>
        <v>0</v>
      </c>
      <c r="H294" s="54">
        <f t="shared" si="16"/>
        <v>1</v>
      </c>
    </row>
    <row r="295" spans="1:8" s="32" customFormat="1" ht="63.75">
      <c r="A295" s="21"/>
      <c r="B295" s="219" t="s">
        <v>164</v>
      </c>
      <c r="C295" s="219"/>
      <c r="D295" s="22" t="s">
        <v>177</v>
      </c>
      <c r="E295" s="23">
        <f>E296</f>
        <v>15849.5</v>
      </c>
      <c r="F295" s="23">
        <f>F296</f>
        <v>15849.5</v>
      </c>
      <c r="G295" s="52">
        <f t="shared" si="15"/>
        <v>0</v>
      </c>
      <c r="H295" s="54">
        <f t="shared" si="16"/>
        <v>1</v>
      </c>
    </row>
    <row r="296" spans="1:8" s="32" customFormat="1" ht="51">
      <c r="A296" s="21"/>
      <c r="B296" s="219" t="s">
        <v>165</v>
      </c>
      <c r="C296" s="219"/>
      <c r="D296" s="22" t="s">
        <v>178</v>
      </c>
      <c r="E296" s="23">
        <f>E298+E297</f>
        <v>15849.5</v>
      </c>
      <c r="F296" s="23">
        <f>F298+F297</f>
        <v>15849.5</v>
      </c>
      <c r="G296" s="52">
        <f t="shared" si="15"/>
        <v>0</v>
      </c>
      <c r="H296" s="54">
        <f t="shared" si="16"/>
        <v>1</v>
      </c>
    </row>
    <row r="297" spans="1:8" s="32" customFormat="1" ht="12.75">
      <c r="A297" s="21"/>
      <c r="B297" s="219"/>
      <c r="C297" s="21" t="s">
        <v>559</v>
      </c>
      <c r="D297" s="22" t="s">
        <v>560</v>
      </c>
      <c r="E297" s="23">
        <v>13862</v>
      </c>
      <c r="F297" s="23">
        <v>13862</v>
      </c>
      <c r="G297" s="52">
        <f t="shared" si="15"/>
        <v>0</v>
      </c>
      <c r="H297" s="54">
        <f t="shared" si="16"/>
        <v>1</v>
      </c>
    </row>
    <row r="298" spans="1:8" s="32" customFormat="1" ht="12.75">
      <c r="A298" s="21"/>
      <c r="B298" s="219"/>
      <c r="C298" s="21" t="s">
        <v>895</v>
      </c>
      <c r="D298" s="22" t="s">
        <v>896</v>
      </c>
      <c r="E298" s="23">
        <v>1987.5</v>
      </c>
      <c r="F298" s="23">
        <v>1987.5</v>
      </c>
      <c r="G298" s="52">
        <f t="shared" si="15"/>
        <v>0</v>
      </c>
      <c r="H298" s="54">
        <f t="shared" si="16"/>
        <v>1</v>
      </c>
    </row>
    <row r="299" spans="1:8" s="32" customFormat="1" ht="38.25">
      <c r="A299" s="21"/>
      <c r="B299" s="219" t="s">
        <v>581</v>
      </c>
      <c r="C299" s="219"/>
      <c r="D299" s="22" t="s">
        <v>174</v>
      </c>
      <c r="E299" s="23">
        <f>E300</f>
        <v>9126.7</v>
      </c>
      <c r="F299" s="23">
        <f>F300</f>
        <v>0</v>
      </c>
      <c r="G299" s="52">
        <f t="shared" si="15"/>
        <v>9126.7</v>
      </c>
      <c r="H299" s="54">
        <f t="shared" si="16"/>
        <v>0</v>
      </c>
    </row>
    <row r="300" spans="1:8" s="32" customFormat="1" ht="76.5">
      <c r="A300" s="21"/>
      <c r="B300" s="219" t="s">
        <v>160</v>
      </c>
      <c r="C300" s="219"/>
      <c r="D300" s="22" t="s">
        <v>173</v>
      </c>
      <c r="E300" s="23">
        <f>E301</f>
        <v>9126.7</v>
      </c>
      <c r="F300" s="23">
        <f>F301</f>
        <v>0</v>
      </c>
      <c r="G300" s="52">
        <f t="shared" si="15"/>
        <v>9126.7</v>
      </c>
      <c r="H300" s="54">
        <f t="shared" si="16"/>
        <v>0</v>
      </c>
    </row>
    <row r="301" spans="1:8" s="32" customFormat="1" ht="63.75">
      <c r="A301" s="21"/>
      <c r="B301" s="219" t="s">
        <v>161</v>
      </c>
      <c r="C301" s="219"/>
      <c r="D301" s="22" t="s">
        <v>172</v>
      </c>
      <c r="E301" s="23">
        <f>E303+E302</f>
        <v>9126.7</v>
      </c>
      <c r="F301" s="23">
        <f>F303+F302</f>
        <v>0</v>
      </c>
      <c r="G301" s="52">
        <f t="shared" si="15"/>
        <v>9126.7</v>
      </c>
      <c r="H301" s="54">
        <f t="shared" si="16"/>
        <v>0</v>
      </c>
    </row>
    <row r="302" spans="1:8" s="32" customFormat="1" ht="12.75">
      <c r="A302" s="21"/>
      <c r="B302" s="219"/>
      <c r="C302" s="219" t="s">
        <v>559</v>
      </c>
      <c r="D302" s="22" t="s">
        <v>560</v>
      </c>
      <c r="E302" s="23">
        <v>7636.1</v>
      </c>
      <c r="F302" s="23">
        <v>0</v>
      </c>
      <c r="G302" s="52">
        <f t="shared" si="15"/>
        <v>7636.1</v>
      </c>
      <c r="H302" s="54">
        <f t="shared" si="16"/>
        <v>0</v>
      </c>
    </row>
    <row r="303" spans="1:8" s="32" customFormat="1" ht="12.75">
      <c r="A303" s="21"/>
      <c r="B303" s="219"/>
      <c r="C303" s="21" t="s">
        <v>895</v>
      </c>
      <c r="D303" s="22" t="s">
        <v>896</v>
      </c>
      <c r="E303" s="23">
        <v>1490.6</v>
      </c>
      <c r="F303" s="23">
        <v>0</v>
      </c>
      <c r="G303" s="52">
        <f t="shared" si="15"/>
        <v>1490.6</v>
      </c>
      <c r="H303" s="54">
        <f t="shared" si="16"/>
        <v>0</v>
      </c>
    </row>
    <row r="304" spans="1:8" s="32" customFormat="1" ht="25.5">
      <c r="A304" s="21"/>
      <c r="B304" s="24" t="s">
        <v>903</v>
      </c>
      <c r="C304" s="219"/>
      <c r="D304" s="220" t="s">
        <v>904</v>
      </c>
      <c r="E304" s="23">
        <f>E313+E311+E309+E307+E305</f>
        <v>6984.8</v>
      </c>
      <c r="F304" s="23">
        <f>F313+F311+F309+F307+F305</f>
        <v>4218.5</v>
      </c>
      <c r="G304" s="52">
        <f>E304-F304</f>
        <v>2766.3</v>
      </c>
      <c r="H304" s="54">
        <f>F304/E304</f>
        <v>0.6039543007673805</v>
      </c>
    </row>
    <row r="305" spans="1:8" s="32" customFormat="1" ht="38.25">
      <c r="A305" s="21"/>
      <c r="B305" s="219" t="s">
        <v>166</v>
      </c>
      <c r="C305" s="219"/>
      <c r="D305" s="220" t="s">
        <v>179</v>
      </c>
      <c r="E305" s="23">
        <f>E306</f>
        <v>733.8</v>
      </c>
      <c r="F305" s="23">
        <f>F306</f>
        <v>0</v>
      </c>
      <c r="G305" s="52">
        <f>E305-F305</f>
        <v>733.8</v>
      </c>
      <c r="H305" s="54">
        <f>F305/E305</f>
        <v>0</v>
      </c>
    </row>
    <row r="306" spans="1:8" s="32" customFormat="1" ht="12.75">
      <c r="A306" s="21"/>
      <c r="B306" s="219"/>
      <c r="C306" s="21" t="s">
        <v>559</v>
      </c>
      <c r="D306" s="22" t="s">
        <v>560</v>
      </c>
      <c r="E306" s="23">
        <v>733.8</v>
      </c>
      <c r="F306" s="23">
        <v>0</v>
      </c>
      <c r="G306" s="52">
        <f>E306-F306</f>
        <v>733.8</v>
      </c>
      <c r="H306" s="54">
        <f>F306/E306</f>
        <v>0</v>
      </c>
    </row>
    <row r="307" spans="1:8" s="32" customFormat="1" ht="24" customHeight="1">
      <c r="A307" s="21"/>
      <c r="B307" s="24" t="s">
        <v>108</v>
      </c>
      <c r="C307" s="24"/>
      <c r="D307" s="55" t="s">
        <v>136</v>
      </c>
      <c r="E307" s="23">
        <f>E308</f>
        <v>1300</v>
      </c>
      <c r="F307" s="23">
        <f>F308</f>
        <v>1264.4</v>
      </c>
      <c r="G307" s="52">
        <f aca="true" t="shared" si="23" ref="G307:G312">E307-F307</f>
        <v>35.59999999999991</v>
      </c>
      <c r="H307" s="54">
        <f aca="true" t="shared" si="24" ref="H307:H312">F307/E307</f>
        <v>0.9726153846153847</v>
      </c>
    </row>
    <row r="308" spans="1:8" s="32" customFormat="1" ht="12.75">
      <c r="A308" s="21"/>
      <c r="B308" s="24"/>
      <c r="C308" s="24" t="s">
        <v>895</v>
      </c>
      <c r="D308" s="48" t="s">
        <v>896</v>
      </c>
      <c r="E308" s="23">
        <v>1300</v>
      </c>
      <c r="F308" s="23">
        <v>1264.4</v>
      </c>
      <c r="G308" s="52">
        <f t="shared" si="23"/>
        <v>35.59999999999991</v>
      </c>
      <c r="H308" s="54">
        <f t="shared" si="24"/>
        <v>0.9726153846153847</v>
      </c>
    </row>
    <row r="309" spans="1:8" s="32" customFormat="1" ht="12.75">
      <c r="A309" s="21"/>
      <c r="B309" s="24" t="s">
        <v>109</v>
      </c>
      <c r="C309" s="24"/>
      <c r="D309" s="48" t="s">
        <v>137</v>
      </c>
      <c r="E309" s="23">
        <f>E310</f>
        <v>454.1</v>
      </c>
      <c r="F309" s="23">
        <f>F310</f>
        <v>454.1</v>
      </c>
      <c r="G309" s="52">
        <f t="shared" si="23"/>
        <v>0</v>
      </c>
      <c r="H309" s="54">
        <f t="shared" si="24"/>
        <v>1</v>
      </c>
    </row>
    <row r="310" spans="1:8" s="32" customFormat="1" ht="12.75">
      <c r="A310" s="21"/>
      <c r="B310" s="24"/>
      <c r="C310" s="24" t="s">
        <v>895</v>
      </c>
      <c r="D310" s="48" t="s">
        <v>896</v>
      </c>
      <c r="E310" s="23">
        <v>454.1</v>
      </c>
      <c r="F310" s="23">
        <v>454.1</v>
      </c>
      <c r="G310" s="52">
        <f t="shared" si="23"/>
        <v>0</v>
      </c>
      <c r="H310" s="54">
        <f t="shared" si="24"/>
        <v>1</v>
      </c>
    </row>
    <row r="311" spans="1:8" s="32" customFormat="1" ht="12.75">
      <c r="A311" s="21"/>
      <c r="B311" s="24" t="s">
        <v>110</v>
      </c>
      <c r="C311" s="24"/>
      <c r="D311" s="48" t="s">
        <v>138</v>
      </c>
      <c r="E311" s="23">
        <f>E312</f>
        <v>496.9</v>
      </c>
      <c r="F311" s="23">
        <f>F312</f>
        <v>0</v>
      </c>
      <c r="G311" s="52">
        <f t="shared" si="23"/>
        <v>496.9</v>
      </c>
      <c r="H311" s="54">
        <f t="shared" si="24"/>
        <v>0</v>
      </c>
    </row>
    <row r="312" spans="1:8" s="32" customFormat="1" ht="12.75">
      <c r="A312" s="21"/>
      <c r="B312" s="24"/>
      <c r="C312" s="24" t="s">
        <v>895</v>
      </c>
      <c r="D312" s="48" t="s">
        <v>896</v>
      </c>
      <c r="E312" s="23">
        <v>496.9</v>
      </c>
      <c r="F312" s="23">
        <v>0</v>
      </c>
      <c r="G312" s="52">
        <f t="shared" si="23"/>
        <v>496.9</v>
      </c>
      <c r="H312" s="54">
        <f t="shared" si="24"/>
        <v>0</v>
      </c>
    </row>
    <row r="313" spans="1:8" s="32" customFormat="1" ht="76.5">
      <c r="A313" s="21"/>
      <c r="B313" s="219" t="s">
        <v>87</v>
      </c>
      <c r="C313" s="219"/>
      <c r="D313" s="220" t="s">
        <v>114</v>
      </c>
      <c r="E313" s="23">
        <f>E314</f>
        <v>4000</v>
      </c>
      <c r="F313" s="23">
        <f>F314</f>
        <v>2500</v>
      </c>
      <c r="G313" s="52">
        <f aca="true" t="shared" si="25" ref="G313:G318">E313-F313</f>
        <v>1500</v>
      </c>
      <c r="H313" s="54">
        <f aca="true" t="shared" si="26" ref="H313:H318">F313/E313</f>
        <v>0.625</v>
      </c>
    </row>
    <row r="314" spans="1:8" s="32" customFormat="1" ht="12.75">
      <c r="A314" s="21"/>
      <c r="B314" s="219"/>
      <c r="C314" s="45" t="s">
        <v>559</v>
      </c>
      <c r="D314" s="44" t="s">
        <v>560</v>
      </c>
      <c r="E314" s="23">
        <v>4000</v>
      </c>
      <c r="F314" s="23">
        <v>2500</v>
      </c>
      <c r="G314" s="52">
        <f t="shared" si="25"/>
        <v>1500</v>
      </c>
      <c r="H314" s="54">
        <f t="shared" si="26"/>
        <v>0.625</v>
      </c>
    </row>
    <row r="315" spans="1:8" s="32" customFormat="1" ht="38.25">
      <c r="A315" s="21"/>
      <c r="B315" s="21" t="s">
        <v>985</v>
      </c>
      <c r="C315" s="21"/>
      <c r="D315" s="44" t="s">
        <v>988</v>
      </c>
      <c r="E315" s="23">
        <f>E316</f>
        <v>1900.2</v>
      </c>
      <c r="F315" s="23">
        <f>F316</f>
        <v>1900.2</v>
      </c>
      <c r="G315" s="52">
        <f t="shared" si="25"/>
        <v>0</v>
      </c>
      <c r="H315" s="54">
        <f t="shared" si="26"/>
        <v>1</v>
      </c>
    </row>
    <row r="316" spans="1:8" s="32" customFormat="1" ht="51">
      <c r="A316" s="21"/>
      <c r="B316" s="21" t="s">
        <v>987</v>
      </c>
      <c r="C316" s="21"/>
      <c r="D316" s="22" t="s">
        <v>986</v>
      </c>
      <c r="E316" s="23">
        <f>E317+E318</f>
        <v>1900.2</v>
      </c>
      <c r="F316" s="23">
        <f>F317+F318</f>
        <v>1900.2</v>
      </c>
      <c r="G316" s="52">
        <f t="shared" si="25"/>
        <v>0</v>
      </c>
      <c r="H316" s="54">
        <f t="shared" si="26"/>
        <v>1</v>
      </c>
    </row>
    <row r="317" spans="1:8" s="32" customFormat="1" ht="12.75">
      <c r="A317" s="21"/>
      <c r="B317" s="21"/>
      <c r="C317" s="24" t="s">
        <v>895</v>
      </c>
      <c r="D317" s="48" t="s">
        <v>896</v>
      </c>
      <c r="E317" s="23">
        <v>1440.7</v>
      </c>
      <c r="F317" s="23">
        <v>1440.7</v>
      </c>
      <c r="G317" s="52">
        <f t="shared" si="25"/>
        <v>0</v>
      </c>
      <c r="H317" s="54">
        <f t="shared" si="26"/>
        <v>1</v>
      </c>
    </row>
    <row r="318" spans="1:8" s="32" customFormat="1" ht="12.75">
      <c r="A318" s="21"/>
      <c r="B318" s="21"/>
      <c r="C318" s="21" t="s">
        <v>559</v>
      </c>
      <c r="D318" s="22" t="s">
        <v>560</v>
      </c>
      <c r="E318" s="23">
        <v>459.5</v>
      </c>
      <c r="F318" s="23">
        <v>459.5</v>
      </c>
      <c r="G318" s="52">
        <f t="shared" si="25"/>
        <v>0</v>
      </c>
      <c r="H318" s="54">
        <f t="shared" si="26"/>
        <v>1</v>
      </c>
    </row>
    <row r="319" spans="1:8" ht="12.75">
      <c r="A319" s="21" t="s">
        <v>742</v>
      </c>
      <c r="B319" s="21"/>
      <c r="C319" s="21"/>
      <c r="D319" s="22" t="s">
        <v>743</v>
      </c>
      <c r="E319" s="23">
        <f>E320+E323</f>
        <v>887.5</v>
      </c>
      <c r="F319" s="23">
        <f>F320+F323</f>
        <v>400</v>
      </c>
      <c r="G319" s="23">
        <f t="shared" si="15"/>
        <v>487.5</v>
      </c>
      <c r="H319" s="58">
        <f t="shared" si="16"/>
        <v>0.4507042253521127</v>
      </c>
    </row>
    <row r="320" spans="1:8" ht="12.75">
      <c r="A320" s="21"/>
      <c r="B320" s="21" t="s">
        <v>594</v>
      </c>
      <c r="C320" s="21"/>
      <c r="D320" s="22" t="s">
        <v>743</v>
      </c>
      <c r="E320" s="23">
        <f>E321</f>
        <v>400</v>
      </c>
      <c r="F320" s="23">
        <f>F321</f>
        <v>400</v>
      </c>
      <c r="G320" s="23">
        <f t="shared" si="15"/>
        <v>0</v>
      </c>
      <c r="H320" s="58">
        <f t="shared" si="16"/>
        <v>1</v>
      </c>
    </row>
    <row r="321" spans="1:8" ht="38.25">
      <c r="A321" s="21"/>
      <c r="B321" s="21" t="s">
        <v>744</v>
      </c>
      <c r="C321" s="21"/>
      <c r="D321" s="22" t="s">
        <v>745</v>
      </c>
      <c r="E321" s="23">
        <f>E322</f>
        <v>400</v>
      </c>
      <c r="F321" s="23">
        <f>F322</f>
        <v>400</v>
      </c>
      <c r="G321" s="23">
        <f t="shared" si="15"/>
        <v>0</v>
      </c>
      <c r="H321" s="58">
        <f t="shared" si="16"/>
        <v>1</v>
      </c>
    </row>
    <row r="322" spans="1:8" ht="12.75">
      <c r="A322" s="21"/>
      <c r="B322" s="21"/>
      <c r="C322" s="21" t="s">
        <v>554</v>
      </c>
      <c r="D322" s="22" t="s">
        <v>555</v>
      </c>
      <c r="E322" s="23">
        <v>400</v>
      </c>
      <c r="F322" s="23">
        <v>400</v>
      </c>
      <c r="G322" s="23">
        <f t="shared" si="15"/>
        <v>0</v>
      </c>
      <c r="H322" s="58">
        <f t="shared" si="16"/>
        <v>1</v>
      </c>
    </row>
    <row r="323" spans="1:8" ht="38.25">
      <c r="A323" s="21"/>
      <c r="B323" s="21" t="s">
        <v>985</v>
      </c>
      <c r="C323" s="21"/>
      <c r="D323" s="22" t="s">
        <v>988</v>
      </c>
      <c r="E323" s="23">
        <f>E324</f>
        <v>487.5</v>
      </c>
      <c r="F323" s="23">
        <f>F324</f>
        <v>0</v>
      </c>
      <c r="G323" s="52">
        <f>E323-F323</f>
        <v>487.5</v>
      </c>
      <c r="H323" s="54">
        <f>F323/E323</f>
        <v>0</v>
      </c>
    </row>
    <row r="324" spans="1:8" ht="51">
      <c r="A324" s="21"/>
      <c r="B324" s="21" t="s">
        <v>987</v>
      </c>
      <c r="C324" s="21"/>
      <c r="D324" s="22" t="s">
        <v>986</v>
      </c>
      <c r="E324" s="23">
        <f>E325</f>
        <v>487.5</v>
      </c>
      <c r="F324" s="23">
        <f>F325</f>
        <v>0</v>
      </c>
      <c r="G324" s="52">
        <f>E324-F324</f>
        <v>487.5</v>
      </c>
      <c r="H324" s="54">
        <f>F324/E324</f>
        <v>0</v>
      </c>
    </row>
    <row r="325" spans="1:8" ht="12.75">
      <c r="A325" s="21"/>
      <c r="B325" s="219"/>
      <c r="C325" s="45" t="s">
        <v>559</v>
      </c>
      <c r="D325" s="44" t="s">
        <v>560</v>
      </c>
      <c r="E325" s="23">
        <v>487.5</v>
      </c>
      <c r="F325" s="23">
        <v>0</v>
      </c>
      <c r="G325" s="52">
        <f>E325-F325</f>
        <v>487.5</v>
      </c>
      <c r="H325" s="54">
        <f>F325/E325</f>
        <v>0</v>
      </c>
    </row>
    <row r="326" spans="1:8" ht="12.75">
      <c r="A326" s="21"/>
      <c r="B326" s="21"/>
      <c r="C326" s="21"/>
      <c r="D326" s="22"/>
      <c r="E326" s="23"/>
      <c r="F326" s="23"/>
      <c r="G326" s="23"/>
      <c r="H326" s="58"/>
    </row>
    <row r="327" spans="1:8" s="32" customFormat="1" ht="12.75">
      <c r="A327" s="19" t="s">
        <v>603</v>
      </c>
      <c r="B327" s="19"/>
      <c r="C327" s="19"/>
      <c r="D327" s="35" t="s">
        <v>604</v>
      </c>
      <c r="E327" s="33">
        <f>E328</f>
        <v>873.5</v>
      </c>
      <c r="F327" s="33">
        <f>F328</f>
        <v>873.5</v>
      </c>
      <c r="G327" s="33">
        <f t="shared" si="15"/>
        <v>0</v>
      </c>
      <c r="H327" s="59">
        <f t="shared" si="16"/>
        <v>1</v>
      </c>
    </row>
    <row r="328" spans="1:8" ht="25.5">
      <c r="A328" s="21" t="s">
        <v>605</v>
      </c>
      <c r="B328" s="21"/>
      <c r="C328" s="21"/>
      <c r="D328" s="22" t="s">
        <v>606</v>
      </c>
      <c r="E328" s="23">
        <f>E329+E334</f>
        <v>873.5</v>
      </c>
      <c r="F328" s="23">
        <f>F329+F334</f>
        <v>873.5</v>
      </c>
      <c r="G328" s="23">
        <f t="shared" si="15"/>
        <v>0</v>
      </c>
      <c r="H328" s="58">
        <f t="shared" si="16"/>
        <v>1</v>
      </c>
    </row>
    <row r="329" spans="1:8" ht="12.75">
      <c r="A329" s="21"/>
      <c r="B329" s="21" t="s">
        <v>573</v>
      </c>
      <c r="C329" s="21"/>
      <c r="D329" s="22" t="s">
        <v>876</v>
      </c>
      <c r="E329" s="23">
        <f>E330</f>
        <v>473.5</v>
      </c>
      <c r="F329" s="23">
        <f>F330</f>
        <v>473.5</v>
      </c>
      <c r="G329" s="23">
        <f t="shared" si="15"/>
        <v>0</v>
      </c>
      <c r="H329" s="58">
        <f t="shared" si="16"/>
        <v>1</v>
      </c>
    </row>
    <row r="330" spans="1:8" ht="25.5">
      <c r="A330" s="21"/>
      <c r="B330" s="21" t="s">
        <v>735</v>
      </c>
      <c r="C330" s="21"/>
      <c r="D330" s="22" t="s">
        <v>574</v>
      </c>
      <c r="E330" s="23">
        <f>SUM(E331:E333)</f>
        <v>473.5</v>
      </c>
      <c r="F330" s="23">
        <f>SUM(F331:F333)</f>
        <v>473.5</v>
      </c>
      <c r="G330" s="23">
        <f t="shared" si="15"/>
        <v>0</v>
      </c>
      <c r="H330" s="58">
        <f t="shared" si="16"/>
        <v>1</v>
      </c>
    </row>
    <row r="331" spans="1:8" ht="76.5">
      <c r="A331" s="21"/>
      <c r="B331" s="21"/>
      <c r="C331" s="21" t="s">
        <v>552</v>
      </c>
      <c r="D331" s="22" t="s">
        <v>659</v>
      </c>
      <c r="E331" s="23">
        <v>446.1</v>
      </c>
      <c r="F331" s="23">
        <v>446.1</v>
      </c>
      <c r="G331" s="23">
        <f t="shared" si="15"/>
        <v>0</v>
      </c>
      <c r="H331" s="58">
        <f t="shared" si="16"/>
        <v>1</v>
      </c>
    </row>
    <row r="332" spans="1:8" ht="25.5">
      <c r="A332" s="21"/>
      <c r="B332" s="21"/>
      <c r="C332" s="21" t="s">
        <v>553</v>
      </c>
      <c r="D332" s="22" t="s">
        <v>660</v>
      </c>
      <c r="E332" s="23">
        <v>26</v>
      </c>
      <c r="F332" s="23">
        <v>26</v>
      </c>
      <c r="G332" s="23">
        <f t="shared" si="15"/>
        <v>0</v>
      </c>
      <c r="H332" s="58">
        <f t="shared" si="16"/>
        <v>1</v>
      </c>
    </row>
    <row r="333" spans="1:8" ht="12.75">
      <c r="A333" s="21"/>
      <c r="B333" s="21"/>
      <c r="C333" s="21" t="s">
        <v>554</v>
      </c>
      <c r="D333" s="22" t="s">
        <v>555</v>
      </c>
      <c r="E333" s="23">
        <f>1.5-0.1</f>
        <v>1.4</v>
      </c>
      <c r="F333" s="23">
        <f>1.5-0.1</f>
        <v>1.4</v>
      </c>
      <c r="G333" s="23">
        <f t="shared" si="15"/>
        <v>0</v>
      </c>
      <c r="H333" s="58">
        <f t="shared" si="16"/>
        <v>1</v>
      </c>
    </row>
    <row r="334" spans="1:8" ht="12.75">
      <c r="A334" s="21"/>
      <c r="B334" s="21" t="s">
        <v>931</v>
      </c>
      <c r="C334" s="21"/>
      <c r="D334" s="22" t="s">
        <v>932</v>
      </c>
      <c r="E334" s="23">
        <f>E335</f>
        <v>400</v>
      </c>
      <c r="F334" s="23">
        <f>F335</f>
        <v>400</v>
      </c>
      <c r="G334" s="23">
        <f t="shared" si="15"/>
        <v>0</v>
      </c>
      <c r="H334" s="58">
        <f t="shared" si="16"/>
        <v>1</v>
      </c>
    </row>
    <row r="335" spans="1:8" ht="38.25">
      <c r="A335" s="21"/>
      <c r="B335" s="21" t="s">
        <v>962</v>
      </c>
      <c r="C335" s="21"/>
      <c r="D335" s="22" t="s">
        <v>963</v>
      </c>
      <c r="E335" s="23">
        <f>E336</f>
        <v>400</v>
      </c>
      <c r="F335" s="23">
        <f>F336</f>
        <v>400</v>
      </c>
      <c r="G335" s="23">
        <f t="shared" si="15"/>
        <v>0</v>
      </c>
      <c r="H335" s="58">
        <f t="shared" si="16"/>
        <v>1</v>
      </c>
    </row>
    <row r="336" spans="1:8" ht="25.5">
      <c r="A336" s="21"/>
      <c r="B336" s="21"/>
      <c r="C336" s="21" t="s">
        <v>553</v>
      </c>
      <c r="D336" s="22" t="s">
        <v>660</v>
      </c>
      <c r="E336" s="52">
        <v>400</v>
      </c>
      <c r="F336" s="52">
        <v>400</v>
      </c>
      <c r="G336" s="23">
        <f t="shared" si="15"/>
        <v>0</v>
      </c>
      <c r="H336" s="58">
        <f t="shared" si="16"/>
        <v>1</v>
      </c>
    </row>
    <row r="337" spans="1:8" ht="12.75">
      <c r="A337" s="21"/>
      <c r="B337" s="21"/>
      <c r="C337" s="21"/>
      <c r="D337" s="22"/>
      <c r="E337" s="23"/>
      <c r="F337" s="23"/>
      <c r="G337" s="23"/>
      <c r="H337" s="58"/>
    </row>
    <row r="338" spans="1:8" s="32" customFormat="1" ht="12.75">
      <c r="A338" s="19" t="s">
        <v>607</v>
      </c>
      <c r="B338" s="19"/>
      <c r="C338" s="19"/>
      <c r="D338" s="35" t="s">
        <v>608</v>
      </c>
      <c r="E338" s="33">
        <f>E339+E387+E449+E467</f>
        <v>975293</v>
      </c>
      <c r="F338" s="33">
        <f>F339+F387+F449+F467</f>
        <v>952648.0000000002</v>
      </c>
      <c r="G338" s="33">
        <f t="shared" si="15"/>
        <v>22644.999999999767</v>
      </c>
      <c r="H338" s="59">
        <f t="shared" si="16"/>
        <v>0.976781336480422</v>
      </c>
    </row>
    <row r="339" spans="1:8" ht="12.75">
      <c r="A339" s="21" t="s">
        <v>609</v>
      </c>
      <c r="B339" s="21"/>
      <c r="C339" s="21"/>
      <c r="D339" s="22" t="s">
        <v>610</v>
      </c>
      <c r="E339" s="23">
        <f>E340+E354+E368+E383+E361</f>
        <v>321874</v>
      </c>
      <c r="F339" s="23">
        <f>F340+F354+F368+F383+F361</f>
        <v>305989.5</v>
      </c>
      <c r="G339" s="23">
        <f t="shared" si="15"/>
        <v>15884.5</v>
      </c>
      <c r="H339" s="58">
        <f t="shared" si="16"/>
        <v>0.9506499437668156</v>
      </c>
    </row>
    <row r="340" spans="1:8" ht="25.5">
      <c r="A340" s="21"/>
      <c r="B340" s="24" t="s">
        <v>565</v>
      </c>
      <c r="C340" s="45"/>
      <c r="D340" s="44" t="s">
        <v>843</v>
      </c>
      <c r="E340" s="23">
        <f>E341+E351</f>
        <v>188351.90000000002</v>
      </c>
      <c r="F340" s="23">
        <f>F341+F351</f>
        <v>187615.90000000002</v>
      </c>
      <c r="G340" s="23">
        <f t="shared" si="15"/>
        <v>736</v>
      </c>
      <c r="H340" s="58">
        <f t="shared" si="16"/>
        <v>0.996092420623312</v>
      </c>
    </row>
    <row r="341" spans="1:8" ht="38.25">
      <c r="A341" s="21"/>
      <c r="B341" s="24" t="s">
        <v>845</v>
      </c>
      <c r="C341" s="45"/>
      <c r="D341" s="44" t="s">
        <v>844</v>
      </c>
      <c r="E341" s="23">
        <f>E344+E347+E342+E349</f>
        <v>186538.7</v>
      </c>
      <c r="F341" s="23">
        <f>F344+F347+F342+F349</f>
        <v>185803.90000000002</v>
      </c>
      <c r="G341" s="23">
        <f t="shared" si="15"/>
        <v>734.7999999999884</v>
      </c>
      <c r="H341" s="58">
        <f t="shared" si="16"/>
        <v>0.9960608710149691</v>
      </c>
    </row>
    <row r="342" spans="1:8" ht="25.5">
      <c r="A342" s="21"/>
      <c r="B342" s="24" t="s">
        <v>170</v>
      </c>
      <c r="C342" s="24"/>
      <c r="D342" s="55" t="s">
        <v>188</v>
      </c>
      <c r="E342" s="23">
        <f>E343</f>
        <v>53164.7</v>
      </c>
      <c r="F342" s="23">
        <f>F343</f>
        <v>53164.7</v>
      </c>
      <c r="G342" s="52">
        <f>E342-F342</f>
        <v>0</v>
      </c>
      <c r="H342" s="54">
        <f>F342/E342</f>
        <v>1</v>
      </c>
    </row>
    <row r="343" spans="1:8" ht="12.75">
      <c r="A343" s="21"/>
      <c r="B343" s="24"/>
      <c r="C343" s="24" t="s">
        <v>895</v>
      </c>
      <c r="D343" s="48" t="s">
        <v>896</v>
      </c>
      <c r="E343" s="23">
        <v>53164.7</v>
      </c>
      <c r="F343" s="23">
        <v>53164.7</v>
      </c>
      <c r="G343" s="52">
        <f>E343-F343</f>
        <v>0</v>
      </c>
      <c r="H343" s="54">
        <f>F343/E343</f>
        <v>1</v>
      </c>
    </row>
    <row r="344" spans="1:8" ht="38.25">
      <c r="A344" s="21"/>
      <c r="B344" s="21" t="s">
        <v>842</v>
      </c>
      <c r="C344" s="21"/>
      <c r="D344" s="22" t="s">
        <v>841</v>
      </c>
      <c r="E344" s="23">
        <f>SUM(E345:E346)</f>
        <v>718.9</v>
      </c>
      <c r="F344" s="23">
        <f>SUM(F345:F346)</f>
        <v>713</v>
      </c>
      <c r="G344" s="23">
        <f t="shared" si="15"/>
        <v>5.899999999999977</v>
      </c>
      <c r="H344" s="58">
        <f t="shared" si="16"/>
        <v>0.9917930171094729</v>
      </c>
    </row>
    <row r="345" spans="1:8" ht="25.5">
      <c r="A345" s="21"/>
      <c r="B345" s="21"/>
      <c r="C345" s="21" t="s">
        <v>557</v>
      </c>
      <c r="D345" s="22" t="s">
        <v>558</v>
      </c>
      <c r="E345" s="23">
        <v>617.3</v>
      </c>
      <c r="F345" s="23">
        <v>615.6</v>
      </c>
      <c r="G345" s="23">
        <f t="shared" si="15"/>
        <v>1.6999999999999318</v>
      </c>
      <c r="H345" s="58">
        <f t="shared" si="16"/>
        <v>0.9972460716021384</v>
      </c>
    </row>
    <row r="346" spans="1:8" ht="38.25">
      <c r="A346" s="21"/>
      <c r="B346" s="21"/>
      <c r="C346" s="21" t="s">
        <v>575</v>
      </c>
      <c r="D346" s="22" t="s">
        <v>688</v>
      </c>
      <c r="E346" s="23">
        <v>101.6</v>
      </c>
      <c r="F346" s="23">
        <v>97.4</v>
      </c>
      <c r="G346" s="23">
        <f t="shared" si="15"/>
        <v>4.199999999999989</v>
      </c>
      <c r="H346" s="58">
        <f t="shared" si="16"/>
        <v>0.9586614173228347</v>
      </c>
    </row>
    <row r="347" spans="1:8" ht="63.75">
      <c r="A347" s="21"/>
      <c r="B347" s="21" t="s">
        <v>846</v>
      </c>
      <c r="C347" s="21"/>
      <c r="D347" s="22" t="s">
        <v>847</v>
      </c>
      <c r="E347" s="23">
        <f>E348</f>
        <v>132255.1</v>
      </c>
      <c r="F347" s="23">
        <f>F348</f>
        <v>131526.2</v>
      </c>
      <c r="G347" s="23">
        <f t="shared" si="15"/>
        <v>728.8999999999942</v>
      </c>
      <c r="H347" s="58">
        <f t="shared" si="16"/>
        <v>0.9944886813438575</v>
      </c>
    </row>
    <row r="348" spans="1:8" ht="38.25">
      <c r="A348" s="21"/>
      <c r="B348" s="21"/>
      <c r="C348" s="21" t="s">
        <v>575</v>
      </c>
      <c r="D348" s="22" t="s">
        <v>688</v>
      </c>
      <c r="E348" s="23">
        <v>132255.1</v>
      </c>
      <c r="F348" s="23">
        <v>131526.2</v>
      </c>
      <c r="G348" s="23">
        <f t="shared" si="15"/>
        <v>728.8999999999942</v>
      </c>
      <c r="H348" s="58">
        <f t="shared" si="16"/>
        <v>0.9944886813438575</v>
      </c>
    </row>
    <row r="349" spans="1:8" ht="38.25">
      <c r="A349" s="21"/>
      <c r="B349" s="21" t="s">
        <v>1053</v>
      </c>
      <c r="C349" s="21"/>
      <c r="D349" s="22" t="s">
        <v>1054</v>
      </c>
      <c r="E349" s="23">
        <f>E350</f>
        <v>400</v>
      </c>
      <c r="F349" s="23">
        <f>F350</f>
        <v>400</v>
      </c>
      <c r="G349" s="23">
        <f t="shared" si="15"/>
        <v>0</v>
      </c>
      <c r="H349" s="58">
        <f t="shared" si="16"/>
        <v>1</v>
      </c>
    </row>
    <row r="350" spans="1:8" ht="12.75">
      <c r="A350" s="21"/>
      <c r="B350" s="21"/>
      <c r="C350" s="21" t="s">
        <v>895</v>
      </c>
      <c r="D350" s="22" t="s">
        <v>896</v>
      </c>
      <c r="E350" s="23">
        <v>400</v>
      </c>
      <c r="F350" s="23">
        <v>400</v>
      </c>
      <c r="G350" s="23">
        <f t="shared" si="15"/>
        <v>0</v>
      </c>
      <c r="H350" s="58">
        <f t="shared" si="16"/>
        <v>1</v>
      </c>
    </row>
    <row r="351" spans="1:8" ht="26.25" customHeight="1">
      <c r="A351" s="21"/>
      <c r="B351" s="21" t="s">
        <v>849</v>
      </c>
      <c r="C351" s="45"/>
      <c r="D351" s="44" t="s">
        <v>850</v>
      </c>
      <c r="E351" s="23">
        <f>E352</f>
        <v>1813.2</v>
      </c>
      <c r="F351" s="23">
        <f>F352</f>
        <v>1812</v>
      </c>
      <c r="G351" s="23">
        <f t="shared" si="15"/>
        <v>1.2000000000000455</v>
      </c>
      <c r="H351" s="58">
        <f t="shared" si="16"/>
        <v>0.99933818663137</v>
      </c>
    </row>
    <row r="352" spans="1:8" ht="38.25">
      <c r="A352" s="21"/>
      <c r="B352" s="21" t="s">
        <v>848</v>
      </c>
      <c r="C352" s="21"/>
      <c r="D352" s="22" t="s">
        <v>613</v>
      </c>
      <c r="E352" s="23">
        <f>E353</f>
        <v>1813.2</v>
      </c>
      <c r="F352" s="23">
        <f>F353</f>
        <v>1812</v>
      </c>
      <c r="G352" s="23">
        <f t="shared" si="15"/>
        <v>1.2000000000000455</v>
      </c>
      <c r="H352" s="58">
        <f t="shared" si="16"/>
        <v>0.99933818663137</v>
      </c>
    </row>
    <row r="353" spans="1:8" ht="38.25">
      <c r="A353" s="21"/>
      <c r="B353" s="21"/>
      <c r="C353" s="21" t="s">
        <v>575</v>
      </c>
      <c r="D353" s="22" t="s">
        <v>688</v>
      </c>
      <c r="E353" s="23">
        <v>1813.2</v>
      </c>
      <c r="F353" s="23">
        <v>1812</v>
      </c>
      <c r="G353" s="23">
        <f t="shared" si="15"/>
        <v>1.2000000000000455</v>
      </c>
      <c r="H353" s="58">
        <f t="shared" si="16"/>
        <v>0.99933818663137</v>
      </c>
    </row>
    <row r="354" spans="1:8" ht="12.75">
      <c r="A354" s="21"/>
      <c r="B354" s="21" t="s">
        <v>576</v>
      </c>
      <c r="C354" s="21"/>
      <c r="D354" s="22" t="s">
        <v>610</v>
      </c>
      <c r="E354" s="23">
        <f>E355+E357+E359</f>
        <v>71706.7</v>
      </c>
      <c r="F354" s="23">
        <f>F355+F357+F359</f>
        <v>71377</v>
      </c>
      <c r="G354" s="23">
        <f t="shared" si="15"/>
        <v>329.6999999999971</v>
      </c>
      <c r="H354" s="58">
        <f t="shared" si="16"/>
        <v>0.9954021032902086</v>
      </c>
    </row>
    <row r="355" spans="1:8" ht="76.5">
      <c r="A355" s="21"/>
      <c r="B355" s="21" t="s">
        <v>700</v>
      </c>
      <c r="C355" s="21"/>
      <c r="D355" s="22" t="s">
        <v>701</v>
      </c>
      <c r="E355" s="23">
        <f>E356</f>
        <v>49583.7</v>
      </c>
      <c r="F355" s="23">
        <f>F356</f>
        <v>49583.7</v>
      </c>
      <c r="G355" s="23">
        <f t="shared" si="15"/>
        <v>0</v>
      </c>
      <c r="H355" s="58">
        <f t="shared" si="16"/>
        <v>1</v>
      </c>
    </row>
    <row r="356" spans="1:8" ht="38.25">
      <c r="A356" s="21"/>
      <c r="B356" s="21"/>
      <c r="C356" s="21" t="s">
        <v>575</v>
      </c>
      <c r="D356" s="22" t="s">
        <v>688</v>
      </c>
      <c r="E356" s="23">
        <v>49583.7</v>
      </c>
      <c r="F356" s="23">
        <v>49583.7</v>
      </c>
      <c r="G356" s="23">
        <f t="shared" si="15"/>
        <v>0</v>
      </c>
      <c r="H356" s="58">
        <f t="shared" si="16"/>
        <v>1</v>
      </c>
    </row>
    <row r="357" spans="1:8" ht="39" customHeight="1">
      <c r="A357" s="21"/>
      <c r="B357" s="21" t="s">
        <v>791</v>
      </c>
      <c r="C357" s="21"/>
      <c r="D357" s="22" t="s">
        <v>792</v>
      </c>
      <c r="E357" s="23">
        <f>E358</f>
        <v>22123</v>
      </c>
      <c r="F357" s="23">
        <f>F358</f>
        <v>21793.3</v>
      </c>
      <c r="G357" s="23">
        <f t="shared" si="15"/>
        <v>329.7000000000007</v>
      </c>
      <c r="H357" s="58">
        <f t="shared" si="16"/>
        <v>0.9850969579170998</v>
      </c>
    </row>
    <row r="358" spans="1:8" ht="25.5">
      <c r="A358" s="21"/>
      <c r="B358" s="21"/>
      <c r="C358" s="21" t="s">
        <v>557</v>
      </c>
      <c r="D358" s="22" t="s">
        <v>558</v>
      </c>
      <c r="E358" s="23">
        <v>22123</v>
      </c>
      <c r="F358" s="23">
        <v>21793.3</v>
      </c>
      <c r="G358" s="23">
        <f t="shared" si="15"/>
        <v>329.7000000000007</v>
      </c>
      <c r="H358" s="58">
        <f t="shared" si="16"/>
        <v>0.9850969579170998</v>
      </c>
    </row>
    <row r="359" spans="1:8" ht="76.5">
      <c r="A359" s="21"/>
      <c r="B359" s="24" t="s">
        <v>946</v>
      </c>
      <c r="C359" s="24"/>
      <c r="D359" s="48" t="s">
        <v>959</v>
      </c>
      <c r="E359" s="23">
        <f>E360</f>
        <v>0</v>
      </c>
      <c r="F359" s="23">
        <f>F360</f>
        <v>0</v>
      </c>
      <c r="G359" s="23">
        <f t="shared" si="15"/>
        <v>0</v>
      </c>
      <c r="H359" s="58" t="e">
        <f t="shared" si="16"/>
        <v>#DIV/0!</v>
      </c>
    </row>
    <row r="360" spans="1:8" ht="38.25">
      <c r="A360" s="21"/>
      <c r="B360" s="24"/>
      <c r="C360" s="24" t="s">
        <v>575</v>
      </c>
      <c r="D360" s="48" t="s">
        <v>892</v>
      </c>
      <c r="E360" s="23"/>
      <c r="F360" s="23"/>
      <c r="G360" s="23">
        <f t="shared" si="15"/>
        <v>0</v>
      </c>
      <c r="H360" s="58" t="e">
        <f t="shared" si="16"/>
        <v>#DIV/0!</v>
      </c>
    </row>
    <row r="361" spans="1:8" ht="38.25">
      <c r="A361" s="21"/>
      <c r="B361" s="21" t="s">
        <v>581</v>
      </c>
      <c r="C361" s="21"/>
      <c r="D361" s="44" t="s">
        <v>120</v>
      </c>
      <c r="E361" s="23">
        <f>E362+E365</f>
        <v>27080.3</v>
      </c>
      <c r="F361" s="23">
        <f>F362+F365</f>
        <v>14974.2</v>
      </c>
      <c r="G361" s="52">
        <f aca="true" t="shared" si="27" ref="G361:G367">E361-F361</f>
        <v>12106.099999999999</v>
      </c>
      <c r="H361" s="54">
        <f aca="true" t="shared" si="28" ref="H361:H367">F361/E361</f>
        <v>0.5529554694741196</v>
      </c>
    </row>
    <row r="362" spans="1:8" ht="51">
      <c r="A362" s="21"/>
      <c r="B362" s="21" t="s">
        <v>93</v>
      </c>
      <c r="C362" s="21"/>
      <c r="D362" s="44" t="s">
        <v>121</v>
      </c>
      <c r="E362" s="23">
        <f>E363</f>
        <v>498</v>
      </c>
      <c r="F362" s="23">
        <f>F363</f>
        <v>498</v>
      </c>
      <c r="G362" s="52">
        <f t="shared" si="27"/>
        <v>0</v>
      </c>
      <c r="H362" s="54">
        <f t="shared" si="28"/>
        <v>1</v>
      </c>
    </row>
    <row r="363" spans="1:8" ht="89.25">
      <c r="A363" s="21"/>
      <c r="B363" s="21" t="s">
        <v>94</v>
      </c>
      <c r="C363" s="21"/>
      <c r="D363" s="44" t="s">
        <v>122</v>
      </c>
      <c r="E363" s="23">
        <f>E364</f>
        <v>498</v>
      </c>
      <c r="F363" s="23">
        <f>F364</f>
        <v>498</v>
      </c>
      <c r="G363" s="52">
        <f t="shared" si="27"/>
        <v>0</v>
      </c>
      <c r="H363" s="54">
        <f t="shared" si="28"/>
        <v>1</v>
      </c>
    </row>
    <row r="364" spans="1:8" ht="38.25">
      <c r="A364" s="21"/>
      <c r="B364" s="21"/>
      <c r="C364" s="24" t="s">
        <v>575</v>
      </c>
      <c r="D364" s="22" t="s">
        <v>688</v>
      </c>
      <c r="E364" s="23">
        <v>498</v>
      </c>
      <c r="F364" s="23">
        <v>498</v>
      </c>
      <c r="G364" s="52">
        <f t="shared" si="27"/>
        <v>0</v>
      </c>
      <c r="H364" s="54">
        <f t="shared" si="28"/>
        <v>1</v>
      </c>
    </row>
    <row r="365" spans="1:8" ht="76.5">
      <c r="A365" s="21"/>
      <c r="B365" s="21" t="s">
        <v>160</v>
      </c>
      <c r="C365" s="21"/>
      <c r="D365" s="22" t="s">
        <v>173</v>
      </c>
      <c r="E365" s="23">
        <f>E366</f>
        <v>26582.3</v>
      </c>
      <c r="F365" s="23">
        <f>F366</f>
        <v>14476.2</v>
      </c>
      <c r="G365" s="52">
        <f t="shared" si="27"/>
        <v>12106.099999999999</v>
      </c>
      <c r="H365" s="54">
        <f t="shared" si="28"/>
        <v>0.544580416292044</v>
      </c>
    </row>
    <row r="366" spans="1:8" ht="63.75">
      <c r="A366" s="21"/>
      <c r="B366" s="21" t="s">
        <v>161</v>
      </c>
      <c r="C366" s="21"/>
      <c r="D366" s="22" t="s">
        <v>172</v>
      </c>
      <c r="E366" s="23">
        <f>E367</f>
        <v>26582.3</v>
      </c>
      <c r="F366" s="23">
        <f>F367</f>
        <v>14476.2</v>
      </c>
      <c r="G366" s="52">
        <f t="shared" si="27"/>
        <v>12106.099999999999</v>
      </c>
      <c r="H366" s="54">
        <f t="shared" si="28"/>
        <v>0.544580416292044</v>
      </c>
    </row>
    <row r="367" spans="1:8" ht="12.75">
      <c r="A367" s="21"/>
      <c r="B367" s="21"/>
      <c r="C367" s="24" t="s">
        <v>895</v>
      </c>
      <c r="D367" s="48" t="s">
        <v>896</v>
      </c>
      <c r="E367" s="23">
        <v>26582.3</v>
      </c>
      <c r="F367" s="23">
        <v>14476.2</v>
      </c>
      <c r="G367" s="52">
        <f t="shared" si="27"/>
        <v>12106.099999999999</v>
      </c>
      <c r="H367" s="54">
        <f t="shared" si="28"/>
        <v>0.544580416292044</v>
      </c>
    </row>
    <row r="368" spans="1:8" ht="25.5">
      <c r="A368" s="21"/>
      <c r="B368" s="24" t="s">
        <v>903</v>
      </c>
      <c r="C368" s="24"/>
      <c r="D368" s="55" t="s">
        <v>904</v>
      </c>
      <c r="E368" s="23">
        <f>E369+E371+E373+E375+E377+E379+E381</f>
        <v>29297.6</v>
      </c>
      <c r="F368" s="23">
        <f>F369+F371+F373+F375+F377+F379+F381</f>
        <v>29297.6</v>
      </c>
      <c r="G368" s="23">
        <f t="shared" si="15"/>
        <v>0</v>
      </c>
      <c r="H368" s="58">
        <f t="shared" si="16"/>
        <v>1</v>
      </c>
    </row>
    <row r="369" spans="1:8" ht="38.25">
      <c r="A369" s="21"/>
      <c r="B369" s="24" t="s">
        <v>905</v>
      </c>
      <c r="C369" s="24"/>
      <c r="D369" s="48" t="s">
        <v>906</v>
      </c>
      <c r="E369" s="23">
        <f>E370</f>
        <v>1650.2</v>
      </c>
      <c r="F369" s="23">
        <f>F370</f>
        <v>1650.2</v>
      </c>
      <c r="G369" s="23">
        <f t="shared" si="15"/>
        <v>0</v>
      </c>
      <c r="H369" s="58">
        <f t="shared" si="16"/>
        <v>1</v>
      </c>
    </row>
    <row r="370" spans="1:8" ht="12.75">
      <c r="A370" s="21"/>
      <c r="B370" s="24"/>
      <c r="C370" s="24" t="s">
        <v>895</v>
      </c>
      <c r="D370" s="48" t="s">
        <v>896</v>
      </c>
      <c r="E370" s="23">
        <v>1650.2</v>
      </c>
      <c r="F370" s="23">
        <v>1650.2</v>
      </c>
      <c r="G370" s="23">
        <f t="shared" si="15"/>
        <v>0</v>
      </c>
      <c r="H370" s="58">
        <f t="shared" si="16"/>
        <v>1</v>
      </c>
    </row>
    <row r="371" spans="1:8" ht="38.25">
      <c r="A371" s="21"/>
      <c r="B371" s="24" t="s">
        <v>907</v>
      </c>
      <c r="C371" s="24"/>
      <c r="D371" s="55" t="s">
        <v>908</v>
      </c>
      <c r="E371" s="23">
        <f>E372</f>
        <v>539.3</v>
      </c>
      <c r="F371" s="23">
        <f>F372</f>
        <v>539.3</v>
      </c>
      <c r="G371" s="23">
        <f t="shared" si="15"/>
        <v>0</v>
      </c>
      <c r="H371" s="58">
        <f t="shared" si="16"/>
        <v>1</v>
      </c>
    </row>
    <row r="372" spans="1:8" ht="12.75">
      <c r="A372" s="21"/>
      <c r="B372" s="24"/>
      <c r="C372" s="24" t="s">
        <v>895</v>
      </c>
      <c r="D372" s="48" t="s">
        <v>896</v>
      </c>
      <c r="E372" s="23">
        <v>539.3</v>
      </c>
      <c r="F372" s="23">
        <v>539.3</v>
      </c>
      <c r="G372" s="23">
        <f t="shared" si="15"/>
        <v>0</v>
      </c>
      <c r="H372" s="58">
        <f t="shared" si="16"/>
        <v>1</v>
      </c>
    </row>
    <row r="373" spans="1:8" ht="25.5">
      <c r="A373" s="21"/>
      <c r="B373" s="24" t="s">
        <v>909</v>
      </c>
      <c r="C373" s="24"/>
      <c r="D373" s="48" t="s">
        <v>910</v>
      </c>
      <c r="E373" s="23">
        <f>E374</f>
        <v>525.8</v>
      </c>
      <c r="F373" s="23">
        <f>F374</f>
        <v>525.8</v>
      </c>
      <c r="G373" s="23">
        <f t="shared" si="15"/>
        <v>0</v>
      </c>
      <c r="H373" s="58">
        <f t="shared" si="16"/>
        <v>1</v>
      </c>
    </row>
    <row r="374" spans="1:8" ht="12.75">
      <c r="A374" s="21"/>
      <c r="B374" s="24"/>
      <c r="C374" s="24" t="s">
        <v>895</v>
      </c>
      <c r="D374" s="55" t="s">
        <v>896</v>
      </c>
      <c r="E374" s="23">
        <v>525.8</v>
      </c>
      <c r="F374" s="23">
        <v>525.8</v>
      </c>
      <c r="G374" s="23">
        <f t="shared" si="15"/>
        <v>0</v>
      </c>
      <c r="H374" s="58">
        <f t="shared" si="16"/>
        <v>1</v>
      </c>
    </row>
    <row r="375" spans="1:8" ht="38.25">
      <c r="A375" s="21"/>
      <c r="B375" s="24" t="s">
        <v>949</v>
      </c>
      <c r="C375" s="57"/>
      <c r="D375" s="48" t="s">
        <v>950</v>
      </c>
      <c r="E375" s="23">
        <f>E376</f>
        <v>26582.3</v>
      </c>
      <c r="F375" s="23">
        <f>F376</f>
        <v>26582.3</v>
      </c>
      <c r="G375" s="23">
        <f aca="true" t="shared" si="29" ref="G375:G460">E375-F375</f>
        <v>0</v>
      </c>
      <c r="H375" s="58">
        <f t="shared" si="16"/>
        <v>1</v>
      </c>
    </row>
    <row r="376" spans="1:8" ht="12.75">
      <c r="A376" s="21"/>
      <c r="B376" s="24"/>
      <c r="C376" s="24" t="s">
        <v>895</v>
      </c>
      <c r="D376" s="48" t="s">
        <v>896</v>
      </c>
      <c r="E376" s="23">
        <v>26582.3</v>
      </c>
      <c r="F376" s="23">
        <v>26582.3</v>
      </c>
      <c r="G376" s="23">
        <f t="shared" si="29"/>
        <v>0</v>
      </c>
      <c r="H376" s="58">
        <f aca="true" t="shared" si="30" ref="H376:H461">F376/E376</f>
        <v>1</v>
      </c>
    </row>
    <row r="377" spans="1:8" ht="25.5">
      <c r="A377" s="21"/>
      <c r="B377" s="24" t="s">
        <v>951</v>
      </c>
      <c r="C377" s="57"/>
      <c r="D377" s="48" t="s">
        <v>952</v>
      </c>
      <c r="E377" s="23">
        <f>E378</f>
        <v>0</v>
      </c>
      <c r="F377" s="23">
        <f>F378</f>
        <v>0</v>
      </c>
      <c r="G377" s="23">
        <f t="shared" si="29"/>
        <v>0</v>
      </c>
      <c r="H377" s="58" t="e">
        <f t="shared" si="30"/>
        <v>#DIV/0!</v>
      </c>
    </row>
    <row r="378" spans="1:8" ht="12.75">
      <c r="A378" s="21"/>
      <c r="B378" s="24"/>
      <c r="C378" s="24" t="s">
        <v>895</v>
      </c>
      <c r="D378" s="48" t="s">
        <v>896</v>
      </c>
      <c r="E378" s="23"/>
      <c r="F378" s="23"/>
      <c r="G378" s="23">
        <f t="shared" si="29"/>
        <v>0</v>
      </c>
      <c r="H378" s="58" t="e">
        <f t="shared" si="30"/>
        <v>#DIV/0!</v>
      </c>
    </row>
    <row r="379" spans="1:8" ht="38.25">
      <c r="A379" s="21"/>
      <c r="B379" s="24" t="s">
        <v>953</v>
      </c>
      <c r="C379" s="57"/>
      <c r="D379" s="48" t="s">
        <v>954</v>
      </c>
      <c r="E379" s="23">
        <f>E380</f>
        <v>0</v>
      </c>
      <c r="F379" s="23">
        <f>F380</f>
        <v>0</v>
      </c>
      <c r="G379" s="23">
        <f t="shared" si="29"/>
        <v>0</v>
      </c>
      <c r="H379" s="58" t="e">
        <f t="shared" si="30"/>
        <v>#DIV/0!</v>
      </c>
    </row>
    <row r="380" spans="1:8" ht="12.75">
      <c r="A380" s="21"/>
      <c r="B380" s="24"/>
      <c r="C380" s="24" t="s">
        <v>895</v>
      </c>
      <c r="D380" s="48" t="s">
        <v>896</v>
      </c>
      <c r="E380" s="23"/>
      <c r="F380" s="23"/>
      <c r="G380" s="23">
        <f t="shared" si="29"/>
        <v>0</v>
      </c>
      <c r="H380" s="58" t="e">
        <f t="shared" si="30"/>
        <v>#DIV/0!</v>
      </c>
    </row>
    <row r="381" spans="1:8" ht="38.25">
      <c r="A381" s="21"/>
      <c r="B381" s="24" t="s">
        <v>955</v>
      </c>
      <c r="C381" s="57"/>
      <c r="D381" s="48" t="s">
        <v>956</v>
      </c>
      <c r="E381" s="23">
        <f>E382</f>
        <v>0</v>
      </c>
      <c r="F381" s="23">
        <f>F382</f>
        <v>0</v>
      </c>
      <c r="G381" s="23">
        <f t="shared" si="29"/>
        <v>0</v>
      </c>
      <c r="H381" s="58" t="e">
        <f t="shared" si="30"/>
        <v>#DIV/0!</v>
      </c>
    </row>
    <row r="382" spans="1:8" ht="12.75">
      <c r="A382" s="21"/>
      <c r="B382" s="21"/>
      <c r="C382" s="24" t="s">
        <v>895</v>
      </c>
      <c r="D382" s="48" t="s">
        <v>896</v>
      </c>
      <c r="E382" s="23"/>
      <c r="F382" s="23"/>
      <c r="G382" s="23">
        <f t="shared" si="29"/>
        <v>0</v>
      </c>
      <c r="H382" s="58" t="e">
        <f t="shared" si="30"/>
        <v>#DIV/0!</v>
      </c>
    </row>
    <row r="383" spans="1:8" ht="38.25">
      <c r="A383" s="21"/>
      <c r="B383" s="21" t="s">
        <v>985</v>
      </c>
      <c r="C383" s="21"/>
      <c r="D383" s="44" t="s">
        <v>988</v>
      </c>
      <c r="E383" s="23">
        <f>E384</f>
        <v>5437.5</v>
      </c>
      <c r="F383" s="23">
        <f>F384</f>
        <v>2724.8</v>
      </c>
      <c r="G383" s="23">
        <f t="shared" si="29"/>
        <v>2712.7</v>
      </c>
      <c r="H383" s="58">
        <f t="shared" si="30"/>
        <v>0.501112643678161</v>
      </c>
    </row>
    <row r="384" spans="1:8" ht="51">
      <c r="A384" s="21"/>
      <c r="B384" s="21" t="s">
        <v>987</v>
      </c>
      <c r="C384" s="21"/>
      <c r="D384" s="22" t="s">
        <v>986</v>
      </c>
      <c r="E384" s="23">
        <f>E386+E385</f>
        <v>5437.5</v>
      </c>
      <c r="F384" s="23">
        <f>F386+F385</f>
        <v>2724.8</v>
      </c>
      <c r="G384" s="23">
        <f t="shared" si="29"/>
        <v>2712.7</v>
      </c>
      <c r="H384" s="58">
        <f t="shared" si="30"/>
        <v>0.501112643678161</v>
      </c>
    </row>
    <row r="385" spans="1:8" ht="12.75">
      <c r="A385" s="21"/>
      <c r="B385" s="21"/>
      <c r="C385" s="24" t="s">
        <v>895</v>
      </c>
      <c r="D385" s="48" t="s">
        <v>896</v>
      </c>
      <c r="E385" s="23">
        <v>5175</v>
      </c>
      <c r="F385" s="23">
        <v>2462.3</v>
      </c>
      <c r="G385" s="23">
        <f>E385-F385</f>
        <v>2712.7</v>
      </c>
      <c r="H385" s="58">
        <f>F385/E385</f>
        <v>0.4758067632850242</v>
      </c>
    </row>
    <row r="386" spans="1:8" ht="38.25">
      <c r="A386" s="21"/>
      <c r="B386" s="21"/>
      <c r="C386" s="24" t="s">
        <v>575</v>
      </c>
      <c r="D386" s="22" t="s">
        <v>688</v>
      </c>
      <c r="E386" s="23">
        <v>262.5</v>
      </c>
      <c r="F386" s="23">
        <v>262.5</v>
      </c>
      <c r="G386" s="23">
        <f t="shared" si="29"/>
        <v>0</v>
      </c>
      <c r="H386" s="58">
        <f t="shared" si="30"/>
        <v>1</v>
      </c>
    </row>
    <row r="387" spans="1:8" ht="12.75">
      <c r="A387" s="21" t="s">
        <v>611</v>
      </c>
      <c r="B387" s="21"/>
      <c r="C387" s="21"/>
      <c r="D387" s="22" t="s">
        <v>612</v>
      </c>
      <c r="E387" s="23">
        <f>E388+E414+E422+E431+E442+E445+E403+E435+E410</f>
        <v>619403.1</v>
      </c>
      <c r="F387" s="23">
        <f>F388+F414+F422+F431+F442+F445+F403+F435+F410</f>
        <v>612682.4000000003</v>
      </c>
      <c r="G387" s="23">
        <f t="shared" si="29"/>
        <v>6720.699999999721</v>
      </c>
      <c r="H387" s="58">
        <f t="shared" si="30"/>
        <v>0.9891497152661979</v>
      </c>
    </row>
    <row r="388" spans="1:8" ht="25.5">
      <c r="A388" s="21"/>
      <c r="B388" s="21" t="s">
        <v>565</v>
      </c>
      <c r="C388" s="45"/>
      <c r="D388" s="44" t="s">
        <v>843</v>
      </c>
      <c r="E388" s="23">
        <f>E389+E398</f>
        <v>384515.9000000001</v>
      </c>
      <c r="F388" s="23">
        <f>F389+F398</f>
        <v>383843.50000000006</v>
      </c>
      <c r="G388" s="23">
        <f t="shared" si="29"/>
        <v>672.4000000000233</v>
      </c>
      <c r="H388" s="58">
        <f t="shared" si="30"/>
        <v>0.9982513076832453</v>
      </c>
    </row>
    <row r="389" spans="1:8" ht="38.25">
      <c r="A389" s="21"/>
      <c r="B389" s="21" t="s">
        <v>852</v>
      </c>
      <c r="C389" s="45"/>
      <c r="D389" s="44" t="s">
        <v>853</v>
      </c>
      <c r="E389" s="23">
        <f>E390+E392+E396+E394</f>
        <v>374216.50000000006</v>
      </c>
      <c r="F389" s="23">
        <f>F390+F392+F396+F394</f>
        <v>373571.30000000005</v>
      </c>
      <c r="G389" s="23">
        <f t="shared" si="29"/>
        <v>645.2000000000116</v>
      </c>
      <c r="H389" s="58">
        <f t="shared" si="30"/>
        <v>0.9982758643726292</v>
      </c>
    </row>
    <row r="390" spans="1:8" ht="77.25" customHeight="1">
      <c r="A390" s="21"/>
      <c r="B390" s="21" t="s">
        <v>851</v>
      </c>
      <c r="C390" s="21"/>
      <c r="D390" s="22" t="s">
        <v>757</v>
      </c>
      <c r="E390" s="23">
        <f>E391</f>
        <v>336607.4</v>
      </c>
      <c r="F390" s="23">
        <f>F391</f>
        <v>335965.4</v>
      </c>
      <c r="G390" s="23">
        <f t="shared" si="29"/>
        <v>642</v>
      </c>
      <c r="H390" s="58">
        <f t="shared" si="30"/>
        <v>0.9980927335525006</v>
      </c>
    </row>
    <row r="391" spans="1:8" ht="38.25">
      <c r="A391" s="21"/>
      <c r="B391" s="21"/>
      <c r="C391" s="21" t="s">
        <v>575</v>
      </c>
      <c r="D391" s="22" t="s">
        <v>688</v>
      </c>
      <c r="E391" s="23">
        <v>336607.4</v>
      </c>
      <c r="F391" s="23">
        <v>335965.4</v>
      </c>
      <c r="G391" s="23">
        <f t="shared" si="29"/>
        <v>642</v>
      </c>
      <c r="H391" s="58">
        <f t="shared" si="30"/>
        <v>0.9980927335525006</v>
      </c>
    </row>
    <row r="392" spans="1:8" ht="155.25" customHeight="1">
      <c r="A392" s="21"/>
      <c r="B392" s="21" t="s">
        <v>854</v>
      </c>
      <c r="C392" s="21"/>
      <c r="D392" s="22" t="s">
        <v>758</v>
      </c>
      <c r="E392" s="23">
        <f>E393</f>
        <v>27950.4</v>
      </c>
      <c r="F392" s="23">
        <f>F393</f>
        <v>27950.4</v>
      </c>
      <c r="G392" s="23">
        <f t="shared" si="29"/>
        <v>0</v>
      </c>
      <c r="H392" s="58">
        <f t="shared" si="30"/>
        <v>1</v>
      </c>
    </row>
    <row r="393" spans="1:8" ht="38.25">
      <c r="A393" s="21"/>
      <c r="B393" s="21"/>
      <c r="C393" s="21" t="s">
        <v>575</v>
      </c>
      <c r="D393" s="22" t="s">
        <v>688</v>
      </c>
      <c r="E393" s="23">
        <v>27950.4</v>
      </c>
      <c r="F393" s="23">
        <v>27950.4</v>
      </c>
      <c r="G393" s="23">
        <f t="shared" si="29"/>
        <v>0</v>
      </c>
      <c r="H393" s="58">
        <f t="shared" si="30"/>
        <v>1</v>
      </c>
    </row>
    <row r="394" spans="1:8" ht="38.25">
      <c r="A394" s="21"/>
      <c r="B394" s="21" t="s">
        <v>863</v>
      </c>
      <c r="C394" s="21"/>
      <c r="D394" s="22" t="s">
        <v>654</v>
      </c>
      <c r="E394" s="23">
        <f>E395</f>
        <v>15.8</v>
      </c>
      <c r="F394" s="23">
        <f>F395</f>
        <v>12.6</v>
      </c>
      <c r="G394" s="23">
        <f t="shared" si="29"/>
        <v>3.200000000000001</v>
      </c>
      <c r="H394" s="58">
        <f t="shared" si="30"/>
        <v>0.7974683544303797</v>
      </c>
    </row>
    <row r="395" spans="1:8" ht="38.25">
      <c r="A395" s="21"/>
      <c r="B395" s="21"/>
      <c r="C395" s="21" t="s">
        <v>575</v>
      </c>
      <c r="D395" s="22" t="s">
        <v>688</v>
      </c>
      <c r="E395" s="23">
        <v>15.8</v>
      </c>
      <c r="F395" s="23">
        <v>12.6</v>
      </c>
      <c r="G395" s="23">
        <f t="shared" si="29"/>
        <v>3.200000000000001</v>
      </c>
      <c r="H395" s="58">
        <f t="shared" si="30"/>
        <v>0.7974683544303797</v>
      </c>
    </row>
    <row r="396" spans="1:8" ht="51">
      <c r="A396" s="21"/>
      <c r="B396" s="21" t="s">
        <v>855</v>
      </c>
      <c r="C396" s="21"/>
      <c r="D396" s="22" t="s">
        <v>856</v>
      </c>
      <c r="E396" s="23">
        <f>E397</f>
        <v>9642.900000000001</v>
      </c>
      <c r="F396" s="23">
        <f>F397</f>
        <v>9642.900000000001</v>
      </c>
      <c r="G396" s="23">
        <f t="shared" si="29"/>
        <v>0</v>
      </c>
      <c r="H396" s="58">
        <f t="shared" si="30"/>
        <v>1</v>
      </c>
    </row>
    <row r="397" spans="1:8" ht="38.25">
      <c r="A397" s="21"/>
      <c r="B397" s="21"/>
      <c r="C397" s="21" t="s">
        <v>575</v>
      </c>
      <c r="D397" s="22" t="s">
        <v>688</v>
      </c>
      <c r="E397" s="23">
        <f>4854.8+4788.1</f>
        <v>9642.900000000001</v>
      </c>
      <c r="F397" s="23">
        <f>4854.8+4788.1</f>
        <v>9642.900000000001</v>
      </c>
      <c r="G397" s="23">
        <f t="shared" si="29"/>
        <v>0</v>
      </c>
      <c r="H397" s="58">
        <f t="shared" si="30"/>
        <v>1</v>
      </c>
    </row>
    <row r="398" spans="1:8" ht="38.25">
      <c r="A398" s="21"/>
      <c r="B398" s="21" t="s">
        <v>849</v>
      </c>
      <c r="C398" s="45"/>
      <c r="D398" s="44" t="s">
        <v>850</v>
      </c>
      <c r="E398" s="23">
        <f>E399+E401</f>
        <v>10299.4</v>
      </c>
      <c r="F398" s="23">
        <f>F399+F401</f>
        <v>10272.199999999999</v>
      </c>
      <c r="G398" s="23">
        <f t="shared" si="29"/>
        <v>27.200000000000728</v>
      </c>
      <c r="H398" s="58">
        <f t="shared" si="30"/>
        <v>0.9973590694603568</v>
      </c>
    </row>
    <row r="399" spans="1:8" ht="38.25">
      <c r="A399" s="21"/>
      <c r="B399" s="21" t="s">
        <v>848</v>
      </c>
      <c r="C399" s="21"/>
      <c r="D399" s="22" t="s">
        <v>613</v>
      </c>
      <c r="E399" s="23">
        <f>E400</f>
        <v>8839.6</v>
      </c>
      <c r="F399" s="23">
        <f>F400</f>
        <v>8812.4</v>
      </c>
      <c r="G399" s="23">
        <f t="shared" si="29"/>
        <v>27.200000000000728</v>
      </c>
      <c r="H399" s="58">
        <f t="shared" si="30"/>
        <v>0.9969229376894881</v>
      </c>
    </row>
    <row r="400" spans="1:8" ht="38.25">
      <c r="A400" s="21"/>
      <c r="B400" s="21"/>
      <c r="C400" s="21" t="s">
        <v>575</v>
      </c>
      <c r="D400" s="22" t="s">
        <v>688</v>
      </c>
      <c r="E400" s="23">
        <v>8839.6</v>
      </c>
      <c r="F400" s="23">
        <v>8812.4</v>
      </c>
      <c r="G400" s="23">
        <f t="shared" si="29"/>
        <v>27.200000000000728</v>
      </c>
      <c r="H400" s="58">
        <f t="shared" si="30"/>
        <v>0.9969229376894881</v>
      </c>
    </row>
    <row r="401" spans="1:8" ht="38.25">
      <c r="A401" s="21"/>
      <c r="B401" s="244" t="s">
        <v>1049</v>
      </c>
      <c r="C401" s="21"/>
      <c r="D401" s="204" t="s">
        <v>1050</v>
      </c>
      <c r="E401" s="23">
        <f>E402</f>
        <v>1459.8</v>
      </c>
      <c r="F401" s="23">
        <f>F402</f>
        <v>1459.8</v>
      </c>
      <c r="G401" s="23">
        <f t="shared" si="29"/>
        <v>0</v>
      </c>
      <c r="H401" s="58">
        <f t="shared" si="30"/>
        <v>1</v>
      </c>
    </row>
    <row r="402" spans="1:8" ht="38.25">
      <c r="A402" s="21"/>
      <c r="B402" s="21"/>
      <c r="C402" s="21" t="s">
        <v>575</v>
      </c>
      <c r="D402" s="22" t="s">
        <v>688</v>
      </c>
      <c r="E402" s="23">
        <v>1459.8</v>
      </c>
      <c r="F402" s="23">
        <v>1459.8</v>
      </c>
      <c r="G402" s="23">
        <f t="shared" si="29"/>
        <v>0</v>
      </c>
      <c r="H402" s="58">
        <f t="shared" si="30"/>
        <v>1</v>
      </c>
    </row>
    <row r="403" spans="1:8" ht="25.5">
      <c r="A403" s="21"/>
      <c r="B403" s="21" t="s">
        <v>573</v>
      </c>
      <c r="C403" s="21"/>
      <c r="D403" s="44" t="s">
        <v>822</v>
      </c>
      <c r="E403" s="23">
        <f>E407+E404</f>
        <v>636.9</v>
      </c>
      <c r="F403" s="23">
        <f>F407+F404</f>
        <v>636.9</v>
      </c>
      <c r="G403" s="23">
        <f t="shared" si="29"/>
        <v>0</v>
      </c>
      <c r="H403" s="58">
        <f t="shared" si="30"/>
        <v>1</v>
      </c>
    </row>
    <row r="404" spans="1:8" ht="51">
      <c r="A404" s="21"/>
      <c r="B404" s="21" t="s">
        <v>88</v>
      </c>
      <c r="C404" s="21"/>
      <c r="D404" s="44" t="s">
        <v>187</v>
      </c>
      <c r="E404" s="23">
        <f>E405</f>
        <v>100</v>
      </c>
      <c r="F404" s="23">
        <f>F405</f>
        <v>100</v>
      </c>
      <c r="G404" s="52">
        <f>E404-F404</f>
        <v>0</v>
      </c>
      <c r="H404" s="54">
        <f>F404/E404</f>
        <v>1</v>
      </c>
    </row>
    <row r="405" spans="1:8" ht="38.25">
      <c r="A405" s="21"/>
      <c r="B405" s="21" t="s">
        <v>89</v>
      </c>
      <c r="C405" s="21"/>
      <c r="D405" s="44" t="s">
        <v>117</v>
      </c>
      <c r="E405" s="23">
        <f>E406</f>
        <v>100</v>
      </c>
      <c r="F405" s="23">
        <f>F406</f>
        <v>100</v>
      </c>
      <c r="G405" s="52">
        <f>E405-F405</f>
        <v>0</v>
      </c>
      <c r="H405" s="54">
        <f>F405/E405</f>
        <v>1</v>
      </c>
    </row>
    <row r="406" spans="1:8" ht="38.25">
      <c r="A406" s="21"/>
      <c r="B406" s="21"/>
      <c r="C406" s="21" t="s">
        <v>575</v>
      </c>
      <c r="D406" s="22" t="s">
        <v>688</v>
      </c>
      <c r="E406" s="23">
        <v>100</v>
      </c>
      <c r="F406" s="23">
        <v>100</v>
      </c>
      <c r="G406" s="52">
        <f>E406-F406</f>
        <v>0</v>
      </c>
      <c r="H406" s="54">
        <f>F406/E406</f>
        <v>1</v>
      </c>
    </row>
    <row r="407" spans="1:8" ht="51">
      <c r="A407" s="21"/>
      <c r="B407" s="21" t="s">
        <v>1018</v>
      </c>
      <c r="C407" s="21"/>
      <c r="D407" s="44" t="s">
        <v>1021</v>
      </c>
      <c r="E407" s="23">
        <f>E408</f>
        <v>536.9</v>
      </c>
      <c r="F407" s="23">
        <f>F408</f>
        <v>536.9</v>
      </c>
      <c r="G407" s="23">
        <f t="shared" si="29"/>
        <v>0</v>
      </c>
      <c r="H407" s="58">
        <f t="shared" si="30"/>
        <v>1</v>
      </c>
    </row>
    <row r="408" spans="1:8" ht="63.75">
      <c r="A408" s="21"/>
      <c r="B408" s="21" t="s">
        <v>1019</v>
      </c>
      <c r="C408" s="21"/>
      <c r="D408" s="44" t="s">
        <v>1020</v>
      </c>
      <c r="E408" s="23">
        <f>E409</f>
        <v>536.9</v>
      </c>
      <c r="F408" s="23">
        <f>F409</f>
        <v>536.9</v>
      </c>
      <c r="G408" s="23">
        <f t="shared" si="29"/>
        <v>0</v>
      </c>
      <c r="H408" s="58">
        <f t="shared" si="30"/>
        <v>1</v>
      </c>
    </row>
    <row r="409" spans="1:8" ht="38.25">
      <c r="A409" s="21"/>
      <c r="B409" s="21"/>
      <c r="C409" s="21" t="s">
        <v>575</v>
      </c>
      <c r="D409" s="22" t="s">
        <v>688</v>
      </c>
      <c r="E409" s="23">
        <v>536.9</v>
      </c>
      <c r="F409" s="23">
        <v>536.9</v>
      </c>
      <c r="G409" s="23">
        <f t="shared" si="29"/>
        <v>0</v>
      </c>
      <c r="H409" s="58">
        <f t="shared" si="30"/>
        <v>1</v>
      </c>
    </row>
    <row r="410" spans="1:8" ht="25.5">
      <c r="A410" s="21"/>
      <c r="B410" s="24" t="s">
        <v>614</v>
      </c>
      <c r="C410" s="24"/>
      <c r="D410" s="44" t="s">
        <v>132</v>
      </c>
      <c r="E410" s="23">
        <f aca="true" t="shared" si="31" ref="E410:F412">E411</f>
        <v>14974.9</v>
      </c>
      <c r="F410" s="23">
        <f t="shared" si="31"/>
        <v>14974.9</v>
      </c>
      <c r="G410" s="52">
        <f>E410-F410</f>
        <v>0</v>
      </c>
      <c r="H410" s="54">
        <f>F410/E410</f>
        <v>1</v>
      </c>
    </row>
    <row r="411" spans="1:8" ht="51">
      <c r="A411" s="21"/>
      <c r="B411" s="24" t="s">
        <v>105</v>
      </c>
      <c r="C411" s="24"/>
      <c r="D411" s="44" t="s">
        <v>133</v>
      </c>
      <c r="E411" s="23">
        <f t="shared" si="31"/>
        <v>14974.9</v>
      </c>
      <c r="F411" s="23">
        <f t="shared" si="31"/>
        <v>14974.9</v>
      </c>
      <c r="G411" s="52">
        <f>E411-F411</f>
        <v>0</v>
      </c>
      <c r="H411" s="54">
        <f>F411/E411</f>
        <v>1</v>
      </c>
    </row>
    <row r="412" spans="1:8" ht="25.5">
      <c r="A412" s="21"/>
      <c r="B412" s="24" t="s">
        <v>111</v>
      </c>
      <c r="C412" s="24"/>
      <c r="D412" s="44" t="s">
        <v>139</v>
      </c>
      <c r="E412" s="23">
        <f t="shared" si="31"/>
        <v>14974.9</v>
      </c>
      <c r="F412" s="23">
        <f t="shared" si="31"/>
        <v>14974.9</v>
      </c>
      <c r="G412" s="52">
        <f>E412-F412</f>
        <v>0</v>
      </c>
      <c r="H412" s="54">
        <f>F412/E412</f>
        <v>1</v>
      </c>
    </row>
    <row r="413" spans="1:8" ht="12.75">
      <c r="A413" s="21"/>
      <c r="B413" s="24"/>
      <c r="C413" s="24" t="s">
        <v>895</v>
      </c>
      <c r="D413" s="48" t="s">
        <v>896</v>
      </c>
      <c r="E413" s="23">
        <v>14974.9</v>
      </c>
      <c r="F413" s="23">
        <v>14974.9</v>
      </c>
      <c r="G413" s="52">
        <f>E413-F413</f>
        <v>0</v>
      </c>
      <c r="H413" s="54">
        <f>F413/E413</f>
        <v>1</v>
      </c>
    </row>
    <row r="414" spans="1:8" ht="12.75">
      <c r="A414" s="21"/>
      <c r="B414" s="21" t="s">
        <v>577</v>
      </c>
      <c r="C414" s="21"/>
      <c r="D414" s="22" t="s">
        <v>612</v>
      </c>
      <c r="E414" s="23">
        <f>E415+E418+E420</f>
        <v>94400.4</v>
      </c>
      <c r="F414" s="23">
        <f>F415+F418+F420</f>
        <v>88839.6</v>
      </c>
      <c r="G414" s="23">
        <f t="shared" si="29"/>
        <v>5560.799999999988</v>
      </c>
      <c r="H414" s="58">
        <f t="shared" si="30"/>
        <v>0.9410934699429241</v>
      </c>
    </row>
    <row r="415" spans="1:8" ht="75.75" customHeight="1">
      <c r="A415" s="21"/>
      <c r="B415" s="21" t="s">
        <v>702</v>
      </c>
      <c r="C415" s="21"/>
      <c r="D415" s="22" t="s">
        <v>703</v>
      </c>
      <c r="E415" s="23">
        <f>E417+E416</f>
        <v>93792.2</v>
      </c>
      <c r="F415" s="23">
        <f>F417+F416</f>
        <v>88344</v>
      </c>
      <c r="G415" s="23">
        <f t="shared" si="29"/>
        <v>5448.199999999997</v>
      </c>
      <c r="H415" s="58">
        <f t="shared" si="30"/>
        <v>0.941912014005429</v>
      </c>
    </row>
    <row r="416" spans="1:8" ht="25.5">
      <c r="A416" s="21"/>
      <c r="B416" s="21"/>
      <c r="C416" s="21" t="s">
        <v>553</v>
      </c>
      <c r="D416" s="22" t="s">
        <v>660</v>
      </c>
      <c r="E416" s="23">
        <v>8245.4</v>
      </c>
      <c r="F416" s="23">
        <v>2797.2</v>
      </c>
      <c r="G416" s="23">
        <f t="shared" si="29"/>
        <v>5448.2</v>
      </c>
      <c r="H416" s="58">
        <f t="shared" si="30"/>
        <v>0.3392436995173066</v>
      </c>
    </row>
    <row r="417" spans="1:8" ht="38.25">
      <c r="A417" s="21"/>
      <c r="B417" s="21"/>
      <c r="C417" s="21" t="s">
        <v>575</v>
      </c>
      <c r="D417" s="22" t="s">
        <v>688</v>
      </c>
      <c r="E417" s="23">
        <v>85546.8</v>
      </c>
      <c r="F417" s="23">
        <v>85546.8</v>
      </c>
      <c r="G417" s="23">
        <f t="shared" si="29"/>
        <v>0</v>
      </c>
      <c r="H417" s="58">
        <f t="shared" si="30"/>
        <v>1</v>
      </c>
    </row>
    <row r="418" spans="1:8" ht="76.5">
      <c r="A418" s="21"/>
      <c r="B418" s="21" t="s">
        <v>707</v>
      </c>
      <c r="C418" s="21"/>
      <c r="D418" s="22" t="s">
        <v>790</v>
      </c>
      <c r="E418" s="23">
        <f>E419</f>
        <v>608.2</v>
      </c>
      <c r="F418" s="23">
        <f>F419</f>
        <v>495.6</v>
      </c>
      <c r="G418" s="23">
        <f t="shared" si="29"/>
        <v>112.60000000000002</v>
      </c>
      <c r="H418" s="58">
        <f t="shared" si="30"/>
        <v>0.8148635317329825</v>
      </c>
    </row>
    <row r="419" spans="1:8" ht="25.5">
      <c r="A419" s="21"/>
      <c r="B419" s="21"/>
      <c r="C419" s="21" t="s">
        <v>557</v>
      </c>
      <c r="D419" s="22" t="s">
        <v>558</v>
      </c>
      <c r="E419" s="23">
        <v>608.2</v>
      </c>
      <c r="F419" s="23">
        <v>495.6</v>
      </c>
      <c r="G419" s="23">
        <f t="shared" si="29"/>
        <v>112.60000000000002</v>
      </c>
      <c r="H419" s="58">
        <f t="shared" si="30"/>
        <v>0.8148635317329825</v>
      </c>
    </row>
    <row r="420" spans="1:8" ht="76.5">
      <c r="A420" s="21"/>
      <c r="B420" s="24" t="s">
        <v>947</v>
      </c>
      <c r="C420" s="24"/>
      <c r="D420" s="48" t="s">
        <v>960</v>
      </c>
      <c r="E420" s="23">
        <f>E421</f>
        <v>0</v>
      </c>
      <c r="F420" s="23">
        <f>F421</f>
        <v>0</v>
      </c>
      <c r="G420" s="23">
        <f t="shared" si="29"/>
        <v>0</v>
      </c>
      <c r="H420" s="58" t="e">
        <f t="shared" si="30"/>
        <v>#DIV/0!</v>
      </c>
    </row>
    <row r="421" spans="1:8" ht="38.25">
      <c r="A421" s="21"/>
      <c r="B421" s="24"/>
      <c r="C421" s="24" t="s">
        <v>575</v>
      </c>
      <c r="D421" s="48" t="s">
        <v>892</v>
      </c>
      <c r="E421" s="23"/>
      <c r="F421" s="23"/>
      <c r="G421" s="23">
        <f t="shared" si="29"/>
        <v>0</v>
      </c>
      <c r="H421" s="58" t="e">
        <f t="shared" si="30"/>
        <v>#DIV/0!</v>
      </c>
    </row>
    <row r="422" spans="1:8" ht="12.75">
      <c r="A422" s="21"/>
      <c r="B422" s="21" t="s">
        <v>578</v>
      </c>
      <c r="C422" s="21"/>
      <c r="D422" s="22" t="s">
        <v>857</v>
      </c>
      <c r="E422" s="23">
        <f>E423+E425+E427+E429</f>
        <v>116371.1</v>
      </c>
      <c r="F422" s="23">
        <f>F423+F425+F427+F429</f>
        <v>116245.8</v>
      </c>
      <c r="G422" s="23">
        <f t="shared" si="29"/>
        <v>125.30000000000291</v>
      </c>
      <c r="H422" s="58">
        <f t="shared" si="30"/>
        <v>0.9989232721869948</v>
      </c>
    </row>
    <row r="423" spans="1:8" ht="63.75">
      <c r="A423" s="21"/>
      <c r="B423" s="21" t="s">
        <v>704</v>
      </c>
      <c r="C423" s="21"/>
      <c r="D423" s="22" t="s">
        <v>705</v>
      </c>
      <c r="E423" s="23">
        <f>E424</f>
        <v>26762.5</v>
      </c>
      <c r="F423" s="23">
        <f>F424</f>
        <v>26762.5</v>
      </c>
      <c r="G423" s="23">
        <f t="shared" si="29"/>
        <v>0</v>
      </c>
      <c r="H423" s="58">
        <f t="shared" si="30"/>
        <v>1</v>
      </c>
    </row>
    <row r="424" spans="1:8" ht="38.25">
      <c r="A424" s="21"/>
      <c r="B424" s="21"/>
      <c r="C424" s="21" t="s">
        <v>575</v>
      </c>
      <c r="D424" s="22" t="s">
        <v>688</v>
      </c>
      <c r="E424" s="23">
        <v>26762.5</v>
      </c>
      <c r="F424" s="23">
        <v>26762.5</v>
      </c>
      <c r="G424" s="23">
        <f t="shared" si="29"/>
        <v>0</v>
      </c>
      <c r="H424" s="58">
        <f t="shared" si="30"/>
        <v>1</v>
      </c>
    </row>
    <row r="425" spans="1:8" ht="51">
      <c r="A425" s="21"/>
      <c r="B425" s="21" t="s">
        <v>714</v>
      </c>
      <c r="C425" s="21"/>
      <c r="D425" s="22" t="s">
        <v>717</v>
      </c>
      <c r="E425" s="23">
        <f>E426</f>
        <v>35496.5</v>
      </c>
      <c r="F425" s="23">
        <f>F426</f>
        <v>35382.2</v>
      </c>
      <c r="G425" s="23">
        <f t="shared" si="29"/>
        <v>114.30000000000291</v>
      </c>
      <c r="H425" s="58">
        <f t="shared" si="30"/>
        <v>0.9967799642218246</v>
      </c>
    </row>
    <row r="426" spans="1:8" ht="38.25">
      <c r="A426" s="21"/>
      <c r="B426" s="21"/>
      <c r="C426" s="21" t="s">
        <v>575</v>
      </c>
      <c r="D426" s="22" t="s">
        <v>688</v>
      </c>
      <c r="E426" s="23">
        <v>35496.5</v>
      </c>
      <c r="F426" s="23">
        <v>35382.2</v>
      </c>
      <c r="G426" s="23">
        <f t="shared" si="29"/>
        <v>114.30000000000291</v>
      </c>
      <c r="H426" s="58">
        <f t="shared" si="30"/>
        <v>0.9967799642218246</v>
      </c>
    </row>
    <row r="427" spans="1:8" ht="63.75">
      <c r="A427" s="21"/>
      <c r="B427" s="21" t="s">
        <v>715</v>
      </c>
      <c r="C427" s="21"/>
      <c r="D427" s="22" t="s">
        <v>716</v>
      </c>
      <c r="E427" s="23">
        <f>E428</f>
        <v>53882</v>
      </c>
      <c r="F427" s="23">
        <f>F428</f>
        <v>53871</v>
      </c>
      <c r="G427" s="23">
        <f t="shared" si="29"/>
        <v>11</v>
      </c>
      <c r="H427" s="58">
        <f t="shared" si="30"/>
        <v>0.9997958501911585</v>
      </c>
    </row>
    <row r="428" spans="1:8" ht="38.25">
      <c r="A428" s="21"/>
      <c r="B428" s="21"/>
      <c r="C428" s="21" t="s">
        <v>575</v>
      </c>
      <c r="D428" s="22" t="s">
        <v>688</v>
      </c>
      <c r="E428" s="23">
        <v>53882</v>
      </c>
      <c r="F428" s="23">
        <v>53871</v>
      </c>
      <c r="G428" s="23">
        <f t="shared" si="29"/>
        <v>11</v>
      </c>
      <c r="H428" s="58">
        <f t="shared" si="30"/>
        <v>0.9997958501911585</v>
      </c>
    </row>
    <row r="429" spans="1:8" ht="77.25" customHeight="1">
      <c r="A429" s="21"/>
      <c r="B429" s="21" t="s">
        <v>718</v>
      </c>
      <c r="C429" s="21"/>
      <c r="D429" s="22" t="s">
        <v>719</v>
      </c>
      <c r="E429" s="23">
        <f>E430</f>
        <v>230.1</v>
      </c>
      <c r="F429" s="23">
        <f>F430</f>
        <v>230.1</v>
      </c>
      <c r="G429" s="23">
        <f t="shared" si="29"/>
        <v>0</v>
      </c>
      <c r="H429" s="58">
        <f t="shared" si="30"/>
        <v>1</v>
      </c>
    </row>
    <row r="430" spans="1:8" ht="38.25">
      <c r="A430" s="21"/>
      <c r="B430" s="21"/>
      <c r="C430" s="21" t="s">
        <v>575</v>
      </c>
      <c r="D430" s="22" t="s">
        <v>688</v>
      </c>
      <c r="E430" s="23">
        <v>230.1</v>
      </c>
      <c r="F430" s="23">
        <v>230.1</v>
      </c>
      <c r="G430" s="23">
        <f t="shared" si="29"/>
        <v>0</v>
      </c>
      <c r="H430" s="58">
        <f t="shared" si="30"/>
        <v>1</v>
      </c>
    </row>
    <row r="431" spans="1:8" ht="12.75">
      <c r="A431" s="21"/>
      <c r="B431" s="21" t="s">
        <v>581</v>
      </c>
      <c r="C431" s="21"/>
      <c r="D431" s="22" t="s">
        <v>620</v>
      </c>
      <c r="E431" s="23">
        <f>E432</f>
        <v>1484.2</v>
      </c>
      <c r="F431" s="23">
        <f>F432</f>
        <v>1199.4</v>
      </c>
      <c r="G431" s="23">
        <f t="shared" si="29"/>
        <v>284.79999999999995</v>
      </c>
      <c r="H431" s="58">
        <f t="shared" si="30"/>
        <v>0.808112114270314</v>
      </c>
    </row>
    <row r="432" spans="1:8" ht="51">
      <c r="A432" s="21"/>
      <c r="B432" s="21" t="s">
        <v>708</v>
      </c>
      <c r="C432" s="21"/>
      <c r="D432" s="22" t="s">
        <v>858</v>
      </c>
      <c r="E432" s="23">
        <f>E434+E433</f>
        <v>1484.2</v>
      </c>
      <c r="F432" s="23">
        <f>F434+F433</f>
        <v>1199.4</v>
      </c>
      <c r="G432" s="23">
        <f t="shared" si="29"/>
        <v>284.79999999999995</v>
      </c>
      <c r="H432" s="58">
        <f t="shared" si="30"/>
        <v>0.808112114270314</v>
      </c>
    </row>
    <row r="433" spans="1:8" ht="25.5">
      <c r="A433" s="21"/>
      <c r="B433" s="21"/>
      <c r="C433" s="21" t="s">
        <v>557</v>
      </c>
      <c r="D433" s="22" t="s">
        <v>558</v>
      </c>
      <c r="E433" s="23">
        <v>80.4</v>
      </c>
      <c r="F433" s="23">
        <v>18.4</v>
      </c>
      <c r="G433" s="23">
        <f t="shared" si="29"/>
        <v>62.00000000000001</v>
      </c>
      <c r="H433" s="58">
        <f t="shared" si="30"/>
        <v>0.22885572139303478</v>
      </c>
    </row>
    <row r="434" spans="1:8" ht="38.25">
      <c r="A434" s="21"/>
      <c r="B434" s="21"/>
      <c r="C434" s="21" t="s">
        <v>575</v>
      </c>
      <c r="D434" s="22" t="s">
        <v>688</v>
      </c>
      <c r="E434" s="23">
        <v>1403.8</v>
      </c>
      <c r="F434" s="23">
        <f>1090+91</f>
        <v>1181</v>
      </c>
      <c r="G434" s="23">
        <f t="shared" si="29"/>
        <v>222.79999999999995</v>
      </c>
      <c r="H434" s="58">
        <f t="shared" si="30"/>
        <v>0.8412879327539535</v>
      </c>
    </row>
    <row r="435" spans="1:8" ht="38.25">
      <c r="A435" s="21"/>
      <c r="B435" s="21" t="s">
        <v>581</v>
      </c>
      <c r="C435" s="21"/>
      <c r="D435" s="44" t="s">
        <v>120</v>
      </c>
      <c r="E435" s="23">
        <f>E436+E439</f>
        <v>109</v>
      </c>
      <c r="F435" s="23">
        <f>F436+F439</f>
        <v>109</v>
      </c>
      <c r="G435" s="52">
        <f aca="true" t="shared" si="32" ref="G435:G441">E435-F435</f>
        <v>0</v>
      </c>
      <c r="H435" s="54">
        <f aca="true" t="shared" si="33" ref="H435:H441">F435/E435</f>
        <v>1</v>
      </c>
    </row>
    <row r="436" spans="1:8" ht="51">
      <c r="A436" s="21"/>
      <c r="B436" s="21" t="s">
        <v>93</v>
      </c>
      <c r="C436" s="21"/>
      <c r="D436" s="44" t="s">
        <v>121</v>
      </c>
      <c r="E436" s="23">
        <f>E437</f>
        <v>109</v>
      </c>
      <c r="F436" s="23">
        <f>F437</f>
        <v>109</v>
      </c>
      <c r="G436" s="52">
        <f t="shared" si="32"/>
        <v>0</v>
      </c>
      <c r="H436" s="54">
        <f t="shared" si="33"/>
        <v>1</v>
      </c>
    </row>
    <row r="437" spans="1:8" ht="89.25">
      <c r="A437" s="21"/>
      <c r="B437" s="21" t="s">
        <v>94</v>
      </c>
      <c r="C437" s="21"/>
      <c r="D437" s="44" t="s">
        <v>122</v>
      </c>
      <c r="E437" s="23">
        <f>E438</f>
        <v>109</v>
      </c>
      <c r="F437" s="23">
        <f>F438</f>
        <v>109</v>
      </c>
      <c r="G437" s="52">
        <f t="shared" si="32"/>
        <v>0</v>
      </c>
      <c r="H437" s="54">
        <f t="shared" si="33"/>
        <v>1</v>
      </c>
    </row>
    <row r="438" spans="1:8" ht="38.25">
      <c r="A438" s="21"/>
      <c r="B438" s="21"/>
      <c r="C438" s="21" t="s">
        <v>575</v>
      </c>
      <c r="D438" s="22" t="s">
        <v>688</v>
      </c>
      <c r="E438" s="23">
        <v>109</v>
      </c>
      <c r="F438" s="23">
        <v>109</v>
      </c>
      <c r="G438" s="52">
        <f t="shared" si="32"/>
        <v>0</v>
      </c>
      <c r="H438" s="54">
        <f t="shared" si="33"/>
        <v>1</v>
      </c>
    </row>
    <row r="439" spans="1:8" ht="76.5">
      <c r="A439" s="21"/>
      <c r="B439" s="24" t="s">
        <v>160</v>
      </c>
      <c r="C439" s="24"/>
      <c r="D439" s="48" t="s">
        <v>173</v>
      </c>
      <c r="E439" s="23">
        <f>E440</f>
        <v>0</v>
      </c>
      <c r="F439" s="23">
        <f>F440</f>
        <v>0</v>
      </c>
      <c r="G439" s="52">
        <f t="shared" si="32"/>
        <v>0</v>
      </c>
      <c r="H439" s="54" t="e">
        <f t="shared" si="33"/>
        <v>#DIV/0!</v>
      </c>
    </row>
    <row r="440" spans="1:8" ht="63.75">
      <c r="A440" s="21"/>
      <c r="B440" s="24" t="s">
        <v>161</v>
      </c>
      <c r="C440" s="24"/>
      <c r="D440" s="48" t="s">
        <v>172</v>
      </c>
      <c r="E440" s="23">
        <f>E441</f>
        <v>0</v>
      </c>
      <c r="F440" s="23">
        <f>F441</f>
        <v>0</v>
      </c>
      <c r="G440" s="52">
        <f t="shared" si="32"/>
        <v>0</v>
      </c>
      <c r="H440" s="54" t="e">
        <f t="shared" si="33"/>
        <v>#DIV/0!</v>
      </c>
    </row>
    <row r="441" spans="1:8" ht="12.75">
      <c r="A441" s="21"/>
      <c r="B441" s="24"/>
      <c r="C441" s="24" t="s">
        <v>895</v>
      </c>
      <c r="D441" s="48" t="s">
        <v>896</v>
      </c>
      <c r="E441" s="23">
        <v>0</v>
      </c>
      <c r="F441" s="23">
        <v>0</v>
      </c>
      <c r="G441" s="52">
        <f t="shared" si="32"/>
        <v>0</v>
      </c>
      <c r="H441" s="54" t="e">
        <f t="shared" si="33"/>
        <v>#DIV/0!</v>
      </c>
    </row>
    <row r="442" spans="1:8" ht="25.5">
      <c r="A442" s="21"/>
      <c r="B442" s="24" t="s">
        <v>903</v>
      </c>
      <c r="C442" s="24"/>
      <c r="D442" s="55" t="s">
        <v>904</v>
      </c>
      <c r="E442" s="23">
        <f>E443</f>
        <v>0</v>
      </c>
      <c r="F442" s="23">
        <f>F443</f>
        <v>0</v>
      </c>
      <c r="G442" s="23">
        <f t="shared" si="29"/>
        <v>0</v>
      </c>
      <c r="H442" s="58" t="e">
        <f t="shared" si="30"/>
        <v>#DIV/0!</v>
      </c>
    </row>
    <row r="443" spans="1:8" ht="25.5">
      <c r="A443" s="21"/>
      <c r="B443" s="24" t="s">
        <v>957</v>
      </c>
      <c r="C443" s="24"/>
      <c r="D443" s="48" t="s">
        <v>958</v>
      </c>
      <c r="E443" s="23">
        <f>E444</f>
        <v>0</v>
      </c>
      <c r="F443" s="23">
        <f>F444</f>
        <v>0</v>
      </c>
      <c r="G443" s="23">
        <f t="shared" si="29"/>
        <v>0</v>
      </c>
      <c r="H443" s="58" t="e">
        <f t="shared" si="30"/>
        <v>#DIV/0!</v>
      </c>
    </row>
    <row r="444" spans="1:8" ht="12.75">
      <c r="A444" s="21"/>
      <c r="B444" s="24"/>
      <c r="C444" s="24" t="s">
        <v>895</v>
      </c>
      <c r="D444" s="48" t="s">
        <v>896</v>
      </c>
      <c r="E444" s="23"/>
      <c r="F444" s="23"/>
      <c r="G444" s="23">
        <f t="shared" si="29"/>
        <v>0</v>
      </c>
      <c r="H444" s="58" t="e">
        <f t="shared" si="30"/>
        <v>#DIV/0!</v>
      </c>
    </row>
    <row r="445" spans="1:8" ht="38.25">
      <c r="A445" s="21"/>
      <c r="B445" s="21" t="s">
        <v>985</v>
      </c>
      <c r="C445" s="21"/>
      <c r="D445" s="44" t="s">
        <v>988</v>
      </c>
      <c r="E445" s="23">
        <f>E446</f>
        <v>6910.7</v>
      </c>
      <c r="F445" s="23">
        <f>F446</f>
        <v>6833.3</v>
      </c>
      <c r="G445" s="23">
        <f t="shared" si="29"/>
        <v>77.39999999999964</v>
      </c>
      <c r="H445" s="58">
        <f t="shared" si="30"/>
        <v>0.9887999768474974</v>
      </c>
    </row>
    <row r="446" spans="1:8" ht="51">
      <c r="A446" s="21"/>
      <c r="B446" s="21" t="s">
        <v>987</v>
      </c>
      <c r="C446" s="21"/>
      <c r="D446" s="22" t="s">
        <v>986</v>
      </c>
      <c r="E446" s="23">
        <f>E448+E447</f>
        <v>6910.7</v>
      </c>
      <c r="F446" s="23">
        <f>F448+F447</f>
        <v>6833.3</v>
      </c>
      <c r="G446" s="23">
        <f t="shared" si="29"/>
        <v>77.39999999999964</v>
      </c>
      <c r="H446" s="58">
        <f t="shared" si="30"/>
        <v>0.9887999768474974</v>
      </c>
    </row>
    <row r="447" spans="1:8" ht="12.75">
      <c r="A447" s="21"/>
      <c r="B447" s="21"/>
      <c r="C447" s="24" t="s">
        <v>895</v>
      </c>
      <c r="D447" s="48" t="s">
        <v>896</v>
      </c>
      <c r="E447" s="23">
        <v>620.3</v>
      </c>
      <c r="F447" s="23">
        <v>620.3</v>
      </c>
      <c r="G447" s="23">
        <f>E447-F447</f>
        <v>0</v>
      </c>
      <c r="H447" s="58">
        <f>F447/E447</f>
        <v>1</v>
      </c>
    </row>
    <row r="448" spans="1:8" ht="38.25">
      <c r="A448" s="21"/>
      <c r="B448" s="21"/>
      <c r="C448" s="24" t="s">
        <v>575</v>
      </c>
      <c r="D448" s="22" t="s">
        <v>688</v>
      </c>
      <c r="E448" s="23">
        <f>1719.5+4570.9</f>
        <v>6290.4</v>
      </c>
      <c r="F448" s="23">
        <v>6213</v>
      </c>
      <c r="G448" s="23">
        <f t="shared" si="29"/>
        <v>77.39999999999964</v>
      </c>
      <c r="H448" s="58">
        <f t="shared" si="30"/>
        <v>0.9876955360549409</v>
      </c>
    </row>
    <row r="449" spans="1:8" ht="12.75">
      <c r="A449" s="21" t="s">
        <v>615</v>
      </c>
      <c r="B449" s="21"/>
      <c r="C449" s="21"/>
      <c r="D449" s="22" t="s">
        <v>616</v>
      </c>
      <c r="E449" s="23">
        <f>E463+E453+E460+E450</f>
        <v>15830.5</v>
      </c>
      <c r="F449" s="23">
        <f>F463+F453+F460+F450</f>
        <v>15826.7</v>
      </c>
      <c r="G449" s="23">
        <f t="shared" si="29"/>
        <v>3.7999999999992724</v>
      </c>
      <c r="H449" s="58">
        <f t="shared" si="30"/>
        <v>0.9997599570449449</v>
      </c>
    </row>
    <row r="450" spans="1:8" ht="25.5">
      <c r="A450" s="21"/>
      <c r="B450" s="21" t="s">
        <v>565</v>
      </c>
      <c r="C450" s="21"/>
      <c r="D450" s="22" t="s">
        <v>807</v>
      </c>
      <c r="E450" s="23">
        <f>E451</f>
        <v>40</v>
      </c>
      <c r="F450" s="23">
        <f>F451</f>
        <v>40</v>
      </c>
      <c r="G450" s="52">
        <f>E450-F450</f>
        <v>0</v>
      </c>
      <c r="H450" s="54">
        <f>F450/E450</f>
        <v>1</v>
      </c>
    </row>
    <row r="451" spans="1:8" ht="25.5">
      <c r="A451" s="21"/>
      <c r="B451" s="21" t="s">
        <v>103</v>
      </c>
      <c r="C451" s="21"/>
      <c r="D451" s="22" t="s">
        <v>130</v>
      </c>
      <c r="E451" s="23">
        <f>E452</f>
        <v>40</v>
      </c>
      <c r="F451" s="23">
        <f>F452</f>
        <v>40</v>
      </c>
      <c r="G451" s="52">
        <f>E451-F451</f>
        <v>0</v>
      </c>
      <c r="H451" s="54">
        <f>F451/E451</f>
        <v>1</v>
      </c>
    </row>
    <row r="452" spans="1:8" ht="38.25">
      <c r="A452" s="21"/>
      <c r="B452" s="21"/>
      <c r="C452" s="24" t="s">
        <v>575</v>
      </c>
      <c r="D452" s="22" t="s">
        <v>688</v>
      </c>
      <c r="E452" s="23">
        <v>40</v>
      </c>
      <c r="F452" s="23">
        <v>40</v>
      </c>
      <c r="G452" s="52">
        <f>E452-F452</f>
        <v>0</v>
      </c>
      <c r="H452" s="54">
        <f>F452/E452</f>
        <v>1</v>
      </c>
    </row>
    <row r="453" spans="1:8" ht="25.5">
      <c r="A453" s="21"/>
      <c r="B453" s="21" t="s">
        <v>572</v>
      </c>
      <c r="C453" s="45"/>
      <c r="D453" s="44" t="s">
        <v>817</v>
      </c>
      <c r="E453" s="23">
        <f>E454</f>
        <v>10564.9</v>
      </c>
      <c r="F453" s="23">
        <f>F454</f>
        <v>10561.1</v>
      </c>
      <c r="G453" s="23">
        <f t="shared" si="29"/>
        <v>3.7999999999992724</v>
      </c>
      <c r="H453" s="58">
        <f t="shared" si="30"/>
        <v>0.9996403184128577</v>
      </c>
    </row>
    <row r="454" spans="1:8" ht="51">
      <c r="A454" s="21"/>
      <c r="B454" s="21" t="s">
        <v>861</v>
      </c>
      <c r="C454" s="45"/>
      <c r="D454" s="44" t="s">
        <v>862</v>
      </c>
      <c r="E454" s="23">
        <f>E455</f>
        <v>10564.9</v>
      </c>
      <c r="F454" s="23">
        <f>F455</f>
        <v>10561.1</v>
      </c>
      <c r="G454" s="23">
        <f t="shared" si="29"/>
        <v>3.7999999999992724</v>
      </c>
      <c r="H454" s="58">
        <f t="shared" si="30"/>
        <v>0.9996403184128577</v>
      </c>
    </row>
    <row r="455" spans="1:8" ht="12.75">
      <c r="A455" s="21"/>
      <c r="B455" s="21" t="s">
        <v>860</v>
      </c>
      <c r="C455" s="21"/>
      <c r="D455" s="22" t="s">
        <v>618</v>
      </c>
      <c r="E455" s="23">
        <f>SUM(E456:E459)</f>
        <v>10564.9</v>
      </c>
      <c r="F455" s="23">
        <f>SUM(F456:F459)</f>
        <v>10561.1</v>
      </c>
      <c r="G455" s="23">
        <f t="shared" si="29"/>
        <v>3.7999999999992724</v>
      </c>
      <c r="H455" s="58">
        <f t="shared" si="30"/>
        <v>0.9996403184128577</v>
      </c>
    </row>
    <row r="456" spans="1:8" ht="25.5">
      <c r="A456" s="21"/>
      <c r="B456" s="21"/>
      <c r="C456" s="21" t="s">
        <v>553</v>
      </c>
      <c r="D456" s="22" t="s">
        <v>660</v>
      </c>
      <c r="E456" s="23">
        <v>3999.8</v>
      </c>
      <c r="F456" s="23">
        <v>3999.8</v>
      </c>
      <c r="G456" s="23">
        <f t="shared" si="29"/>
        <v>0</v>
      </c>
      <c r="H456" s="58">
        <f t="shared" si="30"/>
        <v>1</v>
      </c>
    </row>
    <row r="457" spans="1:8" ht="25.5">
      <c r="A457" s="21"/>
      <c r="B457" s="21"/>
      <c r="C457" s="21" t="s">
        <v>557</v>
      </c>
      <c r="D457" s="22" t="s">
        <v>558</v>
      </c>
      <c r="E457" s="23">
        <v>1535.6</v>
      </c>
      <c r="F457" s="23">
        <v>1531.8</v>
      </c>
      <c r="G457" s="23">
        <f t="shared" si="29"/>
        <v>3.7999999999999545</v>
      </c>
      <c r="H457" s="58">
        <f t="shared" si="30"/>
        <v>0.9975253972388644</v>
      </c>
    </row>
    <row r="458" spans="1:8" ht="38.25">
      <c r="A458" s="21"/>
      <c r="B458" s="21"/>
      <c r="C458" s="21" t="s">
        <v>575</v>
      </c>
      <c r="D458" s="22" t="s">
        <v>688</v>
      </c>
      <c r="E458" s="23">
        <f>1386.6+634.6</f>
        <v>2021.1999999999998</v>
      </c>
      <c r="F458" s="23">
        <f>1386.6+634.6</f>
        <v>2021.1999999999998</v>
      </c>
      <c r="G458" s="23">
        <f t="shared" si="29"/>
        <v>0</v>
      </c>
      <c r="H458" s="58">
        <f t="shared" si="30"/>
        <v>1</v>
      </c>
    </row>
    <row r="459" spans="1:8" ht="12.75">
      <c r="A459" s="21"/>
      <c r="B459" s="21"/>
      <c r="C459" s="21" t="s">
        <v>554</v>
      </c>
      <c r="D459" s="22" t="s">
        <v>555</v>
      </c>
      <c r="E459" s="23">
        <v>3008.3</v>
      </c>
      <c r="F459" s="23">
        <v>3008.3</v>
      </c>
      <c r="G459" s="23">
        <f t="shared" si="29"/>
        <v>0</v>
      </c>
      <c r="H459" s="58">
        <f t="shared" si="30"/>
        <v>1</v>
      </c>
    </row>
    <row r="460" spans="1:8" ht="25.5">
      <c r="A460" s="21"/>
      <c r="B460" s="21" t="s">
        <v>579</v>
      </c>
      <c r="C460" s="21"/>
      <c r="D460" s="22" t="s">
        <v>870</v>
      </c>
      <c r="E460" s="23">
        <f>E461</f>
        <v>1683.7</v>
      </c>
      <c r="F460" s="23">
        <f>F461</f>
        <v>1683.7</v>
      </c>
      <c r="G460" s="23">
        <f t="shared" si="29"/>
        <v>0</v>
      </c>
      <c r="H460" s="58">
        <f t="shared" si="30"/>
        <v>1</v>
      </c>
    </row>
    <row r="461" spans="1:8" ht="25.5">
      <c r="A461" s="21"/>
      <c r="B461" s="21" t="s">
        <v>727</v>
      </c>
      <c r="C461" s="21"/>
      <c r="D461" s="22" t="s">
        <v>728</v>
      </c>
      <c r="E461" s="23">
        <f>E462</f>
        <v>1683.7</v>
      </c>
      <c r="F461" s="23">
        <f>F462</f>
        <v>1683.7</v>
      </c>
      <c r="G461" s="23">
        <f aca="true" t="shared" si="34" ref="G461:G555">E461-F461</f>
        <v>0</v>
      </c>
      <c r="H461" s="58">
        <f t="shared" si="30"/>
        <v>1</v>
      </c>
    </row>
    <row r="462" spans="1:8" ht="38.25">
      <c r="A462" s="21"/>
      <c r="B462" s="21"/>
      <c r="C462" s="21" t="s">
        <v>575</v>
      </c>
      <c r="D462" s="22" t="s">
        <v>688</v>
      </c>
      <c r="E462" s="23">
        <v>1683.7</v>
      </c>
      <c r="F462" s="23">
        <v>1683.7</v>
      </c>
      <c r="G462" s="23">
        <f t="shared" si="34"/>
        <v>0</v>
      </c>
      <c r="H462" s="58">
        <f aca="true" t="shared" si="35" ref="H462:H556">F462/E462</f>
        <v>1</v>
      </c>
    </row>
    <row r="463" spans="1:8" ht="12.75">
      <c r="A463" s="21"/>
      <c r="B463" s="21" t="s">
        <v>580</v>
      </c>
      <c r="C463" s="21"/>
      <c r="D463" s="22" t="s">
        <v>859</v>
      </c>
      <c r="E463" s="23">
        <f>E464</f>
        <v>3541.8999999999996</v>
      </c>
      <c r="F463" s="23">
        <f>F464</f>
        <v>3541.8999999999996</v>
      </c>
      <c r="G463" s="23">
        <f t="shared" si="34"/>
        <v>0</v>
      </c>
      <c r="H463" s="58">
        <f t="shared" si="35"/>
        <v>1</v>
      </c>
    </row>
    <row r="464" spans="1:8" ht="25.5">
      <c r="A464" s="21"/>
      <c r="B464" s="21" t="s">
        <v>706</v>
      </c>
      <c r="C464" s="21"/>
      <c r="D464" s="22" t="s">
        <v>617</v>
      </c>
      <c r="E464" s="23">
        <f>E466+E465</f>
        <v>3541.8999999999996</v>
      </c>
      <c r="F464" s="23">
        <f>F466+F465</f>
        <v>3541.8999999999996</v>
      </c>
      <c r="G464" s="23">
        <f t="shared" si="34"/>
        <v>0</v>
      </c>
      <c r="H464" s="58">
        <f t="shared" si="35"/>
        <v>1</v>
      </c>
    </row>
    <row r="465" spans="1:8" ht="25.5">
      <c r="A465" s="21"/>
      <c r="B465" s="21"/>
      <c r="C465" s="21" t="s">
        <v>553</v>
      </c>
      <c r="D465" s="22" t="s">
        <v>660</v>
      </c>
      <c r="E465" s="23">
        <v>245.2</v>
      </c>
      <c r="F465" s="23">
        <v>245.2</v>
      </c>
      <c r="G465" s="23">
        <f>E465-F465</f>
        <v>0</v>
      </c>
      <c r="H465" s="58">
        <f>F465/E465</f>
        <v>1</v>
      </c>
    </row>
    <row r="466" spans="1:8" ht="38.25">
      <c r="A466" s="21"/>
      <c r="B466" s="21"/>
      <c r="C466" s="21" t="s">
        <v>575</v>
      </c>
      <c r="D466" s="22" t="s">
        <v>688</v>
      </c>
      <c r="E466" s="23">
        <v>3296.7</v>
      </c>
      <c r="F466" s="23">
        <v>3296.7</v>
      </c>
      <c r="G466" s="23">
        <f t="shared" si="34"/>
        <v>0</v>
      </c>
      <c r="H466" s="58">
        <f t="shared" si="35"/>
        <v>1</v>
      </c>
    </row>
    <row r="467" spans="1:8" ht="12.75">
      <c r="A467" s="21" t="s">
        <v>619</v>
      </c>
      <c r="B467" s="21"/>
      <c r="C467" s="21"/>
      <c r="D467" s="22" t="s">
        <v>620</v>
      </c>
      <c r="E467" s="23">
        <f>E480+E468+E473+E476</f>
        <v>18185.399999999998</v>
      </c>
      <c r="F467" s="23">
        <f>F480+F468+F473+F476</f>
        <v>18149.399999999998</v>
      </c>
      <c r="G467" s="23">
        <f t="shared" si="34"/>
        <v>36</v>
      </c>
      <c r="H467" s="58">
        <f t="shared" si="35"/>
        <v>0.9980203899831733</v>
      </c>
    </row>
    <row r="468" spans="1:8" ht="25.5">
      <c r="A468" s="21"/>
      <c r="B468" s="21" t="s">
        <v>591</v>
      </c>
      <c r="C468" s="21"/>
      <c r="D468" s="22" t="s">
        <v>795</v>
      </c>
      <c r="E468" s="23">
        <f>E469</f>
        <v>6010.9</v>
      </c>
      <c r="F468" s="23">
        <f>F469</f>
        <v>5974.900000000001</v>
      </c>
      <c r="G468" s="23">
        <f t="shared" si="34"/>
        <v>35.99999999999909</v>
      </c>
      <c r="H468" s="58">
        <f t="shared" si="35"/>
        <v>0.9940108802342413</v>
      </c>
    </row>
    <row r="469" spans="1:8" ht="38.25">
      <c r="A469" s="21"/>
      <c r="B469" s="21" t="s">
        <v>657</v>
      </c>
      <c r="C469" s="21"/>
      <c r="D469" s="22" t="s">
        <v>658</v>
      </c>
      <c r="E469" s="23">
        <f>SUM(E470:E472)</f>
        <v>6010.9</v>
      </c>
      <c r="F469" s="23">
        <f>SUM(F470:F472)</f>
        <v>5974.900000000001</v>
      </c>
      <c r="G469" s="23">
        <f t="shared" si="34"/>
        <v>35.99999999999909</v>
      </c>
      <c r="H469" s="58">
        <f t="shared" si="35"/>
        <v>0.9940108802342413</v>
      </c>
    </row>
    <row r="470" spans="1:8" ht="76.5">
      <c r="A470" s="21"/>
      <c r="B470" s="21"/>
      <c r="C470" s="21" t="s">
        <v>552</v>
      </c>
      <c r="D470" s="22" t="s">
        <v>659</v>
      </c>
      <c r="E470" s="23">
        <v>5794.9</v>
      </c>
      <c r="F470" s="23">
        <v>5776.700000000001</v>
      </c>
      <c r="G470" s="23">
        <f t="shared" si="34"/>
        <v>18.19999999999891</v>
      </c>
      <c r="H470" s="58">
        <f t="shared" si="35"/>
        <v>0.9968593073219557</v>
      </c>
    </row>
    <row r="471" spans="1:8" ht="25.5">
      <c r="A471" s="21"/>
      <c r="B471" s="21"/>
      <c r="C471" s="21" t="s">
        <v>553</v>
      </c>
      <c r="D471" s="22" t="s">
        <v>660</v>
      </c>
      <c r="E471" s="23">
        <v>215.60000000000002</v>
      </c>
      <c r="F471" s="23">
        <v>197.8</v>
      </c>
      <c r="G471" s="23">
        <f t="shared" si="34"/>
        <v>17.80000000000001</v>
      </c>
      <c r="H471" s="58">
        <f t="shared" si="35"/>
        <v>0.9174397031539888</v>
      </c>
    </row>
    <row r="472" spans="1:8" ht="12.75">
      <c r="A472" s="21"/>
      <c r="B472" s="21"/>
      <c r="C472" s="21" t="s">
        <v>554</v>
      </c>
      <c r="D472" s="22" t="s">
        <v>555</v>
      </c>
      <c r="E472" s="23">
        <v>0.4</v>
      </c>
      <c r="F472" s="23">
        <v>0.4</v>
      </c>
      <c r="G472" s="23">
        <f t="shared" si="34"/>
        <v>0</v>
      </c>
      <c r="H472" s="58">
        <f t="shared" si="35"/>
        <v>1</v>
      </c>
    </row>
    <row r="473" spans="1:8" ht="25.5">
      <c r="A473" s="21"/>
      <c r="B473" s="21" t="s">
        <v>565</v>
      </c>
      <c r="C473" s="21"/>
      <c r="D473" s="22" t="s">
        <v>807</v>
      </c>
      <c r="E473" s="23">
        <f>E474</f>
        <v>0</v>
      </c>
      <c r="F473" s="23">
        <f>F474</f>
        <v>0</v>
      </c>
      <c r="G473" s="23">
        <f t="shared" si="34"/>
        <v>0</v>
      </c>
      <c r="H473" s="58" t="e">
        <f t="shared" si="35"/>
        <v>#DIV/0!</v>
      </c>
    </row>
    <row r="474" spans="1:8" ht="25.5">
      <c r="A474" s="21"/>
      <c r="B474" s="21" t="s">
        <v>103</v>
      </c>
      <c r="C474" s="21"/>
      <c r="D474" s="22" t="s">
        <v>130</v>
      </c>
      <c r="E474" s="23">
        <f>E475</f>
        <v>0</v>
      </c>
      <c r="F474" s="23">
        <f>F475</f>
        <v>0</v>
      </c>
      <c r="G474" s="23">
        <f t="shared" si="34"/>
        <v>0</v>
      </c>
      <c r="H474" s="58" t="e">
        <f t="shared" si="35"/>
        <v>#DIV/0!</v>
      </c>
    </row>
    <row r="475" spans="1:8" ht="38.25">
      <c r="A475" s="21"/>
      <c r="B475" s="21"/>
      <c r="C475" s="21" t="s">
        <v>575</v>
      </c>
      <c r="D475" s="22" t="s">
        <v>688</v>
      </c>
      <c r="E475" s="23"/>
      <c r="F475" s="23"/>
      <c r="G475" s="23">
        <f t="shared" si="34"/>
        <v>0</v>
      </c>
      <c r="H475" s="58" t="e">
        <f t="shared" si="35"/>
        <v>#DIV/0!</v>
      </c>
    </row>
    <row r="476" spans="1:8" ht="38.25">
      <c r="A476" s="21"/>
      <c r="B476" s="21" t="s">
        <v>825</v>
      </c>
      <c r="C476" s="21"/>
      <c r="D476" s="22" t="s">
        <v>827</v>
      </c>
      <c r="E476" s="23">
        <f aca="true" t="shared" si="36" ref="E476:F478">E477</f>
        <v>13.6</v>
      </c>
      <c r="F476" s="23">
        <f t="shared" si="36"/>
        <v>13.6</v>
      </c>
      <c r="G476" s="23">
        <f t="shared" si="34"/>
        <v>0</v>
      </c>
      <c r="H476" s="58">
        <f t="shared" si="35"/>
        <v>1</v>
      </c>
    </row>
    <row r="477" spans="1:8" ht="63.75">
      <c r="A477" s="21"/>
      <c r="B477" s="21" t="s">
        <v>826</v>
      </c>
      <c r="C477" s="21"/>
      <c r="D477" s="22" t="s">
        <v>828</v>
      </c>
      <c r="E477" s="23">
        <f t="shared" si="36"/>
        <v>13.6</v>
      </c>
      <c r="F477" s="23">
        <f t="shared" si="36"/>
        <v>13.6</v>
      </c>
      <c r="G477" s="23">
        <f t="shared" si="34"/>
        <v>0</v>
      </c>
      <c r="H477" s="58">
        <f t="shared" si="35"/>
        <v>1</v>
      </c>
    </row>
    <row r="478" spans="1:8" ht="25.5">
      <c r="A478" s="21"/>
      <c r="B478" s="21" t="s">
        <v>824</v>
      </c>
      <c r="C478" s="21"/>
      <c r="D478" s="22" t="s">
        <v>588</v>
      </c>
      <c r="E478" s="23">
        <f t="shared" si="36"/>
        <v>13.6</v>
      </c>
      <c r="F478" s="23">
        <f t="shared" si="36"/>
        <v>13.6</v>
      </c>
      <c r="G478" s="23">
        <f t="shared" si="34"/>
        <v>0</v>
      </c>
      <c r="H478" s="58">
        <f t="shared" si="35"/>
        <v>1</v>
      </c>
    </row>
    <row r="479" spans="1:8" ht="25.5">
      <c r="A479" s="21"/>
      <c r="B479" s="21"/>
      <c r="C479" s="21" t="s">
        <v>553</v>
      </c>
      <c r="D479" s="22" t="s">
        <v>660</v>
      </c>
      <c r="E479" s="23">
        <v>13.6</v>
      </c>
      <c r="F479" s="23">
        <v>13.6</v>
      </c>
      <c r="G479" s="23">
        <f t="shared" si="34"/>
        <v>0</v>
      </c>
      <c r="H479" s="58">
        <f t="shared" si="35"/>
        <v>1</v>
      </c>
    </row>
    <row r="480" spans="1:8" ht="12.75">
      <c r="A480" s="21"/>
      <c r="B480" s="21" t="s">
        <v>581</v>
      </c>
      <c r="C480" s="21"/>
      <c r="D480" s="22" t="s">
        <v>620</v>
      </c>
      <c r="E480" s="23">
        <f>E483+E481</f>
        <v>12160.9</v>
      </c>
      <c r="F480" s="23">
        <f>F483+F481</f>
        <v>12160.9</v>
      </c>
      <c r="G480" s="23">
        <f t="shared" si="34"/>
        <v>0</v>
      </c>
      <c r="H480" s="58">
        <f t="shared" si="35"/>
        <v>1</v>
      </c>
    </row>
    <row r="481" spans="1:8" ht="25.5">
      <c r="A481" s="21"/>
      <c r="B481" s="21" t="s">
        <v>710</v>
      </c>
      <c r="C481" s="21"/>
      <c r="D481" s="22" t="s">
        <v>711</v>
      </c>
      <c r="E481" s="23">
        <f>E482</f>
        <v>12080.3</v>
      </c>
      <c r="F481" s="23">
        <f>F482</f>
        <v>12080.3</v>
      </c>
      <c r="G481" s="23">
        <f t="shared" si="34"/>
        <v>0</v>
      </c>
      <c r="H481" s="58">
        <f t="shared" si="35"/>
        <v>1</v>
      </c>
    </row>
    <row r="482" spans="1:8" ht="38.25">
      <c r="A482" s="21"/>
      <c r="B482" s="21"/>
      <c r="C482" s="21" t="s">
        <v>575</v>
      </c>
      <c r="D482" s="22" t="s">
        <v>688</v>
      </c>
      <c r="E482" s="23">
        <v>12080.3</v>
      </c>
      <c r="F482" s="23">
        <v>12080.3</v>
      </c>
      <c r="G482" s="23">
        <f t="shared" si="34"/>
        <v>0</v>
      </c>
      <c r="H482" s="58">
        <f t="shared" si="35"/>
        <v>1</v>
      </c>
    </row>
    <row r="483" spans="1:8" ht="63.75" customHeight="1">
      <c r="A483" s="21"/>
      <c r="B483" s="21" t="s">
        <v>708</v>
      </c>
      <c r="C483" s="21"/>
      <c r="D483" s="22" t="s">
        <v>709</v>
      </c>
      <c r="E483" s="23">
        <f>E484</f>
        <v>80.6</v>
      </c>
      <c r="F483" s="23">
        <f>F484</f>
        <v>80.6</v>
      </c>
      <c r="G483" s="23">
        <f t="shared" si="34"/>
        <v>0</v>
      </c>
      <c r="H483" s="58">
        <f t="shared" si="35"/>
        <v>1</v>
      </c>
    </row>
    <row r="484" spans="1:8" ht="38.25">
      <c r="A484" s="21"/>
      <c r="B484" s="21"/>
      <c r="C484" s="21" t="s">
        <v>575</v>
      </c>
      <c r="D484" s="22" t="s">
        <v>688</v>
      </c>
      <c r="E484" s="23">
        <v>80.6</v>
      </c>
      <c r="F484" s="23">
        <v>80.6</v>
      </c>
      <c r="G484" s="23">
        <f t="shared" si="34"/>
        <v>0</v>
      </c>
      <c r="H484" s="58">
        <f t="shared" si="35"/>
        <v>1</v>
      </c>
    </row>
    <row r="485" spans="1:8" ht="12.75">
      <c r="A485" s="21"/>
      <c r="B485" s="21"/>
      <c r="C485" s="21"/>
      <c r="D485" s="22"/>
      <c r="E485" s="23"/>
      <c r="F485" s="23"/>
      <c r="G485" s="23"/>
      <c r="H485" s="58"/>
    </row>
    <row r="486" spans="1:8" s="32" customFormat="1" ht="12.75">
      <c r="A486" s="19" t="s">
        <v>621</v>
      </c>
      <c r="B486" s="19"/>
      <c r="C486" s="19"/>
      <c r="D486" s="35" t="s">
        <v>720</v>
      </c>
      <c r="E486" s="33">
        <f>E487</f>
        <v>41999.6</v>
      </c>
      <c r="F486" s="33">
        <f>F487</f>
        <v>41919.1</v>
      </c>
      <c r="G486" s="33">
        <f t="shared" si="34"/>
        <v>80.5</v>
      </c>
      <c r="H486" s="59">
        <f t="shared" si="35"/>
        <v>0.9980833150791912</v>
      </c>
    </row>
    <row r="487" spans="1:8" ht="12.75">
      <c r="A487" s="21" t="s">
        <v>622</v>
      </c>
      <c r="B487" s="21"/>
      <c r="C487" s="21"/>
      <c r="D487" s="22" t="s">
        <v>623</v>
      </c>
      <c r="E487" s="23">
        <f>E503+E516+E488+E491+E519</f>
        <v>41999.6</v>
      </c>
      <c r="F487" s="23">
        <f>F503+F516+F488+F491+F519</f>
        <v>41919.1</v>
      </c>
      <c r="G487" s="23">
        <f t="shared" si="34"/>
        <v>80.5</v>
      </c>
      <c r="H487" s="58">
        <f t="shared" si="35"/>
        <v>0.9980833150791912</v>
      </c>
    </row>
    <row r="488" spans="1:8" ht="25.5">
      <c r="A488" s="21"/>
      <c r="B488" s="21" t="s">
        <v>565</v>
      </c>
      <c r="C488" s="21"/>
      <c r="D488" s="22" t="s">
        <v>807</v>
      </c>
      <c r="E488" s="23">
        <f>E489</f>
        <v>45</v>
      </c>
      <c r="F488" s="23">
        <f>F489</f>
        <v>45</v>
      </c>
      <c r="G488" s="23">
        <f t="shared" si="34"/>
        <v>0</v>
      </c>
      <c r="H488" s="58">
        <f t="shared" si="35"/>
        <v>1</v>
      </c>
    </row>
    <row r="489" spans="1:8" ht="12.75">
      <c r="A489" s="21"/>
      <c r="B489" s="21" t="s">
        <v>989</v>
      </c>
      <c r="C489" s="21"/>
      <c r="D489" s="22" t="s">
        <v>990</v>
      </c>
      <c r="E489" s="23">
        <f>E490</f>
        <v>45</v>
      </c>
      <c r="F489" s="23">
        <f>F490</f>
        <v>45</v>
      </c>
      <c r="G489" s="23">
        <f t="shared" si="34"/>
        <v>0</v>
      </c>
      <c r="H489" s="58">
        <f t="shared" si="35"/>
        <v>1</v>
      </c>
    </row>
    <row r="490" spans="1:8" ht="12.75">
      <c r="A490" s="21"/>
      <c r="B490" s="21"/>
      <c r="C490" s="45" t="s">
        <v>559</v>
      </c>
      <c r="D490" s="44" t="s">
        <v>560</v>
      </c>
      <c r="E490" s="23">
        <v>45</v>
      </c>
      <c r="F490" s="23">
        <v>45</v>
      </c>
      <c r="G490" s="23">
        <f t="shared" si="34"/>
        <v>0</v>
      </c>
      <c r="H490" s="58">
        <f t="shared" si="35"/>
        <v>1</v>
      </c>
    </row>
    <row r="491" spans="1:8" ht="25.5">
      <c r="A491" s="21"/>
      <c r="B491" s="21" t="s">
        <v>573</v>
      </c>
      <c r="C491" s="219"/>
      <c r="D491" s="44" t="s">
        <v>822</v>
      </c>
      <c r="E491" s="23">
        <f>E492+E499</f>
        <v>601</v>
      </c>
      <c r="F491" s="23">
        <f>F492+F499</f>
        <v>601</v>
      </c>
      <c r="G491" s="52">
        <f t="shared" si="34"/>
        <v>0</v>
      </c>
      <c r="H491" s="54">
        <f t="shared" si="35"/>
        <v>1</v>
      </c>
    </row>
    <row r="492" spans="1:8" ht="51">
      <c r="A492" s="21"/>
      <c r="B492" s="21" t="s">
        <v>88</v>
      </c>
      <c r="C492" s="219"/>
      <c r="D492" s="44" t="s">
        <v>115</v>
      </c>
      <c r="E492" s="23">
        <f>E493+E496</f>
        <v>200</v>
      </c>
      <c r="F492" s="23">
        <f>F493+F496</f>
        <v>200</v>
      </c>
      <c r="G492" s="52">
        <f t="shared" si="34"/>
        <v>0</v>
      </c>
      <c r="H492" s="54">
        <f t="shared" si="35"/>
        <v>1</v>
      </c>
    </row>
    <row r="493" spans="1:8" ht="38.25">
      <c r="A493" s="21"/>
      <c r="B493" s="21" t="s">
        <v>89</v>
      </c>
      <c r="C493" s="219"/>
      <c r="D493" s="220" t="s">
        <v>117</v>
      </c>
      <c r="E493" s="23">
        <f>E494+E495</f>
        <v>100</v>
      </c>
      <c r="F493" s="23">
        <f>F494+F495</f>
        <v>100</v>
      </c>
      <c r="G493" s="52">
        <f t="shared" si="34"/>
        <v>0</v>
      </c>
      <c r="H493" s="54">
        <f t="shared" si="35"/>
        <v>1</v>
      </c>
    </row>
    <row r="494" spans="1:8" ht="12.75">
      <c r="A494" s="21"/>
      <c r="B494" s="21"/>
      <c r="C494" s="45" t="s">
        <v>559</v>
      </c>
      <c r="D494" s="44" t="s">
        <v>560</v>
      </c>
      <c r="E494" s="23">
        <v>100</v>
      </c>
      <c r="F494" s="23">
        <v>100</v>
      </c>
      <c r="G494" s="52">
        <f t="shared" si="34"/>
        <v>0</v>
      </c>
      <c r="H494" s="54">
        <f t="shared" si="35"/>
        <v>1</v>
      </c>
    </row>
    <row r="495" spans="1:8" ht="38.25">
      <c r="A495" s="21"/>
      <c r="B495" s="21"/>
      <c r="C495" s="21" t="s">
        <v>575</v>
      </c>
      <c r="D495" s="22" t="s">
        <v>688</v>
      </c>
      <c r="E495" s="23"/>
      <c r="F495" s="23"/>
      <c r="G495" s="52">
        <f>E495-F495</f>
        <v>0</v>
      </c>
      <c r="H495" s="54" t="e">
        <f>F495/E495</f>
        <v>#DIV/0!</v>
      </c>
    </row>
    <row r="496" spans="1:8" ht="51">
      <c r="A496" s="21"/>
      <c r="B496" s="21" t="s">
        <v>90</v>
      </c>
      <c r="C496" s="219"/>
      <c r="D496" s="220" t="s">
        <v>118</v>
      </c>
      <c r="E496" s="23">
        <f>E497+E498</f>
        <v>100</v>
      </c>
      <c r="F496" s="23">
        <f>F497+F498</f>
        <v>100</v>
      </c>
      <c r="G496" s="52">
        <f t="shared" si="34"/>
        <v>0</v>
      </c>
      <c r="H496" s="54">
        <f t="shared" si="35"/>
        <v>1</v>
      </c>
    </row>
    <row r="497" spans="1:8" ht="12.75">
      <c r="A497" s="21"/>
      <c r="B497" s="21"/>
      <c r="C497" s="45" t="s">
        <v>559</v>
      </c>
      <c r="D497" s="44" t="s">
        <v>560</v>
      </c>
      <c r="E497" s="23">
        <v>50</v>
      </c>
      <c r="F497" s="23">
        <v>50</v>
      </c>
      <c r="G497" s="52">
        <f t="shared" si="34"/>
        <v>0</v>
      </c>
      <c r="H497" s="54">
        <f t="shared" si="35"/>
        <v>1</v>
      </c>
    </row>
    <row r="498" spans="1:8" ht="38.25">
      <c r="A498" s="21"/>
      <c r="B498" s="21"/>
      <c r="C498" s="21" t="s">
        <v>575</v>
      </c>
      <c r="D498" s="22" t="s">
        <v>688</v>
      </c>
      <c r="E498" s="23">
        <v>50</v>
      </c>
      <c r="F498" s="23">
        <v>50</v>
      </c>
      <c r="G498" s="52">
        <f>E498-F498</f>
        <v>0</v>
      </c>
      <c r="H498" s="54">
        <f>F498/E498</f>
        <v>1</v>
      </c>
    </row>
    <row r="499" spans="1:8" ht="63.75">
      <c r="A499" s="21"/>
      <c r="B499" s="21" t="s">
        <v>91</v>
      </c>
      <c r="C499" s="219"/>
      <c r="D499" s="44" t="s">
        <v>116</v>
      </c>
      <c r="E499" s="23">
        <f>E500</f>
        <v>401</v>
      </c>
      <c r="F499" s="23">
        <f>F500</f>
        <v>401</v>
      </c>
      <c r="G499" s="52">
        <f t="shared" si="34"/>
        <v>0</v>
      </c>
      <c r="H499" s="54">
        <f t="shared" si="35"/>
        <v>1</v>
      </c>
    </row>
    <row r="500" spans="1:8" ht="38.25">
      <c r="A500" s="21"/>
      <c r="B500" s="21" t="s">
        <v>92</v>
      </c>
      <c r="C500" s="219"/>
      <c r="D500" s="220" t="s">
        <v>119</v>
      </c>
      <c r="E500" s="23">
        <f>E501+E502</f>
        <v>401</v>
      </c>
      <c r="F500" s="23">
        <f>F501+F502</f>
        <v>401</v>
      </c>
      <c r="G500" s="52">
        <f t="shared" si="34"/>
        <v>0</v>
      </c>
      <c r="H500" s="54">
        <f t="shared" si="35"/>
        <v>1</v>
      </c>
    </row>
    <row r="501" spans="1:8" ht="12.75">
      <c r="A501" s="21"/>
      <c r="B501" s="21"/>
      <c r="C501" s="45" t="s">
        <v>559</v>
      </c>
      <c r="D501" s="44" t="s">
        <v>560</v>
      </c>
      <c r="E501" s="23">
        <v>190.4</v>
      </c>
      <c r="F501" s="23">
        <v>190.4</v>
      </c>
      <c r="G501" s="52">
        <f t="shared" si="34"/>
        <v>0</v>
      </c>
      <c r="H501" s="54">
        <f t="shared" si="35"/>
        <v>1</v>
      </c>
    </row>
    <row r="502" spans="1:8" ht="38.25">
      <c r="A502" s="21"/>
      <c r="B502" s="21"/>
      <c r="C502" s="21" t="s">
        <v>575</v>
      </c>
      <c r="D502" s="22" t="s">
        <v>688</v>
      </c>
      <c r="E502" s="23">
        <v>210.6</v>
      </c>
      <c r="F502" s="23">
        <v>210.6</v>
      </c>
      <c r="G502" s="23">
        <f t="shared" si="34"/>
        <v>0</v>
      </c>
      <c r="H502" s="58">
        <f t="shared" si="35"/>
        <v>1</v>
      </c>
    </row>
    <row r="503" spans="1:8" ht="12.75">
      <c r="A503" s="21"/>
      <c r="B503" s="21" t="s">
        <v>582</v>
      </c>
      <c r="C503" s="21"/>
      <c r="D503" s="22" t="s">
        <v>871</v>
      </c>
      <c r="E503" s="23">
        <f>E504+E506+E508+E510+E512+E514</f>
        <v>20527.3</v>
      </c>
      <c r="F503" s="23">
        <f>F504+F506+F508+F510+F512+F514</f>
        <v>20527.3</v>
      </c>
      <c r="G503" s="23">
        <f t="shared" si="34"/>
        <v>0</v>
      </c>
      <c r="H503" s="58">
        <f t="shared" si="35"/>
        <v>1</v>
      </c>
    </row>
    <row r="504" spans="1:8" ht="63.75">
      <c r="A504" s="21"/>
      <c r="B504" s="21" t="s">
        <v>721</v>
      </c>
      <c r="C504" s="21"/>
      <c r="D504" s="25" t="s">
        <v>722</v>
      </c>
      <c r="E504" s="23">
        <f>E505</f>
        <v>13545.7</v>
      </c>
      <c r="F504" s="23">
        <f>F505</f>
        <v>13545.7</v>
      </c>
      <c r="G504" s="23">
        <f t="shared" si="34"/>
        <v>0</v>
      </c>
      <c r="H504" s="58">
        <f t="shared" si="35"/>
        <v>1</v>
      </c>
    </row>
    <row r="505" spans="1:8" ht="38.25">
      <c r="A505" s="21"/>
      <c r="B505" s="21"/>
      <c r="C505" s="21" t="s">
        <v>575</v>
      </c>
      <c r="D505" s="22" t="s">
        <v>688</v>
      </c>
      <c r="E505" s="23">
        <v>13545.7</v>
      </c>
      <c r="F505" s="23">
        <v>13545.7</v>
      </c>
      <c r="G505" s="23">
        <f t="shared" si="34"/>
        <v>0</v>
      </c>
      <c r="H505" s="58">
        <f t="shared" si="35"/>
        <v>1</v>
      </c>
    </row>
    <row r="506" spans="1:8" ht="51">
      <c r="A506" s="21"/>
      <c r="B506" s="21" t="s">
        <v>723</v>
      </c>
      <c r="C506" s="21"/>
      <c r="D506" s="22" t="s">
        <v>724</v>
      </c>
      <c r="E506" s="23">
        <f>E507</f>
        <v>52.7</v>
      </c>
      <c r="F506" s="23">
        <f>F507</f>
        <v>52.7</v>
      </c>
      <c r="G506" s="23">
        <f t="shared" si="34"/>
        <v>0</v>
      </c>
      <c r="H506" s="58">
        <f t="shared" si="35"/>
        <v>1</v>
      </c>
    </row>
    <row r="507" spans="1:8" ht="38.25">
      <c r="A507" s="21"/>
      <c r="B507" s="21"/>
      <c r="C507" s="21" t="s">
        <v>575</v>
      </c>
      <c r="D507" s="22" t="s">
        <v>688</v>
      </c>
      <c r="E507" s="23">
        <v>52.7</v>
      </c>
      <c r="F507" s="23">
        <v>52.7</v>
      </c>
      <c r="G507" s="23">
        <f t="shared" si="34"/>
        <v>0</v>
      </c>
      <c r="H507" s="58">
        <f t="shared" si="35"/>
        <v>1</v>
      </c>
    </row>
    <row r="508" spans="1:8" ht="63.75">
      <c r="A508" s="21"/>
      <c r="B508" s="21" t="s">
        <v>1022</v>
      </c>
      <c r="C508" s="21"/>
      <c r="D508" s="22" t="s">
        <v>1023</v>
      </c>
      <c r="E508" s="23">
        <f>E509</f>
        <v>3499.8</v>
      </c>
      <c r="F508" s="23">
        <f>F509</f>
        <v>3499.8</v>
      </c>
      <c r="G508" s="23">
        <f t="shared" si="34"/>
        <v>0</v>
      </c>
      <c r="H508" s="58">
        <f t="shared" si="35"/>
        <v>1</v>
      </c>
    </row>
    <row r="509" spans="1:8" ht="38.25">
      <c r="A509" s="21"/>
      <c r="B509" s="21"/>
      <c r="C509" s="21" t="s">
        <v>575</v>
      </c>
      <c r="D509" s="22" t="s">
        <v>688</v>
      </c>
      <c r="E509" s="23">
        <v>3499.8</v>
      </c>
      <c r="F509" s="23">
        <v>3499.8</v>
      </c>
      <c r="G509" s="23">
        <f t="shared" si="34"/>
        <v>0</v>
      </c>
      <c r="H509" s="58">
        <f t="shared" si="35"/>
        <v>1</v>
      </c>
    </row>
    <row r="510" spans="1:8" ht="63.75">
      <c r="A510" s="21"/>
      <c r="B510" s="21" t="s">
        <v>1024</v>
      </c>
      <c r="C510" s="21"/>
      <c r="D510" s="22" t="s">
        <v>1025</v>
      </c>
      <c r="E510" s="23">
        <f>E511</f>
        <v>1589.9</v>
      </c>
      <c r="F510" s="23">
        <f>F511</f>
        <v>1589.9</v>
      </c>
      <c r="G510" s="23">
        <f t="shared" si="34"/>
        <v>0</v>
      </c>
      <c r="H510" s="58">
        <f t="shared" si="35"/>
        <v>1</v>
      </c>
    </row>
    <row r="511" spans="1:8" ht="38.25">
      <c r="A511" s="21"/>
      <c r="B511" s="21"/>
      <c r="C511" s="21" t="s">
        <v>575</v>
      </c>
      <c r="D511" s="22" t="s">
        <v>688</v>
      </c>
      <c r="E511" s="23">
        <v>1589.9</v>
      </c>
      <c r="F511" s="23">
        <v>1589.9</v>
      </c>
      <c r="G511" s="23">
        <f t="shared" si="34"/>
        <v>0</v>
      </c>
      <c r="H511" s="58">
        <f t="shared" si="35"/>
        <v>1</v>
      </c>
    </row>
    <row r="512" spans="1:8" ht="63.75">
      <c r="A512" s="21"/>
      <c r="B512" s="21" t="s">
        <v>1026</v>
      </c>
      <c r="C512" s="21"/>
      <c r="D512" s="22" t="s">
        <v>1027</v>
      </c>
      <c r="E512" s="23">
        <f>E513</f>
        <v>1286.1</v>
      </c>
      <c r="F512" s="23">
        <f>F513</f>
        <v>1286.1</v>
      </c>
      <c r="G512" s="23">
        <f t="shared" si="34"/>
        <v>0</v>
      </c>
      <c r="H512" s="58">
        <f t="shared" si="35"/>
        <v>1</v>
      </c>
    </row>
    <row r="513" spans="1:8" ht="38.25">
      <c r="A513" s="21"/>
      <c r="B513" s="21"/>
      <c r="C513" s="21" t="s">
        <v>575</v>
      </c>
      <c r="D513" s="22" t="s">
        <v>688</v>
      </c>
      <c r="E513" s="23">
        <v>1286.1</v>
      </c>
      <c r="F513" s="23">
        <v>1286.1</v>
      </c>
      <c r="G513" s="23">
        <f t="shared" si="34"/>
        <v>0</v>
      </c>
      <c r="H513" s="58">
        <f t="shared" si="35"/>
        <v>1</v>
      </c>
    </row>
    <row r="514" spans="1:8" ht="63.75">
      <c r="A514" s="21"/>
      <c r="B514" s="21" t="s">
        <v>1028</v>
      </c>
      <c r="C514" s="21"/>
      <c r="D514" s="22" t="s">
        <v>1029</v>
      </c>
      <c r="E514" s="23">
        <f>E515</f>
        <v>553.1</v>
      </c>
      <c r="F514" s="23">
        <f>F515</f>
        <v>553.1</v>
      </c>
      <c r="G514" s="23">
        <f t="shared" si="34"/>
        <v>0</v>
      </c>
      <c r="H514" s="58">
        <f t="shared" si="35"/>
        <v>1</v>
      </c>
    </row>
    <row r="515" spans="1:8" ht="38.25">
      <c r="A515" s="21"/>
      <c r="B515" s="21"/>
      <c r="C515" s="21" t="s">
        <v>575</v>
      </c>
      <c r="D515" s="22" t="s">
        <v>688</v>
      </c>
      <c r="E515" s="23">
        <v>553.1</v>
      </c>
      <c r="F515" s="23">
        <v>553.1</v>
      </c>
      <c r="G515" s="23">
        <f t="shared" si="34"/>
        <v>0</v>
      </c>
      <c r="H515" s="58">
        <f t="shared" si="35"/>
        <v>1</v>
      </c>
    </row>
    <row r="516" spans="1:8" ht="12.75">
      <c r="A516" s="21"/>
      <c r="B516" s="21" t="s">
        <v>583</v>
      </c>
      <c r="C516" s="21"/>
      <c r="D516" s="22" t="s">
        <v>872</v>
      </c>
      <c r="E516" s="23">
        <f>E517</f>
        <v>10539.5</v>
      </c>
      <c r="F516" s="23">
        <f>F517</f>
        <v>10539.5</v>
      </c>
      <c r="G516" s="23">
        <f t="shared" si="34"/>
        <v>0</v>
      </c>
      <c r="H516" s="58">
        <f t="shared" si="35"/>
        <v>1</v>
      </c>
    </row>
    <row r="517" spans="1:8" ht="38.25">
      <c r="A517" s="21"/>
      <c r="B517" s="21" t="s">
        <v>725</v>
      </c>
      <c r="C517" s="21"/>
      <c r="D517" s="22" t="s">
        <v>726</v>
      </c>
      <c r="E517" s="23">
        <f>E518</f>
        <v>10539.5</v>
      </c>
      <c r="F517" s="23">
        <f>F518</f>
        <v>10539.5</v>
      </c>
      <c r="G517" s="23">
        <f t="shared" si="34"/>
        <v>0</v>
      </c>
      <c r="H517" s="58">
        <f t="shared" si="35"/>
        <v>1</v>
      </c>
    </row>
    <row r="518" spans="1:8" ht="38.25">
      <c r="A518" s="21"/>
      <c r="B518" s="21"/>
      <c r="C518" s="21" t="s">
        <v>575</v>
      </c>
      <c r="D518" s="22" t="s">
        <v>688</v>
      </c>
      <c r="E518" s="23">
        <v>10539.5</v>
      </c>
      <c r="F518" s="23">
        <v>10539.5</v>
      </c>
      <c r="G518" s="23">
        <f t="shared" si="34"/>
        <v>0</v>
      </c>
      <c r="H518" s="58">
        <f t="shared" si="35"/>
        <v>1</v>
      </c>
    </row>
    <row r="519" spans="1:8" ht="38.25">
      <c r="A519" s="21"/>
      <c r="B519" s="21" t="s">
        <v>985</v>
      </c>
      <c r="C519" s="21"/>
      <c r="D519" s="22" t="s">
        <v>988</v>
      </c>
      <c r="E519" s="23">
        <f>E520</f>
        <v>10286.8</v>
      </c>
      <c r="F519" s="23">
        <f>F520</f>
        <v>10206.3</v>
      </c>
      <c r="G519" s="52">
        <f t="shared" si="34"/>
        <v>80.5</v>
      </c>
      <c r="H519" s="54">
        <f t="shared" si="35"/>
        <v>0.992174437142746</v>
      </c>
    </row>
    <row r="520" spans="1:8" ht="51">
      <c r="A520" s="21"/>
      <c r="B520" s="21" t="s">
        <v>987</v>
      </c>
      <c r="C520" s="21"/>
      <c r="D520" s="22" t="s">
        <v>986</v>
      </c>
      <c r="E520" s="23">
        <f>E521+E522</f>
        <v>10286.8</v>
      </c>
      <c r="F520" s="23">
        <f>F521+F522</f>
        <v>10206.3</v>
      </c>
      <c r="G520" s="52">
        <f t="shared" si="34"/>
        <v>80.5</v>
      </c>
      <c r="H520" s="54">
        <f t="shared" si="35"/>
        <v>0.992174437142746</v>
      </c>
    </row>
    <row r="521" spans="1:8" ht="12.75">
      <c r="A521" s="21"/>
      <c r="B521" s="21"/>
      <c r="C521" s="21" t="s">
        <v>559</v>
      </c>
      <c r="D521" s="22" t="s">
        <v>560</v>
      </c>
      <c r="E521" s="23">
        <v>3551.9</v>
      </c>
      <c r="F521" s="23">
        <v>3473.9</v>
      </c>
      <c r="G521" s="52">
        <f t="shared" si="34"/>
        <v>78</v>
      </c>
      <c r="H521" s="54">
        <f t="shared" si="35"/>
        <v>0.9780399222951096</v>
      </c>
    </row>
    <row r="522" spans="1:8" ht="38.25">
      <c r="A522" s="21"/>
      <c r="B522" s="21"/>
      <c r="C522" s="21" t="s">
        <v>575</v>
      </c>
      <c r="D522" s="22" t="s">
        <v>688</v>
      </c>
      <c r="E522" s="23">
        <v>6734.9</v>
      </c>
      <c r="F522" s="23">
        <v>6732.4</v>
      </c>
      <c r="G522" s="52">
        <f>E522-F522</f>
        <v>2.5</v>
      </c>
      <c r="H522" s="54">
        <f>F522/E522</f>
        <v>0.9996287992397809</v>
      </c>
    </row>
    <row r="523" spans="1:8" ht="12.75">
      <c r="A523" s="21"/>
      <c r="B523" s="21"/>
      <c r="C523" s="21"/>
      <c r="D523" s="22"/>
      <c r="E523" s="23"/>
      <c r="F523" s="23"/>
      <c r="G523" s="23"/>
      <c r="H523" s="58"/>
    </row>
    <row r="524" spans="1:8" s="32" customFormat="1" ht="12.75">
      <c r="A524" s="19" t="s">
        <v>624</v>
      </c>
      <c r="B524" s="19"/>
      <c r="C524" s="19"/>
      <c r="D524" s="35" t="s">
        <v>625</v>
      </c>
      <c r="E524" s="33">
        <f aca="true" t="shared" si="37" ref="E524:F528">E525</f>
        <v>0</v>
      </c>
      <c r="F524" s="33">
        <f t="shared" si="37"/>
        <v>0</v>
      </c>
      <c r="G524" s="33">
        <f t="shared" si="34"/>
        <v>0</v>
      </c>
      <c r="H524" s="59" t="e">
        <f t="shared" si="35"/>
        <v>#DIV/0!</v>
      </c>
    </row>
    <row r="525" spans="1:8" ht="12.75">
      <c r="A525" s="21" t="s">
        <v>626</v>
      </c>
      <c r="B525" s="21"/>
      <c r="C525" s="21"/>
      <c r="D525" s="22" t="s">
        <v>627</v>
      </c>
      <c r="E525" s="23">
        <f>E526</f>
        <v>0</v>
      </c>
      <c r="F525" s="23">
        <f t="shared" si="37"/>
        <v>0</v>
      </c>
      <c r="G525" s="23">
        <f t="shared" si="34"/>
        <v>0</v>
      </c>
      <c r="H525" s="58" t="e">
        <f t="shared" si="35"/>
        <v>#DIV/0!</v>
      </c>
    </row>
    <row r="526" spans="1:8" ht="25.5">
      <c r="A526" s="21"/>
      <c r="B526" s="21" t="s">
        <v>591</v>
      </c>
      <c r="C526" s="45"/>
      <c r="D526" s="44" t="s">
        <v>836</v>
      </c>
      <c r="E526" s="23">
        <f>E527+E530</f>
        <v>0</v>
      </c>
      <c r="F526" s="23">
        <f>F527+F530</f>
        <v>0</v>
      </c>
      <c r="G526" s="23">
        <f t="shared" si="34"/>
        <v>0</v>
      </c>
      <c r="H526" s="58" t="e">
        <f t="shared" si="35"/>
        <v>#DIV/0!</v>
      </c>
    </row>
    <row r="527" spans="1:8" ht="102">
      <c r="A527" s="21"/>
      <c r="B527" s="21" t="s">
        <v>837</v>
      </c>
      <c r="C527" s="45"/>
      <c r="D527" s="44" t="s">
        <v>838</v>
      </c>
      <c r="E527" s="23">
        <f t="shared" si="37"/>
        <v>0</v>
      </c>
      <c r="F527" s="23">
        <f t="shared" si="37"/>
        <v>0</v>
      </c>
      <c r="G527" s="23">
        <f t="shared" si="34"/>
        <v>0</v>
      </c>
      <c r="H527" s="58" t="e">
        <f t="shared" si="35"/>
        <v>#DIV/0!</v>
      </c>
    </row>
    <row r="528" spans="1:8" ht="38.25">
      <c r="A528" s="21"/>
      <c r="B528" s="21" t="s">
        <v>834</v>
      </c>
      <c r="C528" s="21"/>
      <c r="D528" s="22" t="s">
        <v>835</v>
      </c>
      <c r="E528" s="23">
        <f t="shared" si="37"/>
        <v>0</v>
      </c>
      <c r="F528" s="23">
        <f t="shared" si="37"/>
        <v>0</v>
      </c>
      <c r="G528" s="23">
        <f t="shared" si="34"/>
        <v>0</v>
      </c>
      <c r="H528" s="58" t="e">
        <f t="shared" si="35"/>
        <v>#DIV/0!</v>
      </c>
    </row>
    <row r="529" spans="1:8" ht="38.25">
      <c r="A529" s="21"/>
      <c r="B529" s="21"/>
      <c r="C529" s="21" t="s">
        <v>575</v>
      </c>
      <c r="D529" s="22" t="s">
        <v>688</v>
      </c>
      <c r="E529" s="23"/>
      <c r="F529" s="23"/>
      <c r="G529" s="23">
        <f t="shared" si="34"/>
        <v>0</v>
      </c>
      <c r="H529" s="58" t="e">
        <f t="shared" si="35"/>
        <v>#DIV/0!</v>
      </c>
    </row>
    <row r="530" spans="1:8" ht="51">
      <c r="A530" s="21"/>
      <c r="B530" s="21" t="s">
        <v>100</v>
      </c>
      <c r="C530" s="21"/>
      <c r="D530" s="44" t="s">
        <v>127</v>
      </c>
      <c r="E530" s="23">
        <f>E531</f>
        <v>0</v>
      </c>
      <c r="F530" s="23">
        <f>F531</f>
        <v>0</v>
      </c>
      <c r="G530" s="52">
        <f>E530-F530</f>
        <v>0</v>
      </c>
      <c r="H530" s="54" t="e">
        <f>F530/E530</f>
        <v>#DIV/0!</v>
      </c>
    </row>
    <row r="531" spans="1:8" ht="25.5">
      <c r="A531" s="21"/>
      <c r="B531" s="21" t="s">
        <v>99</v>
      </c>
      <c r="C531" s="21"/>
      <c r="D531" s="22" t="s">
        <v>128</v>
      </c>
      <c r="E531" s="23">
        <f>E532</f>
        <v>0</v>
      </c>
      <c r="F531" s="23">
        <f>F532</f>
        <v>0</v>
      </c>
      <c r="G531" s="52">
        <f>E531-F531</f>
        <v>0</v>
      </c>
      <c r="H531" s="54" t="e">
        <f>F531/E531</f>
        <v>#DIV/0!</v>
      </c>
    </row>
    <row r="532" spans="1:8" ht="38.25">
      <c r="A532" s="21"/>
      <c r="B532" s="21"/>
      <c r="C532" s="21" t="s">
        <v>575</v>
      </c>
      <c r="D532" s="22" t="s">
        <v>688</v>
      </c>
      <c r="E532" s="23">
        <v>0</v>
      </c>
      <c r="F532" s="23">
        <v>0</v>
      </c>
      <c r="G532" s="52">
        <f>E532-F532</f>
        <v>0</v>
      </c>
      <c r="H532" s="54" t="e">
        <f>F532/E532</f>
        <v>#DIV/0!</v>
      </c>
    </row>
    <row r="533" spans="1:8" ht="12.75">
      <c r="A533" s="21"/>
      <c r="B533" s="21"/>
      <c r="C533" s="21"/>
      <c r="D533" s="22"/>
      <c r="E533" s="23"/>
      <c r="F533" s="23"/>
      <c r="G533" s="23"/>
      <c r="H533" s="58"/>
    </row>
    <row r="534" spans="1:8" s="32" customFormat="1" ht="12.75">
      <c r="A534" s="19" t="s">
        <v>628</v>
      </c>
      <c r="B534" s="19"/>
      <c r="C534" s="19"/>
      <c r="D534" s="35" t="s">
        <v>629</v>
      </c>
      <c r="E534" s="33">
        <f>E536+E539+E613+E618</f>
        <v>104569.60000000002</v>
      </c>
      <c r="F534" s="33">
        <f>F536+F539+F613+F618</f>
        <v>89316.60000000002</v>
      </c>
      <c r="G534" s="33">
        <f t="shared" si="34"/>
        <v>15253</v>
      </c>
      <c r="H534" s="59">
        <f t="shared" si="35"/>
        <v>0.8541354275047432</v>
      </c>
    </row>
    <row r="535" spans="1:8" ht="12.75">
      <c r="A535" s="21" t="s">
        <v>630</v>
      </c>
      <c r="B535" s="21"/>
      <c r="C535" s="21"/>
      <c r="D535" s="22" t="s">
        <v>631</v>
      </c>
      <c r="E535" s="23">
        <f aca="true" t="shared" si="38" ref="E535:F537">E536</f>
        <v>3032.3</v>
      </c>
      <c r="F535" s="23">
        <f t="shared" si="38"/>
        <v>3019.3</v>
      </c>
      <c r="G535" s="23">
        <f t="shared" si="34"/>
        <v>13</v>
      </c>
      <c r="H535" s="58">
        <f t="shared" si="35"/>
        <v>0.9957128252481615</v>
      </c>
    </row>
    <row r="536" spans="1:8" ht="12.75">
      <c r="A536" s="21"/>
      <c r="B536" s="21" t="s">
        <v>584</v>
      </c>
      <c r="C536" s="21"/>
      <c r="D536" s="22" t="s">
        <v>797</v>
      </c>
      <c r="E536" s="23">
        <f t="shared" si="38"/>
        <v>3032.3</v>
      </c>
      <c r="F536" s="23">
        <f t="shared" si="38"/>
        <v>3019.3</v>
      </c>
      <c r="G536" s="23">
        <f t="shared" si="34"/>
        <v>13</v>
      </c>
      <c r="H536" s="58">
        <f t="shared" si="35"/>
        <v>0.9957128252481615</v>
      </c>
    </row>
    <row r="537" spans="1:8" ht="63.75">
      <c r="A537" s="21"/>
      <c r="B537" s="21" t="s">
        <v>661</v>
      </c>
      <c r="C537" s="21"/>
      <c r="D537" s="22" t="s">
        <v>662</v>
      </c>
      <c r="E537" s="23">
        <f t="shared" si="38"/>
        <v>3032.3</v>
      </c>
      <c r="F537" s="23">
        <f t="shared" si="38"/>
        <v>3019.3</v>
      </c>
      <c r="G537" s="23">
        <f t="shared" si="34"/>
        <v>13</v>
      </c>
      <c r="H537" s="58">
        <f t="shared" si="35"/>
        <v>0.9957128252481615</v>
      </c>
    </row>
    <row r="538" spans="1:8" ht="25.5">
      <c r="A538" s="21"/>
      <c r="B538" s="21"/>
      <c r="C538" s="21" t="s">
        <v>557</v>
      </c>
      <c r="D538" s="22" t="s">
        <v>558</v>
      </c>
      <c r="E538" s="23">
        <v>3032.3</v>
      </c>
      <c r="F538" s="23">
        <v>3019.3</v>
      </c>
      <c r="G538" s="23">
        <f t="shared" si="34"/>
        <v>13</v>
      </c>
      <c r="H538" s="58">
        <f t="shared" si="35"/>
        <v>0.9957128252481615</v>
      </c>
    </row>
    <row r="539" spans="1:8" ht="12.75">
      <c r="A539" s="21" t="s">
        <v>632</v>
      </c>
      <c r="B539" s="21"/>
      <c r="C539" s="21"/>
      <c r="D539" s="22" t="s">
        <v>633</v>
      </c>
      <c r="E539" s="23">
        <f>E540+E551+E568+E595+E588+E579</f>
        <v>85415.20000000001</v>
      </c>
      <c r="F539" s="23">
        <f>F540+F551+F568+F595+F588+F579</f>
        <v>70371.70000000001</v>
      </c>
      <c r="G539" s="23">
        <f t="shared" si="34"/>
        <v>15043.5</v>
      </c>
      <c r="H539" s="58">
        <f t="shared" si="35"/>
        <v>0.823877951465313</v>
      </c>
    </row>
    <row r="540" spans="1:8" ht="25.5">
      <c r="A540" s="21"/>
      <c r="B540" s="21" t="s">
        <v>565</v>
      </c>
      <c r="C540" s="45"/>
      <c r="D540" s="44" t="s">
        <v>843</v>
      </c>
      <c r="E540" s="23">
        <f>E541+E544</f>
        <v>2484.4</v>
      </c>
      <c r="F540" s="23">
        <f>F541+F544</f>
        <v>1546.9</v>
      </c>
      <c r="G540" s="23">
        <f t="shared" si="34"/>
        <v>937.5</v>
      </c>
      <c r="H540" s="58">
        <f t="shared" si="35"/>
        <v>0.6226453067138947</v>
      </c>
    </row>
    <row r="541" spans="1:8" ht="38.25">
      <c r="A541" s="21"/>
      <c r="B541" s="21" t="s">
        <v>852</v>
      </c>
      <c r="C541" s="45"/>
      <c r="D541" s="44" t="s">
        <v>853</v>
      </c>
      <c r="E541" s="23">
        <f>E542</f>
        <v>1059.9</v>
      </c>
      <c r="F541" s="23">
        <f>F542</f>
        <v>568</v>
      </c>
      <c r="G541" s="23">
        <f t="shared" si="34"/>
        <v>491.9000000000001</v>
      </c>
      <c r="H541" s="58">
        <f t="shared" si="35"/>
        <v>0.5358996131710538</v>
      </c>
    </row>
    <row r="542" spans="1:8" ht="38.25">
      <c r="A542" s="21"/>
      <c r="B542" s="21" t="s">
        <v>863</v>
      </c>
      <c r="C542" s="21"/>
      <c r="D542" s="22" t="s">
        <v>654</v>
      </c>
      <c r="E542" s="23">
        <f>E543</f>
        <v>1059.9</v>
      </c>
      <c r="F542" s="23">
        <f>F543</f>
        <v>568</v>
      </c>
      <c r="G542" s="23">
        <f t="shared" si="34"/>
        <v>491.9000000000001</v>
      </c>
      <c r="H542" s="58">
        <f t="shared" si="35"/>
        <v>0.5358996131710538</v>
      </c>
    </row>
    <row r="543" spans="1:8" ht="25.5">
      <c r="A543" s="21"/>
      <c r="B543" s="21"/>
      <c r="C543" s="21" t="s">
        <v>557</v>
      </c>
      <c r="D543" s="22" t="s">
        <v>558</v>
      </c>
      <c r="E543" s="23">
        <v>1059.9</v>
      </c>
      <c r="F543" s="23">
        <v>568</v>
      </c>
      <c r="G543" s="23">
        <f t="shared" si="34"/>
        <v>491.9000000000001</v>
      </c>
      <c r="H543" s="58">
        <f t="shared" si="35"/>
        <v>0.5358996131710538</v>
      </c>
    </row>
    <row r="544" spans="1:8" ht="38.25">
      <c r="A544" s="21"/>
      <c r="B544" s="21" t="s">
        <v>849</v>
      </c>
      <c r="C544" s="45"/>
      <c r="D544" s="44" t="s">
        <v>850</v>
      </c>
      <c r="E544" s="23">
        <f>E547+E549+E545</f>
        <v>1424.5</v>
      </c>
      <c r="F544" s="23">
        <f>F547+F549+F545</f>
        <v>978.9000000000001</v>
      </c>
      <c r="G544" s="23">
        <f t="shared" si="34"/>
        <v>445.5999999999999</v>
      </c>
      <c r="H544" s="58">
        <f t="shared" si="35"/>
        <v>0.6871884871884872</v>
      </c>
    </row>
    <row r="545" spans="1:8" ht="51">
      <c r="A545" s="21"/>
      <c r="B545" s="21" t="s">
        <v>169</v>
      </c>
      <c r="C545" s="219"/>
      <c r="D545" s="220" t="s">
        <v>186</v>
      </c>
      <c r="E545" s="23">
        <f>E546</f>
        <v>532.8</v>
      </c>
      <c r="F545" s="23">
        <f>F546</f>
        <v>382.8</v>
      </c>
      <c r="G545" s="52">
        <f>E545-F545</f>
        <v>149.99999999999994</v>
      </c>
      <c r="H545" s="54">
        <f>F545/E545</f>
        <v>0.7184684684684686</v>
      </c>
    </row>
    <row r="546" spans="1:8" ht="25.5">
      <c r="A546" s="21"/>
      <c r="B546" s="21"/>
      <c r="C546" s="21" t="s">
        <v>557</v>
      </c>
      <c r="D546" s="22" t="s">
        <v>558</v>
      </c>
      <c r="E546" s="23">
        <v>532.8</v>
      </c>
      <c r="F546" s="23">
        <v>382.8</v>
      </c>
      <c r="G546" s="52">
        <f>E546-F546</f>
        <v>149.99999999999994</v>
      </c>
      <c r="H546" s="54">
        <f>F546/E546</f>
        <v>0.7184684684684686</v>
      </c>
    </row>
    <row r="547" spans="1:8" ht="38.25">
      <c r="A547" s="21"/>
      <c r="B547" s="21" t="s">
        <v>848</v>
      </c>
      <c r="C547" s="21"/>
      <c r="D547" s="22" t="s">
        <v>613</v>
      </c>
      <c r="E547" s="23">
        <f>E548</f>
        <v>245</v>
      </c>
      <c r="F547" s="23">
        <f>F548</f>
        <v>127.9</v>
      </c>
      <c r="G547" s="23">
        <f t="shared" si="34"/>
        <v>117.1</v>
      </c>
      <c r="H547" s="58">
        <f t="shared" si="35"/>
        <v>0.5220408163265307</v>
      </c>
    </row>
    <row r="548" spans="1:8" ht="25.5">
      <c r="A548" s="21"/>
      <c r="B548" s="21"/>
      <c r="C548" s="21" t="s">
        <v>557</v>
      </c>
      <c r="D548" s="22" t="s">
        <v>558</v>
      </c>
      <c r="E548" s="23">
        <v>245</v>
      </c>
      <c r="F548" s="23">
        <v>127.9</v>
      </c>
      <c r="G548" s="23">
        <f t="shared" si="34"/>
        <v>117.1</v>
      </c>
      <c r="H548" s="58">
        <f t="shared" si="35"/>
        <v>0.5220408163265307</v>
      </c>
    </row>
    <row r="549" spans="1:8" ht="25.5">
      <c r="A549" s="21"/>
      <c r="B549" s="21" t="s">
        <v>104</v>
      </c>
      <c r="C549" s="21"/>
      <c r="D549" s="22" t="s">
        <v>131</v>
      </c>
      <c r="E549" s="23">
        <f>E550</f>
        <v>646.7</v>
      </c>
      <c r="F549" s="23">
        <f>F550</f>
        <v>468.2</v>
      </c>
      <c r="G549" s="52">
        <f>E549-F549</f>
        <v>178.50000000000006</v>
      </c>
      <c r="H549" s="54">
        <f>F549/E549</f>
        <v>0.7239832998299056</v>
      </c>
    </row>
    <row r="550" spans="1:8" ht="25.5">
      <c r="A550" s="21"/>
      <c r="B550" s="21"/>
      <c r="C550" s="21" t="s">
        <v>557</v>
      </c>
      <c r="D550" s="22" t="s">
        <v>558</v>
      </c>
      <c r="E550" s="23">
        <v>646.7</v>
      </c>
      <c r="F550" s="23">
        <v>468.2</v>
      </c>
      <c r="G550" s="52">
        <f>E550-F550</f>
        <v>178.50000000000006</v>
      </c>
      <c r="H550" s="54">
        <f>F550/E550</f>
        <v>0.7239832998299056</v>
      </c>
    </row>
    <row r="551" spans="1:8" ht="38.25">
      <c r="A551" s="21"/>
      <c r="B551" s="21" t="s">
        <v>570</v>
      </c>
      <c r="C551" s="21"/>
      <c r="D551" s="44" t="s">
        <v>811</v>
      </c>
      <c r="E551" s="23">
        <f>E552</f>
        <v>13106.599999999999</v>
      </c>
      <c r="F551" s="23">
        <f>F552</f>
        <v>13018.3</v>
      </c>
      <c r="G551" s="23">
        <f t="shared" si="34"/>
        <v>88.29999999999927</v>
      </c>
      <c r="H551" s="58">
        <f t="shared" si="35"/>
        <v>0.9932629362306015</v>
      </c>
    </row>
    <row r="552" spans="1:8" ht="76.5">
      <c r="A552" s="21"/>
      <c r="B552" s="21" t="s">
        <v>810</v>
      </c>
      <c r="C552" s="21"/>
      <c r="D552" s="44" t="s">
        <v>812</v>
      </c>
      <c r="E552" s="23">
        <f>E557+E560+E563+E555+E553+E566</f>
        <v>13106.599999999999</v>
      </c>
      <c r="F552" s="23">
        <f>F557+F560+F563+F555+F553+F566</f>
        <v>13018.3</v>
      </c>
      <c r="G552" s="23">
        <f t="shared" si="34"/>
        <v>88.29999999999927</v>
      </c>
      <c r="H552" s="58">
        <f t="shared" si="35"/>
        <v>0.9932629362306015</v>
      </c>
    </row>
    <row r="553" spans="1:8" ht="90.75" customHeight="1">
      <c r="A553" s="21"/>
      <c r="B553" s="21" t="s">
        <v>885</v>
      </c>
      <c r="C553" s="21"/>
      <c r="D553" s="44" t="s">
        <v>1035</v>
      </c>
      <c r="E553" s="23">
        <f>E554</f>
        <v>2357.4</v>
      </c>
      <c r="F553" s="23">
        <f>F554</f>
        <v>2357.4</v>
      </c>
      <c r="G553" s="23">
        <f t="shared" si="34"/>
        <v>0</v>
      </c>
      <c r="H553" s="58">
        <f t="shared" si="35"/>
        <v>1</v>
      </c>
    </row>
    <row r="554" spans="1:8" ht="25.5">
      <c r="A554" s="21"/>
      <c r="B554" s="21"/>
      <c r="C554" s="21" t="s">
        <v>557</v>
      </c>
      <c r="D554" s="22" t="s">
        <v>558</v>
      </c>
      <c r="E554" s="23">
        <v>2357.4</v>
      </c>
      <c r="F554" s="23">
        <v>2357.4</v>
      </c>
      <c r="G554" s="23">
        <f t="shared" si="34"/>
        <v>0</v>
      </c>
      <c r="H554" s="58">
        <f t="shared" si="35"/>
        <v>1</v>
      </c>
    </row>
    <row r="555" spans="1:8" ht="76.5">
      <c r="A555" s="21"/>
      <c r="B555" s="21" t="s">
        <v>886</v>
      </c>
      <c r="C555" s="21"/>
      <c r="D555" s="44" t="s">
        <v>887</v>
      </c>
      <c r="E555" s="23">
        <f>E556</f>
        <v>1178.7</v>
      </c>
      <c r="F555" s="23">
        <f>F556</f>
        <v>1178.7</v>
      </c>
      <c r="G555" s="23">
        <f t="shared" si="34"/>
        <v>0</v>
      </c>
      <c r="H555" s="58">
        <f t="shared" si="35"/>
        <v>1</v>
      </c>
    </row>
    <row r="556" spans="1:8" ht="25.5">
      <c r="A556" s="21"/>
      <c r="B556" s="21"/>
      <c r="C556" s="21" t="s">
        <v>557</v>
      </c>
      <c r="D556" s="22" t="s">
        <v>558</v>
      </c>
      <c r="E556" s="23">
        <v>1178.7</v>
      </c>
      <c r="F556" s="23">
        <v>1178.7</v>
      </c>
      <c r="G556" s="23">
        <f aca="true" t="shared" si="39" ref="G556:G651">E556-F556</f>
        <v>0</v>
      </c>
      <c r="H556" s="58">
        <f t="shared" si="35"/>
        <v>1</v>
      </c>
    </row>
    <row r="557" spans="1:8" ht="51">
      <c r="A557" s="21"/>
      <c r="B557" s="21" t="s">
        <v>808</v>
      </c>
      <c r="C557" s="21"/>
      <c r="D557" s="22" t="s">
        <v>809</v>
      </c>
      <c r="E557" s="23">
        <f>E559+E558</f>
        <v>780.3000000000001</v>
      </c>
      <c r="F557" s="23">
        <f>F559+F558</f>
        <v>778.5</v>
      </c>
      <c r="G557" s="23">
        <f t="shared" si="39"/>
        <v>1.8000000000000682</v>
      </c>
      <c r="H557" s="58">
        <f aca="true" t="shared" si="40" ref="H557:H652">F557/E557</f>
        <v>0.9976931949250287</v>
      </c>
    </row>
    <row r="558" spans="1:8" ht="12.75">
      <c r="A558" s="21"/>
      <c r="B558" s="21"/>
      <c r="C558" s="45" t="s">
        <v>559</v>
      </c>
      <c r="D558" s="44" t="s">
        <v>560</v>
      </c>
      <c r="E558" s="23">
        <v>107.1</v>
      </c>
      <c r="F558" s="23">
        <v>107.1</v>
      </c>
      <c r="G558" s="23">
        <f t="shared" si="39"/>
        <v>0</v>
      </c>
      <c r="H558" s="58">
        <f t="shared" si="40"/>
        <v>1</v>
      </c>
    </row>
    <row r="559" spans="1:8" ht="38.25">
      <c r="A559" s="21"/>
      <c r="B559" s="21"/>
      <c r="C559" s="21" t="s">
        <v>575</v>
      </c>
      <c r="D559" s="22" t="s">
        <v>688</v>
      </c>
      <c r="E559" s="23">
        <f>535.5+137.7</f>
        <v>673.2</v>
      </c>
      <c r="F559" s="23">
        <v>671.4</v>
      </c>
      <c r="G559" s="23">
        <f t="shared" si="39"/>
        <v>1.8000000000000682</v>
      </c>
      <c r="H559" s="58">
        <f t="shared" si="40"/>
        <v>0.997326203208556</v>
      </c>
    </row>
    <row r="560" spans="1:8" ht="92.25" customHeight="1">
      <c r="A560" s="21"/>
      <c r="B560" s="21" t="s">
        <v>873</v>
      </c>
      <c r="C560" s="21"/>
      <c r="D560" s="22" t="s">
        <v>756</v>
      </c>
      <c r="E560" s="23">
        <f>E561+E562</f>
        <v>7477.9</v>
      </c>
      <c r="F560" s="23">
        <f>F561+F562</f>
        <v>7394.6</v>
      </c>
      <c r="G560" s="23">
        <f t="shared" si="39"/>
        <v>83.29999999999927</v>
      </c>
      <c r="H560" s="58">
        <f t="shared" si="40"/>
        <v>0.9888605089664212</v>
      </c>
    </row>
    <row r="561" spans="1:8" ht="25.5">
      <c r="A561" s="21"/>
      <c r="B561" s="21"/>
      <c r="C561" s="21" t="s">
        <v>557</v>
      </c>
      <c r="D561" s="22" t="s">
        <v>558</v>
      </c>
      <c r="E561" s="23">
        <v>2138.6</v>
      </c>
      <c r="F561" s="23">
        <v>2114.7000000000003</v>
      </c>
      <c r="G561" s="23">
        <f t="shared" si="39"/>
        <v>23.899999999999636</v>
      </c>
      <c r="H561" s="58">
        <f t="shared" si="40"/>
        <v>0.9888244646030114</v>
      </c>
    </row>
    <row r="562" spans="1:8" ht="38.25">
      <c r="A562" s="21"/>
      <c r="B562" s="21"/>
      <c r="C562" s="21" t="s">
        <v>575</v>
      </c>
      <c r="D562" s="22" t="s">
        <v>688</v>
      </c>
      <c r="E562" s="23">
        <v>5339.3</v>
      </c>
      <c r="F562" s="23">
        <v>5279.9</v>
      </c>
      <c r="G562" s="23">
        <f t="shared" si="39"/>
        <v>59.400000000000546</v>
      </c>
      <c r="H562" s="58">
        <f t="shared" si="40"/>
        <v>0.9888749461539901</v>
      </c>
    </row>
    <row r="563" spans="1:8" ht="77.25" customHeight="1">
      <c r="A563" s="21"/>
      <c r="B563" s="21" t="s">
        <v>839</v>
      </c>
      <c r="C563" s="21"/>
      <c r="D563" s="22" t="s">
        <v>840</v>
      </c>
      <c r="E563" s="23">
        <f>E564+E565</f>
        <v>178</v>
      </c>
      <c r="F563" s="23">
        <f>F564+F565</f>
        <v>174.8</v>
      </c>
      <c r="G563" s="23">
        <f t="shared" si="39"/>
        <v>3.1999999999999886</v>
      </c>
      <c r="H563" s="58">
        <f t="shared" si="40"/>
        <v>0.9820224719101124</v>
      </c>
    </row>
    <row r="564" spans="1:8" ht="25.5">
      <c r="A564" s="21"/>
      <c r="B564" s="21"/>
      <c r="C564" s="21" t="s">
        <v>557</v>
      </c>
      <c r="D564" s="22" t="s">
        <v>558</v>
      </c>
      <c r="E564" s="23"/>
      <c r="F564" s="23"/>
      <c r="G564" s="23">
        <f t="shared" si="39"/>
        <v>0</v>
      </c>
      <c r="H564" s="58" t="e">
        <f t="shared" si="40"/>
        <v>#DIV/0!</v>
      </c>
    </row>
    <row r="565" spans="1:8" ht="38.25">
      <c r="A565" s="21"/>
      <c r="B565" s="21"/>
      <c r="C565" s="21" t="s">
        <v>575</v>
      </c>
      <c r="D565" s="22" t="s">
        <v>688</v>
      </c>
      <c r="E565" s="23">
        <v>178</v>
      </c>
      <c r="F565" s="23">
        <v>174.8</v>
      </c>
      <c r="G565" s="23">
        <f t="shared" si="39"/>
        <v>3.1999999999999886</v>
      </c>
      <c r="H565" s="58">
        <f t="shared" si="40"/>
        <v>0.9820224719101124</v>
      </c>
    </row>
    <row r="566" spans="1:8" ht="51">
      <c r="A566" s="21"/>
      <c r="B566" s="21" t="s">
        <v>97</v>
      </c>
      <c r="C566" s="21"/>
      <c r="D566" s="44" t="s">
        <v>125</v>
      </c>
      <c r="E566" s="23">
        <f>E567</f>
        <v>1134.3</v>
      </c>
      <c r="F566" s="23">
        <f>F567</f>
        <v>1134.3</v>
      </c>
      <c r="G566" s="52">
        <f>E566-F566</f>
        <v>0</v>
      </c>
      <c r="H566" s="54">
        <f>F566/E566</f>
        <v>1</v>
      </c>
    </row>
    <row r="567" spans="1:8" ht="25.5">
      <c r="A567" s="21"/>
      <c r="B567" s="21"/>
      <c r="C567" s="21" t="s">
        <v>557</v>
      </c>
      <c r="D567" s="22" t="s">
        <v>558</v>
      </c>
      <c r="E567" s="23">
        <v>1134.3</v>
      </c>
      <c r="F567" s="23">
        <v>1134.3</v>
      </c>
      <c r="G567" s="52">
        <f>E567-F567</f>
        <v>0</v>
      </c>
      <c r="H567" s="54">
        <f>F567/E567</f>
        <v>1</v>
      </c>
    </row>
    <row r="568" spans="1:8" ht="25.5">
      <c r="A568" s="21"/>
      <c r="B568" s="21" t="s">
        <v>572</v>
      </c>
      <c r="C568" s="45"/>
      <c r="D568" s="44" t="s">
        <v>817</v>
      </c>
      <c r="E568" s="23">
        <f>E569</f>
        <v>30257</v>
      </c>
      <c r="F568" s="23">
        <f>F569</f>
        <v>29195.7</v>
      </c>
      <c r="G568" s="23">
        <f t="shared" si="39"/>
        <v>1061.2999999999993</v>
      </c>
      <c r="H568" s="58">
        <f t="shared" si="40"/>
        <v>0.9649238192814886</v>
      </c>
    </row>
    <row r="569" spans="1:8" ht="51">
      <c r="A569" s="21"/>
      <c r="B569" s="21" t="s">
        <v>866</v>
      </c>
      <c r="C569" s="45"/>
      <c r="D569" s="44" t="s">
        <v>867</v>
      </c>
      <c r="E569" s="23">
        <f>E574+E577+E572+E570</f>
        <v>30257</v>
      </c>
      <c r="F569" s="23">
        <f>F574+F577+F572+F570</f>
        <v>29195.7</v>
      </c>
      <c r="G569" s="23">
        <f t="shared" si="39"/>
        <v>1061.2999999999993</v>
      </c>
      <c r="H569" s="58">
        <f t="shared" si="40"/>
        <v>0.9649238192814886</v>
      </c>
    </row>
    <row r="570" spans="1:8" ht="25.5">
      <c r="A570" s="21"/>
      <c r="B570" s="21" t="s">
        <v>101</v>
      </c>
      <c r="C570" s="21"/>
      <c r="D570" s="22" t="s">
        <v>129</v>
      </c>
      <c r="E570" s="23">
        <f>E571</f>
        <v>2104.2</v>
      </c>
      <c r="F570" s="23">
        <f>F571</f>
        <v>1186.3</v>
      </c>
      <c r="G570" s="52">
        <f t="shared" si="39"/>
        <v>917.8999999999999</v>
      </c>
      <c r="H570" s="54">
        <f t="shared" si="40"/>
        <v>0.5637772074897823</v>
      </c>
    </row>
    <row r="571" spans="1:8" ht="25.5">
      <c r="A571" s="21"/>
      <c r="B571" s="21"/>
      <c r="C571" s="21" t="s">
        <v>557</v>
      </c>
      <c r="D571" s="22" t="s">
        <v>558</v>
      </c>
      <c r="E571" s="23">
        <v>2104.2</v>
      </c>
      <c r="F571" s="23">
        <v>1186.3</v>
      </c>
      <c r="G571" s="52">
        <f t="shared" si="39"/>
        <v>917.8999999999999</v>
      </c>
      <c r="H571" s="54">
        <f t="shared" si="40"/>
        <v>0.5637772074897823</v>
      </c>
    </row>
    <row r="572" spans="1:8" ht="12.75">
      <c r="A572" s="21"/>
      <c r="B572" s="21" t="s">
        <v>102</v>
      </c>
      <c r="C572" s="21"/>
      <c r="D572" s="22" t="s">
        <v>1004</v>
      </c>
      <c r="E572" s="23">
        <f>E573</f>
        <v>13318.4</v>
      </c>
      <c r="F572" s="23">
        <f>F573</f>
        <v>13318.4</v>
      </c>
      <c r="G572" s="52">
        <f t="shared" si="39"/>
        <v>0</v>
      </c>
      <c r="H572" s="54">
        <f t="shared" si="40"/>
        <v>1</v>
      </c>
    </row>
    <row r="573" spans="1:8" ht="25.5">
      <c r="A573" s="21"/>
      <c r="B573" s="21"/>
      <c r="C573" s="21" t="s">
        <v>557</v>
      </c>
      <c r="D573" s="22" t="s">
        <v>558</v>
      </c>
      <c r="E573" s="23">
        <v>13318.4</v>
      </c>
      <c r="F573" s="23">
        <v>13318.4</v>
      </c>
      <c r="G573" s="52">
        <f t="shared" si="39"/>
        <v>0</v>
      </c>
      <c r="H573" s="54">
        <f t="shared" si="40"/>
        <v>1</v>
      </c>
    </row>
    <row r="574" spans="1:8" ht="25.5">
      <c r="A574" s="21"/>
      <c r="B574" s="21" t="s">
        <v>864</v>
      </c>
      <c r="C574" s="21"/>
      <c r="D574" s="22" t="s">
        <v>634</v>
      </c>
      <c r="E574" s="23">
        <f>SUM(E575:E576)</f>
        <v>6322.699999999999</v>
      </c>
      <c r="F574" s="23">
        <f>SUM(F575:F576)</f>
        <v>6308.900000000001</v>
      </c>
      <c r="G574" s="23">
        <f t="shared" si="39"/>
        <v>13.799999999998363</v>
      </c>
      <c r="H574" s="58">
        <f t="shared" si="40"/>
        <v>0.9978173881411425</v>
      </c>
    </row>
    <row r="575" spans="1:8" ht="25.5">
      <c r="A575" s="21"/>
      <c r="B575" s="21"/>
      <c r="C575" s="21" t="s">
        <v>557</v>
      </c>
      <c r="D575" s="22" t="s">
        <v>558</v>
      </c>
      <c r="E575" s="23">
        <v>1369.9</v>
      </c>
      <c r="F575" s="23">
        <v>1365.8</v>
      </c>
      <c r="G575" s="23">
        <f t="shared" si="39"/>
        <v>4.100000000000136</v>
      </c>
      <c r="H575" s="58">
        <f t="shared" si="40"/>
        <v>0.9970070808088181</v>
      </c>
    </row>
    <row r="576" spans="1:8" ht="38.25">
      <c r="A576" s="21"/>
      <c r="B576" s="21"/>
      <c r="C576" s="21" t="s">
        <v>575</v>
      </c>
      <c r="D576" s="22" t="s">
        <v>688</v>
      </c>
      <c r="E576" s="23">
        <f>2874.1+2078.7</f>
        <v>4952.799999999999</v>
      </c>
      <c r="F576" s="23">
        <v>4943.1</v>
      </c>
      <c r="G576" s="23">
        <f t="shared" si="39"/>
        <v>9.699999999998909</v>
      </c>
      <c r="H576" s="58">
        <f t="shared" si="40"/>
        <v>0.9980415118720726</v>
      </c>
    </row>
    <row r="577" spans="1:8" ht="25.5">
      <c r="A577" s="21"/>
      <c r="B577" s="21" t="s">
        <v>865</v>
      </c>
      <c r="C577" s="21"/>
      <c r="D577" s="22" t="s">
        <v>635</v>
      </c>
      <c r="E577" s="23">
        <f>E578</f>
        <v>8511.7</v>
      </c>
      <c r="F577" s="23">
        <f>F578</f>
        <v>8382.1</v>
      </c>
      <c r="G577" s="23">
        <f t="shared" si="39"/>
        <v>129.60000000000036</v>
      </c>
      <c r="H577" s="58">
        <f t="shared" si="40"/>
        <v>0.9847738994560428</v>
      </c>
    </row>
    <row r="578" spans="1:8" ht="38.25">
      <c r="A578" s="21"/>
      <c r="B578" s="21"/>
      <c r="C578" s="21" t="s">
        <v>575</v>
      </c>
      <c r="D578" s="22" t="s">
        <v>688</v>
      </c>
      <c r="E578" s="23">
        <v>8511.7</v>
      </c>
      <c r="F578" s="23">
        <v>8382.1</v>
      </c>
      <c r="G578" s="23">
        <f t="shared" si="39"/>
        <v>129.60000000000036</v>
      </c>
      <c r="H578" s="58">
        <f t="shared" si="40"/>
        <v>0.9847738994560428</v>
      </c>
    </row>
    <row r="579" spans="1:8" ht="12.75">
      <c r="A579" s="21"/>
      <c r="B579" s="21" t="s">
        <v>594</v>
      </c>
      <c r="C579" s="21"/>
      <c r="D579" s="25" t="s">
        <v>743</v>
      </c>
      <c r="E579" s="23">
        <f>E581+E584</f>
        <v>10508</v>
      </c>
      <c r="F579" s="23">
        <f>F581+F584</f>
        <v>10508</v>
      </c>
      <c r="G579" s="23">
        <f t="shared" si="39"/>
        <v>0</v>
      </c>
      <c r="H579" s="58">
        <f t="shared" si="40"/>
        <v>1</v>
      </c>
    </row>
    <row r="580" spans="1:8" ht="63.75">
      <c r="A580" s="21"/>
      <c r="B580" s="219" t="s">
        <v>164</v>
      </c>
      <c r="C580" s="219"/>
      <c r="D580" s="22" t="s">
        <v>177</v>
      </c>
      <c r="E580" s="23">
        <f>E581</f>
        <v>9653.6</v>
      </c>
      <c r="F580" s="23">
        <f>F581</f>
        <v>9653.6</v>
      </c>
      <c r="G580" s="23">
        <f t="shared" si="39"/>
        <v>0</v>
      </c>
      <c r="H580" s="58">
        <f t="shared" si="40"/>
        <v>1</v>
      </c>
    </row>
    <row r="581" spans="1:8" ht="38.25">
      <c r="A581" s="21"/>
      <c r="B581" s="21" t="s">
        <v>165</v>
      </c>
      <c r="C581" s="21"/>
      <c r="D581" s="204" t="s">
        <v>1040</v>
      </c>
      <c r="E581" s="23">
        <f>E582+E583</f>
        <v>9653.6</v>
      </c>
      <c r="F581" s="23">
        <f>F582+F583</f>
        <v>9653.6</v>
      </c>
      <c r="G581" s="23">
        <f t="shared" si="39"/>
        <v>0</v>
      </c>
      <c r="H581" s="58">
        <f t="shared" si="40"/>
        <v>1</v>
      </c>
    </row>
    <row r="582" spans="1:8" ht="25.5">
      <c r="A582" s="21"/>
      <c r="B582" s="21"/>
      <c r="C582" s="21" t="s">
        <v>557</v>
      </c>
      <c r="D582" s="22" t="s">
        <v>558</v>
      </c>
      <c r="E582" s="23">
        <v>5268.8</v>
      </c>
      <c r="F582" s="23">
        <v>5268.8</v>
      </c>
      <c r="G582" s="23">
        <f t="shared" si="39"/>
        <v>0</v>
      </c>
      <c r="H582" s="58">
        <f t="shared" si="40"/>
        <v>1</v>
      </c>
    </row>
    <row r="583" spans="1:8" ht="12.75">
      <c r="A583" s="21"/>
      <c r="B583" s="21"/>
      <c r="C583" s="21" t="s">
        <v>559</v>
      </c>
      <c r="D583" s="22" t="s">
        <v>560</v>
      </c>
      <c r="E583" s="23">
        <v>4384.8</v>
      </c>
      <c r="F583" s="23">
        <v>4384.8</v>
      </c>
      <c r="G583" s="23">
        <f t="shared" si="39"/>
        <v>0</v>
      </c>
      <c r="H583" s="58">
        <f t="shared" si="40"/>
        <v>1</v>
      </c>
    </row>
    <row r="584" spans="1:8" ht="38.25">
      <c r="A584" s="21"/>
      <c r="B584" s="45" t="s">
        <v>576</v>
      </c>
      <c r="C584" s="45"/>
      <c r="D584" s="44" t="s">
        <v>926</v>
      </c>
      <c r="E584" s="23">
        <f aca="true" t="shared" si="41" ref="E584:F586">E585</f>
        <v>854.4</v>
      </c>
      <c r="F584" s="23">
        <f t="shared" si="41"/>
        <v>854.4</v>
      </c>
      <c r="G584" s="23">
        <f t="shared" si="39"/>
        <v>0</v>
      </c>
      <c r="H584" s="58">
        <f t="shared" si="40"/>
        <v>1</v>
      </c>
    </row>
    <row r="585" spans="1:8" ht="63.75">
      <c r="A585" s="21"/>
      <c r="B585" s="45" t="s">
        <v>927</v>
      </c>
      <c r="C585" s="45"/>
      <c r="D585" s="44" t="s">
        <v>928</v>
      </c>
      <c r="E585" s="23">
        <f t="shared" si="41"/>
        <v>854.4</v>
      </c>
      <c r="F585" s="23">
        <f t="shared" si="41"/>
        <v>854.4</v>
      </c>
      <c r="G585" s="23">
        <f t="shared" si="39"/>
        <v>0</v>
      </c>
      <c r="H585" s="58">
        <f t="shared" si="40"/>
        <v>1</v>
      </c>
    </row>
    <row r="586" spans="1:8" ht="25.5">
      <c r="A586" s="21"/>
      <c r="B586" s="45" t="s">
        <v>924</v>
      </c>
      <c r="C586" s="45"/>
      <c r="D586" s="44" t="s">
        <v>925</v>
      </c>
      <c r="E586" s="23">
        <f t="shared" si="41"/>
        <v>854.4</v>
      </c>
      <c r="F586" s="23">
        <f t="shared" si="41"/>
        <v>854.4</v>
      </c>
      <c r="G586" s="23">
        <f t="shared" si="39"/>
        <v>0</v>
      </c>
      <c r="H586" s="58">
        <f t="shared" si="40"/>
        <v>1</v>
      </c>
    </row>
    <row r="587" spans="1:8" ht="12.75">
      <c r="A587" s="21"/>
      <c r="B587" s="45"/>
      <c r="C587" s="45" t="s">
        <v>559</v>
      </c>
      <c r="D587" s="44" t="s">
        <v>560</v>
      </c>
      <c r="E587" s="23">
        <v>854.4</v>
      </c>
      <c r="F587" s="23">
        <v>854.4</v>
      </c>
      <c r="G587" s="23">
        <f t="shared" si="39"/>
        <v>0</v>
      </c>
      <c r="H587" s="58">
        <f t="shared" si="40"/>
        <v>1</v>
      </c>
    </row>
    <row r="588" spans="1:8" ht="38.25">
      <c r="A588" s="21"/>
      <c r="B588" s="21" t="s">
        <v>581</v>
      </c>
      <c r="C588" s="21"/>
      <c r="D588" s="22" t="s">
        <v>174</v>
      </c>
      <c r="E588" s="23">
        <f>E589</f>
        <v>24444.4</v>
      </c>
      <c r="F588" s="23">
        <f>F589</f>
        <v>12337.800000000001</v>
      </c>
      <c r="G588" s="52">
        <f aca="true" t="shared" si="42" ref="G588:G594">E588-F588</f>
        <v>12106.6</v>
      </c>
      <c r="H588" s="54">
        <f aca="true" t="shared" si="43" ref="H588:H594">F588/E588</f>
        <v>0.5047290995074537</v>
      </c>
    </row>
    <row r="589" spans="1:8" ht="76.5">
      <c r="A589" s="21"/>
      <c r="B589" s="21" t="s">
        <v>160</v>
      </c>
      <c r="C589" s="21"/>
      <c r="D589" s="22" t="s">
        <v>173</v>
      </c>
      <c r="E589" s="23">
        <f>E590+E593</f>
        <v>24444.4</v>
      </c>
      <c r="F589" s="23">
        <f>F590+F593</f>
        <v>12337.800000000001</v>
      </c>
      <c r="G589" s="52">
        <f t="shared" si="42"/>
        <v>12106.6</v>
      </c>
      <c r="H589" s="54">
        <f t="shared" si="43"/>
        <v>0.5047290995074537</v>
      </c>
    </row>
    <row r="590" spans="1:8" ht="63.75">
      <c r="A590" s="21"/>
      <c r="B590" s="21" t="s">
        <v>161</v>
      </c>
      <c r="C590" s="21"/>
      <c r="D590" s="22" t="s">
        <v>172</v>
      </c>
      <c r="E590" s="23">
        <f>E591+E592</f>
        <v>10596.4</v>
      </c>
      <c r="F590" s="23">
        <f>F591+F592</f>
        <v>10537.6</v>
      </c>
      <c r="G590" s="52">
        <f t="shared" si="42"/>
        <v>58.79999999999927</v>
      </c>
      <c r="H590" s="54">
        <f t="shared" si="43"/>
        <v>0.9944509456041675</v>
      </c>
    </row>
    <row r="591" spans="1:8" ht="25.5">
      <c r="A591" s="21"/>
      <c r="B591" s="21"/>
      <c r="C591" s="21" t="s">
        <v>557</v>
      </c>
      <c r="D591" s="22" t="s">
        <v>558</v>
      </c>
      <c r="E591" s="23">
        <v>5298.2</v>
      </c>
      <c r="F591" s="23">
        <v>5268.8</v>
      </c>
      <c r="G591" s="52">
        <f t="shared" si="42"/>
        <v>29.399999999999636</v>
      </c>
      <c r="H591" s="54">
        <f t="shared" si="43"/>
        <v>0.9944509456041675</v>
      </c>
    </row>
    <row r="592" spans="1:8" ht="12.75">
      <c r="A592" s="21"/>
      <c r="B592" s="21"/>
      <c r="C592" s="45" t="s">
        <v>559</v>
      </c>
      <c r="D592" s="44" t="s">
        <v>560</v>
      </c>
      <c r="E592" s="23">
        <v>5298.2</v>
      </c>
      <c r="F592" s="23">
        <v>5268.8</v>
      </c>
      <c r="G592" s="52">
        <f t="shared" si="42"/>
        <v>29.399999999999636</v>
      </c>
      <c r="H592" s="54">
        <f t="shared" si="43"/>
        <v>0.9944509456041675</v>
      </c>
    </row>
    <row r="593" spans="1:8" ht="25.5">
      <c r="A593" s="21"/>
      <c r="B593" s="45" t="s">
        <v>163</v>
      </c>
      <c r="C593" s="45"/>
      <c r="D593" s="44" t="s">
        <v>175</v>
      </c>
      <c r="E593" s="23">
        <f>E594</f>
        <v>13848</v>
      </c>
      <c r="F593" s="23">
        <f>F594</f>
        <v>1800.2</v>
      </c>
      <c r="G593" s="52">
        <f t="shared" si="42"/>
        <v>12047.8</v>
      </c>
      <c r="H593" s="54">
        <f t="shared" si="43"/>
        <v>0.12999711149624496</v>
      </c>
    </row>
    <row r="594" spans="1:8" ht="12.75">
      <c r="A594" s="21"/>
      <c r="B594" s="45"/>
      <c r="C594" s="45" t="s">
        <v>559</v>
      </c>
      <c r="D594" s="44" t="s">
        <v>560</v>
      </c>
      <c r="E594" s="23">
        <v>13848</v>
      </c>
      <c r="F594" s="23">
        <v>1800.2</v>
      </c>
      <c r="G594" s="52">
        <f t="shared" si="42"/>
        <v>12047.8</v>
      </c>
      <c r="H594" s="54">
        <f t="shared" si="43"/>
        <v>0.12999711149624496</v>
      </c>
    </row>
    <row r="595" spans="1:8" ht="12.75">
      <c r="A595" s="21"/>
      <c r="B595" s="21" t="s">
        <v>584</v>
      </c>
      <c r="C595" s="21"/>
      <c r="D595" s="22" t="s">
        <v>797</v>
      </c>
      <c r="E595" s="23">
        <f>E596+E599+E609+E603+E605+E607+E611</f>
        <v>4614.8</v>
      </c>
      <c r="F595" s="23">
        <f>F596+F599+F609+F603+F605+F607+F611</f>
        <v>3765</v>
      </c>
      <c r="G595" s="23">
        <f t="shared" si="39"/>
        <v>849.8000000000002</v>
      </c>
      <c r="H595" s="58">
        <f t="shared" si="40"/>
        <v>0.815853341423247</v>
      </c>
    </row>
    <row r="596" spans="1:8" ht="63" customHeight="1">
      <c r="A596" s="21"/>
      <c r="B596" s="21" t="s">
        <v>748</v>
      </c>
      <c r="C596" s="21"/>
      <c r="D596" s="22" t="s">
        <v>749</v>
      </c>
      <c r="E596" s="23">
        <f>E598+E597</f>
        <v>390.40000000000003</v>
      </c>
      <c r="F596" s="23">
        <f>F598+F597</f>
        <v>389.40000000000003</v>
      </c>
      <c r="G596" s="23">
        <f t="shared" si="39"/>
        <v>1</v>
      </c>
      <c r="H596" s="58">
        <f t="shared" si="40"/>
        <v>0.9974385245901639</v>
      </c>
    </row>
    <row r="597" spans="1:8" ht="12.75">
      <c r="A597" s="21"/>
      <c r="B597" s="21"/>
      <c r="C597" s="45" t="s">
        <v>559</v>
      </c>
      <c r="D597" s="44" t="s">
        <v>560</v>
      </c>
      <c r="E597" s="23">
        <v>53.6</v>
      </c>
      <c r="F597" s="23">
        <v>53.6</v>
      </c>
      <c r="G597" s="23">
        <f t="shared" si="39"/>
        <v>0</v>
      </c>
      <c r="H597" s="58">
        <f t="shared" si="40"/>
        <v>1</v>
      </c>
    </row>
    <row r="598" spans="1:8" ht="38.25">
      <c r="A598" s="21"/>
      <c r="B598" s="21"/>
      <c r="C598" s="21" t="s">
        <v>575</v>
      </c>
      <c r="D598" s="22" t="s">
        <v>688</v>
      </c>
      <c r="E598" s="23">
        <f>267.8+69</f>
        <v>336.8</v>
      </c>
      <c r="F598" s="23">
        <v>335.8</v>
      </c>
      <c r="G598" s="23">
        <f t="shared" si="39"/>
        <v>1</v>
      </c>
      <c r="H598" s="58">
        <f t="shared" si="40"/>
        <v>0.9970308788598575</v>
      </c>
    </row>
    <row r="599" spans="1:8" ht="12.75">
      <c r="A599" s="21"/>
      <c r="B599" s="21" t="s">
        <v>970</v>
      </c>
      <c r="C599" s="21"/>
      <c r="D599" s="22" t="s">
        <v>969</v>
      </c>
      <c r="E599" s="23">
        <f>E600+E601+E602</f>
        <v>241.8</v>
      </c>
      <c r="F599" s="23">
        <f>F600+F601+F602</f>
        <v>241.8</v>
      </c>
      <c r="G599" s="23">
        <f t="shared" si="39"/>
        <v>0</v>
      </c>
      <c r="H599" s="58">
        <f t="shared" si="40"/>
        <v>1</v>
      </c>
    </row>
    <row r="600" spans="1:8" ht="25.5">
      <c r="A600" s="21"/>
      <c r="B600" s="21"/>
      <c r="C600" s="21" t="s">
        <v>557</v>
      </c>
      <c r="D600" s="22" t="s">
        <v>558</v>
      </c>
      <c r="E600" s="23">
        <v>211.8</v>
      </c>
      <c r="F600" s="23">
        <v>211.8</v>
      </c>
      <c r="G600" s="23">
        <f t="shared" si="39"/>
        <v>0</v>
      </c>
      <c r="H600" s="58">
        <f t="shared" si="40"/>
        <v>1</v>
      </c>
    </row>
    <row r="601" spans="1:8" ht="38.25">
      <c r="A601" s="21"/>
      <c r="B601" s="21"/>
      <c r="C601" s="21" t="s">
        <v>575</v>
      </c>
      <c r="D601" s="22" t="s">
        <v>688</v>
      </c>
      <c r="E601" s="23">
        <v>10</v>
      </c>
      <c r="F601" s="23">
        <v>10</v>
      </c>
      <c r="G601" s="23">
        <f t="shared" si="39"/>
        <v>0</v>
      </c>
      <c r="H601" s="58">
        <f t="shared" si="40"/>
        <v>1</v>
      </c>
    </row>
    <row r="602" spans="1:8" ht="12.75">
      <c r="A602" s="21"/>
      <c r="B602" s="21"/>
      <c r="C602" s="21" t="s">
        <v>554</v>
      </c>
      <c r="D602" s="22" t="s">
        <v>555</v>
      </c>
      <c r="E602" s="23">
        <v>20</v>
      </c>
      <c r="F602" s="23">
        <v>20</v>
      </c>
      <c r="G602" s="52">
        <f>E602-F602</f>
        <v>0</v>
      </c>
      <c r="H602" s="54">
        <f>F602/E602</f>
        <v>1</v>
      </c>
    </row>
    <row r="603" spans="1:8" ht="12.75">
      <c r="A603" s="21"/>
      <c r="B603" s="21" t="s">
        <v>1003</v>
      </c>
      <c r="C603" s="21"/>
      <c r="D603" s="22" t="s">
        <v>1004</v>
      </c>
      <c r="E603" s="23">
        <f>E604</f>
        <v>1244.7</v>
      </c>
      <c r="F603" s="23">
        <f>F604</f>
        <v>1132.9</v>
      </c>
      <c r="G603" s="23">
        <f t="shared" si="39"/>
        <v>111.79999999999995</v>
      </c>
      <c r="H603" s="58">
        <f t="shared" si="40"/>
        <v>0.9101791596368604</v>
      </c>
    </row>
    <row r="604" spans="1:8" ht="25.5">
      <c r="A604" s="21"/>
      <c r="B604" s="21"/>
      <c r="C604" s="21" t="s">
        <v>557</v>
      </c>
      <c r="D604" s="22" t="s">
        <v>558</v>
      </c>
      <c r="E604" s="23">
        <f>1244.7</f>
        <v>1244.7</v>
      </c>
      <c r="F604" s="23">
        <v>1132.9</v>
      </c>
      <c r="G604" s="23">
        <f t="shared" si="39"/>
        <v>111.79999999999995</v>
      </c>
      <c r="H604" s="58">
        <f t="shared" si="40"/>
        <v>0.9101791596368604</v>
      </c>
    </row>
    <row r="605" spans="1:8" ht="25.5">
      <c r="A605" s="21"/>
      <c r="B605" s="21" t="s">
        <v>1005</v>
      </c>
      <c r="C605" s="21"/>
      <c r="D605" s="22" t="s">
        <v>1006</v>
      </c>
      <c r="E605" s="23">
        <f>E606</f>
        <v>187</v>
      </c>
      <c r="F605" s="23">
        <f>F606</f>
        <v>0</v>
      </c>
      <c r="G605" s="23">
        <f t="shared" si="39"/>
        <v>187</v>
      </c>
      <c r="H605" s="58">
        <f t="shared" si="40"/>
        <v>0</v>
      </c>
    </row>
    <row r="606" spans="1:8" ht="25.5">
      <c r="A606" s="21"/>
      <c r="B606" s="21"/>
      <c r="C606" s="21" t="s">
        <v>557</v>
      </c>
      <c r="D606" s="22" t="s">
        <v>558</v>
      </c>
      <c r="E606" s="23">
        <v>187</v>
      </c>
      <c r="F606" s="23">
        <v>0</v>
      </c>
      <c r="G606" s="23">
        <f t="shared" si="39"/>
        <v>187</v>
      </c>
      <c r="H606" s="58">
        <f t="shared" si="40"/>
        <v>0</v>
      </c>
    </row>
    <row r="607" spans="1:8" ht="51">
      <c r="A607" s="21"/>
      <c r="B607" s="21" t="s">
        <v>1007</v>
      </c>
      <c r="C607" s="21"/>
      <c r="D607" s="22" t="s">
        <v>972</v>
      </c>
      <c r="E607" s="23">
        <f>E608</f>
        <v>544.7</v>
      </c>
      <c r="F607" s="23">
        <f>F608</f>
        <v>244.7</v>
      </c>
      <c r="G607" s="23">
        <f t="shared" si="39"/>
        <v>300.00000000000006</v>
      </c>
      <c r="H607" s="58">
        <f t="shared" si="40"/>
        <v>0.44923811272259956</v>
      </c>
    </row>
    <row r="608" spans="1:8" ht="25.5">
      <c r="A608" s="21"/>
      <c r="B608" s="21"/>
      <c r="C608" s="21" t="s">
        <v>557</v>
      </c>
      <c r="D608" s="22" t="s">
        <v>558</v>
      </c>
      <c r="E608" s="23">
        <v>544.7</v>
      </c>
      <c r="F608" s="23">
        <v>244.7</v>
      </c>
      <c r="G608" s="23">
        <f t="shared" si="39"/>
        <v>300.00000000000006</v>
      </c>
      <c r="H608" s="58">
        <f t="shared" si="40"/>
        <v>0.44923811272259956</v>
      </c>
    </row>
    <row r="609" spans="1:8" ht="51">
      <c r="A609" s="21"/>
      <c r="B609" s="21" t="s">
        <v>971</v>
      </c>
      <c r="C609" s="21"/>
      <c r="D609" s="22" t="s">
        <v>142</v>
      </c>
      <c r="E609" s="23">
        <f>E610</f>
        <v>1756.2</v>
      </c>
      <c r="F609" s="23">
        <f>F610</f>
        <v>1756.2</v>
      </c>
      <c r="G609" s="23">
        <f t="shared" si="39"/>
        <v>0</v>
      </c>
      <c r="H609" s="58">
        <f t="shared" si="40"/>
        <v>1</v>
      </c>
    </row>
    <row r="610" spans="1:8" ht="25.5">
      <c r="A610" s="21"/>
      <c r="B610" s="21"/>
      <c r="C610" s="21" t="s">
        <v>557</v>
      </c>
      <c r="D610" s="22" t="s">
        <v>558</v>
      </c>
      <c r="E610" s="23">
        <v>1756.2</v>
      </c>
      <c r="F610" s="23">
        <v>1756.2</v>
      </c>
      <c r="G610" s="23">
        <f t="shared" si="39"/>
        <v>0</v>
      </c>
      <c r="H610" s="58">
        <f t="shared" si="40"/>
        <v>1</v>
      </c>
    </row>
    <row r="611" spans="1:8" ht="25.5">
      <c r="A611" s="21"/>
      <c r="B611" s="21" t="s">
        <v>1008</v>
      </c>
      <c r="C611" s="21"/>
      <c r="D611" s="22" t="s">
        <v>1009</v>
      </c>
      <c r="E611" s="23">
        <f>E612</f>
        <v>250</v>
      </c>
      <c r="F611" s="23">
        <f>F612</f>
        <v>0</v>
      </c>
      <c r="G611" s="23">
        <f t="shared" si="39"/>
        <v>250</v>
      </c>
      <c r="H611" s="58">
        <f t="shared" si="40"/>
        <v>0</v>
      </c>
    </row>
    <row r="612" spans="1:8" ht="25.5">
      <c r="A612" s="21"/>
      <c r="B612" s="21"/>
      <c r="C612" s="21" t="s">
        <v>557</v>
      </c>
      <c r="D612" s="22" t="s">
        <v>558</v>
      </c>
      <c r="E612" s="23">
        <v>250</v>
      </c>
      <c r="F612" s="23">
        <v>0</v>
      </c>
      <c r="G612" s="23">
        <f t="shared" si="39"/>
        <v>250</v>
      </c>
      <c r="H612" s="58">
        <f t="shared" si="40"/>
        <v>0</v>
      </c>
    </row>
    <row r="613" spans="1:8" ht="12.75">
      <c r="A613" s="21" t="s">
        <v>636</v>
      </c>
      <c r="B613" s="21"/>
      <c r="C613" s="21"/>
      <c r="D613" s="22" t="s">
        <v>637</v>
      </c>
      <c r="E613" s="23">
        <f aca="true" t="shared" si="44" ref="E613:F616">E614</f>
        <v>13622.1</v>
      </c>
      <c r="F613" s="23">
        <f t="shared" si="44"/>
        <v>13425.6</v>
      </c>
      <c r="G613" s="23">
        <f t="shared" si="39"/>
        <v>196.5</v>
      </c>
      <c r="H613" s="58">
        <f t="shared" si="40"/>
        <v>0.9855749113572797</v>
      </c>
    </row>
    <row r="614" spans="1:8" ht="25.5">
      <c r="A614" s="21"/>
      <c r="B614" s="21" t="s">
        <v>572</v>
      </c>
      <c r="C614" s="45"/>
      <c r="D614" s="44" t="s">
        <v>817</v>
      </c>
      <c r="E614" s="23">
        <f t="shared" si="44"/>
        <v>13622.1</v>
      </c>
      <c r="F614" s="23">
        <f t="shared" si="44"/>
        <v>13425.6</v>
      </c>
      <c r="G614" s="23">
        <f t="shared" si="39"/>
        <v>196.5</v>
      </c>
      <c r="H614" s="58">
        <f t="shared" si="40"/>
        <v>0.9855749113572797</v>
      </c>
    </row>
    <row r="615" spans="1:8" ht="51">
      <c r="A615" s="21"/>
      <c r="B615" s="21" t="s">
        <v>866</v>
      </c>
      <c r="C615" s="45"/>
      <c r="D615" s="44" t="s">
        <v>867</v>
      </c>
      <c r="E615" s="23">
        <f t="shared" si="44"/>
        <v>13622.1</v>
      </c>
      <c r="F615" s="23">
        <f t="shared" si="44"/>
        <v>13425.6</v>
      </c>
      <c r="G615" s="23">
        <f t="shared" si="39"/>
        <v>196.5</v>
      </c>
      <c r="H615" s="58">
        <f t="shared" si="40"/>
        <v>0.9855749113572797</v>
      </c>
    </row>
    <row r="616" spans="1:8" ht="76.5">
      <c r="A616" s="21"/>
      <c r="B616" s="21" t="s">
        <v>868</v>
      </c>
      <c r="C616" s="21"/>
      <c r="D616" s="22" t="s">
        <v>869</v>
      </c>
      <c r="E616" s="23">
        <f t="shared" si="44"/>
        <v>13622.1</v>
      </c>
      <c r="F616" s="23">
        <f t="shared" si="44"/>
        <v>13425.6</v>
      </c>
      <c r="G616" s="23">
        <f t="shared" si="39"/>
        <v>196.5</v>
      </c>
      <c r="H616" s="58">
        <f t="shared" si="40"/>
        <v>0.9855749113572797</v>
      </c>
    </row>
    <row r="617" spans="1:8" ht="25.5">
      <c r="A617" s="21"/>
      <c r="B617" s="21"/>
      <c r="C617" s="21" t="s">
        <v>557</v>
      </c>
      <c r="D617" s="22" t="s">
        <v>558</v>
      </c>
      <c r="E617" s="23">
        <v>13622.1</v>
      </c>
      <c r="F617" s="23">
        <v>13425.6</v>
      </c>
      <c r="G617" s="23">
        <f t="shared" si="39"/>
        <v>196.5</v>
      </c>
      <c r="H617" s="58">
        <f t="shared" si="40"/>
        <v>0.9855749113572797</v>
      </c>
    </row>
    <row r="618" spans="1:8" ht="25.5">
      <c r="A618" s="21" t="s">
        <v>879</v>
      </c>
      <c r="B618" s="21"/>
      <c r="C618" s="21"/>
      <c r="D618" s="44" t="s">
        <v>880</v>
      </c>
      <c r="E618" s="23">
        <f aca="true" t="shared" si="45" ref="E618:F620">E619</f>
        <v>2500</v>
      </c>
      <c r="F618" s="23">
        <f t="shared" si="45"/>
        <v>2500</v>
      </c>
      <c r="G618" s="23">
        <f t="shared" si="39"/>
        <v>0</v>
      </c>
      <c r="H618" s="58">
        <f t="shared" si="40"/>
        <v>1</v>
      </c>
    </row>
    <row r="619" spans="1:8" ht="38.25">
      <c r="A619" s="21"/>
      <c r="B619" s="21" t="s">
        <v>825</v>
      </c>
      <c r="C619" s="21"/>
      <c r="D619" s="44" t="s">
        <v>827</v>
      </c>
      <c r="E619" s="23">
        <f t="shared" si="45"/>
        <v>2500</v>
      </c>
      <c r="F619" s="23">
        <f t="shared" si="45"/>
        <v>2500</v>
      </c>
      <c r="G619" s="23">
        <f t="shared" si="39"/>
        <v>0</v>
      </c>
      <c r="H619" s="58">
        <f t="shared" si="40"/>
        <v>1</v>
      </c>
    </row>
    <row r="620" spans="1:8" ht="89.25">
      <c r="A620" s="21"/>
      <c r="B620" s="21" t="s">
        <v>881</v>
      </c>
      <c r="C620" s="21"/>
      <c r="D620" s="44" t="s">
        <v>882</v>
      </c>
      <c r="E620" s="23">
        <f t="shared" si="45"/>
        <v>2500</v>
      </c>
      <c r="F620" s="23">
        <f t="shared" si="45"/>
        <v>2500</v>
      </c>
      <c r="G620" s="23">
        <f t="shared" si="39"/>
        <v>0</v>
      </c>
      <c r="H620" s="58">
        <f t="shared" si="40"/>
        <v>1</v>
      </c>
    </row>
    <row r="621" spans="1:8" ht="63.75">
      <c r="A621" s="21"/>
      <c r="B621" s="21" t="s">
        <v>883</v>
      </c>
      <c r="C621" s="21"/>
      <c r="D621" s="44" t="s">
        <v>884</v>
      </c>
      <c r="E621" s="23">
        <f>E623+E622</f>
        <v>2500</v>
      </c>
      <c r="F621" s="23">
        <f>F623+F622</f>
        <v>2500</v>
      </c>
      <c r="G621" s="23">
        <f t="shared" si="39"/>
        <v>0</v>
      </c>
      <c r="H621" s="58">
        <f t="shared" si="40"/>
        <v>1</v>
      </c>
    </row>
    <row r="622" spans="1:8" ht="25.5">
      <c r="A622" s="21"/>
      <c r="B622" s="21"/>
      <c r="C622" s="21" t="s">
        <v>553</v>
      </c>
      <c r="D622" s="22" t="s">
        <v>660</v>
      </c>
      <c r="E622" s="23">
        <v>0</v>
      </c>
      <c r="F622" s="23">
        <v>0</v>
      </c>
      <c r="G622" s="23">
        <f t="shared" si="39"/>
        <v>0</v>
      </c>
      <c r="H622" s="58" t="e">
        <f t="shared" si="40"/>
        <v>#DIV/0!</v>
      </c>
    </row>
    <row r="623" spans="1:8" ht="38.25">
      <c r="A623" s="21"/>
      <c r="B623" s="21"/>
      <c r="C623" s="21" t="s">
        <v>575</v>
      </c>
      <c r="D623" s="22" t="s">
        <v>688</v>
      </c>
      <c r="E623" s="23">
        <v>2500</v>
      </c>
      <c r="F623" s="23">
        <v>2500</v>
      </c>
      <c r="G623" s="23">
        <f t="shared" si="39"/>
        <v>0</v>
      </c>
      <c r="H623" s="58">
        <f t="shared" si="40"/>
        <v>1</v>
      </c>
    </row>
    <row r="624" spans="1:8" ht="12.75">
      <c r="A624" s="21"/>
      <c r="B624" s="21"/>
      <c r="C624" s="21"/>
      <c r="D624" s="22"/>
      <c r="E624" s="23"/>
      <c r="F624" s="23"/>
      <c r="G624" s="23"/>
      <c r="H624" s="58"/>
    </row>
    <row r="625" spans="1:8" s="32" customFormat="1" ht="12.75">
      <c r="A625" s="19" t="s">
        <v>638</v>
      </c>
      <c r="B625" s="19"/>
      <c r="C625" s="19"/>
      <c r="D625" s="35" t="s">
        <v>639</v>
      </c>
      <c r="E625" s="33">
        <f>E626</f>
        <v>12391.599999999999</v>
      </c>
      <c r="F625" s="33">
        <f>F626</f>
        <v>12121.5</v>
      </c>
      <c r="G625" s="33">
        <f t="shared" si="39"/>
        <v>270.09999999999854</v>
      </c>
      <c r="H625" s="59">
        <f t="shared" si="40"/>
        <v>0.9782029762096905</v>
      </c>
    </row>
    <row r="626" spans="1:8" ht="12.75">
      <c r="A626" s="21" t="s">
        <v>640</v>
      </c>
      <c r="B626" s="21"/>
      <c r="C626" s="21"/>
      <c r="D626" s="22" t="s">
        <v>641</v>
      </c>
      <c r="E626" s="23">
        <f>E635+E627+E638+E631</f>
        <v>12391.599999999999</v>
      </c>
      <c r="F626" s="23">
        <f>F635+F627+F638+F631</f>
        <v>12121.5</v>
      </c>
      <c r="G626" s="23">
        <f t="shared" si="39"/>
        <v>270.09999999999854</v>
      </c>
      <c r="H626" s="58">
        <f t="shared" si="40"/>
        <v>0.9782029762096905</v>
      </c>
    </row>
    <row r="627" spans="1:8" ht="25.5">
      <c r="A627" s="21"/>
      <c r="B627" s="21" t="s">
        <v>565</v>
      </c>
      <c r="C627" s="21"/>
      <c r="D627" s="22" t="s">
        <v>807</v>
      </c>
      <c r="E627" s="23">
        <f>E628</f>
        <v>200.9</v>
      </c>
      <c r="F627" s="23">
        <f>F628</f>
        <v>200.9</v>
      </c>
      <c r="G627" s="23">
        <f t="shared" si="39"/>
        <v>0</v>
      </c>
      <c r="H627" s="58">
        <f t="shared" si="40"/>
        <v>1</v>
      </c>
    </row>
    <row r="628" spans="1:8" ht="25.5">
      <c r="A628" s="21"/>
      <c r="B628" s="21" t="s">
        <v>929</v>
      </c>
      <c r="C628" s="21"/>
      <c r="D628" s="22" t="s">
        <v>930</v>
      </c>
      <c r="E628" s="23">
        <f>E629+E630</f>
        <v>200.9</v>
      </c>
      <c r="F628" s="23">
        <f>F629+F630</f>
        <v>200.9</v>
      </c>
      <c r="G628" s="23">
        <f t="shared" si="39"/>
        <v>0</v>
      </c>
      <c r="H628" s="58">
        <f t="shared" si="40"/>
        <v>1</v>
      </c>
    </row>
    <row r="629" spans="1:8" ht="25.5">
      <c r="A629" s="21"/>
      <c r="B629" s="21"/>
      <c r="C629" s="21" t="s">
        <v>553</v>
      </c>
      <c r="D629" s="22" t="s">
        <v>660</v>
      </c>
      <c r="E629" s="23">
        <v>153</v>
      </c>
      <c r="F629" s="23">
        <v>153</v>
      </c>
      <c r="G629" s="23">
        <f t="shared" si="39"/>
        <v>0</v>
      </c>
      <c r="H629" s="58">
        <f t="shared" si="40"/>
        <v>1</v>
      </c>
    </row>
    <row r="630" spans="1:8" ht="38.25">
      <c r="A630" s="21"/>
      <c r="B630" s="21"/>
      <c r="C630" s="21" t="s">
        <v>575</v>
      </c>
      <c r="D630" s="22" t="s">
        <v>688</v>
      </c>
      <c r="E630" s="23">
        <v>47.9</v>
      </c>
      <c r="F630" s="23">
        <v>47.9</v>
      </c>
      <c r="G630" s="23">
        <f>E630-F630</f>
        <v>0</v>
      </c>
      <c r="H630" s="58">
        <f>F630/E630</f>
        <v>1</v>
      </c>
    </row>
    <row r="631" spans="1:8" ht="25.5">
      <c r="A631" s="21"/>
      <c r="B631" s="21" t="s">
        <v>614</v>
      </c>
      <c r="C631" s="21"/>
      <c r="D631" s="44" t="s">
        <v>132</v>
      </c>
      <c r="E631" s="23">
        <f aca="true" t="shared" si="46" ref="E631:F633">E632</f>
        <v>0</v>
      </c>
      <c r="F631" s="23">
        <f t="shared" si="46"/>
        <v>0</v>
      </c>
      <c r="G631" s="52">
        <f>E631-F631</f>
        <v>0</v>
      </c>
      <c r="H631" s="54" t="e">
        <f>F631/E631</f>
        <v>#DIV/0!</v>
      </c>
    </row>
    <row r="632" spans="1:8" ht="51">
      <c r="A632" s="21"/>
      <c r="B632" s="21" t="s">
        <v>105</v>
      </c>
      <c r="C632" s="21"/>
      <c r="D632" s="44" t="s">
        <v>133</v>
      </c>
      <c r="E632" s="23">
        <f t="shared" si="46"/>
        <v>0</v>
      </c>
      <c r="F632" s="23">
        <f t="shared" si="46"/>
        <v>0</v>
      </c>
      <c r="G632" s="52">
        <f>E632-F632</f>
        <v>0</v>
      </c>
      <c r="H632" s="54" t="e">
        <f>F632/E632</f>
        <v>#DIV/0!</v>
      </c>
    </row>
    <row r="633" spans="1:8" ht="51">
      <c r="A633" s="21"/>
      <c r="B633" s="21" t="s">
        <v>106</v>
      </c>
      <c r="C633" s="21"/>
      <c r="D633" s="22" t="s">
        <v>134</v>
      </c>
      <c r="E633" s="23">
        <f t="shared" si="46"/>
        <v>0</v>
      </c>
      <c r="F633" s="23">
        <f t="shared" si="46"/>
        <v>0</v>
      </c>
      <c r="G633" s="52">
        <f>E633-F633</f>
        <v>0</v>
      </c>
      <c r="H633" s="54" t="e">
        <f>F633/E633</f>
        <v>#DIV/0!</v>
      </c>
    </row>
    <row r="634" spans="1:8" ht="12.75">
      <c r="A634" s="21"/>
      <c r="B634" s="21"/>
      <c r="C634" s="21" t="s">
        <v>554</v>
      </c>
      <c r="D634" s="22" t="s">
        <v>555</v>
      </c>
      <c r="E634" s="23"/>
      <c r="F634" s="23"/>
      <c r="G634" s="52">
        <f>E634-F634</f>
        <v>0</v>
      </c>
      <c r="H634" s="54" t="e">
        <f>F634/E634</f>
        <v>#DIV/0!</v>
      </c>
    </row>
    <row r="635" spans="1:8" ht="12.75">
      <c r="A635" s="21"/>
      <c r="B635" s="21" t="s">
        <v>563</v>
      </c>
      <c r="C635" s="21"/>
      <c r="D635" s="22" t="s">
        <v>874</v>
      </c>
      <c r="E635" s="23">
        <f>E636</f>
        <v>10016.5</v>
      </c>
      <c r="F635" s="23">
        <f>F636</f>
        <v>10016.5</v>
      </c>
      <c r="G635" s="23">
        <f t="shared" si="39"/>
        <v>0</v>
      </c>
      <c r="H635" s="58">
        <f t="shared" si="40"/>
        <v>1</v>
      </c>
    </row>
    <row r="636" spans="1:8" ht="38.25" customHeight="1">
      <c r="A636" s="21"/>
      <c r="B636" s="21" t="s">
        <v>729</v>
      </c>
      <c r="C636" s="21"/>
      <c r="D636" s="22" t="s">
        <v>730</v>
      </c>
      <c r="E636" s="23">
        <f>E637</f>
        <v>10016.5</v>
      </c>
      <c r="F636" s="23">
        <f>F637</f>
        <v>10016.5</v>
      </c>
      <c r="G636" s="23">
        <f t="shared" si="39"/>
        <v>0</v>
      </c>
      <c r="H636" s="58">
        <f t="shared" si="40"/>
        <v>1</v>
      </c>
    </row>
    <row r="637" spans="1:8" ht="38.25">
      <c r="A637" s="21"/>
      <c r="B637" s="21"/>
      <c r="C637" s="21" t="s">
        <v>575</v>
      </c>
      <c r="D637" s="22" t="s">
        <v>688</v>
      </c>
      <c r="E637" s="23">
        <v>10016.5</v>
      </c>
      <c r="F637" s="23">
        <v>10016.5</v>
      </c>
      <c r="G637" s="23">
        <f t="shared" si="39"/>
        <v>0</v>
      </c>
      <c r="H637" s="58">
        <f t="shared" si="40"/>
        <v>1</v>
      </c>
    </row>
    <row r="638" spans="1:8" ht="38.25">
      <c r="A638" s="21"/>
      <c r="B638" s="21" t="s">
        <v>985</v>
      </c>
      <c r="C638" s="21"/>
      <c r="D638" s="22" t="s">
        <v>988</v>
      </c>
      <c r="E638" s="23">
        <f>E639</f>
        <v>2174.2</v>
      </c>
      <c r="F638" s="23">
        <f>F639</f>
        <v>1904.1000000000001</v>
      </c>
      <c r="G638" s="52">
        <f>E638-F638</f>
        <v>270.0999999999997</v>
      </c>
      <c r="H638" s="54">
        <f>F638/E638</f>
        <v>0.8757703983074235</v>
      </c>
    </row>
    <row r="639" spans="1:8" ht="51">
      <c r="A639" s="21"/>
      <c r="B639" s="21" t="s">
        <v>987</v>
      </c>
      <c r="C639" s="21"/>
      <c r="D639" s="22" t="s">
        <v>986</v>
      </c>
      <c r="E639" s="23">
        <f>E640+E641</f>
        <v>2174.2</v>
      </c>
      <c r="F639" s="23">
        <f>F640+F641</f>
        <v>1904.1000000000001</v>
      </c>
      <c r="G639" s="52">
        <f>E639-F639</f>
        <v>270.0999999999997</v>
      </c>
      <c r="H639" s="54">
        <f>F639/E639</f>
        <v>0.8757703983074235</v>
      </c>
    </row>
    <row r="640" spans="1:8" ht="12.75">
      <c r="A640" s="21"/>
      <c r="B640" s="21"/>
      <c r="C640" s="21" t="s">
        <v>559</v>
      </c>
      <c r="D640" s="22" t="s">
        <v>560</v>
      </c>
      <c r="E640" s="23">
        <v>300.2</v>
      </c>
      <c r="F640" s="23">
        <v>300.2</v>
      </c>
      <c r="G640" s="52">
        <f>E640-F640</f>
        <v>0</v>
      </c>
      <c r="H640" s="54">
        <f>F640/E640</f>
        <v>1</v>
      </c>
    </row>
    <row r="641" spans="1:8" ht="38.25">
      <c r="A641" s="21"/>
      <c r="B641" s="21"/>
      <c r="C641" s="21" t="s">
        <v>575</v>
      </c>
      <c r="D641" s="22" t="s">
        <v>688</v>
      </c>
      <c r="E641" s="23">
        <v>1874</v>
      </c>
      <c r="F641" s="23">
        <v>1603.9</v>
      </c>
      <c r="G641" s="52">
        <f>E641-F641</f>
        <v>270.0999999999999</v>
      </c>
      <c r="H641" s="54">
        <f>F641/E641</f>
        <v>0.8558697972251869</v>
      </c>
    </row>
    <row r="642" spans="1:8" ht="12.75">
      <c r="A642" s="21"/>
      <c r="B642" s="21"/>
      <c r="C642" s="21"/>
      <c r="D642" s="22"/>
      <c r="E642" s="23"/>
      <c r="F642" s="23"/>
      <c r="G642" s="23"/>
      <c r="H642" s="58"/>
    </row>
    <row r="643" spans="1:8" s="32" customFormat="1" ht="12.75">
      <c r="A643" s="19" t="s">
        <v>682</v>
      </c>
      <c r="B643" s="19"/>
      <c r="C643" s="19"/>
      <c r="D643" s="35" t="s">
        <v>683</v>
      </c>
      <c r="E643" s="33">
        <f aca="true" t="shared" si="47" ref="E643:F646">E644</f>
        <v>2851.7</v>
      </c>
      <c r="F643" s="33">
        <f t="shared" si="47"/>
        <v>2851.7</v>
      </c>
      <c r="G643" s="33">
        <f t="shared" si="39"/>
        <v>0</v>
      </c>
      <c r="H643" s="59">
        <f t="shared" si="40"/>
        <v>1</v>
      </c>
    </row>
    <row r="644" spans="1:8" ht="12.75">
      <c r="A644" s="21" t="s">
        <v>684</v>
      </c>
      <c r="B644" s="21"/>
      <c r="C644" s="21"/>
      <c r="D644" s="22" t="s">
        <v>685</v>
      </c>
      <c r="E644" s="23">
        <f t="shared" si="47"/>
        <v>2851.7</v>
      </c>
      <c r="F644" s="23">
        <f t="shared" si="47"/>
        <v>2851.7</v>
      </c>
      <c r="G644" s="23">
        <f t="shared" si="39"/>
        <v>0</v>
      </c>
      <c r="H644" s="58">
        <f t="shared" si="40"/>
        <v>1</v>
      </c>
    </row>
    <row r="645" spans="1:8" ht="25.5">
      <c r="A645" s="21"/>
      <c r="B645" s="21" t="s">
        <v>565</v>
      </c>
      <c r="C645" s="21"/>
      <c r="D645" s="22" t="s">
        <v>807</v>
      </c>
      <c r="E645" s="23">
        <f t="shared" si="47"/>
        <v>2851.7</v>
      </c>
      <c r="F645" s="23">
        <f t="shared" si="47"/>
        <v>2851.7</v>
      </c>
      <c r="G645" s="23">
        <f t="shared" si="39"/>
        <v>0</v>
      </c>
      <c r="H645" s="58">
        <f t="shared" si="40"/>
        <v>1</v>
      </c>
    </row>
    <row r="646" spans="1:8" ht="51">
      <c r="A646" s="21"/>
      <c r="B646" s="21" t="s">
        <v>686</v>
      </c>
      <c r="C646" s="21"/>
      <c r="D646" s="22" t="s">
        <v>687</v>
      </c>
      <c r="E646" s="23">
        <f t="shared" si="47"/>
        <v>2851.7</v>
      </c>
      <c r="F646" s="23">
        <f t="shared" si="47"/>
        <v>2851.7</v>
      </c>
      <c r="G646" s="23">
        <f t="shared" si="39"/>
        <v>0</v>
      </c>
      <c r="H646" s="58">
        <f t="shared" si="40"/>
        <v>1</v>
      </c>
    </row>
    <row r="647" spans="1:8" ht="38.25">
      <c r="A647" s="21"/>
      <c r="B647" s="21"/>
      <c r="C647" s="21" t="s">
        <v>575</v>
      </c>
      <c r="D647" s="22" t="s">
        <v>688</v>
      </c>
      <c r="E647" s="23">
        <v>2851.7</v>
      </c>
      <c r="F647" s="23">
        <v>2851.7</v>
      </c>
      <c r="G647" s="23">
        <f t="shared" si="39"/>
        <v>0</v>
      </c>
      <c r="H647" s="58">
        <f t="shared" si="40"/>
        <v>1</v>
      </c>
    </row>
    <row r="648" spans="1:8" ht="12.75">
      <c r="A648" s="21"/>
      <c r="B648" s="21"/>
      <c r="C648" s="21"/>
      <c r="D648" s="22"/>
      <c r="E648" s="23"/>
      <c r="F648" s="23"/>
      <c r="G648" s="23"/>
      <c r="H648" s="58"/>
    </row>
    <row r="649" spans="1:8" s="32" customFormat="1" ht="25.5">
      <c r="A649" s="19" t="s">
        <v>642</v>
      </c>
      <c r="B649" s="19"/>
      <c r="C649" s="19"/>
      <c r="D649" s="35" t="s">
        <v>643</v>
      </c>
      <c r="E649" s="33">
        <f aca="true" t="shared" si="48" ref="E649:F652">E650</f>
        <v>4242.1</v>
      </c>
      <c r="F649" s="33">
        <f t="shared" si="48"/>
        <v>4202.1</v>
      </c>
      <c r="G649" s="33">
        <f t="shared" si="39"/>
        <v>40</v>
      </c>
      <c r="H649" s="59">
        <f t="shared" si="40"/>
        <v>0.9905707079041041</v>
      </c>
    </row>
    <row r="650" spans="1:8" ht="25.5">
      <c r="A650" s="21" t="s">
        <v>644</v>
      </c>
      <c r="B650" s="21"/>
      <c r="C650" s="21"/>
      <c r="D650" s="22" t="s">
        <v>645</v>
      </c>
      <c r="E650" s="23">
        <f t="shared" si="48"/>
        <v>4242.1</v>
      </c>
      <c r="F650" s="23">
        <f t="shared" si="48"/>
        <v>4202.1</v>
      </c>
      <c r="G650" s="23">
        <f t="shared" si="39"/>
        <v>40</v>
      </c>
      <c r="H650" s="58">
        <f t="shared" si="40"/>
        <v>0.9905707079041041</v>
      </c>
    </row>
    <row r="651" spans="1:8" ht="25.5">
      <c r="A651" s="21"/>
      <c r="B651" s="21" t="s">
        <v>565</v>
      </c>
      <c r="C651" s="21"/>
      <c r="D651" s="22" t="s">
        <v>807</v>
      </c>
      <c r="E651" s="23">
        <f t="shared" si="48"/>
        <v>4242.1</v>
      </c>
      <c r="F651" s="23">
        <f t="shared" si="48"/>
        <v>4202.1</v>
      </c>
      <c r="G651" s="23">
        <f t="shared" si="39"/>
        <v>40</v>
      </c>
      <c r="H651" s="58">
        <f t="shared" si="40"/>
        <v>0.9905707079041041</v>
      </c>
    </row>
    <row r="652" spans="1:8" ht="25.5">
      <c r="A652" s="21"/>
      <c r="B652" s="21" t="s">
        <v>666</v>
      </c>
      <c r="C652" s="21"/>
      <c r="D652" s="22" t="s">
        <v>667</v>
      </c>
      <c r="E652" s="23">
        <f t="shared" si="48"/>
        <v>4242.1</v>
      </c>
      <c r="F652" s="23">
        <f t="shared" si="48"/>
        <v>4202.1</v>
      </c>
      <c r="G652" s="23">
        <f aca="true" t="shared" si="49" ref="G652:G675">E652-F652</f>
        <v>40</v>
      </c>
      <c r="H652" s="58">
        <f t="shared" si="40"/>
        <v>0.9905707079041041</v>
      </c>
    </row>
    <row r="653" spans="1:8" ht="25.5">
      <c r="A653" s="21"/>
      <c r="B653" s="21"/>
      <c r="C653" s="21" t="s">
        <v>646</v>
      </c>
      <c r="D653" s="22" t="s">
        <v>668</v>
      </c>
      <c r="E653" s="23">
        <v>4242.1</v>
      </c>
      <c r="F653" s="23">
        <v>4202.1</v>
      </c>
      <c r="G653" s="23">
        <f t="shared" si="49"/>
        <v>40</v>
      </c>
      <c r="H653" s="58">
        <f aca="true" t="shared" si="50" ref="H653:H675">F653/E653</f>
        <v>0.9905707079041041</v>
      </c>
    </row>
    <row r="654" spans="1:8" ht="12.75">
      <c r="A654" s="21"/>
      <c r="B654" s="21"/>
      <c r="C654" s="21"/>
      <c r="D654" s="22"/>
      <c r="E654" s="23"/>
      <c r="F654" s="23"/>
      <c r="G654" s="23"/>
      <c r="H654" s="58"/>
    </row>
    <row r="655" spans="1:8" s="32" customFormat="1" ht="51">
      <c r="A655" s="19" t="s">
        <v>647</v>
      </c>
      <c r="B655" s="19"/>
      <c r="C655" s="19"/>
      <c r="D655" s="35" t="s">
        <v>750</v>
      </c>
      <c r="E655" s="33">
        <f>E656+E660</f>
        <v>44412.1</v>
      </c>
      <c r="F655" s="33">
        <f>F656+F660</f>
        <v>44412.1</v>
      </c>
      <c r="G655" s="33">
        <f t="shared" si="49"/>
        <v>0</v>
      </c>
      <c r="H655" s="59">
        <f t="shared" si="50"/>
        <v>1</v>
      </c>
    </row>
    <row r="656" spans="1:8" ht="38.25">
      <c r="A656" s="21" t="s">
        <v>648</v>
      </c>
      <c r="B656" s="21"/>
      <c r="C656" s="21"/>
      <c r="D656" s="22" t="s">
        <v>649</v>
      </c>
      <c r="E656" s="23">
        <f aca="true" t="shared" si="51" ref="E656:F658">E657</f>
        <v>34892.1</v>
      </c>
      <c r="F656" s="23">
        <f t="shared" si="51"/>
        <v>34892.1</v>
      </c>
      <c r="G656" s="23">
        <f t="shared" si="49"/>
        <v>0</v>
      </c>
      <c r="H656" s="58">
        <f t="shared" si="50"/>
        <v>1</v>
      </c>
    </row>
    <row r="657" spans="1:8" ht="12.75">
      <c r="A657" s="21"/>
      <c r="B657" s="21" t="s">
        <v>751</v>
      </c>
      <c r="C657" s="21"/>
      <c r="D657" s="22" t="s">
        <v>813</v>
      </c>
      <c r="E657" s="23">
        <f t="shared" si="51"/>
        <v>34892.1</v>
      </c>
      <c r="F657" s="23">
        <f t="shared" si="51"/>
        <v>34892.1</v>
      </c>
      <c r="G657" s="23">
        <f t="shared" si="49"/>
        <v>0</v>
      </c>
      <c r="H657" s="58">
        <f t="shared" si="50"/>
        <v>1</v>
      </c>
    </row>
    <row r="658" spans="1:8" ht="51">
      <c r="A658" s="21"/>
      <c r="B658" s="21" t="s">
        <v>752</v>
      </c>
      <c r="C658" s="21"/>
      <c r="D658" s="22" t="s">
        <v>753</v>
      </c>
      <c r="E658" s="23">
        <f t="shared" si="51"/>
        <v>34892.1</v>
      </c>
      <c r="F658" s="23">
        <f t="shared" si="51"/>
        <v>34892.1</v>
      </c>
      <c r="G658" s="23">
        <f t="shared" si="49"/>
        <v>0</v>
      </c>
      <c r="H658" s="58">
        <f t="shared" si="50"/>
        <v>1</v>
      </c>
    </row>
    <row r="659" spans="1:8" ht="12.75">
      <c r="A659" s="21"/>
      <c r="B659" s="21"/>
      <c r="C659" s="21" t="s">
        <v>559</v>
      </c>
      <c r="D659" s="22" t="s">
        <v>560</v>
      </c>
      <c r="E659" s="23">
        <v>34892.1</v>
      </c>
      <c r="F659" s="23">
        <v>34892.1</v>
      </c>
      <c r="G659" s="23">
        <f t="shared" si="49"/>
        <v>0</v>
      </c>
      <c r="H659" s="58">
        <f t="shared" si="50"/>
        <v>1</v>
      </c>
    </row>
    <row r="660" spans="1:8" ht="25.5">
      <c r="A660" s="21" t="s">
        <v>168</v>
      </c>
      <c r="B660" s="21"/>
      <c r="C660" s="21"/>
      <c r="D660" s="22" t="s">
        <v>185</v>
      </c>
      <c r="E660" s="23">
        <f>E661+E665+E671</f>
        <v>9520</v>
      </c>
      <c r="F660" s="23">
        <f>F661+F665+F671</f>
        <v>9520</v>
      </c>
      <c r="G660" s="52">
        <f t="shared" si="49"/>
        <v>0</v>
      </c>
      <c r="H660" s="54">
        <f t="shared" si="50"/>
        <v>1</v>
      </c>
    </row>
    <row r="661" spans="1:8" ht="25.5">
      <c r="A661" s="21"/>
      <c r="B661" s="21" t="s">
        <v>591</v>
      </c>
      <c r="C661" s="45"/>
      <c r="D661" s="44" t="s">
        <v>836</v>
      </c>
      <c r="E661" s="23">
        <f aca="true" t="shared" si="52" ref="E661:F663">E662</f>
        <v>8617</v>
      </c>
      <c r="F661" s="23">
        <f t="shared" si="52"/>
        <v>8617</v>
      </c>
      <c r="G661" s="52">
        <f t="shared" si="49"/>
        <v>0</v>
      </c>
      <c r="H661" s="54">
        <f t="shared" si="50"/>
        <v>1</v>
      </c>
    </row>
    <row r="662" spans="1:8" ht="102">
      <c r="A662" s="21"/>
      <c r="B662" s="21" t="s">
        <v>837</v>
      </c>
      <c r="C662" s="45"/>
      <c r="D662" s="44" t="s">
        <v>838</v>
      </c>
      <c r="E662" s="23">
        <f t="shared" si="52"/>
        <v>8617</v>
      </c>
      <c r="F662" s="23">
        <f t="shared" si="52"/>
        <v>8617</v>
      </c>
      <c r="G662" s="52">
        <f t="shared" si="49"/>
        <v>0</v>
      </c>
      <c r="H662" s="54">
        <f t="shared" si="50"/>
        <v>1</v>
      </c>
    </row>
    <row r="663" spans="1:8" ht="38.25">
      <c r="A663" s="21"/>
      <c r="B663" s="21" t="s">
        <v>834</v>
      </c>
      <c r="C663" s="21"/>
      <c r="D663" s="22" t="s">
        <v>835</v>
      </c>
      <c r="E663" s="23">
        <f>E664</f>
        <v>8617</v>
      </c>
      <c r="F663" s="23">
        <f t="shared" si="52"/>
        <v>8617</v>
      </c>
      <c r="G663" s="52">
        <f t="shared" si="49"/>
        <v>0</v>
      </c>
      <c r="H663" s="54">
        <f t="shared" si="50"/>
        <v>1</v>
      </c>
    </row>
    <row r="664" spans="1:8" ht="12.75">
      <c r="A664" s="21"/>
      <c r="B664" s="21"/>
      <c r="C664" s="45" t="s">
        <v>559</v>
      </c>
      <c r="D664" s="44" t="s">
        <v>560</v>
      </c>
      <c r="E664" s="23">
        <v>8617</v>
      </c>
      <c r="F664" s="23">
        <v>8617</v>
      </c>
      <c r="G664" s="52">
        <f t="shared" si="49"/>
        <v>0</v>
      </c>
      <c r="H664" s="54">
        <f t="shared" si="50"/>
        <v>1</v>
      </c>
    </row>
    <row r="665" spans="1:8" ht="38.25">
      <c r="A665" s="21"/>
      <c r="B665" s="21" t="s">
        <v>570</v>
      </c>
      <c r="C665" s="21"/>
      <c r="D665" s="44" t="s">
        <v>811</v>
      </c>
      <c r="E665" s="23">
        <f>E666</f>
        <v>795.9000000000001</v>
      </c>
      <c r="F665" s="23">
        <f>F666</f>
        <v>795.9000000000001</v>
      </c>
      <c r="G665" s="52">
        <f t="shared" si="49"/>
        <v>0</v>
      </c>
      <c r="H665" s="54">
        <f t="shared" si="50"/>
        <v>1</v>
      </c>
    </row>
    <row r="666" spans="1:8" ht="76.5">
      <c r="A666" s="21"/>
      <c r="B666" s="21" t="s">
        <v>810</v>
      </c>
      <c r="C666" s="21"/>
      <c r="D666" s="44" t="s">
        <v>812</v>
      </c>
      <c r="E666" s="23">
        <f>E667+E669</f>
        <v>795.9000000000001</v>
      </c>
      <c r="F666" s="23">
        <f>F667+F669</f>
        <v>795.9000000000001</v>
      </c>
      <c r="G666" s="52">
        <f t="shared" si="49"/>
        <v>0</v>
      </c>
      <c r="H666" s="54">
        <f t="shared" si="50"/>
        <v>1</v>
      </c>
    </row>
    <row r="667" spans="1:8" ht="51">
      <c r="A667" s="21"/>
      <c r="B667" s="21" t="s">
        <v>808</v>
      </c>
      <c r="C667" s="21"/>
      <c r="D667" s="22" t="s">
        <v>809</v>
      </c>
      <c r="E667" s="23">
        <f>E668</f>
        <v>214.2</v>
      </c>
      <c r="F667" s="23">
        <f>F668</f>
        <v>214.2</v>
      </c>
      <c r="G667" s="52">
        <f t="shared" si="49"/>
        <v>0</v>
      </c>
      <c r="H667" s="54">
        <f t="shared" si="50"/>
        <v>1</v>
      </c>
    </row>
    <row r="668" spans="1:8" ht="12.75">
      <c r="A668" s="21"/>
      <c r="B668" s="21"/>
      <c r="C668" s="45" t="s">
        <v>559</v>
      </c>
      <c r="D668" s="44" t="s">
        <v>560</v>
      </c>
      <c r="E668" s="23">
        <v>214.2</v>
      </c>
      <c r="F668" s="23">
        <v>214.2</v>
      </c>
      <c r="G668" s="52">
        <f t="shared" si="49"/>
        <v>0</v>
      </c>
      <c r="H668" s="54">
        <f t="shared" si="50"/>
        <v>1</v>
      </c>
    </row>
    <row r="669" spans="1:8" ht="89.25">
      <c r="A669" s="21"/>
      <c r="B669" s="21" t="s">
        <v>839</v>
      </c>
      <c r="C669" s="21"/>
      <c r="D669" s="22" t="s">
        <v>840</v>
      </c>
      <c r="E669" s="23">
        <f>E670</f>
        <v>581.7</v>
      </c>
      <c r="F669" s="23">
        <f>F670</f>
        <v>581.7</v>
      </c>
      <c r="G669" s="52">
        <f t="shared" si="49"/>
        <v>0</v>
      </c>
      <c r="H669" s="54">
        <f t="shared" si="50"/>
        <v>1</v>
      </c>
    </row>
    <row r="670" spans="1:8" ht="12.75">
      <c r="A670" s="21"/>
      <c r="B670" s="21"/>
      <c r="C670" s="45" t="s">
        <v>559</v>
      </c>
      <c r="D670" s="44" t="s">
        <v>560</v>
      </c>
      <c r="E670" s="23">
        <v>581.7</v>
      </c>
      <c r="F670" s="23">
        <v>581.7</v>
      </c>
      <c r="G670" s="52">
        <f t="shared" si="49"/>
        <v>0</v>
      </c>
      <c r="H670" s="54">
        <f t="shared" si="50"/>
        <v>1</v>
      </c>
    </row>
    <row r="671" spans="1:8" ht="12.75">
      <c r="A671" s="21"/>
      <c r="B671" s="21" t="s">
        <v>584</v>
      </c>
      <c r="C671" s="21"/>
      <c r="D671" s="22" t="s">
        <v>797</v>
      </c>
      <c r="E671" s="23">
        <f>E672</f>
        <v>107.1</v>
      </c>
      <c r="F671" s="23">
        <f>F672</f>
        <v>107.1</v>
      </c>
      <c r="G671" s="52">
        <f t="shared" si="49"/>
        <v>0</v>
      </c>
      <c r="H671" s="54">
        <f t="shared" si="50"/>
        <v>1</v>
      </c>
    </row>
    <row r="672" spans="1:8" ht="76.5">
      <c r="A672" s="21"/>
      <c r="B672" s="21" t="s">
        <v>748</v>
      </c>
      <c r="C672" s="21"/>
      <c r="D672" s="22" t="s">
        <v>749</v>
      </c>
      <c r="E672" s="23">
        <f>E673</f>
        <v>107.1</v>
      </c>
      <c r="F672" s="23">
        <f>F673</f>
        <v>107.1</v>
      </c>
      <c r="G672" s="52">
        <f t="shared" si="49"/>
        <v>0</v>
      </c>
      <c r="H672" s="54">
        <f t="shared" si="50"/>
        <v>1</v>
      </c>
    </row>
    <row r="673" spans="1:8" ht="12.75">
      <c r="A673" s="21"/>
      <c r="B673" s="21"/>
      <c r="C673" s="45" t="s">
        <v>559</v>
      </c>
      <c r="D673" s="44" t="s">
        <v>560</v>
      </c>
      <c r="E673" s="23">
        <v>107.1</v>
      </c>
      <c r="F673" s="23">
        <v>107.1</v>
      </c>
      <c r="G673" s="52">
        <f t="shared" si="49"/>
        <v>0</v>
      </c>
      <c r="H673" s="54">
        <f t="shared" si="50"/>
        <v>1</v>
      </c>
    </row>
    <row r="674" spans="1:8" ht="12.75">
      <c r="A674" s="21"/>
      <c r="B674" s="21"/>
      <c r="C674" s="21"/>
      <c r="D674" s="28"/>
      <c r="E674" s="21"/>
      <c r="F674" s="21"/>
      <c r="G674" s="23"/>
      <c r="H674" s="58"/>
    </row>
    <row r="675" spans="1:8" s="32" customFormat="1" ht="15" customHeight="1">
      <c r="A675" s="290" t="s">
        <v>650</v>
      </c>
      <c r="B675" s="291"/>
      <c r="C675" s="291"/>
      <c r="D675" s="292"/>
      <c r="E675" s="36">
        <f>E12+E174+E191+E274+E327+E338+E486+E524+E534+E625+E643+E649+E655</f>
        <v>1432128.3000000005</v>
      </c>
      <c r="F675" s="36">
        <f>F12+F174+F191+F274+F327+F338+F486+F524+F534+F625+F643+F649+F655</f>
        <v>1369957.8000000005</v>
      </c>
      <c r="G675" s="36">
        <f t="shared" si="49"/>
        <v>62170.5</v>
      </c>
      <c r="H675" s="53">
        <f t="shared" si="50"/>
        <v>0.9565887357997185</v>
      </c>
    </row>
    <row r="678" spans="5:6" ht="12.75">
      <c r="E678" s="243"/>
      <c r="F678" s="243"/>
    </row>
  </sheetData>
  <sheetProtection/>
  <autoFilter ref="A1:E676"/>
  <mergeCells count="8">
    <mergeCell ref="A675:D675"/>
    <mergeCell ref="A6:H6"/>
    <mergeCell ref="H8:H9"/>
    <mergeCell ref="E8:G8"/>
    <mergeCell ref="A8:A9"/>
    <mergeCell ref="B8:B9"/>
    <mergeCell ref="C8:C9"/>
    <mergeCell ref="D8:D9"/>
  </mergeCells>
  <printOptions/>
  <pageMargins left="0.7086614173228347" right="0.5511811023622047" top="0.35433070866141736" bottom="0.31496062992125984" header="0.31496062992125984" footer="0.31496062992125984"/>
  <pageSetup firstPageNumber="1" useFirstPageNumber="1" fitToHeight="0" horizontalDpi="600" verticalDpi="600" orientation="portrait" paperSize="9" scale="90" r:id="rId1"/>
  <headerFooter>
    <oddFooter>&amp;C&amp;A 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957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5.28125" style="18" customWidth="1"/>
    <col min="2" max="3" width="7.57421875" style="18" customWidth="1"/>
    <col min="4" max="4" width="5.140625" style="18" customWidth="1"/>
    <col min="5" max="5" width="32.00390625" style="26" customWidth="1"/>
    <col min="6" max="8" width="10.7109375" style="18" customWidth="1"/>
    <col min="9" max="9" width="8.8515625" style="18" customWidth="1"/>
    <col min="10" max="10" width="9.140625" style="18" customWidth="1"/>
    <col min="11" max="12" width="9.28125" style="245" bestFit="1" customWidth="1"/>
    <col min="13" max="15" width="9.140625" style="245" customWidth="1"/>
    <col min="16" max="16384" width="9.140625" style="18" customWidth="1"/>
  </cols>
  <sheetData>
    <row r="1" ht="12.75">
      <c r="F1" s="218" t="s">
        <v>1031</v>
      </c>
    </row>
    <row r="2" ht="12.75">
      <c r="F2" s="218" t="s">
        <v>1059</v>
      </c>
    </row>
    <row r="3" ht="12.75">
      <c r="F3" s="218" t="s">
        <v>1038</v>
      </c>
    </row>
    <row r="4" ht="12.75">
      <c r="F4" s="218" t="s">
        <v>1171</v>
      </c>
    </row>
    <row r="7" spans="1:9" ht="26.25" customHeight="1">
      <c r="A7" s="293" t="s">
        <v>1039</v>
      </c>
      <c r="B7" s="293"/>
      <c r="C7" s="293"/>
      <c r="D7" s="293"/>
      <c r="E7" s="293"/>
      <c r="F7" s="293"/>
      <c r="G7" s="293"/>
      <c r="H7" s="293"/>
      <c r="I7" s="293"/>
    </row>
    <row r="8" ht="5.25" customHeight="1"/>
    <row r="9" spans="1:9" ht="12.75">
      <c r="A9" s="299" t="s">
        <v>651</v>
      </c>
      <c r="B9" s="299" t="s">
        <v>544</v>
      </c>
      <c r="C9" s="299" t="s">
        <v>545</v>
      </c>
      <c r="D9" s="299" t="s">
        <v>546</v>
      </c>
      <c r="E9" s="301" t="s">
        <v>547</v>
      </c>
      <c r="F9" s="296" t="s">
        <v>652</v>
      </c>
      <c r="G9" s="297"/>
      <c r="H9" s="298"/>
      <c r="I9" s="294" t="s">
        <v>1030</v>
      </c>
    </row>
    <row r="10" spans="1:9" ht="38.25">
      <c r="A10" s="300"/>
      <c r="B10" s="300"/>
      <c r="C10" s="300"/>
      <c r="D10" s="300"/>
      <c r="E10" s="302"/>
      <c r="F10" s="46" t="s">
        <v>964</v>
      </c>
      <c r="G10" s="46" t="s">
        <v>965</v>
      </c>
      <c r="H10" s="46" t="s">
        <v>966</v>
      </c>
      <c r="I10" s="295"/>
    </row>
    <row r="11" spans="1:9" ht="12.75">
      <c r="A11" s="20">
        <v>1</v>
      </c>
      <c r="B11" s="20">
        <v>2</v>
      </c>
      <c r="C11" s="20">
        <v>3</v>
      </c>
      <c r="D11" s="20">
        <v>4</v>
      </c>
      <c r="E11" s="27">
        <v>5</v>
      </c>
      <c r="F11" s="20">
        <v>6</v>
      </c>
      <c r="G11" s="20" t="s">
        <v>514</v>
      </c>
      <c r="H11" s="20" t="s">
        <v>967</v>
      </c>
      <c r="I11" s="20" t="s">
        <v>968</v>
      </c>
    </row>
    <row r="12" spans="1:9" ht="12.75">
      <c r="A12" s="20"/>
      <c r="B12" s="20"/>
      <c r="C12" s="20"/>
      <c r="D12" s="20"/>
      <c r="E12" s="27"/>
      <c r="F12" s="20"/>
      <c r="G12" s="20"/>
      <c r="H12" s="20"/>
      <c r="I12" s="20"/>
    </row>
    <row r="13" spans="1:15" s="32" customFormat="1" ht="51">
      <c r="A13" s="29" t="s">
        <v>655</v>
      </c>
      <c r="B13" s="29"/>
      <c r="C13" s="29"/>
      <c r="D13" s="29"/>
      <c r="E13" s="30" t="s">
        <v>656</v>
      </c>
      <c r="F13" s="31">
        <f>F18+F41+F14</f>
        <v>18901.2</v>
      </c>
      <c r="G13" s="31">
        <f>G18+G41+G14</f>
        <v>18309.7</v>
      </c>
      <c r="H13" s="36">
        <f>F13-G13</f>
        <v>591.5</v>
      </c>
      <c r="I13" s="53">
        <f>G13/F13</f>
        <v>0.9687056906439803</v>
      </c>
      <c r="K13" s="246"/>
      <c r="L13" s="246"/>
      <c r="M13" s="246"/>
      <c r="N13" s="246"/>
      <c r="O13" s="246"/>
    </row>
    <row r="14" spans="1:15" s="32" customFormat="1" ht="25.5">
      <c r="A14" s="247" t="s">
        <v>655</v>
      </c>
      <c r="B14" s="24" t="s">
        <v>568</v>
      </c>
      <c r="C14" s="20"/>
      <c r="D14" s="20"/>
      <c r="E14" s="204" t="s">
        <v>569</v>
      </c>
      <c r="F14" s="52">
        <v>16</v>
      </c>
      <c r="G14" s="52">
        <v>16</v>
      </c>
      <c r="H14" s="52">
        <f>F14-G14</f>
        <v>0</v>
      </c>
      <c r="I14" s="54">
        <f>G14/F14</f>
        <v>1</v>
      </c>
      <c r="K14" s="246"/>
      <c r="L14" s="246"/>
      <c r="M14" s="246"/>
      <c r="N14" s="246"/>
      <c r="O14" s="246"/>
    </row>
    <row r="15" spans="1:15" s="32" customFormat="1" ht="25.5">
      <c r="A15" s="247" t="s">
        <v>655</v>
      </c>
      <c r="B15" s="247" t="s">
        <v>568</v>
      </c>
      <c r="C15" s="21" t="s">
        <v>565</v>
      </c>
      <c r="D15" s="21"/>
      <c r="E15" s="22" t="s">
        <v>807</v>
      </c>
      <c r="F15" s="52">
        <v>16</v>
      </c>
      <c r="G15" s="52">
        <v>16</v>
      </c>
      <c r="H15" s="52">
        <f>F15-G15</f>
        <v>0</v>
      </c>
      <c r="I15" s="54">
        <f>G15/F15</f>
        <v>1</v>
      </c>
      <c r="K15" s="246"/>
      <c r="L15" s="246"/>
      <c r="M15" s="246"/>
      <c r="N15" s="246"/>
      <c r="O15" s="246"/>
    </row>
    <row r="16" spans="1:15" s="32" customFormat="1" ht="63.75">
      <c r="A16" s="247" t="s">
        <v>655</v>
      </c>
      <c r="B16" s="247" t="s">
        <v>568</v>
      </c>
      <c r="C16" s="21" t="s">
        <v>981</v>
      </c>
      <c r="D16" s="21"/>
      <c r="E16" s="22" t="s">
        <v>982</v>
      </c>
      <c r="F16" s="52">
        <v>16</v>
      </c>
      <c r="G16" s="52">
        <v>16</v>
      </c>
      <c r="H16" s="52">
        <f>F16-G16</f>
        <v>0</v>
      </c>
      <c r="I16" s="54">
        <f>G16/F16</f>
        <v>1</v>
      </c>
      <c r="K16" s="246"/>
      <c r="L16" s="246"/>
      <c r="M16" s="246"/>
      <c r="N16" s="246"/>
      <c r="O16" s="246"/>
    </row>
    <row r="17" spans="1:15" s="32" customFormat="1" ht="25.5">
      <c r="A17" s="247" t="s">
        <v>655</v>
      </c>
      <c r="B17" s="247" t="s">
        <v>568</v>
      </c>
      <c r="C17" s="21" t="s">
        <v>981</v>
      </c>
      <c r="D17" s="21" t="s">
        <v>557</v>
      </c>
      <c r="E17" s="22" t="s">
        <v>558</v>
      </c>
      <c r="F17" s="52">
        <v>16</v>
      </c>
      <c r="G17" s="52">
        <v>16</v>
      </c>
      <c r="H17" s="52">
        <f>F17-G17</f>
        <v>0</v>
      </c>
      <c r="I17" s="54">
        <f>G17/F17</f>
        <v>1</v>
      </c>
      <c r="K17" s="246"/>
      <c r="L17" s="246"/>
      <c r="M17" s="246"/>
      <c r="N17" s="246"/>
      <c r="O17" s="246"/>
    </row>
    <row r="18" spans="1:9" ht="12.75">
      <c r="A18" s="248" t="s">
        <v>655</v>
      </c>
      <c r="B18" s="21" t="s">
        <v>589</v>
      </c>
      <c r="C18" s="21"/>
      <c r="D18" s="21"/>
      <c r="E18" s="22" t="s">
        <v>590</v>
      </c>
      <c r="F18" s="23">
        <f>F19</f>
        <v>6417.4</v>
      </c>
      <c r="G18" s="23">
        <f>G19</f>
        <v>5856.8</v>
      </c>
      <c r="H18" s="52">
        <f aca="true" t="shared" si="0" ref="H18:H100">F18-G18</f>
        <v>560.5999999999995</v>
      </c>
      <c r="I18" s="54">
        <f aca="true" t="shared" si="1" ref="I18:I100">G18/F18</f>
        <v>0.9126437498052171</v>
      </c>
    </row>
    <row r="19" spans="1:9" ht="12.75">
      <c r="A19" s="248" t="s">
        <v>655</v>
      </c>
      <c r="B19" s="21" t="s">
        <v>592</v>
      </c>
      <c r="C19" s="21"/>
      <c r="D19" s="21"/>
      <c r="E19" s="22" t="s">
        <v>593</v>
      </c>
      <c r="F19" s="23">
        <f>F20+F25+F37</f>
        <v>6417.4</v>
      </c>
      <c r="G19" s="23">
        <f>G20+G25+G37</f>
        <v>5856.8</v>
      </c>
      <c r="H19" s="52">
        <f t="shared" si="0"/>
        <v>560.5999999999995</v>
      </c>
      <c r="I19" s="54">
        <f t="shared" si="1"/>
        <v>0.9126437498052171</v>
      </c>
    </row>
    <row r="20" spans="1:9" ht="25.5">
      <c r="A20" s="248" t="s">
        <v>655</v>
      </c>
      <c r="B20" s="248" t="s">
        <v>592</v>
      </c>
      <c r="C20" s="21" t="s">
        <v>591</v>
      </c>
      <c r="D20" s="21"/>
      <c r="E20" s="22" t="s">
        <v>795</v>
      </c>
      <c r="F20" s="23">
        <f>F21</f>
        <v>1871.5</v>
      </c>
      <c r="G20" s="23">
        <f>G21</f>
        <v>1871.5</v>
      </c>
      <c r="H20" s="52">
        <f t="shared" si="0"/>
        <v>0</v>
      </c>
      <c r="I20" s="54">
        <f t="shared" si="1"/>
        <v>1</v>
      </c>
    </row>
    <row r="21" spans="1:9" ht="51">
      <c r="A21" s="248" t="s">
        <v>655</v>
      </c>
      <c r="B21" s="248" t="s">
        <v>592</v>
      </c>
      <c r="C21" s="21" t="s">
        <v>657</v>
      </c>
      <c r="D21" s="21"/>
      <c r="E21" s="22" t="s">
        <v>658</v>
      </c>
      <c r="F21" s="23">
        <f>SUM(F22:F24)</f>
        <v>1871.5</v>
      </c>
      <c r="G21" s="23">
        <f>SUM(G22:G24)</f>
        <v>1871.5</v>
      </c>
      <c r="H21" s="52">
        <f t="shared" si="0"/>
        <v>0</v>
      </c>
      <c r="I21" s="54">
        <f t="shared" si="1"/>
        <v>1</v>
      </c>
    </row>
    <row r="22" spans="1:9" ht="89.25">
      <c r="A22" s="248" t="s">
        <v>655</v>
      </c>
      <c r="B22" s="248" t="s">
        <v>592</v>
      </c>
      <c r="C22" s="21" t="s">
        <v>657</v>
      </c>
      <c r="D22" s="21" t="s">
        <v>552</v>
      </c>
      <c r="E22" s="22" t="s">
        <v>659</v>
      </c>
      <c r="F22" s="23">
        <v>1736</v>
      </c>
      <c r="G22" s="23">
        <v>1736</v>
      </c>
      <c r="H22" s="52">
        <f t="shared" si="0"/>
        <v>0</v>
      </c>
      <c r="I22" s="54">
        <f t="shared" si="1"/>
        <v>1</v>
      </c>
    </row>
    <row r="23" spans="1:9" ht="38.25">
      <c r="A23" s="248" t="s">
        <v>655</v>
      </c>
      <c r="B23" s="248" t="s">
        <v>592</v>
      </c>
      <c r="C23" s="21" t="s">
        <v>657</v>
      </c>
      <c r="D23" s="21" t="s">
        <v>553</v>
      </c>
      <c r="E23" s="22" t="s">
        <v>660</v>
      </c>
      <c r="F23" s="23">
        <v>76.4</v>
      </c>
      <c r="G23" s="23">
        <v>76.4</v>
      </c>
      <c r="H23" s="52">
        <f t="shared" si="0"/>
        <v>0</v>
      </c>
      <c r="I23" s="54">
        <f t="shared" si="1"/>
        <v>1</v>
      </c>
    </row>
    <row r="24" spans="1:9" ht="12.75">
      <c r="A24" s="248" t="s">
        <v>655</v>
      </c>
      <c r="B24" s="248" t="s">
        <v>592</v>
      </c>
      <c r="C24" s="21" t="s">
        <v>657</v>
      </c>
      <c r="D24" s="21" t="s">
        <v>554</v>
      </c>
      <c r="E24" s="22" t="s">
        <v>555</v>
      </c>
      <c r="F24" s="23">
        <f>57.4+1.7</f>
        <v>59.1</v>
      </c>
      <c r="G24" s="23">
        <f>57.4+1.7</f>
        <v>59.1</v>
      </c>
      <c r="H24" s="52">
        <f t="shared" si="0"/>
        <v>0</v>
      </c>
      <c r="I24" s="54">
        <f t="shared" si="1"/>
        <v>1</v>
      </c>
    </row>
    <row r="25" spans="1:9" ht="63.75">
      <c r="A25" s="248" t="s">
        <v>655</v>
      </c>
      <c r="B25" s="248" t="s">
        <v>592</v>
      </c>
      <c r="C25" s="21" t="s">
        <v>594</v>
      </c>
      <c r="D25" s="21"/>
      <c r="E25" s="22" t="s">
        <v>802</v>
      </c>
      <c r="F25" s="23">
        <f>F26+F33</f>
        <v>3695.9</v>
      </c>
      <c r="G25" s="23">
        <f>G26+G33</f>
        <v>3135.3</v>
      </c>
      <c r="H25" s="52">
        <f t="shared" si="0"/>
        <v>560.5999999999999</v>
      </c>
      <c r="I25" s="54">
        <f t="shared" si="1"/>
        <v>0.8483184068833032</v>
      </c>
    </row>
    <row r="26" spans="1:9" ht="89.25">
      <c r="A26" s="248" t="s">
        <v>655</v>
      </c>
      <c r="B26" s="248" t="s">
        <v>592</v>
      </c>
      <c r="C26" s="21" t="s">
        <v>803</v>
      </c>
      <c r="D26" s="21"/>
      <c r="E26" s="22" t="s">
        <v>804</v>
      </c>
      <c r="F26" s="23">
        <f>F31+F29+F27</f>
        <v>3114.4</v>
      </c>
      <c r="G26" s="23">
        <f>G31+G29+G27</f>
        <v>2553.8</v>
      </c>
      <c r="H26" s="52">
        <f t="shared" si="0"/>
        <v>560.5999999999999</v>
      </c>
      <c r="I26" s="54">
        <f t="shared" si="1"/>
        <v>0.8199974312869253</v>
      </c>
    </row>
    <row r="27" spans="1:9" ht="57.75" customHeight="1">
      <c r="A27" s="248" t="s">
        <v>655</v>
      </c>
      <c r="B27" s="248" t="s">
        <v>592</v>
      </c>
      <c r="C27" s="21" t="s">
        <v>159</v>
      </c>
      <c r="D27" s="21"/>
      <c r="E27" s="22" t="s">
        <v>171</v>
      </c>
      <c r="F27" s="23">
        <f>F28</f>
        <v>855</v>
      </c>
      <c r="G27" s="23">
        <f>G28</f>
        <v>344.4</v>
      </c>
      <c r="H27" s="52">
        <f t="shared" si="0"/>
        <v>510.6</v>
      </c>
      <c r="I27" s="54">
        <f t="shared" si="1"/>
        <v>0.4028070175438596</v>
      </c>
    </row>
    <row r="28" spans="1:9" ht="12.75">
      <c r="A28" s="248" t="s">
        <v>655</v>
      </c>
      <c r="B28" s="248" t="s">
        <v>592</v>
      </c>
      <c r="C28" s="21" t="s">
        <v>159</v>
      </c>
      <c r="D28" s="21" t="s">
        <v>554</v>
      </c>
      <c r="E28" s="22" t="s">
        <v>555</v>
      </c>
      <c r="F28" s="23">
        <v>855</v>
      </c>
      <c r="G28" s="23">
        <v>344.4</v>
      </c>
      <c r="H28" s="52">
        <f>F28-G28</f>
        <v>510.6</v>
      </c>
      <c r="I28" s="54">
        <f>G28/F28</f>
        <v>0.4028070175438596</v>
      </c>
    </row>
    <row r="29" spans="1:9" ht="90.75" customHeight="1">
      <c r="A29" s="248" t="s">
        <v>655</v>
      </c>
      <c r="B29" s="248" t="s">
        <v>592</v>
      </c>
      <c r="C29" s="21" t="s">
        <v>84</v>
      </c>
      <c r="D29" s="21"/>
      <c r="E29" s="22" t="s">
        <v>112</v>
      </c>
      <c r="F29" s="23">
        <f>F30</f>
        <v>2188</v>
      </c>
      <c r="G29" s="23">
        <f>G30</f>
        <v>2188</v>
      </c>
      <c r="H29" s="52">
        <f t="shared" si="0"/>
        <v>0</v>
      </c>
      <c r="I29" s="54">
        <f t="shared" si="1"/>
        <v>1</v>
      </c>
    </row>
    <row r="30" spans="1:9" ht="12.75">
      <c r="A30" s="248" t="s">
        <v>655</v>
      </c>
      <c r="B30" s="248" t="s">
        <v>592</v>
      </c>
      <c r="C30" s="21"/>
      <c r="D30" s="21" t="s">
        <v>554</v>
      </c>
      <c r="E30" s="22" t="s">
        <v>555</v>
      </c>
      <c r="F30" s="23">
        <v>2188</v>
      </c>
      <c r="G30" s="23">
        <v>2188</v>
      </c>
      <c r="H30" s="52">
        <f t="shared" si="0"/>
        <v>0</v>
      </c>
      <c r="I30" s="54">
        <f t="shared" si="1"/>
        <v>1</v>
      </c>
    </row>
    <row r="31" spans="1:9" ht="38.25">
      <c r="A31" s="248" t="s">
        <v>655</v>
      </c>
      <c r="B31" s="248" t="s">
        <v>592</v>
      </c>
      <c r="C31" s="21" t="s">
        <v>796</v>
      </c>
      <c r="D31" s="21"/>
      <c r="E31" s="22" t="s">
        <v>595</v>
      </c>
      <c r="F31" s="23">
        <f>F32</f>
        <v>71.4</v>
      </c>
      <c r="G31" s="23">
        <f>G32</f>
        <v>21.4</v>
      </c>
      <c r="H31" s="52">
        <f t="shared" si="0"/>
        <v>50.00000000000001</v>
      </c>
      <c r="I31" s="54">
        <f t="shared" si="1"/>
        <v>0.299719887955182</v>
      </c>
    </row>
    <row r="32" spans="1:9" ht="12.75">
      <c r="A32" s="248" t="s">
        <v>655</v>
      </c>
      <c r="B32" s="248" t="s">
        <v>592</v>
      </c>
      <c r="C32" s="21"/>
      <c r="D32" s="21" t="s">
        <v>554</v>
      </c>
      <c r="E32" s="22" t="s">
        <v>555</v>
      </c>
      <c r="F32" s="23">
        <v>71.4</v>
      </c>
      <c r="G32" s="23">
        <v>21.4</v>
      </c>
      <c r="H32" s="52">
        <f t="shared" si="0"/>
        <v>50.00000000000001</v>
      </c>
      <c r="I32" s="54">
        <f t="shared" si="1"/>
        <v>0.299719887955182</v>
      </c>
    </row>
    <row r="33" spans="1:9" ht="89.25">
      <c r="A33" s="248" t="s">
        <v>655</v>
      </c>
      <c r="B33" s="248" t="s">
        <v>592</v>
      </c>
      <c r="C33" s="21" t="s">
        <v>805</v>
      </c>
      <c r="D33" s="21"/>
      <c r="E33" s="22" t="s">
        <v>806</v>
      </c>
      <c r="F33" s="23">
        <f>F34</f>
        <v>581.5</v>
      </c>
      <c r="G33" s="23">
        <f>G34</f>
        <v>581.5</v>
      </c>
      <c r="H33" s="52">
        <f t="shared" si="0"/>
        <v>0</v>
      </c>
      <c r="I33" s="54">
        <f t="shared" si="1"/>
        <v>1</v>
      </c>
    </row>
    <row r="34" spans="1:9" ht="51">
      <c r="A34" s="248" t="s">
        <v>655</v>
      </c>
      <c r="B34" s="248" t="s">
        <v>592</v>
      </c>
      <c r="C34" s="21" t="s">
        <v>794</v>
      </c>
      <c r="D34" s="21"/>
      <c r="E34" s="22" t="s">
        <v>596</v>
      </c>
      <c r="F34" s="23">
        <f>SUM(F35:F36)</f>
        <v>581.5</v>
      </c>
      <c r="G34" s="23">
        <f>SUM(G35:G36)</f>
        <v>581.5</v>
      </c>
      <c r="H34" s="52">
        <f t="shared" si="0"/>
        <v>0</v>
      </c>
      <c r="I34" s="54">
        <f t="shared" si="1"/>
        <v>1</v>
      </c>
    </row>
    <row r="35" spans="1:9" ht="89.25">
      <c r="A35" s="248" t="s">
        <v>655</v>
      </c>
      <c r="B35" s="248" t="s">
        <v>592</v>
      </c>
      <c r="C35" s="21"/>
      <c r="D35" s="21" t="s">
        <v>552</v>
      </c>
      <c r="E35" s="22" t="s">
        <v>659</v>
      </c>
      <c r="F35" s="23">
        <v>557</v>
      </c>
      <c r="G35" s="23">
        <v>557</v>
      </c>
      <c r="H35" s="52">
        <f t="shared" si="0"/>
        <v>0</v>
      </c>
      <c r="I35" s="54">
        <f t="shared" si="1"/>
        <v>1</v>
      </c>
    </row>
    <row r="36" spans="1:9" ht="38.25">
      <c r="A36" s="248" t="s">
        <v>655</v>
      </c>
      <c r="B36" s="248" t="s">
        <v>592</v>
      </c>
      <c r="C36" s="21"/>
      <c r="D36" s="21" t="s">
        <v>553</v>
      </c>
      <c r="E36" s="22" t="s">
        <v>660</v>
      </c>
      <c r="F36" s="23">
        <f>17.5+7</f>
        <v>24.5</v>
      </c>
      <c r="G36" s="23">
        <f>17.5+7</f>
        <v>24.5</v>
      </c>
      <c r="H36" s="52">
        <f t="shared" si="0"/>
        <v>0</v>
      </c>
      <c r="I36" s="54">
        <f t="shared" si="1"/>
        <v>1</v>
      </c>
    </row>
    <row r="37" spans="1:9" ht="12.75">
      <c r="A37" s="248" t="s">
        <v>655</v>
      </c>
      <c r="B37" s="248" t="s">
        <v>592</v>
      </c>
      <c r="C37" s="21" t="s">
        <v>931</v>
      </c>
      <c r="D37" s="21"/>
      <c r="E37" s="22" t="s">
        <v>932</v>
      </c>
      <c r="F37" s="23">
        <f>F38</f>
        <v>850</v>
      </c>
      <c r="G37" s="23">
        <f>G38</f>
        <v>850</v>
      </c>
      <c r="H37" s="52">
        <f t="shared" si="0"/>
        <v>0</v>
      </c>
      <c r="I37" s="54">
        <f t="shared" si="1"/>
        <v>1</v>
      </c>
    </row>
    <row r="38" spans="1:9" ht="76.5">
      <c r="A38" s="248" t="s">
        <v>655</v>
      </c>
      <c r="B38" s="248" t="s">
        <v>592</v>
      </c>
      <c r="C38" s="21" t="s">
        <v>935</v>
      </c>
      <c r="D38" s="21"/>
      <c r="E38" s="22" t="s">
        <v>936</v>
      </c>
      <c r="F38" s="23">
        <f>F39+F40</f>
        <v>850</v>
      </c>
      <c r="G38" s="23">
        <f>G39+G40</f>
        <v>850</v>
      </c>
      <c r="H38" s="52">
        <f t="shared" si="0"/>
        <v>0</v>
      </c>
      <c r="I38" s="54">
        <f t="shared" si="1"/>
        <v>1</v>
      </c>
    </row>
    <row r="39" spans="1:9" ht="38.25">
      <c r="A39" s="248" t="s">
        <v>655</v>
      </c>
      <c r="B39" s="248" t="s">
        <v>592</v>
      </c>
      <c r="C39" s="21"/>
      <c r="D39" s="21" t="s">
        <v>553</v>
      </c>
      <c r="E39" s="22" t="s">
        <v>660</v>
      </c>
      <c r="F39" s="23">
        <v>30</v>
      </c>
      <c r="G39" s="23">
        <v>30</v>
      </c>
      <c r="H39" s="52">
        <f t="shared" si="0"/>
        <v>0</v>
      </c>
      <c r="I39" s="54">
        <f t="shared" si="1"/>
        <v>1</v>
      </c>
    </row>
    <row r="40" spans="1:9" ht="12.75">
      <c r="A40" s="248" t="s">
        <v>655</v>
      </c>
      <c r="B40" s="248" t="s">
        <v>592</v>
      </c>
      <c r="C40" s="21"/>
      <c r="D40" s="21" t="s">
        <v>554</v>
      </c>
      <c r="E40" s="22" t="s">
        <v>555</v>
      </c>
      <c r="F40" s="23">
        <v>820</v>
      </c>
      <c r="G40" s="23">
        <v>820</v>
      </c>
      <c r="H40" s="52">
        <f t="shared" si="0"/>
        <v>0</v>
      </c>
      <c r="I40" s="54">
        <f t="shared" si="1"/>
        <v>1</v>
      </c>
    </row>
    <row r="41" spans="1:9" ht="12.75">
      <c r="A41" s="248" t="s">
        <v>655</v>
      </c>
      <c r="B41" s="21" t="s">
        <v>628</v>
      </c>
      <c r="C41" s="21"/>
      <c r="D41" s="21"/>
      <c r="E41" s="22" t="s">
        <v>629</v>
      </c>
      <c r="F41" s="23">
        <f>F42+F46</f>
        <v>12467.800000000001</v>
      </c>
      <c r="G41" s="23">
        <f>G42+G46</f>
        <v>12436.9</v>
      </c>
      <c r="H41" s="52">
        <f t="shared" si="0"/>
        <v>30.900000000001455</v>
      </c>
      <c r="I41" s="54">
        <f t="shared" si="1"/>
        <v>0.9975216156819967</v>
      </c>
    </row>
    <row r="42" spans="1:9" ht="12.75">
      <c r="A42" s="248" t="s">
        <v>655</v>
      </c>
      <c r="B42" s="21" t="s">
        <v>630</v>
      </c>
      <c r="C42" s="21"/>
      <c r="D42" s="21"/>
      <c r="E42" s="22" t="s">
        <v>631</v>
      </c>
      <c r="F42" s="23">
        <f>F43</f>
        <v>134.1</v>
      </c>
      <c r="G42" s="23">
        <f aca="true" t="shared" si="2" ref="F42:G44">G43</f>
        <v>132.6</v>
      </c>
      <c r="H42" s="52">
        <f t="shared" si="0"/>
        <v>1.5</v>
      </c>
      <c r="I42" s="54">
        <f t="shared" si="1"/>
        <v>0.9888143176733781</v>
      </c>
    </row>
    <row r="43" spans="1:9" ht="12.75">
      <c r="A43" s="248" t="s">
        <v>655</v>
      </c>
      <c r="B43" s="248" t="s">
        <v>630</v>
      </c>
      <c r="C43" s="21" t="s">
        <v>584</v>
      </c>
      <c r="D43" s="21"/>
      <c r="E43" s="22" t="s">
        <v>797</v>
      </c>
      <c r="F43" s="23">
        <f>F44</f>
        <v>134.1</v>
      </c>
      <c r="G43" s="23">
        <f>G44</f>
        <v>132.6</v>
      </c>
      <c r="H43" s="52">
        <f t="shared" si="0"/>
        <v>1.5</v>
      </c>
      <c r="I43" s="54">
        <f t="shared" si="1"/>
        <v>0.9888143176733781</v>
      </c>
    </row>
    <row r="44" spans="1:9" ht="89.25">
      <c r="A44" s="248" t="s">
        <v>655</v>
      </c>
      <c r="B44" s="248" t="s">
        <v>630</v>
      </c>
      <c r="C44" s="21" t="s">
        <v>661</v>
      </c>
      <c r="D44" s="21"/>
      <c r="E44" s="22" t="s">
        <v>662</v>
      </c>
      <c r="F44" s="23">
        <f t="shared" si="2"/>
        <v>134.1</v>
      </c>
      <c r="G44" s="23">
        <f t="shared" si="2"/>
        <v>132.6</v>
      </c>
      <c r="H44" s="52">
        <f t="shared" si="0"/>
        <v>1.5</v>
      </c>
      <c r="I44" s="54">
        <f t="shared" si="1"/>
        <v>0.9888143176733781</v>
      </c>
    </row>
    <row r="45" spans="1:9" ht="25.5">
      <c r="A45" s="248" t="s">
        <v>655</v>
      </c>
      <c r="B45" s="248" t="s">
        <v>630</v>
      </c>
      <c r="C45" s="21"/>
      <c r="D45" s="21" t="s">
        <v>557</v>
      </c>
      <c r="E45" s="22" t="s">
        <v>558</v>
      </c>
      <c r="F45" s="23">
        <v>134.1</v>
      </c>
      <c r="G45" s="23">
        <v>132.6</v>
      </c>
      <c r="H45" s="52">
        <f t="shared" si="0"/>
        <v>1.5</v>
      </c>
      <c r="I45" s="54">
        <f t="shared" si="1"/>
        <v>0.9888143176733781</v>
      </c>
    </row>
    <row r="46" spans="1:9" ht="12.75">
      <c r="A46" s="248" t="s">
        <v>655</v>
      </c>
      <c r="B46" s="21" t="s">
        <v>632</v>
      </c>
      <c r="C46" s="21"/>
      <c r="D46" s="21"/>
      <c r="E46" s="22" t="s">
        <v>633</v>
      </c>
      <c r="F46" s="23">
        <f>F54+F50+F47</f>
        <v>12333.7</v>
      </c>
      <c r="G46" s="23">
        <f>G54+G50+G47</f>
        <v>12304.3</v>
      </c>
      <c r="H46" s="52">
        <f t="shared" si="0"/>
        <v>29.400000000001455</v>
      </c>
      <c r="I46" s="54">
        <f t="shared" si="1"/>
        <v>0.9976162870833568</v>
      </c>
    </row>
    <row r="47" spans="1:9" ht="12.75">
      <c r="A47" s="248" t="s">
        <v>655</v>
      </c>
      <c r="B47" s="248" t="s">
        <v>632</v>
      </c>
      <c r="C47" s="21" t="s">
        <v>594</v>
      </c>
      <c r="D47" s="21"/>
      <c r="E47" s="25" t="s">
        <v>743</v>
      </c>
      <c r="F47" s="23">
        <f>F48</f>
        <v>5268.8</v>
      </c>
      <c r="G47" s="23">
        <f>G48</f>
        <v>5268.8</v>
      </c>
      <c r="H47" s="52">
        <f t="shared" si="0"/>
        <v>0</v>
      </c>
      <c r="I47" s="54">
        <f t="shared" si="1"/>
        <v>1</v>
      </c>
    </row>
    <row r="48" spans="1:9" ht="38.25">
      <c r="A48" s="248" t="s">
        <v>655</v>
      </c>
      <c r="B48" s="248" t="s">
        <v>632</v>
      </c>
      <c r="C48" s="21" t="s">
        <v>165</v>
      </c>
      <c r="D48" s="21"/>
      <c r="E48" s="204" t="s">
        <v>1040</v>
      </c>
      <c r="F48" s="23">
        <f>F49</f>
        <v>5268.8</v>
      </c>
      <c r="G48" s="23">
        <f>G49</f>
        <v>5268.8</v>
      </c>
      <c r="H48" s="52">
        <f t="shared" si="0"/>
        <v>0</v>
      </c>
      <c r="I48" s="54">
        <f t="shared" si="1"/>
        <v>1</v>
      </c>
    </row>
    <row r="49" spans="1:9" ht="25.5">
      <c r="A49" s="248" t="s">
        <v>655</v>
      </c>
      <c r="B49" s="248" t="s">
        <v>632</v>
      </c>
      <c r="C49" s="21"/>
      <c r="D49" s="21" t="s">
        <v>557</v>
      </c>
      <c r="E49" s="22" t="s">
        <v>558</v>
      </c>
      <c r="F49" s="23">
        <v>5268.8</v>
      </c>
      <c r="G49" s="23">
        <v>5268.8</v>
      </c>
      <c r="H49" s="52">
        <f t="shared" si="0"/>
        <v>0</v>
      </c>
      <c r="I49" s="54">
        <f t="shared" si="1"/>
        <v>1</v>
      </c>
    </row>
    <row r="50" spans="1:9" ht="38.25">
      <c r="A50" s="248" t="s">
        <v>655</v>
      </c>
      <c r="B50" s="248" t="s">
        <v>632</v>
      </c>
      <c r="C50" s="21" t="s">
        <v>581</v>
      </c>
      <c r="D50" s="21"/>
      <c r="E50" s="22" t="s">
        <v>174</v>
      </c>
      <c r="F50" s="23">
        <f aca="true" t="shared" si="3" ref="F50:G52">F51</f>
        <v>5298.2</v>
      </c>
      <c r="G50" s="23">
        <f t="shared" si="3"/>
        <v>5268.8</v>
      </c>
      <c r="H50" s="52">
        <f>F50-G50</f>
        <v>29.399999999999636</v>
      </c>
      <c r="I50" s="54">
        <f>G50/F50</f>
        <v>0.9944509456041675</v>
      </c>
    </row>
    <row r="51" spans="1:9" ht="102">
      <c r="A51" s="248" t="s">
        <v>655</v>
      </c>
      <c r="B51" s="248" t="s">
        <v>632</v>
      </c>
      <c r="C51" s="21" t="s">
        <v>160</v>
      </c>
      <c r="D51" s="21"/>
      <c r="E51" s="22" t="s">
        <v>173</v>
      </c>
      <c r="F51" s="23">
        <f t="shared" si="3"/>
        <v>5298.2</v>
      </c>
      <c r="G51" s="23">
        <f t="shared" si="3"/>
        <v>5268.8</v>
      </c>
      <c r="H51" s="52">
        <f>F51-G51</f>
        <v>29.399999999999636</v>
      </c>
      <c r="I51" s="54">
        <f>G51/F51</f>
        <v>0.9944509456041675</v>
      </c>
    </row>
    <row r="52" spans="1:9" ht="69" customHeight="1">
      <c r="A52" s="248" t="s">
        <v>655</v>
      </c>
      <c r="B52" s="248" t="s">
        <v>632</v>
      </c>
      <c r="C52" s="21" t="s">
        <v>161</v>
      </c>
      <c r="D52" s="21"/>
      <c r="E52" s="22" t="s">
        <v>172</v>
      </c>
      <c r="F52" s="23">
        <f t="shared" si="3"/>
        <v>5298.2</v>
      </c>
      <c r="G52" s="23">
        <f t="shared" si="3"/>
        <v>5268.8</v>
      </c>
      <c r="H52" s="52">
        <f>F52-G52</f>
        <v>29.399999999999636</v>
      </c>
      <c r="I52" s="54">
        <f>G52/F52</f>
        <v>0.9944509456041675</v>
      </c>
    </row>
    <row r="53" spans="1:9" ht="25.5">
      <c r="A53" s="248" t="s">
        <v>655</v>
      </c>
      <c r="B53" s="248" t="s">
        <v>632</v>
      </c>
      <c r="C53" s="21"/>
      <c r="D53" s="21" t="s">
        <v>557</v>
      </c>
      <c r="E53" s="22" t="s">
        <v>558</v>
      </c>
      <c r="F53" s="23">
        <v>5298.2</v>
      </c>
      <c r="G53" s="23">
        <v>5268.8</v>
      </c>
      <c r="H53" s="52">
        <f>F53-G53</f>
        <v>29.399999999999636</v>
      </c>
      <c r="I53" s="54">
        <f>G53/F53</f>
        <v>0.9944509456041675</v>
      </c>
    </row>
    <row r="54" spans="1:9" ht="12.75">
      <c r="A54" s="248" t="s">
        <v>655</v>
      </c>
      <c r="B54" s="248" t="s">
        <v>632</v>
      </c>
      <c r="C54" s="21" t="s">
        <v>584</v>
      </c>
      <c r="D54" s="21"/>
      <c r="E54" s="22" t="s">
        <v>797</v>
      </c>
      <c r="F54" s="23">
        <f>F55+F57</f>
        <v>1766.7</v>
      </c>
      <c r="G54" s="23">
        <f>G55+G57</f>
        <v>1766.7</v>
      </c>
      <c r="H54" s="52">
        <f t="shared" si="0"/>
        <v>0</v>
      </c>
      <c r="I54" s="54">
        <f t="shared" si="1"/>
        <v>1</v>
      </c>
    </row>
    <row r="55" spans="1:9" ht="25.5">
      <c r="A55" s="248" t="s">
        <v>655</v>
      </c>
      <c r="B55" s="248" t="s">
        <v>632</v>
      </c>
      <c r="C55" s="21" t="s">
        <v>970</v>
      </c>
      <c r="D55" s="21"/>
      <c r="E55" s="22" t="s">
        <v>969</v>
      </c>
      <c r="F55" s="23">
        <f>F56</f>
        <v>10.5</v>
      </c>
      <c r="G55" s="23">
        <f>G56</f>
        <v>10.5</v>
      </c>
      <c r="H55" s="52">
        <f t="shared" si="0"/>
        <v>0</v>
      </c>
      <c r="I55" s="54">
        <f t="shared" si="1"/>
        <v>1</v>
      </c>
    </row>
    <row r="56" spans="1:9" ht="25.5">
      <c r="A56" s="248" t="s">
        <v>655</v>
      </c>
      <c r="B56" s="248" t="s">
        <v>632</v>
      </c>
      <c r="C56" s="21"/>
      <c r="D56" s="21" t="s">
        <v>557</v>
      </c>
      <c r="E56" s="22" t="s">
        <v>558</v>
      </c>
      <c r="F56" s="23">
        <v>10.5</v>
      </c>
      <c r="G56" s="23">
        <v>10.5</v>
      </c>
      <c r="H56" s="52">
        <f t="shared" si="0"/>
        <v>0</v>
      </c>
      <c r="I56" s="54">
        <f t="shared" si="1"/>
        <v>1</v>
      </c>
    </row>
    <row r="57" spans="1:9" ht="51">
      <c r="A57" s="248" t="s">
        <v>655</v>
      </c>
      <c r="B57" s="248" t="s">
        <v>632</v>
      </c>
      <c r="C57" s="21" t="s">
        <v>971</v>
      </c>
      <c r="D57" s="21"/>
      <c r="E57" s="22" t="s">
        <v>142</v>
      </c>
      <c r="F57" s="23">
        <f>F58</f>
        <v>1756.2</v>
      </c>
      <c r="G57" s="23">
        <f>G58</f>
        <v>1756.2</v>
      </c>
      <c r="H57" s="52">
        <f t="shared" si="0"/>
        <v>0</v>
      </c>
      <c r="I57" s="54">
        <f t="shared" si="1"/>
        <v>1</v>
      </c>
    </row>
    <row r="58" spans="1:9" ht="25.5">
      <c r="A58" s="248" t="s">
        <v>655</v>
      </c>
      <c r="B58" s="248" t="s">
        <v>632</v>
      </c>
      <c r="C58" s="21"/>
      <c r="D58" s="21" t="s">
        <v>557</v>
      </c>
      <c r="E58" s="22" t="s">
        <v>558</v>
      </c>
      <c r="F58" s="23">
        <v>1756.2</v>
      </c>
      <c r="G58" s="23">
        <v>1756.2</v>
      </c>
      <c r="H58" s="52">
        <f t="shared" si="0"/>
        <v>0</v>
      </c>
      <c r="I58" s="54">
        <f t="shared" si="1"/>
        <v>1</v>
      </c>
    </row>
    <row r="59" spans="1:9" ht="12.75">
      <c r="A59" s="248" t="s">
        <v>655</v>
      </c>
      <c r="B59" s="248" t="s">
        <v>632</v>
      </c>
      <c r="C59" s="21"/>
      <c r="D59" s="21"/>
      <c r="E59" s="25"/>
      <c r="F59" s="23"/>
      <c r="G59" s="23"/>
      <c r="H59" s="36"/>
      <c r="I59" s="53"/>
    </row>
    <row r="60" spans="1:15" s="32" customFormat="1" ht="38.25">
      <c r="A60" s="19" t="s">
        <v>663</v>
      </c>
      <c r="B60" s="19" t="s">
        <v>632</v>
      </c>
      <c r="C60" s="19"/>
      <c r="D60" s="19"/>
      <c r="E60" s="30" t="s">
        <v>664</v>
      </c>
      <c r="F60" s="33">
        <f>F61+F175+F208+F121+F213+F103+F158+F111+F203</f>
        <v>146041.1</v>
      </c>
      <c r="G60" s="33">
        <f>G61+G175+G208+G121+G213+G103+G158+G111+G203</f>
        <v>120450.1</v>
      </c>
      <c r="H60" s="36">
        <f t="shared" si="0"/>
        <v>25591</v>
      </c>
      <c r="I60" s="53">
        <f t="shared" si="1"/>
        <v>0.8247685069477018</v>
      </c>
      <c r="K60" s="246"/>
      <c r="L60" s="246"/>
      <c r="M60" s="246"/>
      <c r="N60" s="246"/>
      <c r="O60" s="246"/>
    </row>
    <row r="61" spans="1:9" ht="25.5">
      <c r="A61" s="248" t="s">
        <v>663</v>
      </c>
      <c r="B61" s="21" t="s">
        <v>548</v>
      </c>
      <c r="C61" s="21"/>
      <c r="D61" s="21"/>
      <c r="E61" s="22" t="s">
        <v>549</v>
      </c>
      <c r="F61" s="23">
        <f>F62+F84+F80</f>
        <v>13242.6</v>
      </c>
      <c r="G61" s="23">
        <f>G62+G84+G80</f>
        <v>12713.6</v>
      </c>
      <c r="H61" s="52">
        <f t="shared" si="0"/>
        <v>529</v>
      </c>
      <c r="I61" s="54">
        <f t="shared" si="1"/>
        <v>0.9600531617658163</v>
      </c>
    </row>
    <row r="62" spans="1:9" ht="63.75">
      <c r="A62" s="248" t="s">
        <v>663</v>
      </c>
      <c r="B62" s="21" t="s">
        <v>562</v>
      </c>
      <c r="C62" s="21"/>
      <c r="D62" s="21"/>
      <c r="E62" s="22" t="s">
        <v>665</v>
      </c>
      <c r="F62" s="23">
        <f>F63+F76</f>
        <v>11664.1</v>
      </c>
      <c r="G62" s="23">
        <f>G63+G76</f>
        <v>11615.300000000001</v>
      </c>
      <c r="H62" s="52">
        <f t="shared" si="0"/>
        <v>48.79999999999927</v>
      </c>
      <c r="I62" s="54">
        <f t="shared" si="1"/>
        <v>0.9958162224260767</v>
      </c>
    </row>
    <row r="63" spans="1:9" ht="25.5">
      <c r="A63" s="248" t="s">
        <v>663</v>
      </c>
      <c r="B63" s="248" t="s">
        <v>562</v>
      </c>
      <c r="C63" s="21" t="s">
        <v>591</v>
      </c>
      <c r="D63" s="21"/>
      <c r="E63" s="22" t="s">
        <v>795</v>
      </c>
      <c r="F63" s="23">
        <f>F64+F68+F70+F72+F74</f>
        <v>11592.300000000001</v>
      </c>
      <c r="G63" s="23">
        <f>G64+G68+G70+G72+G74</f>
        <v>11543.500000000002</v>
      </c>
      <c r="H63" s="52">
        <f t="shared" si="0"/>
        <v>48.79999999999927</v>
      </c>
      <c r="I63" s="54">
        <f t="shared" si="1"/>
        <v>0.9957903090844785</v>
      </c>
    </row>
    <row r="64" spans="1:9" ht="51">
      <c r="A64" s="248" t="s">
        <v>663</v>
      </c>
      <c r="B64" s="248" t="s">
        <v>562</v>
      </c>
      <c r="C64" s="21" t="s">
        <v>657</v>
      </c>
      <c r="D64" s="21"/>
      <c r="E64" s="22" t="s">
        <v>658</v>
      </c>
      <c r="F64" s="23">
        <f>SUM(F65:F67)</f>
        <v>11170.5</v>
      </c>
      <c r="G64" s="23">
        <f>SUM(G65:G67)</f>
        <v>11121.7</v>
      </c>
      <c r="H64" s="52">
        <f t="shared" si="0"/>
        <v>48.79999999999927</v>
      </c>
      <c r="I64" s="54">
        <f t="shared" si="1"/>
        <v>0.9956313504319413</v>
      </c>
    </row>
    <row r="65" spans="1:9" ht="89.25">
      <c r="A65" s="248" t="s">
        <v>663</v>
      </c>
      <c r="B65" s="248" t="s">
        <v>562</v>
      </c>
      <c r="C65" s="21"/>
      <c r="D65" s="21" t="s">
        <v>552</v>
      </c>
      <c r="E65" s="22" t="s">
        <v>659</v>
      </c>
      <c r="F65" s="23">
        <v>10349.3</v>
      </c>
      <c r="G65" s="23">
        <v>10300.5</v>
      </c>
      <c r="H65" s="52">
        <f t="shared" si="0"/>
        <v>48.79999999999927</v>
      </c>
      <c r="I65" s="54">
        <f t="shared" si="1"/>
        <v>0.9952847052457655</v>
      </c>
    </row>
    <row r="66" spans="1:9" ht="38.25">
      <c r="A66" s="248" t="s">
        <v>663</v>
      </c>
      <c r="B66" s="248" t="s">
        <v>562</v>
      </c>
      <c r="C66" s="21"/>
      <c r="D66" s="21" t="s">
        <v>553</v>
      </c>
      <c r="E66" s="22" t="s">
        <v>660</v>
      </c>
      <c r="F66" s="23">
        <v>818.2</v>
      </c>
      <c r="G66" s="23">
        <v>818.2</v>
      </c>
      <c r="H66" s="52">
        <f t="shared" si="0"/>
        <v>0</v>
      </c>
      <c r="I66" s="54">
        <f t="shared" si="1"/>
        <v>1</v>
      </c>
    </row>
    <row r="67" spans="1:9" ht="12.75">
      <c r="A67" s="248" t="s">
        <v>663</v>
      </c>
      <c r="B67" s="248" t="s">
        <v>562</v>
      </c>
      <c r="C67" s="21"/>
      <c r="D67" s="21" t="s">
        <v>554</v>
      </c>
      <c r="E67" s="22" t="s">
        <v>555</v>
      </c>
      <c r="F67" s="23">
        <v>3</v>
      </c>
      <c r="G67" s="23">
        <v>3</v>
      </c>
      <c r="H67" s="52">
        <f t="shared" si="0"/>
        <v>0</v>
      </c>
      <c r="I67" s="54">
        <f t="shared" si="1"/>
        <v>1</v>
      </c>
    </row>
    <row r="68" spans="1:9" ht="63.75">
      <c r="A68" s="248" t="s">
        <v>663</v>
      </c>
      <c r="B68" s="248" t="s">
        <v>562</v>
      </c>
      <c r="C68" s="21" t="s">
        <v>973</v>
      </c>
      <c r="D68" s="21"/>
      <c r="E68" s="22" t="s">
        <v>974</v>
      </c>
      <c r="F68" s="23">
        <f>F69</f>
        <v>220.5</v>
      </c>
      <c r="G68" s="23">
        <f>G69</f>
        <v>220.5</v>
      </c>
      <c r="H68" s="52">
        <f t="shared" si="0"/>
        <v>0</v>
      </c>
      <c r="I68" s="54">
        <f t="shared" si="1"/>
        <v>1</v>
      </c>
    </row>
    <row r="69" spans="1:9" ht="89.25">
      <c r="A69" s="248" t="s">
        <v>663</v>
      </c>
      <c r="B69" s="248" t="s">
        <v>562</v>
      </c>
      <c r="C69" s="21"/>
      <c r="D69" s="21" t="s">
        <v>552</v>
      </c>
      <c r="E69" s="22" t="s">
        <v>659</v>
      </c>
      <c r="F69" s="23">
        <v>220.5</v>
      </c>
      <c r="G69" s="23">
        <v>220.5</v>
      </c>
      <c r="H69" s="52">
        <f t="shared" si="0"/>
        <v>0</v>
      </c>
      <c r="I69" s="54">
        <f t="shared" si="1"/>
        <v>1</v>
      </c>
    </row>
    <row r="70" spans="1:9" ht="51">
      <c r="A70" s="248" t="s">
        <v>663</v>
      </c>
      <c r="B70" s="248" t="s">
        <v>562</v>
      </c>
      <c r="C70" s="21" t="s">
        <v>975</v>
      </c>
      <c r="D70" s="21"/>
      <c r="E70" s="22" t="s">
        <v>978</v>
      </c>
      <c r="F70" s="23">
        <f>F71</f>
        <v>76.7</v>
      </c>
      <c r="G70" s="23">
        <f>G71</f>
        <v>76.7</v>
      </c>
      <c r="H70" s="52">
        <f t="shared" si="0"/>
        <v>0</v>
      </c>
      <c r="I70" s="54">
        <f t="shared" si="1"/>
        <v>1</v>
      </c>
    </row>
    <row r="71" spans="1:9" ht="89.25">
      <c r="A71" s="248" t="s">
        <v>663</v>
      </c>
      <c r="B71" s="248" t="s">
        <v>562</v>
      </c>
      <c r="C71" s="21"/>
      <c r="D71" s="21" t="s">
        <v>552</v>
      </c>
      <c r="E71" s="22" t="s">
        <v>659</v>
      </c>
      <c r="F71" s="23">
        <v>76.7</v>
      </c>
      <c r="G71" s="23">
        <v>76.7</v>
      </c>
      <c r="H71" s="52">
        <f t="shared" si="0"/>
        <v>0</v>
      </c>
      <c r="I71" s="54">
        <f t="shared" si="1"/>
        <v>1</v>
      </c>
    </row>
    <row r="72" spans="1:9" ht="38.25">
      <c r="A72" s="248" t="s">
        <v>663</v>
      </c>
      <c r="B72" s="248" t="s">
        <v>562</v>
      </c>
      <c r="C72" s="21" t="s">
        <v>976</v>
      </c>
      <c r="D72" s="21"/>
      <c r="E72" s="22" t="s">
        <v>977</v>
      </c>
      <c r="F72" s="23">
        <f>F73</f>
        <v>67.1</v>
      </c>
      <c r="G72" s="23">
        <f>G73</f>
        <v>67.1</v>
      </c>
      <c r="H72" s="52">
        <f t="shared" si="0"/>
        <v>0</v>
      </c>
      <c r="I72" s="54">
        <f t="shared" si="1"/>
        <v>1</v>
      </c>
    </row>
    <row r="73" spans="1:9" ht="89.25">
      <c r="A73" s="248" t="s">
        <v>663</v>
      </c>
      <c r="B73" s="248" t="s">
        <v>562</v>
      </c>
      <c r="C73" s="21"/>
      <c r="D73" s="21" t="s">
        <v>552</v>
      </c>
      <c r="E73" s="22" t="s">
        <v>659</v>
      </c>
      <c r="F73" s="23">
        <v>67.1</v>
      </c>
      <c r="G73" s="23">
        <v>67.1</v>
      </c>
      <c r="H73" s="52">
        <f t="shared" si="0"/>
        <v>0</v>
      </c>
      <c r="I73" s="54">
        <f t="shared" si="1"/>
        <v>1</v>
      </c>
    </row>
    <row r="74" spans="1:9" ht="51" customHeight="1">
      <c r="A74" s="248" t="s">
        <v>663</v>
      </c>
      <c r="B74" s="248" t="s">
        <v>562</v>
      </c>
      <c r="C74" s="21" t="s">
        <v>979</v>
      </c>
      <c r="D74" s="21"/>
      <c r="E74" s="22" t="s">
        <v>980</v>
      </c>
      <c r="F74" s="23">
        <f>F75</f>
        <v>57.5</v>
      </c>
      <c r="G74" s="23">
        <f>G75</f>
        <v>57.5</v>
      </c>
      <c r="H74" s="52">
        <f t="shared" si="0"/>
        <v>0</v>
      </c>
      <c r="I74" s="54">
        <f t="shared" si="1"/>
        <v>1</v>
      </c>
    </row>
    <row r="75" spans="1:9" ht="89.25">
      <c r="A75" s="248" t="s">
        <v>663</v>
      </c>
      <c r="B75" s="248" t="s">
        <v>562</v>
      </c>
      <c r="C75" s="21"/>
      <c r="D75" s="21" t="s">
        <v>552</v>
      </c>
      <c r="E75" s="22" t="s">
        <v>659</v>
      </c>
      <c r="F75" s="23">
        <v>57.5</v>
      </c>
      <c r="G75" s="23">
        <v>57.5</v>
      </c>
      <c r="H75" s="52">
        <f t="shared" si="0"/>
        <v>0</v>
      </c>
      <c r="I75" s="54">
        <f t="shared" si="1"/>
        <v>1</v>
      </c>
    </row>
    <row r="76" spans="1:9" ht="63.75">
      <c r="A76" s="248" t="s">
        <v>663</v>
      </c>
      <c r="B76" s="248" t="s">
        <v>562</v>
      </c>
      <c r="C76" s="21" t="s">
        <v>563</v>
      </c>
      <c r="D76" s="21"/>
      <c r="E76" s="22" t="s">
        <v>799</v>
      </c>
      <c r="F76" s="23">
        <f aca="true" t="shared" si="4" ref="F76:G78">F77</f>
        <v>71.8</v>
      </c>
      <c r="G76" s="23">
        <f t="shared" si="4"/>
        <v>71.8</v>
      </c>
      <c r="H76" s="52">
        <f t="shared" si="0"/>
        <v>0</v>
      </c>
      <c r="I76" s="54">
        <f t="shared" si="1"/>
        <v>1</v>
      </c>
    </row>
    <row r="77" spans="1:9" ht="89.25">
      <c r="A77" s="248" t="s">
        <v>663</v>
      </c>
      <c r="B77" s="248" t="s">
        <v>562</v>
      </c>
      <c r="C77" s="21" t="s">
        <v>800</v>
      </c>
      <c r="D77" s="21"/>
      <c r="E77" s="22" t="s">
        <v>801</v>
      </c>
      <c r="F77" s="23">
        <f t="shared" si="4"/>
        <v>71.8</v>
      </c>
      <c r="G77" s="23">
        <f t="shared" si="4"/>
        <v>71.8</v>
      </c>
      <c r="H77" s="52">
        <f t="shared" si="0"/>
        <v>0</v>
      </c>
      <c r="I77" s="54">
        <f t="shared" si="1"/>
        <v>1</v>
      </c>
    </row>
    <row r="78" spans="1:9" ht="51">
      <c r="A78" s="248" t="s">
        <v>663</v>
      </c>
      <c r="B78" s="248" t="s">
        <v>562</v>
      </c>
      <c r="C78" s="21" t="s">
        <v>798</v>
      </c>
      <c r="D78" s="21"/>
      <c r="E78" s="22" t="s">
        <v>564</v>
      </c>
      <c r="F78" s="23">
        <f t="shared" si="4"/>
        <v>71.8</v>
      </c>
      <c r="G78" s="23">
        <f t="shared" si="4"/>
        <v>71.8</v>
      </c>
      <c r="H78" s="52">
        <f t="shared" si="0"/>
        <v>0</v>
      </c>
      <c r="I78" s="54">
        <f t="shared" si="1"/>
        <v>1</v>
      </c>
    </row>
    <row r="79" spans="1:9" ht="89.25">
      <c r="A79" s="248" t="s">
        <v>663</v>
      </c>
      <c r="B79" s="248" t="s">
        <v>562</v>
      </c>
      <c r="C79" s="21"/>
      <c r="D79" s="21" t="s">
        <v>552</v>
      </c>
      <c r="E79" s="22" t="s">
        <v>659</v>
      </c>
      <c r="F79" s="23">
        <v>71.8</v>
      </c>
      <c r="G79" s="23">
        <v>71.8</v>
      </c>
      <c r="H79" s="52">
        <f t="shared" si="0"/>
        <v>0</v>
      </c>
      <c r="I79" s="54">
        <f t="shared" si="1"/>
        <v>1</v>
      </c>
    </row>
    <row r="80" spans="1:9" ht="12.75">
      <c r="A80" s="248" t="s">
        <v>663</v>
      </c>
      <c r="B80" s="248" t="s">
        <v>566</v>
      </c>
      <c r="C80" s="21"/>
      <c r="D80" s="21"/>
      <c r="E80" s="22" t="s">
        <v>567</v>
      </c>
      <c r="F80" s="23">
        <f aca="true" t="shared" si="5" ref="F80:G82">F81</f>
        <v>479.7</v>
      </c>
      <c r="G80" s="23">
        <f t="shared" si="5"/>
        <v>0</v>
      </c>
      <c r="H80" s="52">
        <f t="shared" si="0"/>
        <v>479.7</v>
      </c>
      <c r="I80" s="54">
        <f t="shared" si="1"/>
        <v>0</v>
      </c>
    </row>
    <row r="81" spans="1:9" ht="25.5">
      <c r="A81" s="248" t="s">
        <v>663</v>
      </c>
      <c r="B81" s="248"/>
      <c r="C81" s="21" t="s">
        <v>565</v>
      </c>
      <c r="D81" s="21"/>
      <c r="E81" s="22" t="s">
        <v>807</v>
      </c>
      <c r="F81" s="23">
        <f t="shared" si="5"/>
        <v>479.7</v>
      </c>
      <c r="G81" s="23">
        <f t="shared" si="5"/>
        <v>0</v>
      </c>
      <c r="H81" s="52">
        <f t="shared" si="0"/>
        <v>479.7</v>
      </c>
      <c r="I81" s="54">
        <f t="shared" si="1"/>
        <v>0</v>
      </c>
    </row>
    <row r="82" spans="1:9" ht="38.25">
      <c r="A82" s="248" t="s">
        <v>663</v>
      </c>
      <c r="B82" s="248"/>
      <c r="C82" s="21" t="s">
        <v>754</v>
      </c>
      <c r="D82" s="21"/>
      <c r="E82" s="22" t="s">
        <v>755</v>
      </c>
      <c r="F82" s="23">
        <f t="shared" si="5"/>
        <v>479.7</v>
      </c>
      <c r="G82" s="23">
        <f t="shared" si="5"/>
        <v>0</v>
      </c>
      <c r="H82" s="52">
        <f t="shared" si="0"/>
        <v>479.7</v>
      </c>
      <c r="I82" s="54">
        <f t="shared" si="1"/>
        <v>0</v>
      </c>
    </row>
    <row r="83" spans="1:9" ht="12.75">
      <c r="A83" s="248" t="s">
        <v>663</v>
      </c>
      <c r="B83" s="248"/>
      <c r="C83" s="21"/>
      <c r="D83" s="21" t="s">
        <v>554</v>
      </c>
      <c r="E83" s="22" t="s">
        <v>555</v>
      </c>
      <c r="F83" s="23">
        <v>479.7</v>
      </c>
      <c r="G83" s="23">
        <v>0</v>
      </c>
      <c r="H83" s="52">
        <f t="shared" si="0"/>
        <v>479.7</v>
      </c>
      <c r="I83" s="54">
        <f t="shared" si="1"/>
        <v>0</v>
      </c>
    </row>
    <row r="84" spans="1:9" ht="25.5">
      <c r="A84" s="248" t="s">
        <v>663</v>
      </c>
      <c r="B84" s="21" t="s">
        <v>568</v>
      </c>
      <c r="C84" s="21"/>
      <c r="D84" s="21"/>
      <c r="E84" s="22" t="s">
        <v>569</v>
      </c>
      <c r="F84" s="23">
        <f>F85+F100</f>
        <v>1098.8</v>
      </c>
      <c r="G84" s="23">
        <f>G85+G100</f>
        <v>1098.3</v>
      </c>
      <c r="H84" s="52">
        <f t="shared" si="0"/>
        <v>0.5</v>
      </c>
      <c r="I84" s="54">
        <f t="shared" si="1"/>
        <v>0.9995449581361485</v>
      </c>
    </row>
    <row r="85" spans="1:9" ht="25.5">
      <c r="A85" s="248" t="s">
        <v>663</v>
      </c>
      <c r="B85" s="248" t="s">
        <v>568</v>
      </c>
      <c r="C85" s="21" t="s">
        <v>565</v>
      </c>
      <c r="D85" s="21"/>
      <c r="E85" s="22" t="s">
        <v>807</v>
      </c>
      <c r="F85" s="23">
        <f>F91+F86+F98+F95+F93+F88</f>
        <v>99.1</v>
      </c>
      <c r="G85" s="23">
        <f>G91+G86+G98+G95+G93+G88</f>
        <v>99</v>
      </c>
      <c r="H85" s="52">
        <f t="shared" si="0"/>
        <v>0.09999999999999432</v>
      </c>
      <c r="I85" s="54">
        <f t="shared" si="1"/>
        <v>0.9989909182643795</v>
      </c>
    </row>
    <row r="86" spans="1:9" ht="12.75">
      <c r="A86" s="248" t="s">
        <v>663</v>
      </c>
      <c r="B86" s="248" t="s">
        <v>568</v>
      </c>
      <c r="C86" s="21" t="s">
        <v>680</v>
      </c>
      <c r="D86" s="21"/>
      <c r="E86" s="22" t="s">
        <v>681</v>
      </c>
      <c r="F86" s="23">
        <f>F87</f>
        <v>0</v>
      </c>
      <c r="G86" s="23">
        <f>G87</f>
        <v>0</v>
      </c>
      <c r="H86" s="52">
        <f>F86-G86</f>
        <v>0</v>
      </c>
      <c r="I86" s="54" t="e">
        <f>G86/F86</f>
        <v>#DIV/0!</v>
      </c>
    </row>
    <row r="87" spans="1:9" ht="12.75">
      <c r="A87" s="248" t="s">
        <v>663</v>
      </c>
      <c r="B87" s="248" t="s">
        <v>568</v>
      </c>
      <c r="C87" s="21"/>
      <c r="D87" s="21" t="s">
        <v>554</v>
      </c>
      <c r="E87" s="22" t="s">
        <v>555</v>
      </c>
      <c r="F87" s="23">
        <f>5800-5400-400</f>
        <v>0</v>
      </c>
      <c r="G87" s="23">
        <f>5800-5400-400</f>
        <v>0</v>
      </c>
      <c r="H87" s="52">
        <f>F87-G87</f>
        <v>0</v>
      </c>
      <c r="I87" s="54" t="e">
        <f>G87/F87</f>
        <v>#DIV/0!</v>
      </c>
    </row>
    <row r="88" spans="1:9" ht="12.75">
      <c r="A88" s="248" t="s">
        <v>663</v>
      </c>
      <c r="B88" s="248" t="s">
        <v>568</v>
      </c>
      <c r="C88" s="21" t="s">
        <v>680</v>
      </c>
      <c r="D88" s="21"/>
      <c r="E88" s="22" t="s">
        <v>681</v>
      </c>
      <c r="F88" s="23">
        <f>F89+F90</f>
        <v>41</v>
      </c>
      <c r="G88" s="23">
        <f>G89+G90</f>
        <v>41</v>
      </c>
      <c r="H88" s="52">
        <f>F88-G88</f>
        <v>0</v>
      </c>
      <c r="I88" s="54">
        <f>G88/F88</f>
        <v>1</v>
      </c>
    </row>
    <row r="89" spans="1:9" ht="38.25">
      <c r="A89" s="248" t="s">
        <v>663</v>
      </c>
      <c r="B89" s="248" t="s">
        <v>568</v>
      </c>
      <c r="C89" s="21"/>
      <c r="D89" s="21" t="s">
        <v>553</v>
      </c>
      <c r="E89" s="22" t="s">
        <v>660</v>
      </c>
      <c r="F89" s="23">
        <v>1</v>
      </c>
      <c r="G89" s="23">
        <v>1</v>
      </c>
      <c r="H89" s="52">
        <f>F89-G89</f>
        <v>0</v>
      </c>
      <c r="I89" s="54">
        <f>G89/F89</f>
        <v>1</v>
      </c>
    </row>
    <row r="90" spans="1:9" ht="12.75">
      <c r="A90" s="248" t="s">
        <v>663</v>
      </c>
      <c r="B90" s="248" t="s">
        <v>568</v>
      </c>
      <c r="C90" s="21"/>
      <c r="D90" s="21" t="s">
        <v>559</v>
      </c>
      <c r="E90" s="22" t="s">
        <v>560</v>
      </c>
      <c r="F90" s="23">
        <v>40</v>
      </c>
      <c r="G90" s="23">
        <v>40</v>
      </c>
      <c r="H90" s="52">
        <f>F90-G90</f>
        <v>0</v>
      </c>
      <c r="I90" s="54">
        <f>G90/F90</f>
        <v>1</v>
      </c>
    </row>
    <row r="91" spans="1:9" ht="63.75">
      <c r="A91" s="248" t="s">
        <v>663</v>
      </c>
      <c r="B91" s="248" t="s">
        <v>568</v>
      </c>
      <c r="C91" s="21" t="s">
        <v>746</v>
      </c>
      <c r="D91" s="21"/>
      <c r="E91" s="22" t="s">
        <v>747</v>
      </c>
      <c r="F91" s="23">
        <f>F92</f>
        <v>0.1</v>
      </c>
      <c r="G91" s="23">
        <f>G92</f>
        <v>0</v>
      </c>
      <c r="H91" s="52">
        <f t="shared" si="0"/>
        <v>0.1</v>
      </c>
      <c r="I91" s="54">
        <f t="shared" si="1"/>
        <v>0</v>
      </c>
    </row>
    <row r="92" spans="1:9" ht="12.75">
      <c r="A92" s="248" t="s">
        <v>663</v>
      </c>
      <c r="B92" s="248" t="s">
        <v>568</v>
      </c>
      <c r="C92" s="21"/>
      <c r="D92" s="21" t="s">
        <v>554</v>
      </c>
      <c r="E92" s="22" t="s">
        <v>555</v>
      </c>
      <c r="F92" s="23">
        <v>0.1</v>
      </c>
      <c r="G92" s="23">
        <f>24480.6+2691.9+0.3+13.4+34228.1-1300-4610.6-10798.5-4020.3-40684.9</f>
        <v>0</v>
      </c>
      <c r="H92" s="52">
        <f t="shared" si="0"/>
        <v>0.1</v>
      </c>
      <c r="I92" s="54">
        <f t="shared" si="1"/>
        <v>0</v>
      </c>
    </row>
    <row r="93" spans="1:9" ht="38.25">
      <c r="A93" s="248" t="s">
        <v>663</v>
      </c>
      <c r="B93" s="248" t="s">
        <v>568</v>
      </c>
      <c r="C93" s="21" t="s">
        <v>788</v>
      </c>
      <c r="D93" s="21"/>
      <c r="E93" s="22" t="s">
        <v>789</v>
      </c>
      <c r="F93" s="23">
        <f>F94</f>
        <v>50</v>
      </c>
      <c r="G93" s="23">
        <f>G94</f>
        <v>50</v>
      </c>
      <c r="H93" s="52">
        <f t="shared" si="0"/>
        <v>0</v>
      </c>
      <c r="I93" s="54">
        <f t="shared" si="1"/>
        <v>1</v>
      </c>
    </row>
    <row r="94" spans="1:9" ht="12.75">
      <c r="A94" s="248" t="s">
        <v>663</v>
      </c>
      <c r="B94" s="248" t="s">
        <v>568</v>
      </c>
      <c r="C94" s="21"/>
      <c r="D94" s="21" t="s">
        <v>559</v>
      </c>
      <c r="E94" s="22" t="s">
        <v>560</v>
      </c>
      <c r="F94" s="23">
        <v>50</v>
      </c>
      <c r="G94" s="23">
        <v>50</v>
      </c>
      <c r="H94" s="52">
        <f t="shared" si="0"/>
        <v>0</v>
      </c>
      <c r="I94" s="54">
        <f t="shared" si="1"/>
        <v>1</v>
      </c>
    </row>
    <row r="95" spans="1:9" ht="63.75">
      <c r="A95" s="248" t="s">
        <v>663</v>
      </c>
      <c r="B95" s="248" t="s">
        <v>568</v>
      </c>
      <c r="C95" s="21" t="s">
        <v>981</v>
      </c>
      <c r="D95" s="21"/>
      <c r="E95" s="22" t="s">
        <v>982</v>
      </c>
      <c r="F95" s="23">
        <f>F96+F97</f>
        <v>8</v>
      </c>
      <c r="G95" s="23">
        <f>G96+G97</f>
        <v>8</v>
      </c>
      <c r="H95" s="52">
        <f t="shared" si="0"/>
        <v>0</v>
      </c>
      <c r="I95" s="54">
        <f t="shared" si="1"/>
        <v>1</v>
      </c>
    </row>
    <row r="96" spans="1:9" ht="25.5">
      <c r="A96" s="248" t="s">
        <v>663</v>
      </c>
      <c r="B96" s="248" t="s">
        <v>568</v>
      </c>
      <c r="C96" s="21"/>
      <c r="D96" s="21" t="s">
        <v>557</v>
      </c>
      <c r="E96" s="22" t="s">
        <v>558</v>
      </c>
      <c r="F96" s="23">
        <v>3</v>
      </c>
      <c r="G96" s="23">
        <v>3</v>
      </c>
      <c r="H96" s="52">
        <f t="shared" si="0"/>
        <v>0</v>
      </c>
      <c r="I96" s="54">
        <f t="shared" si="1"/>
        <v>1</v>
      </c>
    </row>
    <row r="97" spans="1:9" ht="12.75">
      <c r="A97" s="248" t="s">
        <v>663</v>
      </c>
      <c r="B97" s="248" t="s">
        <v>568</v>
      </c>
      <c r="C97" s="21"/>
      <c r="D97" s="21" t="s">
        <v>559</v>
      </c>
      <c r="E97" s="22" t="s">
        <v>560</v>
      </c>
      <c r="F97" s="23">
        <v>5</v>
      </c>
      <c r="G97" s="23">
        <v>5</v>
      </c>
      <c r="H97" s="52">
        <f>F97-G97</f>
        <v>0</v>
      </c>
      <c r="I97" s="54">
        <f>G97/F97</f>
        <v>1</v>
      </c>
    </row>
    <row r="98" spans="1:9" ht="76.5">
      <c r="A98" s="248" t="s">
        <v>663</v>
      </c>
      <c r="B98" s="248" t="s">
        <v>568</v>
      </c>
      <c r="C98" s="21" t="s">
        <v>814</v>
      </c>
      <c r="D98" s="21"/>
      <c r="E98" s="22" t="s">
        <v>759</v>
      </c>
      <c r="F98" s="23">
        <f>F99</f>
        <v>0</v>
      </c>
      <c r="G98" s="23">
        <f>G99</f>
        <v>0</v>
      </c>
      <c r="H98" s="52">
        <f t="shared" si="0"/>
        <v>0</v>
      </c>
      <c r="I98" s="54" t="e">
        <f t="shared" si="1"/>
        <v>#DIV/0!</v>
      </c>
    </row>
    <row r="99" spans="1:9" ht="12.75">
      <c r="A99" s="248" t="s">
        <v>663</v>
      </c>
      <c r="B99" s="248" t="s">
        <v>568</v>
      </c>
      <c r="C99" s="21"/>
      <c r="D99" s="21" t="s">
        <v>554</v>
      </c>
      <c r="E99" s="22" t="s">
        <v>555</v>
      </c>
      <c r="F99" s="23">
        <v>0</v>
      </c>
      <c r="G99" s="23">
        <v>0</v>
      </c>
      <c r="H99" s="52">
        <f t="shared" si="0"/>
        <v>0</v>
      </c>
      <c r="I99" s="54" t="e">
        <f t="shared" si="1"/>
        <v>#DIV/0!</v>
      </c>
    </row>
    <row r="100" spans="1:9" ht="12.75">
      <c r="A100" s="248" t="s">
        <v>663</v>
      </c>
      <c r="B100" s="248" t="s">
        <v>568</v>
      </c>
      <c r="C100" s="21" t="s">
        <v>931</v>
      </c>
      <c r="D100" s="21"/>
      <c r="E100" s="22" t="s">
        <v>932</v>
      </c>
      <c r="F100" s="23">
        <f>F101</f>
        <v>999.7</v>
      </c>
      <c r="G100" s="23">
        <f>G101</f>
        <v>999.3</v>
      </c>
      <c r="H100" s="52">
        <f t="shared" si="0"/>
        <v>0.40000000000009095</v>
      </c>
      <c r="I100" s="54">
        <f t="shared" si="1"/>
        <v>0.9995998799639891</v>
      </c>
    </row>
    <row r="101" spans="1:9" ht="76.5">
      <c r="A101" s="248" t="s">
        <v>663</v>
      </c>
      <c r="B101" s="248" t="s">
        <v>568</v>
      </c>
      <c r="C101" s="21" t="s">
        <v>1041</v>
      </c>
      <c r="D101" s="21"/>
      <c r="E101" s="22" t="s">
        <v>1042</v>
      </c>
      <c r="F101" s="23">
        <f>F102</f>
        <v>999.7</v>
      </c>
      <c r="G101" s="23">
        <f>G102</f>
        <v>999.3</v>
      </c>
      <c r="H101" s="52">
        <f>F101-G101</f>
        <v>0.40000000000009095</v>
      </c>
      <c r="I101" s="54">
        <f>G101/F101</f>
        <v>0.9995998799639891</v>
      </c>
    </row>
    <row r="102" spans="1:9" ht="38.25">
      <c r="A102" s="248" t="s">
        <v>663</v>
      </c>
      <c r="B102" s="248" t="s">
        <v>568</v>
      </c>
      <c r="C102" s="21"/>
      <c r="D102" s="21" t="s">
        <v>553</v>
      </c>
      <c r="E102" s="22" t="s">
        <v>660</v>
      </c>
      <c r="F102" s="23">
        <v>999.7</v>
      </c>
      <c r="G102" s="23">
        <v>999.3</v>
      </c>
      <c r="H102" s="52">
        <f>F102-G102</f>
        <v>0.40000000000009095</v>
      </c>
      <c r="I102" s="54">
        <f>G102/F102</f>
        <v>0.9995998799639891</v>
      </c>
    </row>
    <row r="103" spans="1:9" ht="38.25">
      <c r="A103" s="248" t="s">
        <v>663</v>
      </c>
      <c r="B103" s="21" t="s">
        <v>585</v>
      </c>
      <c r="C103" s="21"/>
      <c r="D103" s="21"/>
      <c r="E103" s="22" t="s">
        <v>586</v>
      </c>
      <c r="F103" s="23">
        <f>F104</f>
        <v>322.6</v>
      </c>
      <c r="G103" s="23">
        <f>G104</f>
        <v>66.5</v>
      </c>
      <c r="H103" s="52">
        <f aca="true" t="shared" si="6" ref="H103:H251">F103-G103</f>
        <v>256.1</v>
      </c>
      <c r="I103" s="54">
        <f aca="true" t="shared" si="7" ref="I103:I251">G103/F103</f>
        <v>0.20613763174209546</v>
      </c>
    </row>
    <row r="104" spans="1:9" ht="15" customHeight="1">
      <c r="A104" s="248" t="s">
        <v>663</v>
      </c>
      <c r="B104" s="21" t="s">
        <v>983</v>
      </c>
      <c r="C104" s="21"/>
      <c r="D104" s="21"/>
      <c r="E104" s="25" t="s">
        <v>984</v>
      </c>
      <c r="F104" s="23">
        <f>F108+F105</f>
        <v>322.6</v>
      </c>
      <c r="G104" s="23">
        <f>G108+G105</f>
        <v>66.5</v>
      </c>
      <c r="H104" s="52">
        <f t="shared" si="6"/>
        <v>256.1</v>
      </c>
      <c r="I104" s="54">
        <f t="shared" si="7"/>
        <v>0.20613763174209546</v>
      </c>
    </row>
    <row r="105" spans="1:9" ht="38.25">
      <c r="A105" s="248" t="s">
        <v>663</v>
      </c>
      <c r="B105" s="248" t="s">
        <v>983</v>
      </c>
      <c r="C105" s="21" t="s">
        <v>572</v>
      </c>
      <c r="D105" s="21"/>
      <c r="E105" s="22" t="s">
        <v>877</v>
      </c>
      <c r="F105" s="23">
        <f>F106</f>
        <v>82.6</v>
      </c>
      <c r="G105" s="23">
        <f>G106</f>
        <v>66.5</v>
      </c>
      <c r="H105" s="52">
        <f t="shared" si="6"/>
        <v>16.099999999999994</v>
      </c>
      <c r="I105" s="54">
        <f t="shared" si="7"/>
        <v>0.8050847457627119</v>
      </c>
    </row>
    <row r="106" spans="1:9" ht="51">
      <c r="A106" s="248" t="s">
        <v>663</v>
      </c>
      <c r="B106" s="248" t="s">
        <v>983</v>
      </c>
      <c r="C106" s="21" t="s">
        <v>85</v>
      </c>
      <c r="D106" s="21"/>
      <c r="E106" s="22" t="s">
        <v>113</v>
      </c>
      <c r="F106" s="23">
        <f>F107</f>
        <v>82.6</v>
      </c>
      <c r="G106" s="23">
        <f>G107</f>
        <v>66.5</v>
      </c>
      <c r="H106" s="52">
        <f t="shared" si="6"/>
        <v>16.099999999999994</v>
      </c>
      <c r="I106" s="54">
        <f t="shared" si="7"/>
        <v>0.8050847457627119</v>
      </c>
    </row>
    <row r="107" spans="1:9" ht="15" customHeight="1">
      <c r="A107" s="248" t="s">
        <v>663</v>
      </c>
      <c r="B107" s="248" t="s">
        <v>983</v>
      </c>
      <c r="C107" s="21"/>
      <c r="D107" s="21" t="s">
        <v>559</v>
      </c>
      <c r="E107" s="22" t="s">
        <v>560</v>
      </c>
      <c r="F107" s="23">
        <v>82.6</v>
      </c>
      <c r="G107" s="23">
        <v>66.5</v>
      </c>
      <c r="H107" s="52">
        <f t="shared" si="6"/>
        <v>16.099999999999994</v>
      </c>
      <c r="I107" s="54">
        <f t="shared" si="7"/>
        <v>0.8050847457627119</v>
      </c>
    </row>
    <row r="108" spans="1:9" ht="55.5" customHeight="1">
      <c r="A108" s="248" t="s">
        <v>663</v>
      </c>
      <c r="B108" s="248" t="s">
        <v>983</v>
      </c>
      <c r="C108" s="21" t="s">
        <v>985</v>
      </c>
      <c r="D108" s="21"/>
      <c r="E108" s="22" t="s">
        <v>988</v>
      </c>
      <c r="F108" s="23">
        <f>F109</f>
        <v>240</v>
      </c>
      <c r="G108" s="23">
        <f>G109</f>
        <v>0</v>
      </c>
      <c r="H108" s="52">
        <f t="shared" si="6"/>
        <v>240</v>
      </c>
      <c r="I108" s="54">
        <f t="shared" si="7"/>
        <v>0</v>
      </c>
    </row>
    <row r="109" spans="1:9" ht="63.75">
      <c r="A109" s="248" t="s">
        <v>663</v>
      </c>
      <c r="B109" s="248" t="s">
        <v>983</v>
      </c>
      <c r="C109" s="21" t="s">
        <v>987</v>
      </c>
      <c r="D109" s="21"/>
      <c r="E109" s="22" t="s">
        <v>986</v>
      </c>
      <c r="F109" s="23">
        <f>F110</f>
        <v>240</v>
      </c>
      <c r="G109" s="23">
        <f>G110</f>
        <v>0</v>
      </c>
      <c r="H109" s="52">
        <f t="shared" si="6"/>
        <v>240</v>
      </c>
      <c r="I109" s="54">
        <f t="shared" si="7"/>
        <v>0</v>
      </c>
    </row>
    <row r="110" spans="1:9" ht="12.75">
      <c r="A110" s="248" t="s">
        <v>663</v>
      </c>
      <c r="B110" s="248" t="s">
        <v>983</v>
      </c>
      <c r="C110" s="21"/>
      <c r="D110" s="21" t="s">
        <v>559</v>
      </c>
      <c r="E110" s="22" t="s">
        <v>560</v>
      </c>
      <c r="F110" s="23">
        <v>240</v>
      </c>
      <c r="G110" s="23">
        <v>0</v>
      </c>
      <c r="H110" s="52">
        <f t="shared" si="6"/>
        <v>240</v>
      </c>
      <c r="I110" s="54">
        <f t="shared" si="7"/>
        <v>0</v>
      </c>
    </row>
    <row r="111" spans="1:9" ht="12.75">
      <c r="A111" s="248" t="s">
        <v>663</v>
      </c>
      <c r="B111" s="21" t="s">
        <v>589</v>
      </c>
      <c r="C111" s="21"/>
      <c r="D111" s="21"/>
      <c r="E111" s="22" t="s">
        <v>590</v>
      </c>
      <c r="F111" s="23">
        <f>F112</f>
        <v>5698.9</v>
      </c>
      <c r="G111" s="23">
        <f>G112</f>
        <v>4041.6</v>
      </c>
      <c r="H111" s="52">
        <f t="shared" si="6"/>
        <v>1657.2999999999997</v>
      </c>
      <c r="I111" s="54">
        <f t="shared" si="7"/>
        <v>0.7091894927091194</v>
      </c>
    </row>
    <row r="112" spans="1:9" ht="25.5">
      <c r="A112" s="248" t="s">
        <v>663</v>
      </c>
      <c r="B112" s="21" t="s">
        <v>599</v>
      </c>
      <c r="C112" s="21"/>
      <c r="D112" s="21"/>
      <c r="E112" s="22" t="s">
        <v>600</v>
      </c>
      <c r="F112" s="23">
        <f>F113+F116</f>
        <v>5698.9</v>
      </c>
      <c r="G112" s="23">
        <f>G113+G116</f>
        <v>4041.6</v>
      </c>
      <c r="H112" s="52">
        <f t="shared" si="6"/>
        <v>1657.2999999999997</v>
      </c>
      <c r="I112" s="54">
        <f t="shared" si="7"/>
        <v>0.7091894927091194</v>
      </c>
    </row>
    <row r="113" spans="1:9" ht="12.75">
      <c r="A113" s="248" t="s">
        <v>663</v>
      </c>
      <c r="B113" s="248" t="s">
        <v>599</v>
      </c>
      <c r="C113" s="21" t="s">
        <v>570</v>
      </c>
      <c r="D113" s="21"/>
      <c r="E113" s="22" t="s">
        <v>878</v>
      </c>
      <c r="F113" s="23">
        <f>F114</f>
        <v>750</v>
      </c>
      <c r="G113" s="23">
        <f>G114</f>
        <v>700</v>
      </c>
      <c r="H113" s="52">
        <f t="shared" si="6"/>
        <v>50</v>
      </c>
      <c r="I113" s="54">
        <f t="shared" si="7"/>
        <v>0.9333333333333333</v>
      </c>
    </row>
    <row r="114" spans="1:9" ht="51">
      <c r="A114" s="248" t="s">
        <v>663</v>
      </c>
      <c r="B114" s="248" t="s">
        <v>599</v>
      </c>
      <c r="C114" s="21" t="s">
        <v>86</v>
      </c>
      <c r="D114" s="21"/>
      <c r="E114" s="22" t="s">
        <v>113</v>
      </c>
      <c r="F114" s="23">
        <f>F115</f>
        <v>750</v>
      </c>
      <c r="G114" s="23">
        <f>G115</f>
        <v>700</v>
      </c>
      <c r="H114" s="52">
        <f t="shared" si="6"/>
        <v>50</v>
      </c>
      <c r="I114" s="54">
        <f t="shared" si="7"/>
        <v>0.9333333333333333</v>
      </c>
    </row>
    <row r="115" spans="1:9" ht="12.75">
      <c r="A115" s="248" t="s">
        <v>663</v>
      </c>
      <c r="B115" s="248" t="s">
        <v>599</v>
      </c>
      <c r="C115" s="21"/>
      <c r="D115" s="21" t="s">
        <v>559</v>
      </c>
      <c r="E115" s="22" t="s">
        <v>560</v>
      </c>
      <c r="F115" s="23">
        <v>750</v>
      </c>
      <c r="G115" s="23">
        <v>700</v>
      </c>
      <c r="H115" s="52">
        <f t="shared" si="6"/>
        <v>50</v>
      </c>
      <c r="I115" s="54">
        <f t="shared" si="7"/>
        <v>0.9333333333333333</v>
      </c>
    </row>
    <row r="116" spans="1:9" ht="53.25" customHeight="1">
      <c r="A116" s="248" t="s">
        <v>663</v>
      </c>
      <c r="B116" s="248" t="s">
        <v>599</v>
      </c>
      <c r="C116" s="21" t="s">
        <v>985</v>
      </c>
      <c r="D116" s="21"/>
      <c r="E116" s="22" t="s">
        <v>988</v>
      </c>
      <c r="F116" s="23">
        <f>F117+F119</f>
        <v>4948.9</v>
      </c>
      <c r="G116" s="23">
        <f>G117+G119</f>
        <v>3341.6</v>
      </c>
      <c r="H116" s="52">
        <f t="shared" si="6"/>
        <v>1607.2999999999997</v>
      </c>
      <c r="I116" s="54">
        <f t="shared" si="7"/>
        <v>0.6752207561276243</v>
      </c>
    </row>
    <row r="117" spans="1:9" ht="63.75">
      <c r="A117" s="248" t="s">
        <v>663</v>
      </c>
      <c r="B117" s="248" t="s">
        <v>599</v>
      </c>
      <c r="C117" s="21" t="s">
        <v>987</v>
      </c>
      <c r="D117" s="21"/>
      <c r="E117" s="22" t="s">
        <v>986</v>
      </c>
      <c r="F117" s="23">
        <f>F118</f>
        <v>2480.7</v>
      </c>
      <c r="G117" s="23">
        <f>G118</f>
        <v>873.4</v>
      </c>
      <c r="H117" s="52">
        <f t="shared" si="6"/>
        <v>1607.2999999999997</v>
      </c>
      <c r="I117" s="54">
        <f t="shared" si="7"/>
        <v>0.35207804248800745</v>
      </c>
    </row>
    <row r="118" spans="1:9" ht="12.75">
      <c r="A118" s="248" t="s">
        <v>663</v>
      </c>
      <c r="B118" s="248" t="s">
        <v>599</v>
      </c>
      <c r="C118" s="21"/>
      <c r="D118" s="21" t="s">
        <v>559</v>
      </c>
      <c r="E118" s="22" t="s">
        <v>560</v>
      </c>
      <c r="F118" s="23">
        <v>2480.7</v>
      </c>
      <c r="G118" s="23">
        <v>873.4</v>
      </c>
      <c r="H118" s="52">
        <f t="shared" si="6"/>
        <v>1607.2999999999997</v>
      </c>
      <c r="I118" s="54">
        <f t="shared" si="7"/>
        <v>0.35207804248800745</v>
      </c>
    </row>
    <row r="119" spans="1:9" ht="76.5">
      <c r="A119" s="248" t="s">
        <v>663</v>
      </c>
      <c r="B119" s="248" t="s">
        <v>599</v>
      </c>
      <c r="C119" s="21" t="s">
        <v>162</v>
      </c>
      <c r="D119" s="21"/>
      <c r="E119" s="22" t="s">
        <v>509</v>
      </c>
      <c r="F119" s="23">
        <f>F120</f>
        <v>2468.2</v>
      </c>
      <c r="G119" s="23">
        <f>G120</f>
        <v>2468.2</v>
      </c>
      <c r="H119" s="52">
        <f>F119-G119</f>
        <v>0</v>
      </c>
      <c r="I119" s="54">
        <f>G119/F119</f>
        <v>1</v>
      </c>
    </row>
    <row r="120" spans="1:9" ht="12.75">
      <c r="A120" s="248" t="s">
        <v>663</v>
      </c>
      <c r="B120" s="248" t="s">
        <v>599</v>
      </c>
      <c r="C120" s="21"/>
      <c r="D120" s="21" t="s">
        <v>559</v>
      </c>
      <c r="E120" s="22" t="s">
        <v>560</v>
      </c>
      <c r="F120" s="23">
        <v>2468.2</v>
      </c>
      <c r="G120" s="23">
        <v>2468.2</v>
      </c>
      <c r="H120" s="52">
        <f>F120-G120</f>
        <v>0</v>
      </c>
      <c r="I120" s="54">
        <f>G120/F120</f>
        <v>1</v>
      </c>
    </row>
    <row r="121" spans="1:9" ht="25.5">
      <c r="A121" s="248" t="s">
        <v>663</v>
      </c>
      <c r="B121" s="21" t="s">
        <v>601</v>
      </c>
      <c r="C121" s="21"/>
      <c r="D121" s="21"/>
      <c r="E121" s="22" t="s">
        <v>602</v>
      </c>
      <c r="F121" s="23">
        <f>F151+F122+F134</f>
        <v>61148</v>
      </c>
      <c r="G121" s="23">
        <f>G151+G122+G134</f>
        <v>50164.3</v>
      </c>
      <c r="H121" s="52">
        <f t="shared" si="6"/>
        <v>10983.699999999997</v>
      </c>
      <c r="I121" s="54">
        <f t="shared" si="7"/>
        <v>0.8203751553607641</v>
      </c>
    </row>
    <row r="122" spans="1:9" ht="12.75">
      <c r="A122" s="248" t="s">
        <v>663</v>
      </c>
      <c r="B122" s="21" t="s">
        <v>922</v>
      </c>
      <c r="C122" s="21"/>
      <c r="D122" s="21"/>
      <c r="E122" s="22" t="s">
        <v>923</v>
      </c>
      <c r="F122" s="23">
        <f>F123+F127+F131</f>
        <v>33569.1</v>
      </c>
      <c r="G122" s="23">
        <f>G123+G127+G131</f>
        <v>32942.8</v>
      </c>
      <c r="H122" s="52">
        <f t="shared" si="6"/>
        <v>626.2999999999956</v>
      </c>
      <c r="I122" s="54">
        <f t="shared" si="7"/>
        <v>0.9813429612351837</v>
      </c>
    </row>
    <row r="123" spans="1:9" ht="51">
      <c r="A123" s="248" t="s">
        <v>663</v>
      </c>
      <c r="B123" s="248" t="s">
        <v>922</v>
      </c>
      <c r="C123" s="45" t="s">
        <v>576</v>
      </c>
      <c r="D123" s="45"/>
      <c r="E123" s="44" t="s">
        <v>926</v>
      </c>
      <c r="F123" s="23">
        <f aca="true" t="shared" si="8" ref="F123:G125">F124</f>
        <v>1537.5</v>
      </c>
      <c r="G123" s="23">
        <f t="shared" si="8"/>
        <v>1537.5</v>
      </c>
      <c r="H123" s="52">
        <f t="shared" si="6"/>
        <v>0</v>
      </c>
      <c r="I123" s="54">
        <f t="shared" si="7"/>
        <v>1</v>
      </c>
    </row>
    <row r="124" spans="1:9" ht="76.5">
      <c r="A124" s="248" t="s">
        <v>663</v>
      </c>
      <c r="B124" s="248" t="s">
        <v>922</v>
      </c>
      <c r="C124" s="45" t="s">
        <v>927</v>
      </c>
      <c r="D124" s="45"/>
      <c r="E124" s="44" t="s">
        <v>928</v>
      </c>
      <c r="F124" s="23">
        <f t="shared" si="8"/>
        <v>1537.5</v>
      </c>
      <c r="G124" s="23">
        <f t="shared" si="8"/>
        <v>1537.5</v>
      </c>
      <c r="H124" s="52">
        <f t="shared" si="6"/>
        <v>0</v>
      </c>
      <c r="I124" s="54">
        <f t="shared" si="7"/>
        <v>1</v>
      </c>
    </row>
    <row r="125" spans="1:9" ht="38.25">
      <c r="A125" s="248" t="s">
        <v>663</v>
      </c>
      <c r="B125" s="248" t="s">
        <v>922</v>
      </c>
      <c r="C125" s="45" t="s">
        <v>924</v>
      </c>
      <c r="D125" s="45"/>
      <c r="E125" s="44" t="s">
        <v>925</v>
      </c>
      <c r="F125" s="23">
        <f t="shared" si="8"/>
        <v>1537.5</v>
      </c>
      <c r="G125" s="23">
        <f t="shared" si="8"/>
        <v>1537.5</v>
      </c>
      <c r="H125" s="52">
        <f t="shared" si="6"/>
        <v>0</v>
      </c>
      <c r="I125" s="54">
        <f t="shared" si="7"/>
        <v>1</v>
      </c>
    </row>
    <row r="126" spans="1:9" ht="12.75">
      <c r="A126" s="248" t="s">
        <v>663</v>
      </c>
      <c r="B126" s="248" t="s">
        <v>922</v>
      </c>
      <c r="C126" s="45"/>
      <c r="D126" s="45" t="s">
        <v>559</v>
      </c>
      <c r="E126" s="44" t="s">
        <v>560</v>
      </c>
      <c r="F126" s="23">
        <v>1537.5</v>
      </c>
      <c r="G126" s="23">
        <v>1537.5</v>
      </c>
      <c r="H126" s="52">
        <f t="shared" si="6"/>
        <v>0</v>
      </c>
      <c r="I126" s="54">
        <f t="shared" si="7"/>
        <v>1</v>
      </c>
    </row>
    <row r="127" spans="1:9" ht="38.25">
      <c r="A127" s="248" t="s">
        <v>663</v>
      </c>
      <c r="B127" s="248" t="s">
        <v>922</v>
      </c>
      <c r="C127" s="219" t="s">
        <v>581</v>
      </c>
      <c r="D127" s="219"/>
      <c r="E127" s="220" t="s">
        <v>174</v>
      </c>
      <c r="F127" s="23">
        <f aca="true" t="shared" si="9" ref="F127:G129">F128</f>
        <v>32031.6</v>
      </c>
      <c r="G127" s="23">
        <f t="shared" si="9"/>
        <v>31405.3</v>
      </c>
      <c r="H127" s="52">
        <f aca="true" t="shared" si="10" ref="H127:H134">F127-G127</f>
        <v>626.2999999999993</v>
      </c>
      <c r="I127" s="54">
        <f aca="true" t="shared" si="11" ref="I127:I134">G127/F127</f>
        <v>0.9804474331597548</v>
      </c>
    </row>
    <row r="128" spans="1:9" ht="102">
      <c r="A128" s="248" t="s">
        <v>663</v>
      </c>
      <c r="B128" s="248" t="s">
        <v>922</v>
      </c>
      <c r="C128" s="219" t="s">
        <v>160</v>
      </c>
      <c r="D128" s="219"/>
      <c r="E128" s="220" t="s">
        <v>173</v>
      </c>
      <c r="F128" s="23">
        <f t="shared" si="9"/>
        <v>32031.6</v>
      </c>
      <c r="G128" s="23">
        <f t="shared" si="9"/>
        <v>31405.3</v>
      </c>
      <c r="H128" s="52">
        <f t="shared" si="10"/>
        <v>626.2999999999993</v>
      </c>
      <c r="I128" s="54">
        <f t="shared" si="11"/>
        <v>0.9804474331597548</v>
      </c>
    </row>
    <row r="129" spans="1:9" ht="38.25">
      <c r="A129" s="248" t="s">
        <v>663</v>
      </c>
      <c r="B129" s="248" t="s">
        <v>922</v>
      </c>
      <c r="C129" s="219" t="s">
        <v>163</v>
      </c>
      <c r="D129" s="219"/>
      <c r="E129" s="220" t="s">
        <v>175</v>
      </c>
      <c r="F129" s="23">
        <f t="shared" si="9"/>
        <v>32031.6</v>
      </c>
      <c r="G129" s="23">
        <f t="shared" si="9"/>
        <v>31405.3</v>
      </c>
      <c r="H129" s="52">
        <f t="shared" si="10"/>
        <v>626.2999999999993</v>
      </c>
      <c r="I129" s="54">
        <f t="shared" si="11"/>
        <v>0.9804474331597548</v>
      </c>
    </row>
    <row r="130" spans="1:9" ht="12.75">
      <c r="A130" s="248" t="s">
        <v>663</v>
      </c>
      <c r="B130" s="248" t="s">
        <v>922</v>
      </c>
      <c r="C130" s="219"/>
      <c r="D130" s="45" t="s">
        <v>559</v>
      </c>
      <c r="E130" s="44" t="s">
        <v>560</v>
      </c>
      <c r="F130" s="23">
        <v>32031.6</v>
      </c>
      <c r="G130" s="23">
        <v>31405.3</v>
      </c>
      <c r="H130" s="52">
        <f t="shared" si="10"/>
        <v>626.2999999999993</v>
      </c>
      <c r="I130" s="54">
        <f t="shared" si="11"/>
        <v>0.9804474331597548</v>
      </c>
    </row>
    <row r="131" spans="1:9" ht="63.75">
      <c r="A131" s="248" t="s">
        <v>663</v>
      </c>
      <c r="B131" s="248" t="s">
        <v>922</v>
      </c>
      <c r="C131" s="21" t="s">
        <v>985</v>
      </c>
      <c r="D131" s="21"/>
      <c r="E131" s="22" t="s">
        <v>988</v>
      </c>
      <c r="F131" s="23">
        <f>F132</f>
        <v>0</v>
      </c>
      <c r="G131" s="23">
        <f>G132</f>
        <v>0</v>
      </c>
      <c r="H131" s="52">
        <f t="shared" si="10"/>
        <v>0</v>
      </c>
      <c r="I131" s="54" t="e">
        <f t="shared" si="11"/>
        <v>#DIV/0!</v>
      </c>
    </row>
    <row r="132" spans="1:9" ht="63.75">
      <c r="A132" s="248" t="s">
        <v>663</v>
      </c>
      <c r="B132" s="248" t="s">
        <v>922</v>
      </c>
      <c r="C132" s="21" t="s">
        <v>987</v>
      </c>
      <c r="D132" s="21"/>
      <c r="E132" s="22" t="s">
        <v>986</v>
      </c>
      <c r="F132" s="23">
        <f>F133</f>
        <v>0</v>
      </c>
      <c r="G132" s="23">
        <f>G133</f>
        <v>0</v>
      </c>
      <c r="H132" s="52">
        <f t="shared" si="10"/>
        <v>0</v>
      </c>
      <c r="I132" s="54" t="e">
        <f t="shared" si="11"/>
        <v>#DIV/0!</v>
      </c>
    </row>
    <row r="133" spans="1:9" ht="12.75">
      <c r="A133" s="248" t="s">
        <v>663</v>
      </c>
      <c r="B133" s="248" t="s">
        <v>922</v>
      </c>
      <c r="C133" s="21"/>
      <c r="D133" s="21" t="s">
        <v>559</v>
      </c>
      <c r="E133" s="22" t="s">
        <v>560</v>
      </c>
      <c r="F133" s="23">
        <v>0</v>
      </c>
      <c r="G133" s="23">
        <v>0</v>
      </c>
      <c r="H133" s="52">
        <f t="shared" si="10"/>
        <v>0</v>
      </c>
      <c r="I133" s="54" t="e">
        <f t="shared" si="11"/>
        <v>#DIV/0!</v>
      </c>
    </row>
    <row r="134" spans="1:9" ht="12.75">
      <c r="A134" s="248" t="s">
        <v>663</v>
      </c>
      <c r="B134" s="21" t="s">
        <v>916</v>
      </c>
      <c r="C134" s="219"/>
      <c r="D134" s="219"/>
      <c r="E134" s="22" t="s">
        <v>917</v>
      </c>
      <c r="F134" s="23">
        <f>F143+F139+F135+F148</f>
        <v>26691.4</v>
      </c>
      <c r="G134" s="23">
        <f>G143+G139+G135+G148</f>
        <v>16821.5</v>
      </c>
      <c r="H134" s="52">
        <f t="shared" si="10"/>
        <v>9869.900000000001</v>
      </c>
      <c r="I134" s="54">
        <f t="shared" si="11"/>
        <v>0.6302217193552979</v>
      </c>
    </row>
    <row r="135" spans="1:9" ht="63.75">
      <c r="A135" s="248" t="s">
        <v>663</v>
      </c>
      <c r="B135" s="248" t="s">
        <v>916</v>
      </c>
      <c r="C135" s="219" t="s">
        <v>594</v>
      </c>
      <c r="D135" s="219"/>
      <c r="E135" s="22" t="s">
        <v>176</v>
      </c>
      <c r="F135" s="23">
        <f aca="true" t="shared" si="12" ref="F135:G137">F136</f>
        <v>13862</v>
      </c>
      <c r="G135" s="23">
        <f t="shared" si="12"/>
        <v>13862</v>
      </c>
      <c r="H135" s="52">
        <f aca="true" t="shared" si="13" ref="H135:H142">F135-G135</f>
        <v>0</v>
      </c>
      <c r="I135" s="54">
        <f aca="true" t="shared" si="14" ref="I135:I142">G135/F135</f>
        <v>1</v>
      </c>
    </row>
    <row r="136" spans="1:9" ht="89.25">
      <c r="A136" s="248" t="s">
        <v>663</v>
      </c>
      <c r="B136" s="248" t="s">
        <v>916</v>
      </c>
      <c r="C136" s="219" t="s">
        <v>164</v>
      </c>
      <c r="D136" s="219"/>
      <c r="E136" s="22" t="s">
        <v>177</v>
      </c>
      <c r="F136" s="23">
        <f t="shared" si="12"/>
        <v>13862</v>
      </c>
      <c r="G136" s="23">
        <f t="shared" si="12"/>
        <v>13862</v>
      </c>
      <c r="H136" s="52">
        <f t="shared" si="13"/>
        <v>0</v>
      </c>
      <c r="I136" s="54">
        <f t="shared" si="14"/>
        <v>1</v>
      </c>
    </row>
    <row r="137" spans="1:9" ht="51">
      <c r="A137" s="248" t="s">
        <v>663</v>
      </c>
      <c r="B137" s="248" t="s">
        <v>916</v>
      </c>
      <c r="C137" s="219" t="s">
        <v>165</v>
      </c>
      <c r="D137" s="219"/>
      <c r="E137" s="22" t="s">
        <v>178</v>
      </c>
      <c r="F137" s="23">
        <f t="shared" si="12"/>
        <v>13862</v>
      </c>
      <c r="G137" s="23">
        <f t="shared" si="12"/>
        <v>13862</v>
      </c>
      <c r="H137" s="52">
        <f t="shared" si="13"/>
        <v>0</v>
      </c>
      <c r="I137" s="54">
        <f t="shared" si="14"/>
        <v>1</v>
      </c>
    </row>
    <row r="138" spans="1:9" ht="12.75">
      <c r="A138" s="248" t="s">
        <v>663</v>
      </c>
      <c r="B138" s="248" t="s">
        <v>916</v>
      </c>
      <c r="C138" s="219"/>
      <c r="D138" s="21" t="s">
        <v>559</v>
      </c>
      <c r="E138" s="22" t="s">
        <v>560</v>
      </c>
      <c r="F138" s="23">
        <v>13862</v>
      </c>
      <c r="G138" s="23">
        <v>13862</v>
      </c>
      <c r="H138" s="52">
        <f t="shared" si="13"/>
        <v>0</v>
      </c>
      <c r="I138" s="54">
        <f t="shared" si="14"/>
        <v>1</v>
      </c>
    </row>
    <row r="139" spans="1:9" ht="38.25">
      <c r="A139" s="248" t="s">
        <v>663</v>
      </c>
      <c r="B139" s="248" t="s">
        <v>916</v>
      </c>
      <c r="C139" s="219" t="s">
        <v>581</v>
      </c>
      <c r="D139" s="219"/>
      <c r="E139" s="22" t="s">
        <v>174</v>
      </c>
      <c r="F139" s="23">
        <f aca="true" t="shared" si="15" ref="F139:G141">F140</f>
        <v>7636.1</v>
      </c>
      <c r="G139" s="23">
        <f t="shared" si="15"/>
        <v>0</v>
      </c>
      <c r="H139" s="52">
        <f t="shared" si="13"/>
        <v>7636.1</v>
      </c>
      <c r="I139" s="54">
        <f t="shared" si="14"/>
        <v>0</v>
      </c>
    </row>
    <row r="140" spans="1:9" ht="102">
      <c r="A140" s="248" t="s">
        <v>663</v>
      </c>
      <c r="B140" s="248" t="s">
        <v>916</v>
      </c>
      <c r="C140" s="219" t="s">
        <v>160</v>
      </c>
      <c r="D140" s="219"/>
      <c r="E140" s="22" t="s">
        <v>173</v>
      </c>
      <c r="F140" s="23">
        <f t="shared" si="15"/>
        <v>7636.1</v>
      </c>
      <c r="G140" s="23">
        <f t="shared" si="15"/>
        <v>0</v>
      </c>
      <c r="H140" s="52">
        <f t="shared" si="13"/>
        <v>7636.1</v>
      </c>
      <c r="I140" s="54">
        <f t="shared" si="14"/>
        <v>0</v>
      </c>
    </row>
    <row r="141" spans="1:9" ht="68.25" customHeight="1">
      <c r="A141" s="248" t="s">
        <v>663</v>
      </c>
      <c r="B141" s="248" t="s">
        <v>916</v>
      </c>
      <c r="C141" s="219" t="s">
        <v>161</v>
      </c>
      <c r="D141" s="219"/>
      <c r="E141" s="22" t="s">
        <v>172</v>
      </c>
      <c r="F141" s="23">
        <f t="shared" si="15"/>
        <v>7636.1</v>
      </c>
      <c r="G141" s="23">
        <f t="shared" si="15"/>
        <v>0</v>
      </c>
      <c r="H141" s="52">
        <f t="shared" si="13"/>
        <v>7636.1</v>
      </c>
      <c r="I141" s="54">
        <f t="shared" si="14"/>
        <v>0</v>
      </c>
    </row>
    <row r="142" spans="1:9" ht="12.75">
      <c r="A142" s="248" t="s">
        <v>663</v>
      </c>
      <c r="B142" s="248" t="s">
        <v>916</v>
      </c>
      <c r="C142" s="219"/>
      <c r="D142" s="21" t="s">
        <v>559</v>
      </c>
      <c r="E142" s="22" t="s">
        <v>560</v>
      </c>
      <c r="F142" s="23">
        <v>7636.1</v>
      </c>
      <c r="G142" s="23">
        <v>0</v>
      </c>
      <c r="H142" s="52">
        <f t="shared" si="13"/>
        <v>7636.1</v>
      </c>
      <c r="I142" s="54">
        <f t="shared" si="14"/>
        <v>0</v>
      </c>
    </row>
    <row r="143" spans="1:9" ht="38.25">
      <c r="A143" s="248" t="s">
        <v>663</v>
      </c>
      <c r="B143" s="248" t="s">
        <v>916</v>
      </c>
      <c r="C143" s="219" t="s">
        <v>903</v>
      </c>
      <c r="D143" s="219"/>
      <c r="E143" s="220" t="s">
        <v>904</v>
      </c>
      <c r="F143" s="23">
        <f>F146+F144</f>
        <v>4733.8</v>
      </c>
      <c r="G143" s="23">
        <f>G146+G144</f>
        <v>2500</v>
      </c>
      <c r="H143" s="52">
        <f aca="true" t="shared" si="16" ref="H143:H150">F143-G143</f>
        <v>2233.8</v>
      </c>
      <c r="I143" s="54">
        <f aca="true" t="shared" si="17" ref="I143:I150">G143/F143</f>
        <v>0.5281169462165701</v>
      </c>
    </row>
    <row r="144" spans="1:9" ht="51">
      <c r="A144" s="248" t="s">
        <v>663</v>
      </c>
      <c r="B144" s="248" t="s">
        <v>916</v>
      </c>
      <c r="C144" s="219" t="s">
        <v>166</v>
      </c>
      <c r="D144" s="219"/>
      <c r="E144" s="220" t="s">
        <v>179</v>
      </c>
      <c r="F144" s="23">
        <f>F145</f>
        <v>733.8</v>
      </c>
      <c r="G144" s="23">
        <f>G145</f>
        <v>0</v>
      </c>
      <c r="H144" s="52">
        <f t="shared" si="16"/>
        <v>733.8</v>
      </c>
      <c r="I144" s="54">
        <f t="shared" si="17"/>
        <v>0</v>
      </c>
    </row>
    <row r="145" spans="1:9" ht="12.75">
      <c r="A145" s="248" t="s">
        <v>663</v>
      </c>
      <c r="B145" s="248" t="s">
        <v>916</v>
      </c>
      <c r="C145" s="219"/>
      <c r="D145" s="21" t="s">
        <v>559</v>
      </c>
      <c r="E145" s="22" t="s">
        <v>560</v>
      </c>
      <c r="F145" s="23">
        <v>733.8</v>
      </c>
      <c r="G145" s="23">
        <v>0</v>
      </c>
      <c r="H145" s="52">
        <f t="shared" si="16"/>
        <v>733.8</v>
      </c>
      <c r="I145" s="54">
        <f t="shared" si="17"/>
        <v>0</v>
      </c>
    </row>
    <row r="146" spans="1:9" ht="89.25">
      <c r="A146" s="248" t="s">
        <v>663</v>
      </c>
      <c r="B146" s="248" t="s">
        <v>916</v>
      </c>
      <c r="C146" s="219" t="s">
        <v>87</v>
      </c>
      <c r="D146" s="219"/>
      <c r="E146" s="220" t="s">
        <v>114</v>
      </c>
      <c r="F146" s="23">
        <f>F147</f>
        <v>4000</v>
      </c>
      <c r="G146" s="23">
        <f>G147</f>
        <v>2500</v>
      </c>
      <c r="H146" s="52">
        <f t="shared" si="16"/>
        <v>1500</v>
      </c>
      <c r="I146" s="54">
        <f t="shared" si="17"/>
        <v>0.625</v>
      </c>
    </row>
    <row r="147" spans="1:9" ht="12.75">
      <c r="A147" s="248" t="s">
        <v>663</v>
      </c>
      <c r="B147" s="248" t="s">
        <v>916</v>
      </c>
      <c r="C147" s="219"/>
      <c r="D147" s="45" t="s">
        <v>559</v>
      </c>
      <c r="E147" s="44" t="s">
        <v>560</v>
      </c>
      <c r="F147" s="23">
        <v>4000</v>
      </c>
      <c r="G147" s="23">
        <v>2500</v>
      </c>
      <c r="H147" s="52">
        <f t="shared" si="16"/>
        <v>1500</v>
      </c>
      <c r="I147" s="54">
        <f t="shared" si="17"/>
        <v>0.625</v>
      </c>
    </row>
    <row r="148" spans="1:9" ht="54" customHeight="1">
      <c r="A148" s="248" t="s">
        <v>663</v>
      </c>
      <c r="B148" s="248" t="s">
        <v>916</v>
      </c>
      <c r="C148" s="21" t="s">
        <v>985</v>
      </c>
      <c r="D148" s="21"/>
      <c r="E148" s="22" t="s">
        <v>988</v>
      </c>
      <c r="F148" s="23">
        <f>F149</f>
        <v>459.5</v>
      </c>
      <c r="G148" s="23">
        <f>G149</f>
        <v>459.5</v>
      </c>
      <c r="H148" s="52">
        <f t="shared" si="16"/>
        <v>0</v>
      </c>
      <c r="I148" s="54">
        <f t="shared" si="17"/>
        <v>1</v>
      </c>
    </row>
    <row r="149" spans="1:9" ht="63.75">
      <c r="A149" s="248" t="s">
        <v>663</v>
      </c>
      <c r="B149" s="248" t="s">
        <v>916</v>
      </c>
      <c r="C149" s="21" t="s">
        <v>987</v>
      </c>
      <c r="D149" s="21"/>
      <c r="E149" s="22" t="s">
        <v>986</v>
      </c>
      <c r="F149" s="23">
        <f>F150</f>
        <v>459.5</v>
      </c>
      <c r="G149" s="23">
        <f>G150</f>
        <v>459.5</v>
      </c>
      <c r="H149" s="52">
        <f t="shared" si="16"/>
        <v>0</v>
      </c>
      <c r="I149" s="54">
        <f t="shared" si="17"/>
        <v>1</v>
      </c>
    </row>
    <row r="150" spans="1:9" ht="12.75">
      <c r="A150" s="248" t="s">
        <v>663</v>
      </c>
      <c r="B150" s="248" t="s">
        <v>916</v>
      </c>
      <c r="C150" s="219"/>
      <c r="D150" s="45" t="s">
        <v>559</v>
      </c>
      <c r="E150" s="44" t="s">
        <v>560</v>
      </c>
      <c r="F150" s="23">
        <v>459.5</v>
      </c>
      <c r="G150" s="23">
        <v>459.5</v>
      </c>
      <c r="H150" s="52">
        <f t="shared" si="16"/>
        <v>0</v>
      </c>
      <c r="I150" s="54">
        <f t="shared" si="17"/>
        <v>1</v>
      </c>
    </row>
    <row r="151" spans="1:9" ht="12.75">
      <c r="A151" s="248" t="s">
        <v>663</v>
      </c>
      <c r="B151" s="21" t="s">
        <v>742</v>
      </c>
      <c r="C151" s="21"/>
      <c r="D151" s="21"/>
      <c r="E151" s="22" t="s">
        <v>743</v>
      </c>
      <c r="F151" s="23">
        <f>F152+F155</f>
        <v>887.5</v>
      </c>
      <c r="G151" s="23">
        <f>G152+G155</f>
        <v>400</v>
      </c>
      <c r="H151" s="52">
        <f t="shared" si="6"/>
        <v>487.5</v>
      </c>
      <c r="I151" s="54">
        <f t="shared" si="7"/>
        <v>0.4507042253521127</v>
      </c>
    </row>
    <row r="152" spans="1:9" ht="12.75">
      <c r="A152" s="248" t="s">
        <v>663</v>
      </c>
      <c r="B152" s="248" t="s">
        <v>742</v>
      </c>
      <c r="C152" s="21" t="s">
        <v>594</v>
      </c>
      <c r="D152" s="21"/>
      <c r="E152" s="22" t="s">
        <v>743</v>
      </c>
      <c r="F152" s="23">
        <f>F153</f>
        <v>400</v>
      </c>
      <c r="G152" s="23">
        <f>G153</f>
        <v>400</v>
      </c>
      <c r="H152" s="52">
        <f t="shared" si="6"/>
        <v>0</v>
      </c>
      <c r="I152" s="54">
        <f t="shared" si="7"/>
        <v>1</v>
      </c>
    </row>
    <row r="153" spans="1:9" ht="51">
      <c r="A153" s="248" t="s">
        <v>663</v>
      </c>
      <c r="B153" s="248" t="s">
        <v>742</v>
      </c>
      <c r="C153" s="21" t="s">
        <v>744</v>
      </c>
      <c r="D153" s="21"/>
      <c r="E153" s="22" t="s">
        <v>745</v>
      </c>
      <c r="F153" s="23">
        <f>F154</f>
        <v>400</v>
      </c>
      <c r="G153" s="23">
        <f>G154</f>
        <v>400</v>
      </c>
      <c r="H153" s="52">
        <f t="shared" si="6"/>
        <v>0</v>
      </c>
      <c r="I153" s="54">
        <f t="shared" si="7"/>
        <v>1</v>
      </c>
    </row>
    <row r="154" spans="1:9" ht="12.75">
      <c r="A154" s="248" t="s">
        <v>663</v>
      </c>
      <c r="B154" s="248" t="s">
        <v>742</v>
      </c>
      <c r="C154" s="21"/>
      <c r="D154" s="21" t="s">
        <v>554</v>
      </c>
      <c r="E154" s="22" t="s">
        <v>555</v>
      </c>
      <c r="F154" s="23">
        <v>400</v>
      </c>
      <c r="G154" s="23">
        <v>400</v>
      </c>
      <c r="H154" s="52">
        <f t="shared" si="6"/>
        <v>0</v>
      </c>
      <c r="I154" s="54">
        <f t="shared" si="7"/>
        <v>1</v>
      </c>
    </row>
    <row r="155" spans="1:9" ht="63.75">
      <c r="A155" s="248" t="s">
        <v>663</v>
      </c>
      <c r="B155" s="248" t="s">
        <v>742</v>
      </c>
      <c r="C155" s="21" t="s">
        <v>985</v>
      </c>
      <c r="D155" s="21"/>
      <c r="E155" s="22" t="s">
        <v>988</v>
      </c>
      <c r="F155" s="23">
        <f>F156</f>
        <v>487.5</v>
      </c>
      <c r="G155" s="23">
        <f>G156</f>
        <v>0</v>
      </c>
      <c r="H155" s="52">
        <f>F155-G155</f>
        <v>487.5</v>
      </c>
      <c r="I155" s="54">
        <f>G155/F155</f>
        <v>0</v>
      </c>
    </row>
    <row r="156" spans="1:9" ht="63.75">
      <c r="A156" s="248" t="s">
        <v>663</v>
      </c>
      <c r="B156" s="248" t="s">
        <v>742</v>
      </c>
      <c r="C156" s="21" t="s">
        <v>987</v>
      </c>
      <c r="D156" s="21"/>
      <c r="E156" s="22" t="s">
        <v>986</v>
      </c>
      <c r="F156" s="23">
        <f>F157</f>
        <v>487.5</v>
      </c>
      <c r="G156" s="23">
        <f>G157</f>
        <v>0</v>
      </c>
      <c r="H156" s="52">
        <f>F156-G156</f>
        <v>487.5</v>
      </c>
      <c r="I156" s="54">
        <f>G156/F156</f>
        <v>0</v>
      </c>
    </row>
    <row r="157" spans="1:9" ht="12.75">
      <c r="A157" s="248" t="s">
        <v>663</v>
      </c>
      <c r="B157" s="248" t="s">
        <v>742</v>
      </c>
      <c r="C157" s="219"/>
      <c r="D157" s="45" t="s">
        <v>559</v>
      </c>
      <c r="E157" s="44" t="s">
        <v>560</v>
      </c>
      <c r="F157" s="23">
        <v>487.5</v>
      </c>
      <c r="G157" s="23">
        <v>0</v>
      </c>
      <c r="H157" s="52">
        <f>F157-G157</f>
        <v>487.5</v>
      </c>
      <c r="I157" s="54">
        <f>G157/F157</f>
        <v>0</v>
      </c>
    </row>
    <row r="158" spans="1:9" ht="12.75">
      <c r="A158" s="248" t="s">
        <v>663</v>
      </c>
      <c r="B158" s="21" t="s">
        <v>621</v>
      </c>
      <c r="C158" s="21"/>
      <c r="D158" s="21"/>
      <c r="E158" s="22" t="s">
        <v>720</v>
      </c>
      <c r="F158" s="23">
        <f aca="true" t="shared" si="18" ref="F158:G161">F159</f>
        <v>3937.3</v>
      </c>
      <c r="G158" s="23">
        <f t="shared" si="18"/>
        <v>3859.3</v>
      </c>
      <c r="H158" s="52">
        <f t="shared" si="6"/>
        <v>78</v>
      </c>
      <c r="I158" s="54">
        <f t="shared" si="7"/>
        <v>0.9801894699413304</v>
      </c>
    </row>
    <row r="159" spans="1:9" ht="12.75">
      <c r="A159" s="248" t="s">
        <v>663</v>
      </c>
      <c r="B159" s="21" t="s">
        <v>622</v>
      </c>
      <c r="C159" s="21"/>
      <c r="D159" s="21"/>
      <c r="E159" s="22" t="s">
        <v>623</v>
      </c>
      <c r="F159" s="23">
        <f>F160+F163+F172</f>
        <v>3937.3</v>
      </c>
      <c r="G159" s="23">
        <f>G160+G163+G172</f>
        <v>3859.3</v>
      </c>
      <c r="H159" s="52">
        <f t="shared" si="6"/>
        <v>78</v>
      </c>
      <c r="I159" s="54">
        <f t="shared" si="7"/>
        <v>0.9801894699413304</v>
      </c>
    </row>
    <row r="160" spans="1:9" ht="25.5">
      <c r="A160" s="248" t="s">
        <v>663</v>
      </c>
      <c r="B160" s="248" t="s">
        <v>622</v>
      </c>
      <c r="C160" s="21" t="s">
        <v>565</v>
      </c>
      <c r="D160" s="21"/>
      <c r="E160" s="22" t="s">
        <v>807</v>
      </c>
      <c r="F160" s="23">
        <f t="shared" si="18"/>
        <v>45</v>
      </c>
      <c r="G160" s="23">
        <f t="shared" si="18"/>
        <v>45</v>
      </c>
      <c r="H160" s="52">
        <f t="shared" si="6"/>
        <v>0</v>
      </c>
      <c r="I160" s="54">
        <f t="shared" si="7"/>
        <v>1</v>
      </c>
    </row>
    <row r="161" spans="1:9" ht="14.25" customHeight="1">
      <c r="A161" s="248" t="s">
        <v>663</v>
      </c>
      <c r="B161" s="248" t="s">
        <v>622</v>
      </c>
      <c r="C161" s="21" t="s">
        <v>989</v>
      </c>
      <c r="D161" s="21"/>
      <c r="E161" s="22" t="s">
        <v>990</v>
      </c>
      <c r="F161" s="23">
        <f t="shared" si="18"/>
        <v>45</v>
      </c>
      <c r="G161" s="23">
        <f t="shared" si="18"/>
        <v>45</v>
      </c>
      <c r="H161" s="52">
        <f t="shared" si="6"/>
        <v>0</v>
      </c>
      <c r="I161" s="54">
        <f t="shared" si="7"/>
        <v>1</v>
      </c>
    </row>
    <row r="162" spans="1:9" ht="12.75">
      <c r="A162" s="248" t="s">
        <v>663</v>
      </c>
      <c r="B162" s="248" t="s">
        <v>622</v>
      </c>
      <c r="C162" s="21"/>
      <c r="D162" s="45" t="s">
        <v>559</v>
      </c>
      <c r="E162" s="44" t="s">
        <v>560</v>
      </c>
      <c r="F162" s="23">
        <v>45</v>
      </c>
      <c r="G162" s="23">
        <v>45</v>
      </c>
      <c r="H162" s="52">
        <f t="shared" si="6"/>
        <v>0</v>
      </c>
      <c r="I162" s="54">
        <f t="shared" si="7"/>
        <v>1</v>
      </c>
    </row>
    <row r="163" spans="1:9" ht="38.25">
      <c r="A163" s="248" t="s">
        <v>663</v>
      </c>
      <c r="B163" s="248" t="s">
        <v>622</v>
      </c>
      <c r="C163" s="21" t="s">
        <v>573</v>
      </c>
      <c r="D163" s="219"/>
      <c r="E163" s="44" t="s">
        <v>822</v>
      </c>
      <c r="F163" s="23">
        <f>F164+F169</f>
        <v>340.4</v>
      </c>
      <c r="G163" s="23">
        <f>G164+G169</f>
        <v>340.4</v>
      </c>
      <c r="H163" s="52">
        <f aca="true" t="shared" si="19" ref="H163:H174">F163-G163</f>
        <v>0</v>
      </c>
      <c r="I163" s="54">
        <f aca="true" t="shared" si="20" ref="I163:I174">G163/F163</f>
        <v>1</v>
      </c>
    </row>
    <row r="164" spans="1:9" ht="63.75">
      <c r="A164" s="248" t="s">
        <v>663</v>
      </c>
      <c r="B164" s="248" t="s">
        <v>622</v>
      </c>
      <c r="C164" s="21" t="s">
        <v>88</v>
      </c>
      <c r="D164" s="219"/>
      <c r="E164" s="44" t="s">
        <v>115</v>
      </c>
      <c r="F164" s="23">
        <f>F165+F167</f>
        <v>150</v>
      </c>
      <c r="G164" s="23">
        <f>G165+G167</f>
        <v>150</v>
      </c>
      <c r="H164" s="52">
        <f t="shared" si="19"/>
        <v>0</v>
      </c>
      <c r="I164" s="54">
        <f t="shared" si="20"/>
        <v>1</v>
      </c>
    </row>
    <row r="165" spans="1:9" ht="51">
      <c r="A165" s="248" t="s">
        <v>663</v>
      </c>
      <c r="B165" s="248" t="s">
        <v>622</v>
      </c>
      <c r="C165" s="21" t="s">
        <v>89</v>
      </c>
      <c r="D165" s="219"/>
      <c r="E165" s="220" t="s">
        <v>117</v>
      </c>
      <c r="F165" s="23">
        <f>F166</f>
        <v>100</v>
      </c>
      <c r="G165" s="23">
        <f>G166</f>
        <v>100</v>
      </c>
      <c r="H165" s="52">
        <f t="shared" si="19"/>
        <v>0</v>
      </c>
      <c r="I165" s="54">
        <f t="shared" si="20"/>
        <v>1</v>
      </c>
    </row>
    <row r="166" spans="1:9" ht="12.75">
      <c r="A166" s="248" t="s">
        <v>663</v>
      </c>
      <c r="B166" s="248" t="s">
        <v>622</v>
      </c>
      <c r="C166" s="21"/>
      <c r="D166" s="45" t="s">
        <v>559</v>
      </c>
      <c r="E166" s="44" t="s">
        <v>560</v>
      </c>
      <c r="F166" s="23">
        <v>100</v>
      </c>
      <c r="G166" s="23">
        <v>100</v>
      </c>
      <c r="H166" s="52">
        <f t="shared" si="19"/>
        <v>0</v>
      </c>
      <c r="I166" s="54">
        <f t="shared" si="20"/>
        <v>1</v>
      </c>
    </row>
    <row r="167" spans="1:9" ht="51">
      <c r="A167" s="248" t="s">
        <v>663</v>
      </c>
      <c r="B167" s="248" t="s">
        <v>622</v>
      </c>
      <c r="C167" s="21" t="s">
        <v>90</v>
      </c>
      <c r="D167" s="219"/>
      <c r="E167" s="220" t="s">
        <v>118</v>
      </c>
      <c r="F167" s="23">
        <f>F168</f>
        <v>50</v>
      </c>
      <c r="G167" s="23">
        <f>G168</f>
        <v>50</v>
      </c>
      <c r="H167" s="52">
        <f t="shared" si="19"/>
        <v>0</v>
      </c>
      <c r="I167" s="54">
        <f t="shared" si="20"/>
        <v>1</v>
      </c>
    </row>
    <row r="168" spans="1:9" ht="12.75">
      <c r="A168" s="248" t="s">
        <v>663</v>
      </c>
      <c r="B168" s="248" t="s">
        <v>622</v>
      </c>
      <c r="C168" s="21"/>
      <c r="D168" s="45" t="s">
        <v>559</v>
      </c>
      <c r="E168" s="44" t="s">
        <v>560</v>
      </c>
      <c r="F168" s="23">
        <v>50</v>
      </c>
      <c r="G168" s="23">
        <v>50</v>
      </c>
      <c r="H168" s="52">
        <f t="shared" si="19"/>
        <v>0</v>
      </c>
      <c r="I168" s="54">
        <f t="shared" si="20"/>
        <v>1</v>
      </c>
    </row>
    <row r="169" spans="1:9" ht="89.25">
      <c r="A169" s="248" t="s">
        <v>663</v>
      </c>
      <c r="B169" s="248" t="s">
        <v>622</v>
      </c>
      <c r="C169" s="21" t="s">
        <v>91</v>
      </c>
      <c r="D169" s="219"/>
      <c r="E169" s="44" t="s">
        <v>116</v>
      </c>
      <c r="F169" s="23">
        <f>F170</f>
        <v>190.4</v>
      </c>
      <c r="G169" s="23">
        <f>G170</f>
        <v>190.4</v>
      </c>
      <c r="H169" s="52">
        <f t="shared" si="19"/>
        <v>0</v>
      </c>
      <c r="I169" s="54">
        <f t="shared" si="20"/>
        <v>1</v>
      </c>
    </row>
    <row r="170" spans="1:9" ht="63.75">
      <c r="A170" s="248" t="s">
        <v>663</v>
      </c>
      <c r="B170" s="248" t="s">
        <v>622</v>
      </c>
      <c r="C170" s="21" t="s">
        <v>92</v>
      </c>
      <c r="D170" s="219"/>
      <c r="E170" s="220" t="s">
        <v>119</v>
      </c>
      <c r="F170" s="23">
        <f>F171</f>
        <v>190.4</v>
      </c>
      <c r="G170" s="23">
        <f>G171</f>
        <v>190.4</v>
      </c>
      <c r="H170" s="52">
        <f t="shared" si="19"/>
        <v>0</v>
      </c>
      <c r="I170" s="54">
        <f t="shared" si="20"/>
        <v>1</v>
      </c>
    </row>
    <row r="171" spans="1:9" ht="12.75">
      <c r="A171" s="248" t="s">
        <v>663</v>
      </c>
      <c r="B171" s="248" t="s">
        <v>622</v>
      </c>
      <c r="C171" s="21"/>
      <c r="D171" s="45" t="s">
        <v>559</v>
      </c>
      <c r="E171" s="44" t="s">
        <v>560</v>
      </c>
      <c r="F171" s="23">
        <v>190.4</v>
      </c>
      <c r="G171" s="23">
        <v>190.4</v>
      </c>
      <c r="H171" s="52">
        <f t="shared" si="19"/>
        <v>0</v>
      </c>
      <c r="I171" s="54">
        <f t="shared" si="20"/>
        <v>1</v>
      </c>
    </row>
    <row r="172" spans="1:9" ht="63.75">
      <c r="A172" s="248" t="s">
        <v>663</v>
      </c>
      <c r="B172" s="248" t="s">
        <v>622</v>
      </c>
      <c r="C172" s="21" t="s">
        <v>985</v>
      </c>
      <c r="D172" s="21"/>
      <c r="E172" s="22" t="s">
        <v>988</v>
      </c>
      <c r="F172" s="23">
        <f>F173</f>
        <v>3551.9</v>
      </c>
      <c r="G172" s="23">
        <f>G173</f>
        <v>3473.9</v>
      </c>
      <c r="H172" s="52">
        <f t="shared" si="19"/>
        <v>78</v>
      </c>
      <c r="I172" s="54">
        <f t="shared" si="20"/>
        <v>0.9780399222951096</v>
      </c>
    </row>
    <row r="173" spans="1:9" ht="63.75">
      <c r="A173" s="248" t="s">
        <v>663</v>
      </c>
      <c r="B173" s="248" t="s">
        <v>622</v>
      </c>
      <c r="C173" s="21" t="s">
        <v>987</v>
      </c>
      <c r="D173" s="21"/>
      <c r="E173" s="22" t="s">
        <v>986</v>
      </c>
      <c r="F173" s="23">
        <f>F174</f>
        <v>3551.9</v>
      </c>
      <c r="G173" s="23">
        <f>G174</f>
        <v>3473.9</v>
      </c>
      <c r="H173" s="52">
        <f t="shared" si="19"/>
        <v>78</v>
      </c>
      <c r="I173" s="54">
        <f t="shared" si="20"/>
        <v>0.9780399222951096</v>
      </c>
    </row>
    <row r="174" spans="1:9" ht="12.75">
      <c r="A174" s="248" t="s">
        <v>663</v>
      </c>
      <c r="B174" s="248" t="s">
        <v>622</v>
      </c>
      <c r="C174" s="21"/>
      <c r="D174" s="21" t="s">
        <v>559</v>
      </c>
      <c r="E174" s="22" t="s">
        <v>560</v>
      </c>
      <c r="F174" s="23">
        <v>3551.9</v>
      </c>
      <c r="G174" s="23">
        <v>3473.9</v>
      </c>
      <c r="H174" s="52">
        <f t="shared" si="19"/>
        <v>78</v>
      </c>
      <c r="I174" s="54">
        <f t="shared" si="20"/>
        <v>0.9780399222951096</v>
      </c>
    </row>
    <row r="175" spans="1:9" ht="12.75">
      <c r="A175" s="248" t="s">
        <v>663</v>
      </c>
      <c r="B175" s="21" t="s">
        <v>628</v>
      </c>
      <c r="C175" s="21"/>
      <c r="D175" s="21"/>
      <c r="E175" s="22" t="s">
        <v>629</v>
      </c>
      <c r="F175" s="23">
        <f>F176+F180</f>
        <v>25056.4</v>
      </c>
      <c r="G175" s="23">
        <f>G176+G180</f>
        <v>12977.9</v>
      </c>
      <c r="H175" s="52">
        <f t="shared" si="6"/>
        <v>12078.500000000002</v>
      </c>
      <c r="I175" s="54">
        <f t="shared" si="7"/>
        <v>0.5179475104165003</v>
      </c>
    </row>
    <row r="176" spans="1:9" ht="12.75">
      <c r="A176" s="248" t="s">
        <v>663</v>
      </c>
      <c r="B176" s="21" t="s">
        <v>630</v>
      </c>
      <c r="C176" s="21"/>
      <c r="D176" s="21"/>
      <c r="E176" s="22" t="s">
        <v>631</v>
      </c>
      <c r="F176" s="23">
        <f aca="true" t="shared" si="21" ref="F176:G178">F177</f>
        <v>478.3</v>
      </c>
      <c r="G176" s="23">
        <f t="shared" si="21"/>
        <v>477</v>
      </c>
      <c r="H176" s="52">
        <f t="shared" si="6"/>
        <v>1.3000000000000114</v>
      </c>
      <c r="I176" s="54">
        <f t="shared" si="7"/>
        <v>0.9972820405603178</v>
      </c>
    </row>
    <row r="177" spans="1:9" ht="12.75">
      <c r="A177" s="248" t="s">
        <v>663</v>
      </c>
      <c r="B177" s="248" t="s">
        <v>630</v>
      </c>
      <c r="C177" s="21" t="s">
        <v>584</v>
      </c>
      <c r="D177" s="21"/>
      <c r="E177" s="22" t="s">
        <v>797</v>
      </c>
      <c r="F177" s="23">
        <f t="shared" si="21"/>
        <v>478.3</v>
      </c>
      <c r="G177" s="23">
        <f t="shared" si="21"/>
        <v>477</v>
      </c>
      <c r="H177" s="52">
        <f t="shared" si="6"/>
        <v>1.3000000000000114</v>
      </c>
      <c r="I177" s="54">
        <f t="shared" si="7"/>
        <v>0.9972820405603178</v>
      </c>
    </row>
    <row r="178" spans="1:9" ht="89.25">
      <c r="A178" s="248" t="s">
        <v>663</v>
      </c>
      <c r="B178" s="248" t="s">
        <v>630</v>
      </c>
      <c r="C178" s="21" t="s">
        <v>661</v>
      </c>
      <c r="D178" s="21"/>
      <c r="E178" s="22" t="s">
        <v>662</v>
      </c>
      <c r="F178" s="23">
        <f t="shared" si="21"/>
        <v>478.3</v>
      </c>
      <c r="G178" s="23">
        <f t="shared" si="21"/>
        <v>477</v>
      </c>
      <c r="H178" s="52">
        <f t="shared" si="6"/>
        <v>1.3000000000000114</v>
      </c>
      <c r="I178" s="54">
        <f t="shared" si="7"/>
        <v>0.9972820405603178</v>
      </c>
    </row>
    <row r="179" spans="1:9" ht="25.5">
      <c r="A179" s="248" t="s">
        <v>663</v>
      </c>
      <c r="B179" s="248" t="s">
        <v>630</v>
      </c>
      <c r="C179" s="21"/>
      <c r="D179" s="21" t="s">
        <v>557</v>
      </c>
      <c r="E179" s="22" t="s">
        <v>558</v>
      </c>
      <c r="F179" s="23">
        <v>478.3</v>
      </c>
      <c r="G179" s="23">
        <v>477</v>
      </c>
      <c r="H179" s="52">
        <f t="shared" si="6"/>
        <v>1.3000000000000114</v>
      </c>
      <c r="I179" s="54">
        <f t="shared" si="7"/>
        <v>0.9972820405603178</v>
      </c>
    </row>
    <row r="180" spans="1:9" ht="12.75">
      <c r="A180" s="248" t="s">
        <v>663</v>
      </c>
      <c r="B180" s="21" t="s">
        <v>632</v>
      </c>
      <c r="C180" s="21"/>
      <c r="D180" s="21"/>
      <c r="E180" s="22" t="s">
        <v>633</v>
      </c>
      <c r="F180" s="23">
        <f>F198+F181+F189+F185+F196+F193</f>
        <v>24578.100000000002</v>
      </c>
      <c r="G180" s="23">
        <f>G198+G181+G189+G185+G196+G193</f>
        <v>12500.9</v>
      </c>
      <c r="H180" s="52">
        <f t="shared" si="6"/>
        <v>12077.200000000003</v>
      </c>
      <c r="I180" s="54">
        <f t="shared" si="7"/>
        <v>0.5086194620414108</v>
      </c>
    </row>
    <row r="181" spans="1:9" ht="38.25">
      <c r="A181" s="248" t="s">
        <v>663</v>
      </c>
      <c r="B181" s="248" t="s">
        <v>632</v>
      </c>
      <c r="C181" s="21" t="s">
        <v>570</v>
      </c>
      <c r="D181" s="21"/>
      <c r="E181" s="44" t="s">
        <v>811</v>
      </c>
      <c r="F181" s="23">
        <f aca="true" t="shared" si="22" ref="F181:G183">F182</f>
        <v>107.1</v>
      </c>
      <c r="G181" s="23">
        <f t="shared" si="22"/>
        <v>107.1</v>
      </c>
      <c r="H181" s="52">
        <f t="shared" si="6"/>
        <v>0</v>
      </c>
      <c r="I181" s="54">
        <f t="shared" si="7"/>
        <v>1</v>
      </c>
    </row>
    <row r="182" spans="1:9" ht="89.25">
      <c r="A182" s="248" t="s">
        <v>663</v>
      </c>
      <c r="B182" s="248" t="s">
        <v>632</v>
      </c>
      <c r="C182" s="21" t="s">
        <v>810</v>
      </c>
      <c r="D182" s="21"/>
      <c r="E182" s="44" t="s">
        <v>812</v>
      </c>
      <c r="F182" s="23">
        <f t="shared" si="22"/>
        <v>107.1</v>
      </c>
      <c r="G182" s="23">
        <f t="shared" si="22"/>
        <v>107.1</v>
      </c>
      <c r="H182" s="52">
        <f t="shared" si="6"/>
        <v>0</v>
      </c>
      <c r="I182" s="54">
        <f t="shared" si="7"/>
        <v>1</v>
      </c>
    </row>
    <row r="183" spans="1:9" ht="63.75">
      <c r="A183" s="248" t="s">
        <v>663</v>
      </c>
      <c r="B183" s="248" t="s">
        <v>632</v>
      </c>
      <c r="C183" s="21" t="s">
        <v>808</v>
      </c>
      <c r="D183" s="21"/>
      <c r="E183" s="22" t="s">
        <v>809</v>
      </c>
      <c r="F183" s="23">
        <f t="shared" si="22"/>
        <v>107.1</v>
      </c>
      <c r="G183" s="23">
        <f t="shared" si="22"/>
        <v>107.1</v>
      </c>
      <c r="H183" s="52">
        <f t="shared" si="6"/>
        <v>0</v>
      </c>
      <c r="I183" s="54">
        <f t="shared" si="7"/>
        <v>1</v>
      </c>
    </row>
    <row r="184" spans="1:9" ht="12.75">
      <c r="A184" s="248" t="s">
        <v>663</v>
      </c>
      <c r="B184" s="248" t="s">
        <v>632</v>
      </c>
      <c r="C184" s="21"/>
      <c r="D184" s="21" t="s">
        <v>559</v>
      </c>
      <c r="E184" s="22" t="s">
        <v>560</v>
      </c>
      <c r="F184" s="23">
        <v>107.1</v>
      </c>
      <c r="G184" s="23">
        <v>107.1</v>
      </c>
      <c r="H184" s="52">
        <f t="shared" si="6"/>
        <v>0</v>
      </c>
      <c r="I184" s="54">
        <f t="shared" si="7"/>
        <v>1</v>
      </c>
    </row>
    <row r="185" spans="1:9" ht="63.75">
      <c r="A185" s="248" t="s">
        <v>663</v>
      </c>
      <c r="B185" s="248" t="s">
        <v>632</v>
      </c>
      <c r="C185" s="219" t="s">
        <v>594</v>
      </c>
      <c r="D185" s="219"/>
      <c r="E185" s="22" t="s">
        <v>176</v>
      </c>
      <c r="F185" s="23">
        <f aca="true" t="shared" si="23" ref="F185:G187">F186</f>
        <v>4384.8</v>
      </c>
      <c r="G185" s="23">
        <f t="shared" si="23"/>
        <v>4384.8</v>
      </c>
      <c r="H185" s="52">
        <f t="shared" si="6"/>
        <v>0</v>
      </c>
      <c r="I185" s="54">
        <f t="shared" si="7"/>
        <v>1</v>
      </c>
    </row>
    <row r="186" spans="1:9" ht="89.25">
      <c r="A186" s="248" t="s">
        <v>663</v>
      </c>
      <c r="B186" s="248" t="s">
        <v>632</v>
      </c>
      <c r="C186" s="219" t="s">
        <v>164</v>
      </c>
      <c r="D186" s="219"/>
      <c r="E186" s="22" t="s">
        <v>177</v>
      </c>
      <c r="F186" s="23">
        <f t="shared" si="23"/>
        <v>4384.8</v>
      </c>
      <c r="G186" s="23">
        <f t="shared" si="23"/>
        <v>4384.8</v>
      </c>
      <c r="H186" s="52">
        <f t="shared" si="6"/>
        <v>0</v>
      </c>
      <c r="I186" s="54">
        <f t="shared" si="7"/>
        <v>1</v>
      </c>
    </row>
    <row r="187" spans="1:9" ht="51">
      <c r="A187" s="248" t="s">
        <v>663</v>
      </c>
      <c r="B187" s="248" t="s">
        <v>632</v>
      </c>
      <c r="C187" s="219" t="s">
        <v>165</v>
      </c>
      <c r="D187" s="219"/>
      <c r="E187" s="22" t="s">
        <v>178</v>
      </c>
      <c r="F187" s="23">
        <f t="shared" si="23"/>
        <v>4384.8</v>
      </c>
      <c r="G187" s="23">
        <f t="shared" si="23"/>
        <v>4384.8</v>
      </c>
      <c r="H187" s="52">
        <f t="shared" si="6"/>
        <v>0</v>
      </c>
      <c r="I187" s="54">
        <f t="shared" si="7"/>
        <v>1</v>
      </c>
    </row>
    <row r="188" spans="1:9" ht="12.75">
      <c r="A188" s="248" t="s">
        <v>663</v>
      </c>
      <c r="B188" s="248" t="s">
        <v>632</v>
      </c>
      <c r="C188" s="219"/>
      <c r="D188" s="21" t="s">
        <v>559</v>
      </c>
      <c r="E188" s="22" t="s">
        <v>560</v>
      </c>
      <c r="F188" s="23">
        <v>4384.8</v>
      </c>
      <c r="G188" s="23">
        <v>4384.8</v>
      </c>
      <c r="H188" s="52">
        <f t="shared" si="6"/>
        <v>0</v>
      </c>
      <c r="I188" s="54">
        <f t="shared" si="7"/>
        <v>1</v>
      </c>
    </row>
    <row r="189" spans="1:9" ht="51">
      <c r="A189" s="248" t="s">
        <v>663</v>
      </c>
      <c r="B189" s="248" t="s">
        <v>632</v>
      </c>
      <c r="C189" s="45" t="s">
        <v>576</v>
      </c>
      <c r="D189" s="45"/>
      <c r="E189" s="44" t="s">
        <v>926</v>
      </c>
      <c r="F189" s="23">
        <f aca="true" t="shared" si="24" ref="F189:G191">F190</f>
        <v>854.4</v>
      </c>
      <c r="G189" s="23">
        <f t="shared" si="24"/>
        <v>854.4</v>
      </c>
      <c r="H189" s="52">
        <f t="shared" si="6"/>
        <v>0</v>
      </c>
      <c r="I189" s="54">
        <f t="shared" si="7"/>
        <v>1</v>
      </c>
    </row>
    <row r="190" spans="1:9" ht="76.5">
      <c r="A190" s="248" t="s">
        <v>663</v>
      </c>
      <c r="B190" s="248" t="s">
        <v>632</v>
      </c>
      <c r="C190" s="45" t="s">
        <v>927</v>
      </c>
      <c r="D190" s="45"/>
      <c r="E190" s="44" t="s">
        <v>928</v>
      </c>
      <c r="F190" s="23">
        <f t="shared" si="24"/>
        <v>854.4</v>
      </c>
      <c r="G190" s="23">
        <f t="shared" si="24"/>
        <v>854.4</v>
      </c>
      <c r="H190" s="52">
        <f t="shared" si="6"/>
        <v>0</v>
      </c>
      <c r="I190" s="54">
        <f t="shared" si="7"/>
        <v>1</v>
      </c>
    </row>
    <row r="191" spans="1:9" ht="38.25">
      <c r="A191" s="248" t="s">
        <v>663</v>
      </c>
      <c r="B191" s="248" t="s">
        <v>632</v>
      </c>
      <c r="C191" s="45" t="s">
        <v>924</v>
      </c>
      <c r="D191" s="45"/>
      <c r="E191" s="44" t="s">
        <v>925</v>
      </c>
      <c r="F191" s="23">
        <f t="shared" si="24"/>
        <v>854.4</v>
      </c>
      <c r="G191" s="23">
        <f t="shared" si="24"/>
        <v>854.4</v>
      </c>
      <c r="H191" s="52">
        <f t="shared" si="6"/>
        <v>0</v>
      </c>
      <c r="I191" s="54">
        <f t="shared" si="7"/>
        <v>1</v>
      </c>
    </row>
    <row r="192" spans="1:9" ht="12.75">
      <c r="A192" s="248" t="s">
        <v>663</v>
      </c>
      <c r="B192" s="248" t="s">
        <v>632</v>
      </c>
      <c r="C192" s="45"/>
      <c r="D192" s="45" t="s">
        <v>559</v>
      </c>
      <c r="E192" s="44" t="s">
        <v>560</v>
      </c>
      <c r="F192" s="23">
        <v>854.4</v>
      </c>
      <c r="G192" s="23">
        <v>854.4</v>
      </c>
      <c r="H192" s="52">
        <f t="shared" si="6"/>
        <v>0</v>
      </c>
      <c r="I192" s="54">
        <f t="shared" si="7"/>
        <v>1</v>
      </c>
    </row>
    <row r="193" spans="1:9" ht="102">
      <c r="A193" s="248" t="s">
        <v>663</v>
      </c>
      <c r="B193" s="248" t="s">
        <v>632</v>
      </c>
      <c r="C193" s="21" t="s">
        <v>160</v>
      </c>
      <c r="D193" s="21"/>
      <c r="E193" s="22" t="s">
        <v>173</v>
      </c>
      <c r="F193" s="23">
        <f>F194</f>
        <v>5298.2</v>
      </c>
      <c r="G193" s="23">
        <f>G194</f>
        <v>5268.8</v>
      </c>
      <c r="H193" s="52">
        <f>F193-G193</f>
        <v>29.399999999999636</v>
      </c>
      <c r="I193" s="54">
        <f>G193/F193</f>
        <v>0.9944509456041675</v>
      </c>
    </row>
    <row r="194" spans="1:9" ht="70.5" customHeight="1">
      <c r="A194" s="248" t="s">
        <v>663</v>
      </c>
      <c r="B194" s="248" t="s">
        <v>632</v>
      </c>
      <c r="C194" s="21" t="s">
        <v>161</v>
      </c>
      <c r="D194" s="21"/>
      <c r="E194" s="22" t="s">
        <v>172</v>
      </c>
      <c r="F194" s="23">
        <f>F195</f>
        <v>5298.2</v>
      </c>
      <c r="G194" s="23">
        <f>G195</f>
        <v>5268.8</v>
      </c>
      <c r="H194" s="52">
        <f>F194-G194</f>
        <v>29.399999999999636</v>
      </c>
      <c r="I194" s="54">
        <f>G194/F194</f>
        <v>0.9944509456041675</v>
      </c>
    </row>
    <row r="195" spans="1:9" ht="12.75">
      <c r="A195" s="248" t="s">
        <v>663</v>
      </c>
      <c r="B195" s="248" t="s">
        <v>632</v>
      </c>
      <c r="C195" s="21"/>
      <c r="D195" s="21" t="s">
        <v>559</v>
      </c>
      <c r="E195" s="22" t="s">
        <v>560</v>
      </c>
      <c r="F195" s="23">
        <v>5298.2</v>
      </c>
      <c r="G195" s="23">
        <v>5268.8</v>
      </c>
      <c r="H195" s="52">
        <f>F195-G195</f>
        <v>29.399999999999636</v>
      </c>
      <c r="I195" s="54">
        <f>G195/F195</f>
        <v>0.9944509456041675</v>
      </c>
    </row>
    <row r="196" spans="1:9" ht="38.25">
      <c r="A196" s="248" t="s">
        <v>663</v>
      </c>
      <c r="B196" s="248" t="s">
        <v>632</v>
      </c>
      <c r="C196" s="45" t="s">
        <v>163</v>
      </c>
      <c r="D196" s="45"/>
      <c r="E196" s="44" t="s">
        <v>175</v>
      </c>
      <c r="F196" s="23">
        <f>F197</f>
        <v>13848</v>
      </c>
      <c r="G196" s="23">
        <f>G197</f>
        <v>1800.2</v>
      </c>
      <c r="H196" s="52">
        <f>F196-G196</f>
        <v>12047.8</v>
      </c>
      <c r="I196" s="54">
        <f>G196/F196</f>
        <v>0.12999711149624496</v>
      </c>
    </row>
    <row r="197" spans="1:9" ht="12.75">
      <c r="A197" s="248" t="s">
        <v>663</v>
      </c>
      <c r="B197" s="248" t="s">
        <v>632</v>
      </c>
      <c r="C197" s="45"/>
      <c r="D197" s="45" t="s">
        <v>559</v>
      </c>
      <c r="E197" s="44" t="s">
        <v>560</v>
      </c>
      <c r="F197" s="23">
        <v>13848</v>
      </c>
      <c r="G197" s="23">
        <v>1800.2</v>
      </c>
      <c r="H197" s="52">
        <f>F197-G197</f>
        <v>12047.8</v>
      </c>
      <c r="I197" s="54">
        <f>G197/F197</f>
        <v>0.12999711149624496</v>
      </c>
    </row>
    <row r="198" spans="1:9" ht="12.75">
      <c r="A198" s="248" t="s">
        <v>663</v>
      </c>
      <c r="B198" s="248" t="s">
        <v>632</v>
      </c>
      <c r="C198" s="21" t="s">
        <v>584</v>
      </c>
      <c r="D198" s="21"/>
      <c r="E198" s="22" t="s">
        <v>797</v>
      </c>
      <c r="F198" s="23">
        <f>F199+F201</f>
        <v>85.6</v>
      </c>
      <c r="G198" s="23">
        <f>G199+G201</f>
        <v>85.6</v>
      </c>
      <c r="H198" s="52">
        <f t="shared" si="6"/>
        <v>0</v>
      </c>
      <c r="I198" s="54">
        <f t="shared" si="7"/>
        <v>1</v>
      </c>
    </row>
    <row r="199" spans="1:9" ht="89.25">
      <c r="A199" s="248" t="s">
        <v>663</v>
      </c>
      <c r="B199" s="248" t="s">
        <v>632</v>
      </c>
      <c r="C199" s="21" t="s">
        <v>748</v>
      </c>
      <c r="D199" s="21"/>
      <c r="E199" s="22" t="s">
        <v>749</v>
      </c>
      <c r="F199" s="23">
        <f>F200</f>
        <v>53.6</v>
      </c>
      <c r="G199" s="23">
        <f>G200</f>
        <v>53.6</v>
      </c>
      <c r="H199" s="52">
        <f t="shared" si="6"/>
        <v>0</v>
      </c>
      <c r="I199" s="54">
        <f t="shared" si="7"/>
        <v>1</v>
      </c>
    </row>
    <row r="200" spans="1:9" ht="12.75">
      <c r="A200" s="248" t="s">
        <v>663</v>
      </c>
      <c r="B200" s="248" t="s">
        <v>632</v>
      </c>
      <c r="C200" s="21"/>
      <c r="D200" s="21" t="s">
        <v>559</v>
      </c>
      <c r="E200" s="22" t="s">
        <v>560</v>
      </c>
      <c r="F200" s="23">
        <v>53.6</v>
      </c>
      <c r="G200" s="23">
        <v>53.6</v>
      </c>
      <c r="H200" s="52">
        <f t="shared" si="6"/>
        <v>0</v>
      </c>
      <c r="I200" s="54">
        <f t="shared" si="7"/>
        <v>1</v>
      </c>
    </row>
    <row r="201" spans="1:9" ht="25.5">
      <c r="A201" s="248" t="s">
        <v>663</v>
      </c>
      <c r="B201" s="248" t="s">
        <v>632</v>
      </c>
      <c r="C201" s="21" t="s">
        <v>970</v>
      </c>
      <c r="D201" s="21"/>
      <c r="E201" s="22" t="s">
        <v>969</v>
      </c>
      <c r="F201" s="23">
        <f>F202</f>
        <v>32</v>
      </c>
      <c r="G201" s="23">
        <f>G202</f>
        <v>32</v>
      </c>
      <c r="H201" s="52">
        <f t="shared" si="6"/>
        <v>0</v>
      </c>
      <c r="I201" s="54">
        <f t="shared" si="7"/>
        <v>1</v>
      </c>
    </row>
    <row r="202" spans="1:9" ht="25.5">
      <c r="A202" s="248" t="s">
        <v>663</v>
      </c>
      <c r="B202" s="248" t="s">
        <v>632</v>
      </c>
      <c r="C202" s="21"/>
      <c r="D202" s="21" t="s">
        <v>557</v>
      </c>
      <c r="E202" s="22" t="s">
        <v>558</v>
      </c>
      <c r="F202" s="23">
        <v>32</v>
      </c>
      <c r="G202" s="23">
        <v>32</v>
      </c>
      <c r="H202" s="52">
        <f t="shared" si="6"/>
        <v>0</v>
      </c>
      <c r="I202" s="54">
        <f t="shared" si="7"/>
        <v>1</v>
      </c>
    </row>
    <row r="203" spans="1:9" ht="12.75">
      <c r="A203" s="248" t="s">
        <v>663</v>
      </c>
      <c r="B203" s="21" t="s">
        <v>638</v>
      </c>
      <c r="C203" s="21"/>
      <c r="D203" s="21"/>
      <c r="E203" s="22" t="s">
        <v>639</v>
      </c>
      <c r="F203" s="23">
        <f aca="true" t="shared" si="25" ref="F203:G206">F204</f>
        <v>300.2</v>
      </c>
      <c r="G203" s="23">
        <f t="shared" si="25"/>
        <v>300.2</v>
      </c>
      <c r="H203" s="52">
        <f>F203-G203</f>
        <v>0</v>
      </c>
      <c r="I203" s="54">
        <f>G203/F203</f>
        <v>1</v>
      </c>
    </row>
    <row r="204" spans="1:9" ht="12.75">
      <c r="A204" s="248" t="s">
        <v>663</v>
      </c>
      <c r="B204" s="21" t="s">
        <v>640</v>
      </c>
      <c r="C204" s="21"/>
      <c r="D204" s="21"/>
      <c r="E204" s="22" t="s">
        <v>641</v>
      </c>
      <c r="F204" s="23">
        <f t="shared" si="25"/>
        <v>300.2</v>
      </c>
      <c r="G204" s="23">
        <f t="shared" si="25"/>
        <v>300.2</v>
      </c>
      <c r="H204" s="52">
        <f>F204-G204</f>
        <v>0</v>
      </c>
      <c r="I204" s="54">
        <f>G204/F204</f>
        <v>1</v>
      </c>
    </row>
    <row r="205" spans="1:9" ht="48.75" customHeight="1">
      <c r="A205" s="248" t="s">
        <v>663</v>
      </c>
      <c r="B205" s="248" t="s">
        <v>640</v>
      </c>
      <c r="C205" s="21" t="s">
        <v>985</v>
      </c>
      <c r="D205" s="21"/>
      <c r="E205" s="22" t="s">
        <v>988</v>
      </c>
      <c r="F205" s="23">
        <f t="shared" si="25"/>
        <v>300.2</v>
      </c>
      <c r="G205" s="23">
        <f t="shared" si="25"/>
        <v>300.2</v>
      </c>
      <c r="H205" s="52">
        <f>F205-G205</f>
        <v>0</v>
      </c>
      <c r="I205" s="54">
        <f>G205/F205</f>
        <v>1</v>
      </c>
    </row>
    <row r="206" spans="1:9" ht="63.75">
      <c r="A206" s="248" t="s">
        <v>663</v>
      </c>
      <c r="B206" s="248" t="s">
        <v>640</v>
      </c>
      <c r="C206" s="21" t="s">
        <v>987</v>
      </c>
      <c r="D206" s="21"/>
      <c r="E206" s="22" t="s">
        <v>986</v>
      </c>
      <c r="F206" s="23">
        <f t="shared" si="25"/>
        <v>300.2</v>
      </c>
      <c r="G206" s="23">
        <f t="shared" si="25"/>
        <v>300.2</v>
      </c>
      <c r="H206" s="52">
        <f>F206-G206</f>
        <v>0</v>
      </c>
      <c r="I206" s="54">
        <f>G206/F206</f>
        <v>1</v>
      </c>
    </row>
    <row r="207" spans="1:9" ht="12.75">
      <c r="A207" s="248" t="s">
        <v>663</v>
      </c>
      <c r="B207" s="248" t="s">
        <v>640</v>
      </c>
      <c r="C207" s="21"/>
      <c r="D207" s="21" t="s">
        <v>559</v>
      </c>
      <c r="E207" s="22" t="s">
        <v>560</v>
      </c>
      <c r="F207" s="23">
        <v>300.2</v>
      </c>
      <c r="G207" s="23">
        <v>300.2</v>
      </c>
      <c r="H207" s="52">
        <f>F207-G207</f>
        <v>0</v>
      </c>
      <c r="I207" s="54">
        <f>G207/F207</f>
        <v>1</v>
      </c>
    </row>
    <row r="208" spans="1:9" ht="38.25">
      <c r="A208" s="248" t="s">
        <v>663</v>
      </c>
      <c r="B208" s="21" t="s">
        <v>642</v>
      </c>
      <c r="C208" s="21"/>
      <c r="D208" s="21"/>
      <c r="E208" s="22" t="s">
        <v>643</v>
      </c>
      <c r="F208" s="23">
        <f aca="true" t="shared" si="26" ref="F208:G211">F209</f>
        <v>1443</v>
      </c>
      <c r="G208" s="23">
        <f t="shared" si="26"/>
        <v>1434.6</v>
      </c>
      <c r="H208" s="52">
        <f t="shared" si="6"/>
        <v>8.400000000000091</v>
      </c>
      <c r="I208" s="54">
        <f t="shared" si="7"/>
        <v>0.9941787941787941</v>
      </c>
    </row>
    <row r="209" spans="1:9" ht="25.5">
      <c r="A209" s="248" t="s">
        <v>663</v>
      </c>
      <c r="B209" s="21" t="s">
        <v>644</v>
      </c>
      <c r="C209" s="21"/>
      <c r="D209" s="21"/>
      <c r="E209" s="22" t="s">
        <v>645</v>
      </c>
      <c r="F209" s="23">
        <f t="shared" si="26"/>
        <v>1443</v>
      </c>
      <c r="G209" s="23">
        <f t="shared" si="26"/>
        <v>1434.6</v>
      </c>
      <c r="H209" s="52">
        <f t="shared" si="6"/>
        <v>8.400000000000091</v>
      </c>
      <c r="I209" s="54">
        <f t="shared" si="7"/>
        <v>0.9941787941787941</v>
      </c>
    </row>
    <row r="210" spans="1:9" ht="25.5">
      <c r="A210" s="248" t="s">
        <v>663</v>
      </c>
      <c r="B210" s="248" t="s">
        <v>644</v>
      </c>
      <c r="C210" s="21" t="s">
        <v>565</v>
      </c>
      <c r="D210" s="21"/>
      <c r="E210" s="22" t="s">
        <v>807</v>
      </c>
      <c r="F210" s="23">
        <f t="shared" si="26"/>
        <v>1443</v>
      </c>
      <c r="G210" s="23">
        <f t="shared" si="26"/>
        <v>1434.6</v>
      </c>
      <c r="H210" s="52">
        <f t="shared" si="6"/>
        <v>8.400000000000091</v>
      </c>
      <c r="I210" s="54">
        <f t="shared" si="7"/>
        <v>0.9941787941787941</v>
      </c>
    </row>
    <row r="211" spans="1:9" ht="38.25">
      <c r="A211" s="248" t="s">
        <v>663</v>
      </c>
      <c r="B211" s="248" t="s">
        <v>644</v>
      </c>
      <c r="C211" s="21" t="s">
        <v>666</v>
      </c>
      <c r="D211" s="21"/>
      <c r="E211" s="22" t="s">
        <v>667</v>
      </c>
      <c r="F211" s="23">
        <f t="shared" si="26"/>
        <v>1443</v>
      </c>
      <c r="G211" s="23">
        <f t="shared" si="26"/>
        <v>1434.6</v>
      </c>
      <c r="H211" s="52">
        <f t="shared" si="6"/>
        <v>8.400000000000091</v>
      </c>
      <c r="I211" s="54">
        <f t="shared" si="7"/>
        <v>0.9941787941787941</v>
      </c>
    </row>
    <row r="212" spans="1:9" ht="25.5">
      <c r="A212" s="248" t="s">
        <v>663</v>
      </c>
      <c r="B212" s="248" t="s">
        <v>644</v>
      </c>
      <c r="C212" s="21"/>
      <c r="D212" s="21" t="s">
        <v>646</v>
      </c>
      <c r="E212" s="22" t="s">
        <v>668</v>
      </c>
      <c r="F212" s="23">
        <v>1443</v>
      </c>
      <c r="G212" s="23">
        <v>1434.6</v>
      </c>
      <c r="H212" s="52">
        <f t="shared" si="6"/>
        <v>8.400000000000091</v>
      </c>
      <c r="I212" s="54">
        <f t="shared" si="7"/>
        <v>0.9941787941787941</v>
      </c>
    </row>
    <row r="213" spans="1:9" ht="66" customHeight="1">
      <c r="A213" s="248" t="s">
        <v>663</v>
      </c>
      <c r="B213" s="21" t="s">
        <v>647</v>
      </c>
      <c r="C213" s="21"/>
      <c r="D213" s="21"/>
      <c r="E213" s="22" t="s">
        <v>750</v>
      </c>
      <c r="F213" s="23">
        <f aca="true" t="shared" si="27" ref="F213:G216">F214</f>
        <v>34892.1</v>
      </c>
      <c r="G213" s="23">
        <f t="shared" si="27"/>
        <v>34892.1</v>
      </c>
      <c r="H213" s="52">
        <f t="shared" si="6"/>
        <v>0</v>
      </c>
      <c r="I213" s="54">
        <f t="shared" si="7"/>
        <v>1</v>
      </c>
    </row>
    <row r="214" spans="1:9" ht="51">
      <c r="A214" s="248" t="s">
        <v>663</v>
      </c>
      <c r="B214" s="21" t="s">
        <v>648</v>
      </c>
      <c r="C214" s="21"/>
      <c r="D214" s="21"/>
      <c r="E214" s="22" t="s">
        <v>649</v>
      </c>
      <c r="F214" s="23">
        <f t="shared" si="27"/>
        <v>34892.1</v>
      </c>
      <c r="G214" s="23">
        <f t="shared" si="27"/>
        <v>34892.1</v>
      </c>
      <c r="H214" s="52">
        <f t="shared" si="6"/>
        <v>0</v>
      </c>
      <c r="I214" s="54">
        <f t="shared" si="7"/>
        <v>1</v>
      </c>
    </row>
    <row r="215" spans="1:9" ht="12.75">
      <c r="A215" s="248" t="s">
        <v>663</v>
      </c>
      <c r="B215" s="248" t="s">
        <v>648</v>
      </c>
      <c r="C215" s="21" t="s">
        <v>751</v>
      </c>
      <c r="D215" s="21"/>
      <c r="E215" s="22" t="s">
        <v>813</v>
      </c>
      <c r="F215" s="23">
        <f t="shared" si="27"/>
        <v>34892.1</v>
      </c>
      <c r="G215" s="23">
        <f t="shared" si="27"/>
        <v>34892.1</v>
      </c>
      <c r="H215" s="52">
        <f t="shared" si="6"/>
        <v>0</v>
      </c>
      <c r="I215" s="54">
        <f t="shared" si="7"/>
        <v>1</v>
      </c>
    </row>
    <row r="216" spans="1:9" ht="76.5">
      <c r="A216" s="248" t="s">
        <v>663</v>
      </c>
      <c r="B216" s="248" t="s">
        <v>648</v>
      </c>
      <c r="C216" s="21" t="s">
        <v>752</v>
      </c>
      <c r="D216" s="21"/>
      <c r="E216" s="22" t="s">
        <v>753</v>
      </c>
      <c r="F216" s="23">
        <f t="shared" si="27"/>
        <v>34892.1</v>
      </c>
      <c r="G216" s="23">
        <f t="shared" si="27"/>
        <v>34892.1</v>
      </c>
      <c r="H216" s="52">
        <f t="shared" si="6"/>
        <v>0</v>
      </c>
      <c r="I216" s="54">
        <f t="shared" si="7"/>
        <v>1</v>
      </c>
    </row>
    <row r="217" spans="1:9" ht="12.75">
      <c r="A217" s="248" t="s">
        <v>663</v>
      </c>
      <c r="B217" s="248" t="s">
        <v>648</v>
      </c>
      <c r="C217" s="21"/>
      <c r="D217" s="21" t="s">
        <v>559</v>
      </c>
      <c r="E217" s="22" t="s">
        <v>560</v>
      </c>
      <c r="F217" s="23">
        <f>34800.1+92</f>
        <v>34892.1</v>
      </c>
      <c r="G217" s="23">
        <f>34800.1+92</f>
        <v>34892.1</v>
      </c>
      <c r="H217" s="52">
        <f t="shared" si="6"/>
        <v>0</v>
      </c>
      <c r="I217" s="54">
        <f t="shared" si="7"/>
        <v>1</v>
      </c>
    </row>
    <row r="218" spans="1:9" ht="12.75">
      <c r="A218" s="248" t="s">
        <v>663</v>
      </c>
      <c r="B218" s="248" t="s">
        <v>648</v>
      </c>
      <c r="C218" s="21"/>
      <c r="D218" s="21"/>
      <c r="E218" s="25"/>
      <c r="F218" s="23"/>
      <c r="G218" s="23"/>
      <c r="H218" s="36"/>
      <c r="I218" s="53"/>
    </row>
    <row r="219" spans="1:15" s="32" customFormat="1" ht="38.25">
      <c r="A219" s="19" t="s">
        <v>669</v>
      </c>
      <c r="B219" s="19"/>
      <c r="C219" s="19"/>
      <c r="D219" s="19"/>
      <c r="E219" s="30" t="s">
        <v>670</v>
      </c>
      <c r="F219" s="33">
        <f>F220+F266+F261+F251</f>
        <v>19159.899999999998</v>
      </c>
      <c r="G219" s="33">
        <f>G220+G266+G261+G251</f>
        <v>19099.600000000002</v>
      </c>
      <c r="H219" s="36">
        <f t="shared" si="6"/>
        <v>60.299999999995634</v>
      </c>
      <c r="I219" s="53">
        <f t="shared" si="7"/>
        <v>0.9968528019457307</v>
      </c>
      <c r="K219" s="246"/>
      <c r="L219" s="246"/>
      <c r="M219" s="246"/>
      <c r="N219" s="246"/>
      <c r="O219" s="246"/>
    </row>
    <row r="220" spans="1:9" ht="25.5">
      <c r="A220" s="248" t="s">
        <v>669</v>
      </c>
      <c r="B220" s="21" t="s">
        <v>548</v>
      </c>
      <c r="C220" s="21"/>
      <c r="D220" s="21"/>
      <c r="E220" s="22" t="s">
        <v>549</v>
      </c>
      <c r="F220" s="23">
        <f>F221+F240</f>
        <v>14366.4</v>
      </c>
      <c r="G220" s="23">
        <f>G221+G240</f>
        <v>14366.2</v>
      </c>
      <c r="H220" s="52">
        <f t="shared" si="6"/>
        <v>0.1999999999989086</v>
      </c>
      <c r="I220" s="54">
        <f t="shared" si="7"/>
        <v>0.9999860786279097</v>
      </c>
    </row>
    <row r="221" spans="1:9" ht="76.5">
      <c r="A221" s="248" t="s">
        <v>669</v>
      </c>
      <c r="B221" s="21" t="s">
        <v>561</v>
      </c>
      <c r="C221" s="21"/>
      <c r="D221" s="21"/>
      <c r="E221" s="22" t="s">
        <v>671</v>
      </c>
      <c r="F221" s="23">
        <f>F222+F236+F227+F232</f>
        <v>7850.5</v>
      </c>
      <c r="G221" s="23">
        <f>G222+G236+G227+G232</f>
        <v>7850.400000000001</v>
      </c>
      <c r="H221" s="52">
        <f t="shared" si="6"/>
        <v>0.0999999999994543</v>
      </c>
      <c r="I221" s="54">
        <f t="shared" si="7"/>
        <v>0.9999872619578372</v>
      </c>
    </row>
    <row r="222" spans="1:9" ht="25.5">
      <c r="A222" s="248" t="s">
        <v>669</v>
      </c>
      <c r="B222" s="248" t="s">
        <v>561</v>
      </c>
      <c r="C222" s="21" t="s">
        <v>591</v>
      </c>
      <c r="D222" s="21"/>
      <c r="E222" s="22" t="s">
        <v>795</v>
      </c>
      <c r="F222" s="23">
        <f>F223</f>
        <v>7813.8</v>
      </c>
      <c r="G222" s="23">
        <f>G223</f>
        <v>7813.700000000001</v>
      </c>
      <c r="H222" s="52">
        <f t="shared" si="6"/>
        <v>0.0999999999994543</v>
      </c>
      <c r="I222" s="54">
        <f t="shared" si="7"/>
        <v>0.9999872021295657</v>
      </c>
    </row>
    <row r="223" spans="1:9" ht="51">
      <c r="A223" s="248" t="s">
        <v>669</v>
      </c>
      <c r="B223" s="248" t="s">
        <v>561</v>
      </c>
      <c r="C223" s="21" t="s">
        <v>657</v>
      </c>
      <c r="D223" s="21"/>
      <c r="E223" s="22" t="s">
        <v>658</v>
      </c>
      <c r="F223" s="23">
        <f>SUM(F224:F226)</f>
        <v>7813.8</v>
      </c>
      <c r="G223" s="23">
        <f>SUM(G224:G226)</f>
        <v>7813.700000000001</v>
      </c>
      <c r="H223" s="52">
        <f t="shared" si="6"/>
        <v>0.0999999999994543</v>
      </c>
      <c r="I223" s="54">
        <f t="shared" si="7"/>
        <v>0.9999872021295657</v>
      </c>
    </row>
    <row r="224" spans="1:9" ht="89.25">
      <c r="A224" s="248" t="s">
        <v>669</v>
      </c>
      <c r="B224" s="248" t="s">
        <v>561</v>
      </c>
      <c r="C224" s="21"/>
      <c r="D224" s="21" t="s">
        <v>552</v>
      </c>
      <c r="E224" s="22" t="s">
        <v>659</v>
      </c>
      <c r="F224" s="23">
        <v>7346.3</v>
      </c>
      <c r="G224" s="23">
        <v>7346.3</v>
      </c>
      <c r="H224" s="52">
        <f t="shared" si="6"/>
        <v>0</v>
      </c>
      <c r="I224" s="54">
        <f t="shared" si="7"/>
        <v>1</v>
      </c>
    </row>
    <row r="225" spans="1:9" ht="38.25">
      <c r="A225" s="248" t="s">
        <v>669</v>
      </c>
      <c r="B225" s="248" t="s">
        <v>561</v>
      </c>
      <c r="C225" s="21"/>
      <c r="D225" s="21" t="s">
        <v>553</v>
      </c>
      <c r="E225" s="22" t="s">
        <v>660</v>
      </c>
      <c r="F225" s="23">
        <v>465.4</v>
      </c>
      <c r="G225" s="23">
        <v>465.3</v>
      </c>
      <c r="H225" s="52">
        <f t="shared" si="6"/>
        <v>0.0999999999999659</v>
      </c>
      <c r="I225" s="54">
        <f t="shared" si="7"/>
        <v>0.9997851310700473</v>
      </c>
    </row>
    <row r="226" spans="1:9" ht="12.75">
      <c r="A226" s="248" t="s">
        <v>669</v>
      </c>
      <c r="B226" s="248" t="s">
        <v>561</v>
      </c>
      <c r="C226" s="21"/>
      <c r="D226" s="21" t="s">
        <v>554</v>
      </c>
      <c r="E226" s="22" t="s">
        <v>555</v>
      </c>
      <c r="F226" s="23">
        <v>2.1</v>
      </c>
      <c r="G226" s="23">
        <v>2.1</v>
      </c>
      <c r="H226" s="52">
        <f t="shared" si="6"/>
        <v>0</v>
      </c>
      <c r="I226" s="54">
        <f t="shared" si="7"/>
        <v>1</v>
      </c>
    </row>
    <row r="227" spans="1:9" ht="38.25">
      <c r="A227" s="248" t="s">
        <v>669</v>
      </c>
      <c r="B227" s="248" t="s">
        <v>561</v>
      </c>
      <c r="C227" s="21" t="s">
        <v>570</v>
      </c>
      <c r="D227" s="21"/>
      <c r="E227" s="22" t="s">
        <v>181</v>
      </c>
      <c r="F227" s="23">
        <f>F228</f>
        <v>6.3</v>
      </c>
      <c r="G227" s="23">
        <f>G228</f>
        <v>6.3</v>
      </c>
      <c r="H227" s="52">
        <f aca="true" t="shared" si="28" ref="H227:H239">F227-G227</f>
        <v>0</v>
      </c>
      <c r="I227" s="54">
        <f aca="true" t="shared" si="29" ref="I227:I239">G227/F227</f>
        <v>1</v>
      </c>
    </row>
    <row r="228" spans="1:9" ht="89.25">
      <c r="A228" s="248" t="s">
        <v>669</v>
      </c>
      <c r="B228" s="248" t="s">
        <v>561</v>
      </c>
      <c r="C228" s="21" t="s">
        <v>810</v>
      </c>
      <c r="D228" s="21"/>
      <c r="E228" s="22" t="s">
        <v>180</v>
      </c>
      <c r="F228" s="23">
        <f>F229</f>
        <v>6.3</v>
      </c>
      <c r="G228" s="23">
        <f>G229</f>
        <v>6.3</v>
      </c>
      <c r="H228" s="52">
        <f t="shared" si="28"/>
        <v>0</v>
      </c>
      <c r="I228" s="54">
        <f t="shared" si="29"/>
        <v>1</v>
      </c>
    </row>
    <row r="229" spans="1:9" ht="63.75">
      <c r="A229" s="248" t="s">
        <v>669</v>
      </c>
      <c r="B229" s="248" t="s">
        <v>561</v>
      </c>
      <c r="C229" s="21" t="s">
        <v>97</v>
      </c>
      <c r="D229" s="21"/>
      <c r="E229" s="22" t="s">
        <v>125</v>
      </c>
      <c r="F229" s="23">
        <f>F230+F231</f>
        <v>6.3</v>
      </c>
      <c r="G229" s="23">
        <f>G230+G231</f>
        <v>6.3</v>
      </c>
      <c r="H229" s="52">
        <f t="shared" si="28"/>
        <v>0</v>
      </c>
      <c r="I229" s="54">
        <f t="shared" si="29"/>
        <v>1</v>
      </c>
    </row>
    <row r="230" spans="1:9" ht="89.25">
      <c r="A230" s="248" t="s">
        <v>669</v>
      </c>
      <c r="B230" s="248" t="s">
        <v>561</v>
      </c>
      <c r="C230" s="21"/>
      <c r="D230" s="21" t="s">
        <v>552</v>
      </c>
      <c r="E230" s="22" t="s">
        <v>659</v>
      </c>
      <c r="F230" s="23">
        <v>2.9</v>
      </c>
      <c r="G230" s="23">
        <v>2.9</v>
      </c>
      <c r="H230" s="52">
        <f t="shared" si="28"/>
        <v>0</v>
      </c>
      <c r="I230" s="54">
        <f t="shared" si="29"/>
        <v>1</v>
      </c>
    </row>
    <row r="231" spans="1:9" ht="38.25">
      <c r="A231" s="248" t="s">
        <v>669</v>
      </c>
      <c r="B231" s="248" t="s">
        <v>561</v>
      </c>
      <c r="C231" s="21"/>
      <c r="D231" s="21" t="s">
        <v>553</v>
      </c>
      <c r="E231" s="22" t="s">
        <v>660</v>
      </c>
      <c r="F231" s="23">
        <v>3.4</v>
      </c>
      <c r="G231" s="23">
        <v>3.4</v>
      </c>
      <c r="H231" s="52">
        <f t="shared" si="28"/>
        <v>0</v>
      </c>
      <c r="I231" s="54">
        <f t="shared" si="29"/>
        <v>1</v>
      </c>
    </row>
    <row r="232" spans="1:9" ht="51">
      <c r="A232" s="248" t="s">
        <v>669</v>
      </c>
      <c r="B232" s="248" t="s">
        <v>561</v>
      </c>
      <c r="C232" s="21" t="s">
        <v>825</v>
      </c>
      <c r="D232" s="21"/>
      <c r="E232" s="44" t="s">
        <v>827</v>
      </c>
      <c r="F232" s="23">
        <f aca="true" t="shared" si="30" ref="F232:G234">F233</f>
        <v>0.4</v>
      </c>
      <c r="G232" s="23">
        <f t="shared" si="30"/>
        <v>0.4</v>
      </c>
      <c r="H232" s="52">
        <f t="shared" si="28"/>
        <v>0</v>
      </c>
      <c r="I232" s="54">
        <f t="shared" si="29"/>
        <v>1</v>
      </c>
    </row>
    <row r="233" spans="1:9" ht="76.5">
      <c r="A233" s="248" t="s">
        <v>669</v>
      </c>
      <c r="B233" s="248" t="s">
        <v>561</v>
      </c>
      <c r="C233" s="21" t="s">
        <v>826</v>
      </c>
      <c r="D233" s="21"/>
      <c r="E233" s="44" t="s">
        <v>828</v>
      </c>
      <c r="F233" s="23">
        <f t="shared" si="30"/>
        <v>0.4</v>
      </c>
      <c r="G233" s="23">
        <f t="shared" si="30"/>
        <v>0.4</v>
      </c>
      <c r="H233" s="52">
        <f t="shared" si="28"/>
        <v>0</v>
      </c>
      <c r="I233" s="54">
        <f t="shared" si="29"/>
        <v>1</v>
      </c>
    </row>
    <row r="234" spans="1:9" ht="25.5">
      <c r="A234" s="248" t="s">
        <v>669</v>
      </c>
      <c r="B234" s="248" t="s">
        <v>561</v>
      </c>
      <c r="C234" s="21" t="s">
        <v>824</v>
      </c>
      <c r="D234" s="21"/>
      <c r="E234" s="22" t="s">
        <v>588</v>
      </c>
      <c r="F234" s="23">
        <f t="shared" si="30"/>
        <v>0.4</v>
      </c>
      <c r="G234" s="23">
        <f t="shared" si="30"/>
        <v>0.4</v>
      </c>
      <c r="H234" s="52">
        <f t="shared" si="28"/>
        <v>0</v>
      </c>
      <c r="I234" s="54">
        <f t="shared" si="29"/>
        <v>1</v>
      </c>
    </row>
    <row r="235" spans="1:9" ht="38.25">
      <c r="A235" s="248" t="s">
        <v>669</v>
      </c>
      <c r="B235" s="248" t="s">
        <v>561</v>
      </c>
      <c r="C235" s="21"/>
      <c r="D235" s="21" t="s">
        <v>553</v>
      </c>
      <c r="E235" s="22" t="s">
        <v>660</v>
      </c>
      <c r="F235" s="23">
        <v>0.4</v>
      </c>
      <c r="G235" s="23">
        <v>0.4</v>
      </c>
      <c r="H235" s="52">
        <f t="shared" si="28"/>
        <v>0</v>
      </c>
      <c r="I235" s="54">
        <f t="shared" si="29"/>
        <v>1</v>
      </c>
    </row>
    <row r="236" spans="1:9" ht="38.25">
      <c r="A236" s="248" t="s">
        <v>669</v>
      </c>
      <c r="B236" s="248" t="s">
        <v>561</v>
      </c>
      <c r="C236" s="21" t="s">
        <v>581</v>
      </c>
      <c r="D236" s="21"/>
      <c r="E236" s="44" t="s">
        <v>120</v>
      </c>
      <c r="F236" s="23">
        <f aca="true" t="shared" si="31" ref="F236:G238">F237</f>
        <v>30</v>
      </c>
      <c r="G236" s="23">
        <f t="shared" si="31"/>
        <v>30</v>
      </c>
      <c r="H236" s="52">
        <f t="shared" si="28"/>
        <v>0</v>
      </c>
      <c r="I236" s="54">
        <f t="shared" si="29"/>
        <v>1</v>
      </c>
    </row>
    <row r="237" spans="1:9" ht="66" customHeight="1">
      <c r="A237" s="248" t="s">
        <v>669</v>
      </c>
      <c r="B237" s="248" t="s">
        <v>561</v>
      </c>
      <c r="C237" s="21" t="s">
        <v>93</v>
      </c>
      <c r="D237" s="21"/>
      <c r="E237" s="44" t="s">
        <v>121</v>
      </c>
      <c r="F237" s="23">
        <f t="shared" si="31"/>
        <v>30</v>
      </c>
      <c r="G237" s="23">
        <f t="shared" si="31"/>
        <v>30</v>
      </c>
      <c r="H237" s="52">
        <f t="shared" si="28"/>
        <v>0</v>
      </c>
      <c r="I237" s="54">
        <f t="shared" si="29"/>
        <v>1</v>
      </c>
    </row>
    <row r="238" spans="1:9" ht="101.25" customHeight="1">
      <c r="A238" s="248" t="s">
        <v>669</v>
      </c>
      <c r="B238" s="248" t="s">
        <v>561</v>
      </c>
      <c r="C238" s="21" t="s">
        <v>94</v>
      </c>
      <c r="D238" s="21"/>
      <c r="E238" s="44" t="s">
        <v>122</v>
      </c>
      <c r="F238" s="23">
        <f t="shared" si="31"/>
        <v>30</v>
      </c>
      <c r="G238" s="23">
        <f t="shared" si="31"/>
        <v>30</v>
      </c>
      <c r="H238" s="52">
        <f t="shared" si="28"/>
        <v>0</v>
      </c>
      <c r="I238" s="54">
        <f t="shared" si="29"/>
        <v>1</v>
      </c>
    </row>
    <row r="239" spans="1:9" ht="89.25">
      <c r="A239" s="248" t="s">
        <v>669</v>
      </c>
      <c r="B239" s="248" t="s">
        <v>561</v>
      </c>
      <c r="C239" s="21"/>
      <c r="D239" s="21" t="s">
        <v>552</v>
      </c>
      <c r="E239" s="22" t="s">
        <v>659</v>
      </c>
      <c r="F239" s="23">
        <v>30</v>
      </c>
      <c r="G239" s="23">
        <v>30</v>
      </c>
      <c r="H239" s="52">
        <f t="shared" si="28"/>
        <v>0</v>
      </c>
      <c r="I239" s="54">
        <f t="shared" si="29"/>
        <v>1</v>
      </c>
    </row>
    <row r="240" spans="1:9" ht="25.5">
      <c r="A240" s="248" t="s">
        <v>669</v>
      </c>
      <c r="B240" s="21" t="s">
        <v>568</v>
      </c>
      <c r="C240" s="21"/>
      <c r="D240" s="21"/>
      <c r="E240" s="22" t="s">
        <v>569</v>
      </c>
      <c r="F240" s="23">
        <f>F241</f>
        <v>6515.9</v>
      </c>
      <c r="G240" s="23">
        <f>G241</f>
        <v>6515.799999999999</v>
      </c>
      <c r="H240" s="52">
        <f t="shared" si="6"/>
        <v>0.1000000000003638</v>
      </c>
      <c r="I240" s="54">
        <f t="shared" si="7"/>
        <v>0.9999846529259196</v>
      </c>
    </row>
    <row r="241" spans="1:9" ht="25.5">
      <c r="A241" s="248" t="s">
        <v>669</v>
      </c>
      <c r="B241" s="248" t="s">
        <v>568</v>
      </c>
      <c r="C241" s="21" t="s">
        <v>565</v>
      </c>
      <c r="D241" s="21"/>
      <c r="E241" s="22" t="s">
        <v>807</v>
      </c>
      <c r="F241" s="23">
        <f>F242+F249+F245+F247</f>
        <v>6515.9</v>
      </c>
      <c r="G241" s="23">
        <f>G242+G249+G245+G247</f>
        <v>6515.799999999999</v>
      </c>
      <c r="H241" s="52">
        <f t="shared" si="6"/>
        <v>0.1000000000003638</v>
      </c>
      <c r="I241" s="54">
        <f t="shared" si="7"/>
        <v>0.9999846529259196</v>
      </c>
    </row>
    <row r="242" spans="1:9" ht="38.25">
      <c r="A242" s="248" t="s">
        <v>669</v>
      </c>
      <c r="B242" s="248" t="s">
        <v>568</v>
      </c>
      <c r="C242" s="21" t="s">
        <v>672</v>
      </c>
      <c r="D242" s="21"/>
      <c r="E242" s="22" t="s">
        <v>673</v>
      </c>
      <c r="F242" s="23">
        <f>F243+F244</f>
        <v>5160.7</v>
      </c>
      <c r="G242" s="23">
        <f>G243+G244</f>
        <v>5160.7</v>
      </c>
      <c r="H242" s="52">
        <f t="shared" si="6"/>
        <v>0</v>
      </c>
      <c r="I242" s="54">
        <f t="shared" si="7"/>
        <v>1</v>
      </c>
    </row>
    <row r="243" spans="1:9" ht="38.25">
      <c r="A243" s="248" t="s">
        <v>669</v>
      </c>
      <c r="B243" s="248" t="s">
        <v>568</v>
      </c>
      <c r="C243" s="21"/>
      <c r="D243" s="21" t="s">
        <v>553</v>
      </c>
      <c r="E243" s="22" t="s">
        <v>660</v>
      </c>
      <c r="F243" s="23">
        <v>5077.7</v>
      </c>
      <c r="G243" s="23">
        <v>5077.7</v>
      </c>
      <c r="H243" s="52">
        <f t="shared" si="6"/>
        <v>0</v>
      </c>
      <c r="I243" s="54">
        <f t="shared" si="7"/>
        <v>1</v>
      </c>
    </row>
    <row r="244" spans="1:9" ht="12.75">
      <c r="A244" s="248" t="s">
        <v>669</v>
      </c>
      <c r="B244" s="248" t="s">
        <v>568</v>
      </c>
      <c r="C244" s="21"/>
      <c r="D244" s="21" t="s">
        <v>554</v>
      </c>
      <c r="E244" s="22" t="s">
        <v>555</v>
      </c>
      <c r="F244" s="23">
        <v>83</v>
      </c>
      <c r="G244" s="23">
        <v>83</v>
      </c>
      <c r="H244" s="52">
        <f t="shared" si="6"/>
        <v>0</v>
      </c>
      <c r="I244" s="54">
        <f t="shared" si="7"/>
        <v>1</v>
      </c>
    </row>
    <row r="245" spans="1:9" ht="38.25">
      <c r="A245" s="248" t="s">
        <v>669</v>
      </c>
      <c r="B245" s="248" t="s">
        <v>568</v>
      </c>
      <c r="C245" s="21" t="s">
        <v>782</v>
      </c>
      <c r="D245" s="21"/>
      <c r="E245" s="22" t="s">
        <v>783</v>
      </c>
      <c r="F245" s="23">
        <f>F246</f>
        <v>712.9</v>
      </c>
      <c r="G245" s="23">
        <f>G246</f>
        <v>712.9</v>
      </c>
      <c r="H245" s="52">
        <f t="shared" si="6"/>
        <v>0</v>
      </c>
      <c r="I245" s="54">
        <f t="shared" si="7"/>
        <v>1</v>
      </c>
    </row>
    <row r="246" spans="1:9" ht="38.25">
      <c r="A246" s="248" t="s">
        <v>669</v>
      </c>
      <c r="B246" s="248" t="s">
        <v>568</v>
      </c>
      <c r="C246" s="21"/>
      <c r="D246" s="21" t="s">
        <v>553</v>
      </c>
      <c r="E246" s="22" t="s">
        <v>660</v>
      </c>
      <c r="F246" s="23">
        <v>712.9</v>
      </c>
      <c r="G246" s="23">
        <v>712.9</v>
      </c>
      <c r="H246" s="52">
        <f t="shared" si="6"/>
        <v>0</v>
      </c>
      <c r="I246" s="54">
        <f t="shared" si="7"/>
        <v>1</v>
      </c>
    </row>
    <row r="247" spans="1:9" ht="12.75">
      <c r="A247" s="248" t="s">
        <v>669</v>
      </c>
      <c r="B247" s="248" t="s">
        <v>568</v>
      </c>
      <c r="C247" s="21" t="s">
        <v>680</v>
      </c>
      <c r="D247" s="21"/>
      <c r="E247" s="22" t="s">
        <v>681</v>
      </c>
      <c r="F247" s="23">
        <f>F248</f>
        <v>0</v>
      </c>
      <c r="G247" s="23">
        <f>G248</f>
        <v>0</v>
      </c>
      <c r="H247" s="52">
        <f>F247-G247</f>
        <v>0</v>
      </c>
      <c r="I247" s="54" t="e">
        <f>G247/F247</f>
        <v>#DIV/0!</v>
      </c>
    </row>
    <row r="248" spans="1:9" ht="38.25">
      <c r="A248" s="248" t="s">
        <v>669</v>
      </c>
      <c r="B248" s="248" t="s">
        <v>568</v>
      </c>
      <c r="C248" s="21"/>
      <c r="D248" s="21" t="s">
        <v>553</v>
      </c>
      <c r="E248" s="22" t="s">
        <v>660</v>
      </c>
      <c r="F248" s="23">
        <v>0</v>
      </c>
      <c r="G248" s="23">
        <v>0</v>
      </c>
      <c r="H248" s="52">
        <f>F248-G248</f>
        <v>0</v>
      </c>
      <c r="I248" s="54" t="e">
        <f>G248/F248</f>
        <v>#DIV/0!</v>
      </c>
    </row>
    <row r="249" spans="1:9" ht="38.25">
      <c r="A249" s="248" t="s">
        <v>669</v>
      </c>
      <c r="B249" s="248" t="s">
        <v>568</v>
      </c>
      <c r="C249" s="21" t="s">
        <v>920</v>
      </c>
      <c r="D249" s="21"/>
      <c r="E249" s="44" t="s">
        <v>921</v>
      </c>
      <c r="F249" s="23">
        <f>F250</f>
        <v>642.3</v>
      </c>
      <c r="G249" s="23">
        <f>G250</f>
        <v>642.2</v>
      </c>
      <c r="H249" s="52">
        <f t="shared" si="6"/>
        <v>0.09999999999990905</v>
      </c>
      <c r="I249" s="54">
        <f t="shared" si="7"/>
        <v>0.9998443095126889</v>
      </c>
    </row>
    <row r="250" spans="1:9" ht="12.75">
      <c r="A250" s="248" t="s">
        <v>669</v>
      </c>
      <c r="B250" s="248" t="s">
        <v>568</v>
      </c>
      <c r="C250" s="21"/>
      <c r="D250" s="21" t="s">
        <v>554</v>
      </c>
      <c r="E250" s="22" t="s">
        <v>555</v>
      </c>
      <c r="F250" s="23">
        <v>642.3</v>
      </c>
      <c r="G250" s="23">
        <v>642.2</v>
      </c>
      <c r="H250" s="52">
        <f t="shared" si="6"/>
        <v>0.09999999999990905</v>
      </c>
      <c r="I250" s="54">
        <f t="shared" si="7"/>
        <v>0.9998443095126889</v>
      </c>
    </row>
    <row r="251" spans="1:9" ht="12.75">
      <c r="A251" s="248" t="s">
        <v>669</v>
      </c>
      <c r="B251" s="21" t="s">
        <v>589</v>
      </c>
      <c r="C251" s="21"/>
      <c r="D251" s="21"/>
      <c r="E251" s="22" t="s">
        <v>590</v>
      </c>
      <c r="F251" s="23">
        <f>F252</f>
        <v>29.8</v>
      </c>
      <c r="G251" s="23">
        <f>G252</f>
        <v>29.8</v>
      </c>
      <c r="H251" s="52">
        <f t="shared" si="6"/>
        <v>0</v>
      </c>
      <c r="I251" s="54">
        <f t="shared" si="7"/>
        <v>1</v>
      </c>
    </row>
    <row r="252" spans="1:9" ht="25.5">
      <c r="A252" s="248" t="s">
        <v>669</v>
      </c>
      <c r="B252" s="21" t="s">
        <v>897</v>
      </c>
      <c r="C252" s="21"/>
      <c r="D252" s="21"/>
      <c r="E252" s="22" t="s">
        <v>898</v>
      </c>
      <c r="F252" s="23">
        <f>F258+F253</f>
        <v>29.8</v>
      </c>
      <c r="G252" s="23">
        <f>G258+G253</f>
        <v>29.8</v>
      </c>
      <c r="H252" s="52">
        <f aca="true" t="shared" si="32" ref="H252:H324">F252-G252</f>
        <v>0</v>
      </c>
      <c r="I252" s="54">
        <f aca="true" t="shared" si="33" ref="I252:I324">G252/F252</f>
        <v>1</v>
      </c>
    </row>
    <row r="253" spans="1:9" ht="27.75" customHeight="1">
      <c r="A253" s="248" t="s">
        <v>669</v>
      </c>
      <c r="B253" s="248" t="s">
        <v>897</v>
      </c>
      <c r="C253" s="21" t="s">
        <v>899</v>
      </c>
      <c r="D253" s="21"/>
      <c r="E253" s="22" t="s">
        <v>900</v>
      </c>
      <c r="F253" s="23">
        <f>F254+F256</f>
        <v>1.5</v>
      </c>
      <c r="G253" s="23">
        <f>G254+G256</f>
        <v>1.5</v>
      </c>
      <c r="H253" s="52">
        <f>F253-G253</f>
        <v>0</v>
      </c>
      <c r="I253" s="54">
        <f>G253/F253</f>
        <v>1</v>
      </c>
    </row>
    <row r="254" spans="1:9" ht="63.75">
      <c r="A254" s="248" t="s">
        <v>669</v>
      </c>
      <c r="B254" s="248" t="s">
        <v>897</v>
      </c>
      <c r="C254" s="21" t="s">
        <v>95</v>
      </c>
      <c r="D254" s="21"/>
      <c r="E254" s="22" t="s">
        <v>123</v>
      </c>
      <c r="F254" s="23">
        <f>F255</f>
        <v>1.5</v>
      </c>
      <c r="G254" s="23">
        <f>G255</f>
        <v>1.5</v>
      </c>
      <c r="H254" s="52">
        <f>F254-G254</f>
        <v>0</v>
      </c>
      <c r="I254" s="54">
        <f>G254/F254</f>
        <v>1</v>
      </c>
    </row>
    <row r="255" spans="1:9" ht="38.25">
      <c r="A255" s="248" t="s">
        <v>669</v>
      </c>
      <c r="B255" s="248" t="s">
        <v>897</v>
      </c>
      <c r="C255" s="21"/>
      <c r="D255" s="21" t="s">
        <v>553</v>
      </c>
      <c r="E255" s="22" t="s">
        <v>660</v>
      </c>
      <c r="F255" s="23">
        <v>1.5</v>
      </c>
      <c r="G255" s="23">
        <v>1.5</v>
      </c>
      <c r="H255" s="52">
        <f>F255-G255</f>
        <v>0</v>
      </c>
      <c r="I255" s="54">
        <f>G255/F255</f>
        <v>1</v>
      </c>
    </row>
    <row r="256" spans="1:9" ht="66" customHeight="1">
      <c r="A256" s="248" t="s">
        <v>669</v>
      </c>
      <c r="B256" s="248" t="s">
        <v>897</v>
      </c>
      <c r="C256" s="21" t="s">
        <v>96</v>
      </c>
      <c r="D256" s="21"/>
      <c r="E256" s="22" t="s">
        <v>124</v>
      </c>
      <c r="F256" s="23">
        <f>F257</f>
        <v>0</v>
      </c>
      <c r="G256" s="23">
        <f>G257</f>
        <v>0</v>
      </c>
      <c r="H256" s="52">
        <f>F256-G256</f>
        <v>0</v>
      </c>
      <c r="I256" s="54" t="e">
        <f>G256/F256</f>
        <v>#DIV/0!</v>
      </c>
    </row>
    <row r="257" spans="1:9" ht="38.25">
      <c r="A257" s="248" t="s">
        <v>669</v>
      </c>
      <c r="B257" s="248" t="s">
        <v>897</v>
      </c>
      <c r="C257" s="21"/>
      <c r="D257" s="21" t="s">
        <v>553</v>
      </c>
      <c r="E257" s="22" t="s">
        <v>660</v>
      </c>
      <c r="F257" s="23">
        <v>0</v>
      </c>
      <c r="G257" s="23">
        <v>0</v>
      </c>
      <c r="H257" s="52">
        <f>F257-G257</f>
        <v>0</v>
      </c>
      <c r="I257" s="54" t="e">
        <f>G257/F257</f>
        <v>#DIV/0!</v>
      </c>
    </row>
    <row r="258" spans="1:9" ht="51.75" customHeight="1">
      <c r="A258" s="248" t="s">
        <v>669</v>
      </c>
      <c r="B258" s="248" t="s">
        <v>897</v>
      </c>
      <c r="C258" s="21" t="s">
        <v>985</v>
      </c>
      <c r="D258" s="21"/>
      <c r="E258" s="22" t="s">
        <v>988</v>
      </c>
      <c r="F258" s="23">
        <f>F259</f>
        <v>28.3</v>
      </c>
      <c r="G258" s="23">
        <f>G259</f>
        <v>28.3</v>
      </c>
      <c r="H258" s="52">
        <f t="shared" si="32"/>
        <v>0</v>
      </c>
      <c r="I258" s="54">
        <f t="shared" si="33"/>
        <v>1</v>
      </c>
    </row>
    <row r="259" spans="1:9" ht="40.5" customHeight="1">
      <c r="A259" s="248" t="s">
        <v>669</v>
      </c>
      <c r="B259" s="248" t="s">
        <v>897</v>
      </c>
      <c r="C259" s="21" t="s">
        <v>991</v>
      </c>
      <c r="D259" s="21"/>
      <c r="E259" s="22" t="s">
        <v>992</v>
      </c>
      <c r="F259" s="23">
        <f>F260</f>
        <v>28.3</v>
      </c>
      <c r="G259" s="23">
        <f>G260</f>
        <v>28.3</v>
      </c>
      <c r="H259" s="52">
        <f t="shared" si="32"/>
        <v>0</v>
      </c>
      <c r="I259" s="54">
        <f t="shared" si="33"/>
        <v>1</v>
      </c>
    </row>
    <row r="260" spans="1:9" ht="38.25">
      <c r="A260" s="248" t="s">
        <v>669</v>
      </c>
      <c r="B260" s="248" t="s">
        <v>897</v>
      </c>
      <c r="C260" s="21"/>
      <c r="D260" s="21" t="s">
        <v>553</v>
      </c>
      <c r="E260" s="22" t="s">
        <v>660</v>
      </c>
      <c r="F260" s="23">
        <v>28.3</v>
      </c>
      <c r="G260" s="23">
        <v>28.3</v>
      </c>
      <c r="H260" s="52">
        <f t="shared" si="32"/>
        <v>0</v>
      </c>
      <c r="I260" s="54">
        <f t="shared" si="33"/>
        <v>1</v>
      </c>
    </row>
    <row r="261" spans="1:9" ht="25.5">
      <c r="A261" s="248" t="s">
        <v>669</v>
      </c>
      <c r="B261" s="21" t="s">
        <v>601</v>
      </c>
      <c r="C261" s="21"/>
      <c r="D261" s="21"/>
      <c r="E261" s="22" t="s">
        <v>602</v>
      </c>
      <c r="F261" s="23">
        <f aca="true" t="shared" si="34" ref="F261:G264">F262</f>
        <v>60</v>
      </c>
      <c r="G261" s="23">
        <f t="shared" si="34"/>
        <v>0</v>
      </c>
      <c r="H261" s="52">
        <f t="shared" si="32"/>
        <v>60</v>
      </c>
      <c r="I261" s="54">
        <f t="shared" si="33"/>
        <v>0</v>
      </c>
    </row>
    <row r="262" spans="1:9" ht="12.75">
      <c r="A262" s="248" t="s">
        <v>669</v>
      </c>
      <c r="B262" s="21" t="s">
        <v>916</v>
      </c>
      <c r="C262" s="21"/>
      <c r="D262" s="21"/>
      <c r="E262" s="22" t="s">
        <v>917</v>
      </c>
      <c r="F262" s="23">
        <f t="shared" si="34"/>
        <v>60</v>
      </c>
      <c r="G262" s="23">
        <f t="shared" si="34"/>
        <v>0</v>
      </c>
      <c r="H262" s="52">
        <f t="shared" si="32"/>
        <v>60</v>
      </c>
      <c r="I262" s="54">
        <f t="shared" si="33"/>
        <v>0</v>
      </c>
    </row>
    <row r="263" spans="1:9" ht="25.5">
      <c r="A263" s="248" t="s">
        <v>669</v>
      </c>
      <c r="B263" s="248" t="s">
        <v>916</v>
      </c>
      <c r="C263" s="21" t="s">
        <v>565</v>
      </c>
      <c r="D263" s="21"/>
      <c r="E263" s="22" t="s">
        <v>807</v>
      </c>
      <c r="F263" s="23">
        <f t="shared" si="34"/>
        <v>60</v>
      </c>
      <c r="G263" s="23">
        <f t="shared" si="34"/>
        <v>0</v>
      </c>
      <c r="H263" s="52">
        <f t="shared" si="32"/>
        <v>60</v>
      </c>
      <c r="I263" s="54">
        <f t="shared" si="33"/>
        <v>0</v>
      </c>
    </row>
    <row r="264" spans="1:9" ht="51">
      <c r="A264" s="248" t="s">
        <v>669</v>
      </c>
      <c r="B264" s="248" t="s">
        <v>916</v>
      </c>
      <c r="C264" s="21" t="s">
        <v>918</v>
      </c>
      <c r="D264" s="21"/>
      <c r="E264" s="22" t="s">
        <v>919</v>
      </c>
      <c r="F264" s="23">
        <f t="shared" si="34"/>
        <v>60</v>
      </c>
      <c r="G264" s="23">
        <f t="shared" si="34"/>
        <v>0</v>
      </c>
      <c r="H264" s="52">
        <f t="shared" si="32"/>
        <v>60</v>
      </c>
      <c r="I264" s="54">
        <f t="shared" si="33"/>
        <v>0</v>
      </c>
    </row>
    <row r="265" spans="1:9" ht="12.75">
      <c r="A265" s="248" t="s">
        <v>669</v>
      </c>
      <c r="B265" s="248" t="s">
        <v>916</v>
      </c>
      <c r="C265" s="21"/>
      <c r="D265" s="24" t="s">
        <v>895</v>
      </c>
      <c r="E265" s="55" t="s">
        <v>896</v>
      </c>
      <c r="F265" s="23">
        <v>60</v>
      </c>
      <c r="G265" s="23">
        <v>0</v>
      </c>
      <c r="H265" s="52">
        <f t="shared" si="32"/>
        <v>60</v>
      </c>
      <c r="I265" s="54">
        <f t="shared" si="33"/>
        <v>0</v>
      </c>
    </row>
    <row r="266" spans="1:9" ht="12.75">
      <c r="A266" s="248" t="s">
        <v>669</v>
      </c>
      <c r="B266" s="21" t="s">
        <v>628</v>
      </c>
      <c r="C266" s="21"/>
      <c r="D266" s="21"/>
      <c r="E266" s="22" t="s">
        <v>629</v>
      </c>
      <c r="F266" s="23">
        <f>F267+F271</f>
        <v>4703.700000000001</v>
      </c>
      <c r="G266" s="23">
        <f>G267+G271</f>
        <v>4703.6</v>
      </c>
      <c r="H266" s="52">
        <f t="shared" si="32"/>
        <v>0.1000000000003638</v>
      </c>
      <c r="I266" s="54">
        <f t="shared" si="33"/>
        <v>0.9999787401407402</v>
      </c>
    </row>
    <row r="267" spans="1:9" ht="12.75">
      <c r="A267" s="248" t="s">
        <v>669</v>
      </c>
      <c r="B267" s="21" t="s">
        <v>630</v>
      </c>
      <c r="C267" s="21"/>
      <c r="D267" s="21"/>
      <c r="E267" s="22" t="s">
        <v>631</v>
      </c>
      <c r="F267" s="23">
        <f aca="true" t="shared" si="35" ref="F267:G269">F268</f>
        <v>26.8</v>
      </c>
      <c r="G267" s="23">
        <f t="shared" si="35"/>
        <v>26.7</v>
      </c>
      <c r="H267" s="52">
        <f t="shared" si="32"/>
        <v>0.10000000000000142</v>
      </c>
      <c r="I267" s="54">
        <f t="shared" si="33"/>
        <v>0.9962686567164178</v>
      </c>
    </row>
    <row r="268" spans="1:9" ht="12.75">
      <c r="A268" s="248" t="s">
        <v>669</v>
      </c>
      <c r="B268" s="248" t="s">
        <v>630</v>
      </c>
      <c r="C268" s="21" t="s">
        <v>584</v>
      </c>
      <c r="D268" s="21"/>
      <c r="E268" s="22" t="s">
        <v>797</v>
      </c>
      <c r="F268" s="23">
        <f t="shared" si="35"/>
        <v>26.8</v>
      </c>
      <c r="G268" s="23">
        <f t="shared" si="35"/>
        <v>26.7</v>
      </c>
      <c r="H268" s="52">
        <f t="shared" si="32"/>
        <v>0.10000000000000142</v>
      </c>
      <c r="I268" s="54">
        <f t="shared" si="33"/>
        <v>0.9962686567164178</v>
      </c>
    </row>
    <row r="269" spans="1:9" ht="89.25">
      <c r="A269" s="248" t="s">
        <v>669</v>
      </c>
      <c r="B269" s="248" t="s">
        <v>630</v>
      </c>
      <c r="C269" s="21" t="s">
        <v>661</v>
      </c>
      <c r="D269" s="21"/>
      <c r="E269" s="22" t="s">
        <v>662</v>
      </c>
      <c r="F269" s="23">
        <f t="shared" si="35"/>
        <v>26.8</v>
      </c>
      <c r="G269" s="23">
        <f t="shared" si="35"/>
        <v>26.7</v>
      </c>
      <c r="H269" s="52">
        <f t="shared" si="32"/>
        <v>0.10000000000000142</v>
      </c>
      <c r="I269" s="54">
        <f t="shared" si="33"/>
        <v>0.9962686567164178</v>
      </c>
    </row>
    <row r="270" spans="1:9" ht="25.5">
      <c r="A270" s="248" t="s">
        <v>669</v>
      </c>
      <c r="B270" s="248" t="s">
        <v>630</v>
      </c>
      <c r="C270" s="21"/>
      <c r="D270" s="21" t="s">
        <v>557</v>
      </c>
      <c r="E270" s="22" t="s">
        <v>558</v>
      </c>
      <c r="F270" s="23">
        <v>26.8</v>
      </c>
      <c r="G270" s="23">
        <v>26.7</v>
      </c>
      <c r="H270" s="52">
        <f t="shared" si="32"/>
        <v>0.10000000000000142</v>
      </c>
      <c r="I270" s="54">
        <f t="shared" si="33"/>
        <v>0.9962686567164178</v>
      </c>
    </row>
    <row r="271" spans="1:9" ht="12.75">
      <c r="A271" s="248" t="s">
        <v>669</v>
      </c>
      <c r="B271" s="21" t="s">
        <v>632</v>
      </c>
      <c r="C271" s="21"/>
      <c r="D271" s="21"/>
      <c r="E271" s="44" t="s">
        <v>633</v>
      </c>
      <c r="F271" s="23">
        <f>+F272+F280</f>
        <v>4676.900000000001</v>
      </c>
      <c r="G271" s="23">
        <f>+G272+G280</f>
        <v>4676.900000000001</v>
      </c>
      <c r="H271" s="52">
        <f t="shared" si="32"/>
        <v>0</v>
      </c>
      <c r="I271" s="54">
        <f t="shared" si="33"/>
        <v>1</v>
      </c>
    </row>
    <row r="272" spans="1:9" ht="38.25">
      <c r="A272" s="248" t="s">
        <v>669</v>
      </c>
      <c r="B272" s="248" t="s">
        <v>632</v>
      </c>
      <c r="C272" s="21" t="s">
        <v>570</v>
      </c>
      <c r="D272" s="21"/>
      <c r="E272" s="44" t="s">
        <v>811</v>
      </c>
      <c r="F272" s="23">
        <f>+F273</f>
        <v>4670.400000000001</v>
      </c>
      <c r="G272" s="23">
        <f>+G273</f>
        <v>4670.400000000001</v>
      </c>
      <c r="H272" s="52">
        <f t="shared" si="32"/>
        <v>0</v>
      </c>
      <c r="I272" s="54">
        <f t="shared" si="33"/>
        <v>1</v>
      </c>
    </row>
    <row r="273" spans="1:9" ht="89.25">
      <c r="A273" s="248" t="s">
        <v>669</v>
      </c>
      <c r="B273" s="248" t="s">
        <v>632</v>
      </c>
      <c r="C273" s="21" t="s">
        <v>810</v>
      </c>
      <c r="D273" s="21"/>
      <c r="E273" s="44" t="s">
        <v>812</v>
      </c>
      <c r="F273" s="23">
        <f>F274+F276+F278</f>
        <v>4670.400000000001</v>
      </c>
      <c r="G273" s="23">
        <f>G274+G276+G278</f>
        <v>4670.400000000001</v>
      </c>
      <c r="H273" s="52">
        <f t="shared" si="32"/>
        <v>0</v>
      </c>
      <c r="I273" s="54">
        <f t="shared" si="33"/>
        <v>1</v>
      </c>
    </row>
    <row r="274" spans="1:9" ht="116.25" customHeight="1">
      <c r="A274" s="248" t="s">
        <v>669</v>
      </c>
      <c r="B274" s="248" t="s">
        <v>632</v>
      </c>
      <c r="C274" s="21" t="s">
        <v>885</v>
      </c>
      <c r="D274" s="21"/>
      <c r="E274" s="44" t="s">
        <v>1032</v>
      </c>
      <c r="F274" s="23">
        <f>F275</f>
        <v>2357.4</v>
      </c>
      <c r="G274" s="23">
        <f>G275</f>
        <v>2357.4</v>
      </c>
      <c r="H274" s="52">
        <f t="shared" si="32"/>
        <v>0</v>
      </c>
      <c r="I274" s="54">
        <f t="shared" si="33"/>
        <v>1</v>
      </c>
    </row>
    <row r="275" spans="1:9" ht="25.5">
      <c r="A275" s="248" t="s">
        <v>669</v>
      </c>
      <c r="B275" s="248" t="s">
        <v>632</v>
      </c>
      <c r="C275" s="21"/>
      <c r="D275" s="21" t="s">
        <v>557</v>
      </c>
      <c r="E275" s="22" t="s">
        <v>558</v>
      </c>
      <c r="F275" s="23">
        <v>2357.4</v>
      </c>
      <c r="G275" s="23">
        <v>2357.4</v>
      </c>
      <c r="H275" s="52">
        <f t="shared" si="32"/>
        <v>0</v>
      </c>
      <c r="I275" s="54">
        <f t="shared" si="33"/>
        <v>1</v>
      </c>
    </row>
    <row r="276" spans="1:9" ht="89.25">
      <c r="A276" s="248" t="s">
        <v>669</v>
      </c>
      <c r="B276" s="248" t="s">
        <v>632</v>
      </c>
      <c r="C276" s="21" t="s">
        <v>886</v>
      </c>
      <c r="D276" s="21"/>
      <c r="E276" s="44" t="s">
        <v>1033</v>
      </c>
      <c r="F276" s="23">
        <f>F277</f>
        <v>1178.7</v>
      </c>
      <c r="G276" s="23">
        <f>G277</f>
        <v>1178.7</v>
      </c>
      <c r="H276" s="52">
        <f t="shared" si="32"/>
        <v>0</v>
      </c>
      <c r="I276" s="54">
        <f t="shared" si="33"/>
        <v>1</v>
      </c>
    </row>
    <row r="277" spans="1:9" ht="25.5">
      <c r="A277" s="248" t="s">
        <v>669</v>
      </c>
      <c r="B277" s="248" t="s">
        <v>632</v>
      </c>
      <c r="C277" s="21"/>
      <c r="D277" s="21" t="s">
        <v>557</v>
      </c>
      <c r="E277" s="22" t="s">
        <v>558</v>
      </c>
      <c r="F277" s="23">
        <v>1178.7</v>
      </c>
      <c r="G277" s="23">
        <v>1178.7</v>
      </c>
      <c r="H277" s="52">
        <f t="shared" si="32"/>
        <v>0</v>
      </c>
      <c r="I277" s="54">
        <f t="shared" si="33"/>
        <v>1</v>
      </c>
    </row>
    <row r="278" spans="1:9" ht="63.75">
      <c r="A278" s="248" t="s">
        <v>669</v>
      </c>
      <c r="B278" s="248" t="s">
        <v>632</v>
      </c>
      <c r="C278" s="21" t="s">
        <v>97</v>
      </c>
      <c r="D278" s="21"/>
      <c r="E278" s="44" t="s">
        <v>125</v>
      </c>
      <c r="F278" s="23">
        <f>F279</f>
        <v>1134.3</v>
      </c>
      <c r="G278" s="23">
        <f>G279</f>
        <v>1134.3</v>
      </c>
      <c r="H278" s="52">
        <f>F278-G278</f>
        <v>0</v>
      </c>
      <c r="I278" s="54">
        <f>G278/F278</f>
        <v>1</v>
      </c>
    </row>
    <row r="279" spans="1:9" ht="25.5">
      <c r="A279" s="248" t="s">
        <v>669</v>
      </c>
      <c r="B279" s="248" t="s">
        <v>632</v>
      </c>
      <c r="C279" s="21"/>
      <c r="D279" s="21" t="s">
        <v>557</v>
      </c>
      <c r="E279" s="22" t="s">
        <v>558</v>
      </c>
      <c r="F279" s="23">
        <v>1134.3</v>
      </c>
      <c r="G279" s="23">
        <v>1134.3</v>
      </c>
      <c r="H279" s="52">
        <f>F279-G279</f>
        <v>0</v>
      </c>
      <c r="I279" s="54">
        <f>G279/F279</f>
        <v>1</v>
      </c>
    </row>
    <row r="280" spans="1:9" ht="12.75">
      <c r="A280" s="248" t="s">
        <v>669</v>
      </c>
      <c r="B280" s="248" t="s">
        <v>632</v>
      </c>
      <c r="C280" s="21" t="s">
        <v>584</v>
      </c>
      <c r="D280" s="21"/>
      <c r="E280" s="22" t="s">
        <v>797</v>
      </c>
      <c r="F280" s="23">
        <f>F281</f>
        <v>6.5</v>
      </c>
      <c r="G280" s="23">
        <f>G281</f>
        <v>6.5</v>
      </c>
      <c r="H280" s="52">
        <f t="shared" si="32"/>
        <v>0</v>
      </c>
      <c r="I280" s="54">
        <f t="shared" si="33"/>
        <v>1</v>
      </c>
    </row>
    <row r="281" spans="1:9" ht="25.5">
      <c r="A281" s="248" t="s">
        <v>669</v>
      </c>
      <c r="B281" s="248" t="s">
        <v>632</v>
      </c>
      <c r="C281" s="21" t="s">
        <v>970</v>
      </c>
      <c r="D281" s="21"/>
      <c r="E281" s="22" t="s">
        <v>969</v>
      </c>
      <c r="F281" s="23">
        <f>F282</f>
        <v>6.5</v>
      </c>
      <c r="G281" s="23">
        <f>G282</f>
        <v>6.5</v>
      </c>
      <c r="H281" s="52">
        <f t="shared" si="32"/>
        <v>0</v>
      </c>
      <c r="I281" s="54">
        <f t="shared" si="33"/>
        <v>1</v>
      </c>
    </row>
    <row r="282" spans="1:9" ht="25.5">
      <c r="A282" s="248" t="s">
        <v>669</v>
      </c>
      <c r="B282" s="248" t="s">
        <v>632</v>
      </c>
      <c r="C282" s="21"/>
      <c r="D282" s="21" t="s">
        <v>557</v>
      </c>
      <c r="E282" s="22" t="s">
        <v>558</v>
      </c>
      <c r="F282" s="23">
        <v>6.5</v>
      </c>
      <c r="G282" s="23">
        <v>6.5</v>
      </c>
      <c r="H282" s="52">
        <f t="shared" si="32"/>
        <v>0</v>
      </c>
      <c r="I282" s="54">
        <f t="shared" si="33"/>
        <v>1</v>
      </c>
    </row>
    <row r="283" spans="1:9" ht="12.75">
      <c r="A283" s="248" t="s">
        <v>669</v>
      </c>
      <c r="B283" s="248" t="s">
        <v>632</v>
      </c>
      <c r="C283" s="21"/>
      <c r="D283" s="21"/>
      <c r="E283" s="22"/>
      <c r="F283" s="23"/>
      <c r="G283" s="23"/>
      <c r="H283" s="36"/>
      <c r="I283" s="53"/>
    </row>
    <row r="284" spans="1:15" s="32" customFormat="1" ht="25.5">
      <c r="A284" s="19" t="s">
        <v>674</v>
      </c>
      <c r="B284" s="249" t="s">
        <v>632</v>
      </c>
      <c r="C284" s="19"/>
      <c r="D284" s="19"/>
      <c r="E284" s="34" t="s">
        <v>675</v>
      </c>
      <c r="F284" s="33">
        <f>F285+F411+F376+F444+F449+F402+F371+F454</f>
        <v>97582.6</v>
      </c>
      <c r="G284" s="33">
        <f>G285+G411+G376+G444+G449+G402+G371+G454</f>
        <v>94564.9</v>
      </c>
      <c r="H284" s="36">
        <f t="shared" si="32"/>
        <v>3017.7000000000116</v>
      </c>
      <c r="I284" s="53">
        <f t="shared" si="33"/>
        <v>0.9690754294310665</v>
      </c>
      <c r="K284" s="246"/>
      <c r="L284" s="246"/>
      <c r="M284" s="246"/>
      <c r="N284" s="246"/>
      <c r="O284" s="246"/>
    </row>
    <row r="285" spans="1:9" ht="25.5">
      <c r="A285" s="248" t="s">
        <v>674</v>
      </c>
      <c r="B285" s="21" t="s">
        <v>548</v>
      </c>
      <c r="C285" s="21"/>
      <c r="D285" s="21"/>
      <c r="E285" s="22" t="s">
        <v>549</v>
      </c>
      <c r="F285" s="23">
        <f>F286+F290+F332+F327</f>
        <v>48839.8</v>
      </c>
      <c r="G285" s="23">
        <f>G286+G290+G332+G327</f>
        <v>48636</v>
      </c>
      <c r="H285" s="52">
        <f t="shared" si="32"/>
        <v>203.8000000000029</v>
      </c>
      <c r="I285" s="54">
        <f t="shared" si="33"/>
        <v>0.9958271737394502</v>
      </c>
    </row>
    <row r="286" spans="1:9" ht="51">
      <c r="A286" s="248" t="s">
        <v>674</v>
      </c>
      <c r="B286" s="21" t="s">
        <v>550</v>
      </c>
      <c r="C286" s="21"/>
      <c r="D286" s="21"/>
      <c r="E286" s="22" t="s">
        <v>551</v>
      </c>
      <c r="F286" s="23">
        <f aca="true" t="shared" si="36" ref="F286:G288">F287</f>
        <v>1660.6</v>
      </c>
      <c r="G286" s="23">
        <f t="shared" si="36"/>
        <v>1660.6</v>
      </c>
      <c r="H286" s="52">
        <f t="shared" si="32"/>
        <v>0</v>
      </c>
      <c r="I286" s="54">
        <f t="shared" si="33"/>
        <v>1</v>
      </c>
    </row>
    <row r="287" spans="1:9" ht="25.5">
      <c r="A287" s="248" t="s">
        <v>674</v>
      </c>
      <c r="B287" s="248" t="s">
        <v>550</v>
      </c>
      <c r="C287" s="21" t="s">
        <v>591</v>
      </c>
      <c r="D287" s="21"/>
      <c r="E287" s="22" t="s">
        <v>795</v>
      </c>
      <c r="F287" s="23">
        <f t="shared" si="36"/>
        <v>1660.6</v>
      </c>
      <c r="G287" s="23">
        <f t="shared" si="36"/>
        <v>1660.6</v>
      </c>
      <c r="H287" s="52">
        <f t="shared" si="32"/>
        <v>0</v>
      </c>
      <c r="I287" s="54">
        <f t="shared" si="33"/>
        <v>1</v>
      </c>
    </row>
    <row r="288" spans="1:9" ht="25.5">
      <c r="A288" s="248" t="s">
        <v>674</v>
      </c>
      <c r="B288" s="248" t="s">
        <v>550</v>
      </c>
      <c r="C288" s="21" t="s">
        <v>676</v>
      </c>
      <c r="D288" s="21"/>
      <c r="E288" s="22" t="s">
        <v>677</v>
      </c>
      <c r="F288" s="23">
        <f t="shared" si="36"/>
        <v>1660.6</v>
      </c>
      <c r="G288" s="23">
        <f t="shared" si="36"/>
        <v>1660.6</v>
      </c>
      <c r="H288" s="52">
        <f t="shared" si="32"/>
        <v>0</v>
      </c>
      <c r="I288" s="54">
        <f t="shared" si="33"/>
        <v>1</v>
      </c>
    </row>
    <row r="289" spans="1:9" ht="89.25">
      <c r="A289" s="248" t="s">
        <v>674</v>
      </c>
      <c r="B289" s="248" t="s">
        <v>550</v>
      </c>
      <c r="C289" s="21"/>
      <c r="D289" s="21" t="s">
        <v>552</v>
      </c>
      <c r="E289" s="22" t="s">
        <v>659</v>
      </c>
      <c r="F289" s="23">
        <v>1660.6</v>
      </c>
      <c r="G289" s="23">
        <v>1660.6</v>
      </c>
      <c r="H289" s="52">
        <f t="shared" si="32"/>
        <v>0</v>
      </c>
      <c r="I289" s="54">
        <f t="shared" si="33"/>
        <v>1</v>
      </c>
    </row>
    <row r="290" spans="1:9" ht="76.5">
      <c r="A290" s="248" t="s">
        <v>674</v>
      </c>
      <c r="B290" s="21" t="s">
        <v>561</v>
      </c>
      <c r="C290" s="21"/>
      <c r="D290" s="21"/>
      <c r="E290" s="22" t="s">
        <v>671</v>
      </c>
      <c r="F290" s="23">
        <f>F291+F302+F308+F313+F318+F322</f>
        <v>38037.700000000004</v>
      </c>
      <c r="G290" s="23">
        <f>G291+G302+G308+G313+G318+G322</f>
        <v>37850.600000000006</v>
      </c>
      <c r="H290" s="52">
        <f t="shared" si="32"/>
        <v>187.09999999999854</v>
      </c>
      <c r="I290" s="54">
        <f t="shared" si="33"/>
        <v>0.9950811957610476</v>
      </c>
    </row>
    <row r="291" spans="1:9" ht="25.5">
      <c r="A291" s="248" t="s">
        <v>674</v>
      </c>
      <c r="B291" s="248" t="s">
        <v>561</v>
      </c>
      <c r="C291" s="21" t="s">
        <v>591</v>
      </c>
      <c r="D291" s="21"/>
      <c r="E291" s="22" t="s">
        <v>795</v>
      </c>
      <c r="F291" s="23">
        <f>F292+F296+F299</f>
        <v>35240.6</v>
      </c>
      <c r="G291" s="23">
        <f>G292+G296+G299</f>
        <v>35238.2</v>
      </c>
      <c r="H291" s="52">
        <f t="shared" si="32"/>
        <v>2.400000000001455</v>
      </c>
      <c r="I291" s="54">
        <f t="shared" si="33"/>
        <v>0.9999318967327457</v>
      </c>
    </row>
    <row r="292" spans="1:9" ht="51">
      <c r="A292" s="248" t="s">
        <v>674</v>
      </c>
      <c r="B292" s="248" t="s">
        <v>561</v>
      </c>
      <c r="C292" s="21" t="s">
        <v>657</v>
      </c>
      <c r="D292" s="21"/>
      <c r="E292" s="22" t="s">
        <v>658</v>
      </c>
      <c r="F292" s="23">
        <f>SUM(F293:F295)</f>
        <v>35176</v>
      </c>
      <c r="G292" s="23">
        <f>SUM(G293:G295)</f>
        <v>35173.6</v>
      </c>
      <c r="H292" s="52">
        <f t="shared" si="32"/>
        <v>2.400000000001455</v>
      </c>
      <c r="I292" s="54">
        <f t="shared" si="33"/>
        <v>0.9999317716624971</v>
      </c>
    </row>
    <row r="293" spans="1:9" ht="89.25">
      <c r="A293" s="248" t="s">
        <v>674</v>
      </c>
      <c r="B293" s="248" t="s">
        <v>561</v>
      </c>
      <c r="C293" s="21"/>
      <c r="D293" s="21" t="s">
        <v>552</v>
      </c>
      <c r="E293" s="22" t="s">
        <v>659</v>
      </c>
      <c r="F293" s="23">
        <v>29642.6</v>
      </c>
      <c r="G293" s="23">
        <v>29642.6</v>
      </c>
      <c r="H293" s="52">
        <f t="shared" si="32"/>
        <v>0</v>
      </c>
      <c r="I293" s="54">
        <f t="shared" si="33"/>
        <v>1</v>
      </c>
    </row>
    <row r="294" spans="1:9" ht="38.25">
      <c r="A294" s="248" t="s">
        <v>674</v>
      </c>
      <c r="B294" s="248" t="s">
        <v>561</v>
      </c>
      <c r="C294" s="21"/>
      <c r="D294" s="21" t="s">
        <v>553</v>
      </c>
      <c r="E294" s="22" t="s">
        <v>660</v>
      </c>
      <c r="F294" s="23">
        <v>5159.1</v>
      </c>
      <c r="G294" s="23">
        <v>5156.7</v>
      </c>
      <c r="H294" s="52">
        <f t="shared" si="32"/>
        <v>2.4000000000005457</v>
      </c>
      <c r="I294" s="54">
        <f t="shared" si="33"/>
        <v>0.9995348025818456</v>
      </c>
    </row>
    <row r="295" spans="1:9" ht="12.75">
      <c r="A295" s="248" t="s">
        <v>674</v>
      </c>
      <c r="B295" s="248" t="s">
        <v>561</v>
      </c>
      <c r="C295" s="21"/>
      <c r="D295" s="21" t="s">
        <v>554</v>
      </c>
      <c r="E295" s="22" t="s">
        <v>555</v>
      </c>
      <c r="F295" s="23">
        <v>374.3</v>
      </c>
      <c r="G295" s="23">
        <v>374.3</v>
      </c>
      <c r="H295" s="52">
        <f t="shared" si="32"/>
        <v>0</v>
      </c>
      <c r="I295" s="54">
        <f t="shared" si="33"/>
        <v>1</v>
      </c>
    </row>
    <row r="296" spans="1:9" ht="76.5">
      <c r="A296" s="248" t="s">
        <v>674</v>
      </c>
      <c r="B296" s="248" t="s">
        <v>561</v>
      </c>
      <c r="C296" s="21" t="s">
        <v>993</v>
      </c>
      <c r="D296" s="21"/>
      <c r="E296" s="22" t="s">
        <v>994</v>
      </c>
      <c r="F296" s="23">
        <f>F297+F298</f>
        <v>57.4</v>
      </c>
      <c r="G296" s="23">
        <f>G297+G298</f>
        <v>57.4</v>
      </c>
      <c r="H296" s="52">
        <f t="shared" si="32"/>
        <v>0</v>
      </c>
      <c r="I296" s="54">
        <f t="shared" si="33"/>
        <v>1</v>
      </c>
    </row>
    <row r="297" spans="1:9" ht="89.25">
      <c r="A297" s="248" t="s">
        <v>674</v>
      </c>
      <c r="B297" s="248" t="s">
        <v>561</v>
      </c>
      <c r="C297" s="21"/>
      <c r="D297" s="21" t="s">
        <v>552</v>
      </c>
      <c r="E297" s="22" t="s">
        <v>659</v>
      </c>
      <c r="F297" s="23">
        <v>46</v>
      </c>
      <c r="G297" s="23">
        <v>46</v>
      </c>
      <c r="H297" s="52">
        <f t="shared" si="32"/>
        <v>0</v>
      </c>
      <c r="I297" s="54">
        <f t="shared" si="33"/>
        <v>1</v>
      </c>
    </row>
    <row r="298" spans="1:9" ht="38.25">
      <c r="A298" s="248" t="s">
        <v>674</v>
      </c>
      <c r="B298" s="248" t="s">
        <v>561</v>
      </c>
      <c r="C298" s="21"/>
      <c r="D298" s="21" t="s">
        <v>553</v>
      </c>
      <c r="E298" s="22" t="s">
        <v>660</v>
      </c>
      <c r="F298" s="23">
        <v>11.4</v>
      </c>
      <c r="G298" s="23">
        <v>11.4</v>
      </c>
      <c r="H298" s="52">
        <f t="shared" si="32"/>
        <v>0</v>
      </c>
      <c r="I298" s="54">
        <f t="shared" si="33"/>
        <v>1</v>
      </c>
    </row>
    <row r="299" spans="1:9" ht="39" customHeight="1">
      <c r="A299" s="248" t="s">
        <v>674</v>
      </c>
      <c r="B299" s="248" t="s">
        <v>561</v>
      </c>
      <c r="C299" s="21" t="s">
        <v>995</v>
      </c>
      <c r="D299" s="21"/>
      <c r="E299" s="22" t="s">
        <v>996</v>
      </c>
      <c r="F299" s="23">
        <f>F300+F301</f>
        <v>7.199999999999999</v>
      </c>
      <c r="G299" s="23">
        <f>G300+G301</f>
        <v>7.199999999999999</v>
      </c>
      <c r="H299" s="52">
        <f t="shared" si="32"/>
        <v>0</v>
      </c>
      <c r="I299" s="54">
        <f t="shared" si="33"/>
        <v>1</v>
      </c>
    </row>
    <row r="300" spans="1:9" ht="89.25">
      <c r="A300" s="248" t="s">
        <v>674</v>
      </c>
      <c r="B300" s="248" t="s">
        <v>561</v>
      </c>
      <c r="C300" s="21"/>
      <c r="D300" s="21" t="s">
        <v>552</v>
      </c>
      <c r="E300" s="22" t="s">
        <v>659</v>
      </c>
      <c r="F300" s="23">
        <v>5.8</v>
      </c>
      <c r="G300" s="23">
        <v>5.8</v>
      </c>
      <c r="H300" s="52">
        <f t="shared" si="32"/>
        <v>0</v>
      </c>
      <c r="I300" s="54">
        <f t="shared" si="33"/>
        <v>1</v>
      </c>
    </row>
    <row r="301" spans="1:9" ht="38.25">
      <c r="A301" s="248" t="s">
        <v>674</v>
      </c>
      <c r="B301" s="248" t="s">
        <v>561</v>
      </c>
      <c r="C301" s="21"/>
      <c r="D301" s="21" t="s">
        <v>553</v>
      </c>
      <c r="E301" s="22" t="s">
        <v>660</v>
      </c>
      <c r="F301" s="23">
        <v>1.4</v>
      </c>
      <c r="G301" s="23">
        <v>1.4</v>
      </c>
      <c r="H301" s="52">
        <f t="shared" si="32"/>
        <v>0</v>
      </c>
      <c r="I301" s="54">
        <f t="shared" si="33"/>
        <v>1</v>
      </c>
    </row>
    <row r="302" spans="1:9" ht="38.25">
      <c r="A302" s="248" t="s">
        <v>674</v>
      </c>
      <c r="B302" s="248" t="s">
        <v>561</v>
      </c>
      <c r="C302" s="21" t="s">
        <v>570</v>
      </c>
      <c r="D302" s="21"/>
      <c r="E302" s="44" t="s">
        <v>811</v>
      </c>
      <c r="F302" s="23">
        <f>F303+F304</f>
        <v>6.8</v>
      </c>
      <c r="G302" s="23">
        <f>G303+G304</f>
        <v>6.8</v>
      </c>
      <c r="H302" s="52">
        <f t="shared" si="32"/>
        <v>0</v>
      </c>
      <c r="I302" s="54">
        <f t="shared" si="33"/>
        <v>1</v>
      </c>
    </row>
    <row r="303" spans="1:9" ht="89.25">
      <c r="A303" s="248" t="s">
        <v>674</v>
      </c>
      <c r="B303" s="248" t="s">
        <v>561</v>
      </c>
      <c r="C303" s="21" t="s">
        <v>810</v>
      </c>
      <c r="D303" s="21"/>
      <c r="E303" s="44" t="s">
        <v>812</v>
      </c>
      <c r="F303" s="23">
        <f>F306</f>
        <v>1.8</v>
      </c>
      <c r="G303" s="23">
        <f>G306</f>
        <v>1.8</v>
      </c>
      <c r="H303" s="52">
        <f t="shared" si="32"/>
        <v>0</v>
      </c>
      <c r="I303" s="54">
        <f t="shared" si="33"/>
        <v>1</v>
      </c>
    </row>
    <row r="304" spans="1:9" ht="63.75">
      <c r="A304" s="248" t="s">
        <v>674</v>
      </c>
      <c r="B304" s="248" t="s">
        <v>561</v>
      </c>
      <c r="C304" s="21" t="s">
        <v>97</v>
      </c>
      <c r="D304" s="21"/>
      <c r="E304" s="195" t="s">
        <v>125</v>
      </c>
      <c r="F304" s="23">
        <f aca="true" t="shared" si="37" ref="F304:G306">F305</f>
        <v>5</v>
      </c>
      <c r="G304" s="23">
        <f t="shared" si="37"/>
        <v>5</v>
      </c>
      <c r="H304" s="52">
        <f>F304-G304</f>
        <v>0</v>
      </c>
      <c r="I304" s="54">
        <f>G304/F304</f>
        <v>1</v>
      </c>
    </row>
    <row r="305" spans="1:9" ht="38.25">
      <c r="A305" s="248" t="s">
        <v>674</v>
      </c>
      <c r="B305" s="248" t="s">
        <v>561</v>
      </c>
      <c r="C305" s="21"/>
      <c r="D305" s="21" t="s">
        <v>553</v>
      </c>
      <c r="E305" s="22" t="s">
        <v>660</v>
      </c>
      <c r="F305" s="23">
        <v>5</v>
      </c>
      <c r="G305" s="23">
        <v>5</v>
      </c>
      <c r="H305" s="52">
        <f>F305-G305</f>
        <v>0</v>
      </c>
      <c r="I305" s="54">
        <f>G305/F305</f>
        <v>1</v>
      </c>
    </row>
    <row r="306" spans="1:9" ht="89.25">
      <c r="A306" s="248" t="s">
        <v>674</v>
      </c>
      <c r="B306" s="248" t="s">
        <v>561</v>
      </c>
      <c r="C306" s="21" t="s">
        <v>833</v>
      </c>
      <c r="D306" s="21"/>
      <c r="E306" s="22" t="s">
        <v>571</v>
      </c>
      <c r="F306" s="23">
        <f t="shared" si="37"/>
        <v>1.8</v>
      </c>
      <c r="G306" s="23">
        <f t="shared" si="37"/>
        <v>1.8</v>
      </c>
      <c r="H306" s="52">
        <f t="shared" si="32"/>
        <v>0</v>
      </c>
      <c r="I306" s="54">
        <f t="shared" si="33"/>
        <v>1</v>
      </c>
    </row>
    <row r="307" spans="1:9" ht="38.25">
      <c r="A307" s="248" t="s">
        <v>674</v>
      </c>
      <c r="B307" s="248" t="s">
        <v>561</v>
      </c>
      <c r="C307" s="21"/>
      <c r="D307" s="21" t="s">
        <v>553</v>
      </c>
      <c r="E307" s="22" t="s">
        <v>660</v>
      </c>
      <c r="F307" s="23">
        <v>1.8</v>
      </c>
      <c r="G307" s="23">
        <v>1.8</v>
      </c>
      <c r="H307" s="52">
        <f t="shared" si="32"/>
        <v>0</v>
      </c>
      <c r="I307" s="54">
        <f t="shared" si="33"/>
        <v>1</v>
      </c>
    </row>
    <row r="308" spans="1:9" ht="38.25">
      <c r="A308" s="248" t="s">
        <v>674</v>
      </c>
      <c r="B308" s="248" t="s">
        <v>561</v>
      </c>
      <c r="C308" s="21" t="s">
        <v>572</v>
      </c>
      <c r="D308" s="21"/>
      <c r="E308" s="22" t="s">
        <v>817</v>
      </c>
      <c r="F308" s="23">
        <f>F309</f>
        <v>2316.5</v>
      </c>
      <c r="G308" s="23">
        <f>G309</f>
        <v>2131.7999999999997</v>
      </c>
      <c r="H308" s="52">
        <f t="shared" si="32"/>
        <v>184.70000000000027</v>
      </c>
      <c r="I308" s="54">
        <f t="shared" si="33"/>
        <v>0.9202676451543276</v>
      </c>
    </row>
    <row r="309" spans="1:9" ht="78" customHeight="1">
      <c r="A309" s="248" t="s">
        <v>674</v>
      </c>
      <c r="B309" s="248" t="s">
        <v>561</v>
      </c>
      <c r="C309" s="21" t="s">
        <v>816</v>
      </c>
      <c r="D309" s="21"/>
      <c r="E309" s="22" t="s">
        <v>818</v>
      </c>
      <c r="F309" s="23">
        <f>F310</f>
        <v>2316.5</v>
      </c>
      <c r="G309" s="23">
        <f>G310</f>
        <v>2131.7999999999997</v>
      </c>
      <c r="H309" s="52">
        <f t="shared" si="32"/>
        <v>184.70000000000027</v>
      </c>
      <c r="I309" s="54">
        <f t="shared" si="33"/>
        <v>0.9202676451543276</v>
      </c>
    </row>
    <row r="310" spans="1:9" ht="38.25">
      <c r="A310" s="248" t="s">
        <v>674</v>
      </c>
      <c r="B310" s="248" t="s">
        <v>561</v>
      </c>
      <c r="C310" s="21" t="s">
        <v>815</v>
      </c>
      <c r="D310" s="21"/>
      <c r="E310" s="22" t="s">
        <v>763</v>
      </c>
      <c r="F310" s="23">
        <f>SUM(F311:F312)</f>
        <v>2316.5</v>
      </c>
      <c r="G310" s="23">
        <f>SUM(G311:G312)</f>
        <v>2131.7999999999997</v>
      </c>
      <c r="H310" s="52">
        <f t="shared" si="32"/>
        <v>184.70000000000027</v>
      </c>
      <c r="I310" s="54">
        <f t="shared" si="33"/>
        <v>0.9202676451543276</v>
      </c>
    </row>
    <row r="311" spans="1:9" ht="89.25">
      <c r="A311" s="248" t="s">
        <v>674</v>
      </c>
      <c r="B311" s="248" t="s">
        <v>561</v>
      </c>
      <c r="C311" s="21"/>
      <c r="D311" s="21" t="s">
        <v>552</v>
      </c>
      <c r="E311" s="22" t="s">
        <v>659</v>
      </c>
      <c r="F311" s="23">
        <v>1997</v>
      </c>
      <c r="G311" s="23">
        <v>1861.6</v>
      </c>
      <c r="H311" s="52">
        <f t="shared" si="32"/>
        <v>135.4000000000001</v>
      </c>
      <c r="I311" s="54">
        <f t="shared" si="33"/>
        <v>0.9321982974461692</v>
      </c>
    </row>
    <row r="312" spans="1:9" ht="38.25">
      <c r="A312" s="248" t="s">
        <v>674</v>
      </c>
      <c r="B312" s="248" t="s">
        <v>561</v>
      </c>
      <c r="C312" s="21"/>
      <c r="D312" s="21" t="s">
        <v>553</v>
      </c>
      <c r="E312" s="22" t="s">
        <v>660</v>
      </c>
      <c r="F312" s="23">
        <v>319.5</v>
      </c>
      <c r="G312" s="23">
        <v>270.2</v>
      </c>
      <c r="H312" s="52">
        <f t="shared" si="32"/>
        <v>49.30000000000001</v>
      </c>
      <c r="I312" s="54">
        <f t="shared" si="33"/>
        <v>0.8456964006259781</v>
      </c>
    </row>
    <row r="313" spans="1:9" ht="38.25">
      <c r="A313" s="248" t="s">
        <v>674</v>
      </c>
      <c r="B313" s="248" t="s">
        <v>561</v>
      </c>
      <c r="C313" s="21" t="s">
        <v>573</v>
      </c>
      <c r="D313" s="21"/>
      <c r="E313" s="22" t="s">
        <v>822</v>
      </c>
      <c r="F313" s="23">
        <f>F314</f>
        <v>457.1</v>
      </c>
      <c r="G313" s="23">
        <f>G314</f>
        <v>457.1</v>
      </c>
      <c r="H313" s="52">
        <f t="shared" si="32"/>
        <v>0</v>
      </c>
      <c r="I313" s="54">
        <f t="shared" si="33"/>
        <v>1</v>
      </c>
    </row>
    <row r="314" spans="1:9" ht="51">
      <c r="A314" s="248" t="s">
        <v>674</v>
      </c>
      <c r="B314" s="248" t="s">
        <v>561</v>
      </c>
      <c r="C314" s="21" t="s">
        <v>821</v>
      </c>
      <c r="D314" s="21"/>
      <c r="E314" s="22" t="s">
        <v>823</v>
      </c>
      <c r="F314" s="23">
        <f>F315</f>
        <v>457.1</v>
      </c>
      <c r="G314" s="23">
        <f>G315</f>
        <v>457.1</v>
      </c>
      <c r="H314" s="52">
        <f t="shared" si="32"/>
        <v>0</v>
      </c>
      <c r="I314" s="54">
        <f t="shared" si="33"/>
        <v>1</v>
      </c>
    </row>
    <row r="315" spans="1:9" ht="63.75">
      <c r="A315" s="248" t="s">
        <v>674</v>
      </c>
      <c r="B315" s="248" t="s">
        <v>561</v>
      </c>
      <c r="C315" s="21" t="s">
        <v>819</v>
      </c>
      <c r="D315" s="21"/>
      <c r="E315" s="22" t="s">
        <v>820</v>
      </c>
      <c r="F315" s="23">
        <f>F317+F316</f>
        <v>457.1</v>
      </c>
      <c r="G315" s="23">
        <f>G317+G316</f>
        <v>457.1</v>
      </c>
      <c r="H315" s="52">
        <f t="shared" si="32"/>
        <v>0</v>
      </c>
      <c r="I315" s="54">
        <f t="shared" si="33"/>
        <v>1</v>
      </c>
    </row>
    <row r="316" spans="1:9" ht="89.25">
      <c r="A316" s="248" t="s">
        <v>674</v>
      </c>
      <c r="B316" s="248" t="s">
        <v>561</v>
      </c>
      <c r="C316" s="21"/>
      <c r="D316" s="21" t="s">
        <v>552</v>
      </c>
      <c r="E316" s="22" t="s">
        <v>659</v>
      </c>
      <c r="F316" s="23">
        <v>120.4</v>
      </c>
      <c r="G316" s="23">
        <v>120.4</v>
      </c>
      <c r="H316" s="52">
        <f>F316-G316</f>
        <v>0</v>
      </c>
      <c r="I316" s="54">
        <f>G316/F316</f>
        <v>1</v>
      </c>
    </row>
    <row r="317" spans="1:9" ht="38.25">
      <c r="A317" s="248" t="s">
        <v>674</v>
      </c>
      <c r="B317" s="248" t="s">
        <v>561</v>
      </c>
      <c r="C317" s="21"/>
      <c r="D317" s="21" t="s">
        <v>553</v>
      </c>
      <c r="E317" s="22" t="s">
        <v>660</v>
      </c>
      <c r="F317" s="23">
        <v>336.7</v>
      </c>
      <c r="G317" s="23">
        <v>336.7</v>
      </c>
      <c r="H317" s="52">
        <f t="shared" si="32"/>
        <v>0</v>
      </c>
      <c r="I317" s="54">
        <f t="shared" si="33"/>
        <v>1</v>
      </c>
    </row>
    <row r="318" spans="1:9" ht="51">
      <c r="A318" s="248" t="s">
        <v>674</v>
      </c>
      <c r="B318" s="248" t="s">
        <v>561</v>
      </c>
      <c r="C318" s="21" t="s">
        <v>825</v>
      </c>
      <c r="D318" s="21"/>
      <c r="E318" s="44" t="s">
        <v>827</v>
      </c>
      <c r="F318" s="23">
        <f aca="true" t="shared" si="38" ref="F318:G320">F319</f>
        <v>0.4</v>
      </c>
      <c r="G318" s="23">
        <f t="shared" si="38"/>
        <v>0.4</v>
      </c>
      <c r="H318" s="52">
        <f t="shared" si="32"/>
        <v>0</v>
      </c>
      <c r="I318" s="54">
        <f t="shared" si="33"/>
        <v>1</v>
      </c>
    </row>
    <row r="319" spans="1:9" ht="76.5">
      <c r="A319" s="248" t="s">
        <v>674</v>
      </c>
      <c r="B319" s="248" t="s">
        <v>561</v>
      </c>
      <c r="C319" s="21" t="s">
        <v>826</v>
      </c>
      <c r="D319" s="21"/>
      <c r="E319" s="44" t="s">
        <v>828</v>
      </c>
      <c r="F319" s="23">
        <f t="shared" si="38"/>
        <v>0.4</v>
      </c>
      <c r="G319" s="23">
        <f t="shared" si="38"/>
        <v>0.4</v>
      </c>
      <c r="H319" s="52">
        <f t="shared" si="32"/>
        <v>0</v>
      </c>
      <c r="I319" s="54">
        <f t="shared" si="33"/>
        <v>1</v>
      </c>
    </row>
    <row r="320" spans="1:9" ht="25.5">
      <c r="A320" s="248" t="s">
        <v>674</v>
      </c>
      <c r="B320" s="248" t="s">
        <v>561</v>
      </c>
      <c r="C320" s="21" t="s">
        <v>824</v>
      </c>
      <c r="D320" s="21"/>
      <c r="E320" s="22" t="s">
        <v>588</v>
      </c>
      <c r="F320" s="23">
        <f t="shared" si="38"/>
        <v>0.4</v>
      </c>
      <c r="G320" s="23">
        <f t="shared" si="38"/>
        <v>0.4</v>
      </c>
      <c r="H320" s="52">
        <f t="shared" si="32"/>
        <v>0</v>
      </c>
      <c r="I320" s="54">
        <f t="shared" si="33"/>
        <v>1</v>
      </c>
    </row>
    <row r="321" spans="1:9" ht="38.25">
      <c r="A321" s="248" t="s">
        <v>674</v>
      </c>
      <c r="B321" s="248" t="s">
        <v>561</v>
      </c>
      <c r="C321" s="21"/>
      <c r="D321" s="21" t="s">
        <v>553</v>
      </c>
      <c r="E321" s="22" t="s">
        <v>660</v>
      </c>
      <c r="F321" s="23">
        <v>0.4</v>
      </c>
      <c r="G321" s="23">
        <v>0.4</v>
      </c>
      <c r="H321" s="52">
        <f t="shared" si="32"/>
        <v>0</v>
      </c>
      <c r="I321" s="54">
        <f t="shared" si="33"/>
        <v>1</v>
      </c>
    </row>
    <row r="322" spans="1:9" ht="38.25">
      <c r="A322" s="248" t="s">
        <v>674</v>
      </c>
      <c r="B322" s="248" t="s">
        <v>561</v>
      </c>
      <c r="C322" s="21" t="s">
        <v>577</v>
      </c>
      <c r="D322" s="21"/>
      <c r="E322" s="44" t="s">
        <v>832</v>
      </c>
      <c r="F322" s="23">
        <f>F323</f>
        <v>16.299999999999997</v>
      </c>
      <c r="G322" s="23">
        <f>G323</f>
        <v>16.299999999999997</v>
      </c>
      <c r="H322" s="52">
        <f t="shared" si="32"/>
        <v>0</v>
      </c>
      <c r="I322" s="54">
        <f t="shared" si="33"/>
        <v>1</v>
      </c>
    </row>
    <row r="323" spans="1:9" ht="76.5">
      <c r="A323" s="248" t="s">
        <v>674</v>
      </c>
      <c r="B323" s="248" t="s">
        <v>561</v>
      </c>
      <c r="C323" s="21" t="s">
        <v>830</v>
      </c>
      <c r="D323" s="21"/>
      <c r="E323" s="44" t="s">
        <v>831</v>
      </c>
      <c r="F323" s="23">
        <f>F324</f>
        <v>16.299999999999997</v>
      </c>
      <c r="G323" s="23">
        <f>G324</f>
        <v>16.299999999999997</v>
      </c>
      <c r="H323" s="52">
        <f t="shared" si="32"/>
        <v>0</v>
      </c>
      <c r="I323" s="54">
        <f t="shared" si="33"/>
        <v>1</v>
      </c>
    </row>
    <row r="324" spans="1:9" ht="105" customHeight="1">
      <c r="A324" s="248" t="s">
        <v>674</v>
      </c>
      <c r="B324" s="248" t="s">
        <v>561</v>
      </c>
      <c r="C324" s="21" t="s">
        <v>829</v>
      </c>
      <c r="D324" s="21"/>
      <c r="E324" s="22" t="s">
        <v>764</v>
      </c>
      <c r="F324" s="23">
        <f>SUM(F325:F326)</f>
        <v>16.299999999999997</v>
      </c>
      <c r="G324" s="23">
        <f>SUM(G325:G326)</f>
        <v>16.299999999999997</v>
      </c>
      <c r="H324" s="52">
        <f t="shared" si="32"/>
        <v>0</v>
      </c>
      <c r="I324" s="54">
        <f t="shared" si="33"/>
        <v>1</v>
      </c>
    </row>
    <row r="325" spans="1:9" ht="89.25">
      <c r="A325" s="248" t="s">
        <v>674</v>
      </c>
      <c r="B325" s="248" t="s">
        <v>561</v>
      </c>
      <c r="C325" s="21"/>
      <c r="D325" s="21" t="s">
        <v>552</v>
      </c>
      <c r="E325" s="22" t="s">
        <v>659</v>
      </c>
      <c r="F325" s="23">
        <v>9.2</v>
      </c>
      <c r="G325" s="23">
        <v>9.2</v>
      </c>
      <c r="H325" s="52">
        <f aca="true" t="shared" si="39" ref="H325:H412">F325-G325</f>
        <v>0</v>
      </c>
      <c r="I325" s="54">
        <f aca="true" t="shared" si="40" ref="I325:I412">G325/F325</f>
        <v>1</v>
      </c>
    </row>
    <row r="326" spans="1:9" ht="38.25">
      <c r="A326" s="248" t="s">
        <v>674</v>
      </c>
      <c r="B326" s="248" t="s">
        <v>561</v>
      </c>
      <c r="C326" s="21"/>
      <c r="D326" s="21" t="s">
        <v>553</v>
      </c>
      <c r="E326" s="22" t="s">
        <v>660</v>
      </c>
      <c r="F326" s="23">
        <v>7.1</v>
      </c>
      <c r="G326" s="23">
        <v>7.1</v>
      </c>
      <c r="H326" s="52">
        <f t="shared" si="39"/>
        <v>0</v>
      </c>
      <c r="I326" s="54">
        <f t="shared" si="40"/>
        <v>1</v>
      </c>
    </row>
    <row r="327" spans="1:9" ht="12.75">
      <c r="A327" s="248" t="s">
        <v>674</v>
      </c>
      <c r="B327" s="21" t="s">
        <v>33</v>
      </c>
      <c r="C327" s="21"/>
      <c r="D327" s="21"/>
      <c r="E327" s="22" t="s">
        <v>34</v>
      </c>
      <c r="F327" s="23">
        <f aca="true" t="shared" si="41" ref="F327:G330">F328</f>
        <v>45.2</v>
      </c>
      <c r="G327" s="23">
        <f t="shared" si="41"/>
        <v>45.2</v>
      </c>
      <c r="H327" s="52">
        <f>F327-G327</f>
        <v>0</v>
      </c>
      <c r="I327" s="54">
        <f>G327/F327</f>
        <v>1</v>
      </c>
    </row>
    <row r="328" spans="1:9" ht="51">
      <c r="A328" s="248" t="s">
        <v>674</v>
      </c>
      <c r="B328" s="248" t="s">
        <v>33</v>
      </c>
      <c r="C328" s="21" t="s">
        <v>825</v>
      </c>
      <c r="D328" s="21"/>
      <c r="E328" s="22" t="s">
        <v>182</v>
      </c>
      <c r="F328" s="23">
        <f t="shared" si="41"/>
        <v>45.2</v>
      </c>
      <c r="G328" s="23">
        <f t="shared" si="41"/>
        <v>45.2</v>
      </c>
      <c r="H328" s="52">
        <f>F328-G328</f>
        <v>0</v>
      </c>
      <c r="I328" s="54">
        <f>G328/F328</f>
        <v>1</v>
      </c>
    </row>
    <row r="329" spans="1:9" ht="76.5">
      <c r="A329" s="248" t="s">
        <v>674</v>
      </c>
      <c r="B329" s="248" t="s">
        <v>33</v>
      </c>
      <c r="C329" s="21" t="s">
        <v>826</v>
      </c>
      <c r="D329" s="21"/>
      <c r="E329" s="22" t="s">
        <v>183</v>
      </c>
      <c r="F329" s="23">
        <f t="shared" si="41"/>
        <v>45.2</v>
      </c>
      <c r="G329" s="23">
        <f t="shared" si="41"/>
        <v>45.2</v>
      </c>
      <c r="H329" s="52">
        <f>F329-G329</f>
        <v>0</v>
      </c>
      <c r="I329" s="54">
        <f>G329/F329</f>
        <v>1</v>
      </c>
    </row>
    <row r="330" spans="1:9" ht="69" customHeight="1">
      <c r="A330" s="248" t="s">
        <v>674</v>
      </c>
      <c r="B330" s="248" t="s">
        <v>33</v>
      </c>
      <c r="C330" s="21" t="s">
        <v>167</v>
      </c>
      <c r="D330" s="21"/>
      <c r="E330" s="22" t="s">
        <v>184</v>
      </c>
      <c r="F330" s="23">
        <f t="shared" si="41"/>
        <v>45.2</v>
      </c>
      <c r="G330" s="23">
        <f t="shared" si="41"/>
        <v>45.2</v>
      </c>
      <c r="H330" s="52">
        <f>F330-G330</f>
        <v>0</v>
      </c>
      <c r="I330" s="54">
        <f>G330/F330</f>
        <v>1</v>
      </c>
    </row>
    <row r="331" spans="1:9" ht="38.25">
      <c r="A331" s="248" t="s">
        <v>674</v>
      </c>
      <c r="B331" s="248" t="s">
        <v>33</v>
      </c>
      <c r="C331" s="21"/>
      <c r="D331" s="21" t="s">
        <v>553</v>
      </c>
      <c r="E331" s="22" t="s">
        <v>660</v>
      </c>
      <c r="F331" s="23">
        <v>45.2</v>
      </c>
      <c r="G331" s="23">
        <v>45.2</v>
      </c>
      <c r="H331" s="52">
        <f>F331-G331</f>
        <v>0</v>
      </c>
      <c r="I331" s="54">
        <f>G331/F331</f>
        <v>1</v>
      </c>
    </row>
    <row r="332" spans="1:9" ht="25.5">
      <c r="A332" s="248" t="s">
        <v>674</v>
      </c>
      <c r="B332" s="21" t="s">
        <v>568</v>
      </c>
      <c r="C332" s="21"/>
      <c r="D332" s="21"/>
      <c r="E332" s="22" t="s">
        <v>569</v>
      </c>
      <c r="F332" s="23">
        <f>F345+F333+F367+F364</f>
        <v>9096.3</v>
      </c>
      <c r="G332" s="23">
        <f>G345+G333+G367+G364</f>
        <v>9079.6</v>
      </c>
      <c r="H332" s="52">
        <f t="shared" si="39"/>
        <v>16.69999999999891</v>
      </c>
      <c r="I332" s="54">
        <f t="shared" si="40"/>
        <v>0.9981640886954037</v>
      </c>
    </row>
    <row r="333" spans="1:9" ht="25.5">
      <c r="A333" s="248" t="s">
        <v>674</v>
      </c>
      <c r="B333" s="248" t="s">
        <v>568</v>
      </c>
      <c r="C333" s="21" t="s">
        <v>591</v>
      </c>
      <c r="D333" s="21"/>
      <c r="E333" s="22" t="s">
        <v>795</v>
      </c>
      <c r="F333" s="23">
        <f>F334+F338+F343+F341</f>
        <v>2686.5</v>
      </c>
      <c r="G333" s="23">
        <f>G334+G338+G343+G341</f>
        <v>2670</v>
      </c>
      <c r="H333" s="52">
        <f t="shared" si="39"/>
        <v>16.5</v>
      </c>
      <c r="I333" s="54">
        <f t="shared" si="40"/>
        <v>0.993858179787828</v>
      </c>
    </row>
    <row r="334" spans="1:9" ht="25.5">
      <c r="A334" s="248" t="s">
        <v>674</v>
      </c>
      <c r="B334" s="248" t="s">
        <v>568</v>
      </c>
      <c r="C334" s="21" t="s">
        <v>733</v>
      </c>
      <c r="D334" s="21"/>
      <c r="E334" s="22" t="s">
        <v>574</v>
      </c>
      <c r="F334" s="23">
        <f>SUM(F335:F337)</f>
        <v>2482.6</v>
      </c>
      <c r="G334" s="23">
        <f>SUM(G335:G337)</f>
        <v>2466.1</v>
      </c>
      <c r="H334" s="52">
        <f t="shared" si="39"/>
        <v>16.5</v>
      </c>
      <c r="I334" s="54">
        <f t="shared" si="40"/>
        <v>0.9933537420446307</v>
      </c>
    </row>
    <row r="335" spans="1:9" ht="89.25">
      <c r="A335" s="248" t="s">
        <v>674</v>
      </c>
      <c r="B335" s="248" t="s">
        <v>568</v>
      </c>
      <c r="C335" s="21"/>
      <c r="D335" s="21" t="s">
        <v>552</v>
      </c>
      <c r="E335" s="22" t="s">
        <v>659</v>
      </c>
      <c r="F335" s="23">
        <v>2254.9</v>
      </c>
      <c r="G335" s="23">
        <v>2254.1</v>
      </c>
      <c r="H335" s="52">
        <f t="shared" si="39"/>
        <v>0.8000000000001819</v>
      </c>
      <c r="I335" s="54">
        <f t="shared" si="40"/>
        <v>0.9996452170827974</v>
      </c>
    </row>
    <row r="336" spans="1:9" ht="38.25">
      <c r="A336" s="248" t="s">
        <v>674</v>
      </c>
      <c r="B336" s="248" t="s">
        <v>568</v>
      </c>
      <c r="C336" s="21"/>
      <c r="D336" s="21" t="s">
        <v>553</v>
      </c>
      <c r="E336" s="22" t="s">
        <v>660</v>
      </c>
      <c r="F336" s="23">
        <v>227.7</v>
      </c>
      <c r="G336" s="23">
        <v>212</v>
      </c>
      <c r="H336" s="52">
        <f t="shared" si="39"/>
        <v>15.699999999999989</v>
      </c>
      <c r="I336" s="54">
        <f t="shared" si="40"/>
        <v>0.9310496267018007</v>
      </c>
    </row>
    <row r="337" spans="1:9" ht="12.75">
      <c r="A337" s="248" t="s">
        <v>674</v>
      </c>
      <c r="B337" s="248" t="s">
        <v>568</v>
      </c>
      <c r="C337" s="21"/>
      <c r="D337" s="21" t="s">
        <v>554</v>
      </c>
      <c r="E337" s="22" t="s">
        <v>555</v>
      </c>
      <c r="F337" s="23">
        <v>0</v>
      </c>
      <c r="G337" s="23">
        <v>0</v>
      </c>
      <c r="H337" s="52">
        <f t="shared" si="39"/>
        <v>0</v>
      </c>
      <c r="I337" s="54" t="e">
        <f t="shared" si="40"/>
        <v>#DIV/0!</v>
      </c>
    </row>
    <row r="338" spans="1:9" ht="114.75">
      <c r="A338" s="248" t="s">
        <v>674</v>
      </c>
      <c r="B338" s="248" t="s">
        <v>568</v>
      </c>
      <c r="C338" s="21" t="s">
        <v>997</v>
      </c>
      <c r="D338" s="21"/>
      <c r="E338" s="22" t="s">
        <v>998</v>
      </c>
      <c r="F338" s="23">
        <f>F339+F340</f>
        <v>145.1</v>
      </c>
      <c r="G338" s="23">
        <f>G339+G340</f>
        <v>145.1</v>
      </c>
      <c r="H338" s="52">
        <f t="shared" si="39"/>
        <v>0</v>
      </c>
      <c r="I338" s="54">
        <f t="shared" si="40"/>
        <v>1</v>
      </c>
    </row>
    <row r="339" spans="1:9" ht="89.25">
      <c r="A339" s="248" t="s">
        <v>674</v>
      </c>
      <c r="B339" s="248" t="s">
        <v>568</v>
      </c>
      <c r="C339" s="21"/>
      <c r="D339" s="21" t="s">
        <v>552</v>
      </c>
      <c r="E339" s="22" t="s">
        <v>659</v>
      </c>
      <c r="F339" s="23">
        <v>131.1</v>
      </c>
      <c r="G339" s="23">
        <v>131.1</v>
      </c>
      <c r="H339" s="52">
        <f t="shared" si="39"/>
        <v>0</v>
      </c>
      <c r="I339" s="54">
        <f t="shared" si="40"/>
        <v>1</v>
      </c>
    </row>
    <row r="340" spans="1:9" ht="38.25">
      <c r="A340" s="248" t="s">
        <v>674</v>
      </c>
      <c r="B340" s="248" t="s">
        <v>568</v>
      </c>
      <c r="C340" s="21"/>
      <c r="D340" s="21" t="s">
        <v>553</v>
      </c>
      <c r="E340" s="22" t="s">
        <v>660</v>
      </c>
      <c r="F340" s="23">
        <v>14</v>
      </c>
      <c r="G340" s="23">
        <v>14</v>
      </c>
      <c r="H340" s="23"/>
      <c r="I340" s="58"/>
    </row>
    <row r="341" spans="1:9" ht="127.5">
      <c r="A341" s="248" t="s">
        <v>674</v>
      </c>
      <c r="B341" s="248" t="s">
        <v>568</v>
      </c>
      <c r="C341" s="21" t="s">
        <v>140</v>
      </c>
      <c r="D341" s="21"/>
      <c r="E341" s="22" t="s">
        <v>141</v>
      </c>
      <c r="F341" s="23">
        <f>F342</f>
        <v>29.4</v>
      </c>
      <c r="G341" s="23">
        <f>G342</f>
        <v>29.4</v>
      </c>
      <c r="H341" s="23">
        <f t="shared" si="39"/>
        <v>0</v>
      </c>
      <c r="I341" s="58">
        <f t="shared" si="40"/>
        <v>1</v>
      </c>
    </row>
    <row r="342" spans="1:9" ht="89.25">
      <c r="A342" s="248" t="s">
        <v>674</v>
      </c>
      <c r="B342" s="248" t="s">
        <v>568</v>
      </c>
      <c r="C342" s="21"/>
      <c r="D342" s="21" t="s">
        <v>552</v>
      </c>
      <c r="E342" s="22" t="s">
        <v>659</v>
      </c>
      <c r="F342" s="23">
        <v>29.4</v>
      </c>
      <c r="G342" s="23">
        <v>29.4</v>
      </c>
      <c r="H342" s="23">
        <f t="shared" si="39"/>
        <v>0</v>
      </c>
      <c r="I342" s="58">
        <f t="shared" si="40"/>
        <v>1</v>
      </c>
    </row>
    <row r="343" spans="1:9" ht="102">
      <c r="A343" s="248" t="s">
        <v>674</v>
      </c>
      <c r="B343" s="248" t="s">
        <v>568</v>
      </c>
      <c r="C343" s="21" t="s">
        <v>999</v>
      </c>
      <c r="D343" s="21"/>
      <c r="E343" s="22" t="s">
        <v>1000</v>
      </c>
      <c r="F343" s="23">
        <f>F344</f>
        <v>29.4</v>
      </c>
      <c r="G343" s="23">
        <f>G344</f>
        <v>29.4</v>
      </c>
      <c r="H343" s="52">
        <f t="shared" si="39"/>
        <v>0</v>
      </c>
      <c r="I343" s="54">
        <f t="shared" si="40"/>
        <v>1</v>
      </c>
    </row>
    <row r="344" spans="1:9" ht="89.25">
      <c r="A344" s="248" t="s">
        <v>674</v>
      </c>
      <c r="B344" s="248" t="s">
        <v>568</v>
      </c>
      <c r="C344" s="21"/>
      <c r="D344" s="21" t="s">
        <v>552</v>
      </c>
      <c r="E344" s="22" t="s">
        <v>659</v>
      </c>
      <c r="F344" s="23">
        <v>29.4</v>
      </c>
      <c r="G344" s="23">
        <v>29.4</v>
      </c>
      <c r="H344" s="52">
        <f t="shared" si="39"/>
        <v>0</v>
      </c>
      <c r="I344" s="54">
        <f t="shared" si="40"/>
        <v>1</v>
      </c>
    </row>
    <row r="345" spans="1:9" ht="25.5">
      <c r="A345" s="248" t="s">
        <v>674</v>
      </c>
      <c r="B345" s="248" t="s">
        <v>568</v>
      </c>
      <c r="C345" s="21" t="s">
        <v>565</v>
      </c>
      <c r="D345" s="21"/>
      <c r="E345" s="22" t="s">
        <v>807</v>
      </c>
      <c r="F345" s="23">
        <f>F346+F353+F355+F350+F348+F357+F361</f>
        <v>1603.7</v>
      </c>
      <c r="G345" s="23">
        <f>G346+G353+G355+G350+G348+G357+G361</f>
        <v>1603.5</v>
      </c>
      <c r="H345" s="52">
        <f t="shared" si="39"/>
        <v>0.20000000000004547</v>
      </c>
      <c r="I345" s="54">
        <f t="shared" si="40"/>
        <v>0.9998752883955851</v>
      </c>
    </row>
    <row r="346" spans="1:9" ht="38.25">
      <c r="A346" s="248" t="s">
        <v>674</v>
      </c>
      <c r="B346" s="248" t="s">
        <v>568</v>
      </c>
      <c r="C346" s="21" t="s">
        <v>672</v>
      </c>
      <c r="D346" s="21"/>
      <c r="E346" s="22" t="s">
        <v>673</v>
      </c>
      <c r="F346" s="23">
        <f>F347</f>
        <v>0</v>
      </c>
      <c r="G346" s="23">
        <f>G347</f>
        <v>0</v>
      </c>
      <c r="H346" s="52">
        <f t="shared" si="39"/>
        <v>0</v>
      </c>
      <c r="I346" s="54" t="e">
        <f t="shared" si="40"/>
        <v>#DIV/0!</v>
      </c>
    </row>
    <row r="347" spans="1:9" ht="38.25">
      <c r="A347" s="248" t="s">
        <v>674</v>
      </c>
      <c r="B347" s="248" t="s">
        <v>568</v>
      </c>
      <c r="C347" s="21"/>
      <c r="D347" s="21" t="s">
        <v>553</v>
      </c>
      <c r="E347" s="22" t="s">
        <v>660</v>
      </c>
      <c r="F347" s="23">
        <v>0</v>
      </c>
      <c r="G347" s="23">
        <v>0</v>
      </c>
      <c r="H347" s="52">
        <f t="shared" si="39"/>
        <v>0</v>
      </c>
      <c r="I347" s="54" t="e">
        <f t="shared" si="40"/>
        <v>#DIV/0!</v>
      </c>
    </row>
    <row r="348" spans="1:9" ht="38.25">
      <c r="A348" s="248" t="s">
        <v>674</v>
      </c>
      <c r="B348" s="248" t="s">
        <v>568</v>
      </c>
      <c r="C348" s="21" t="s">
        <v>782</v>
      </c>
      <c r="D348" s="21"/>
      <c r="E348" s="22" t="s">
        <v>783</v>
      </c>
      <c r="F348" s="23">
        <f>F349</f>
        <v>223</v>
      </c>
      <c r="G348" s="23">
        <f>G349</f>
        <v>223</v>
      </c>
      <c r="H348" s="52">
        <f t="shared" si="39"/>
        <v>0</v>
      </c>
      <c r="I348" s="54">
        <f t="shared" si="40"/>
        <v>1</v>
      </c>
    </row>
    <row r="349" spans="1:9" ht="51">
      <c r="A349" s="248" t="s">
        <v>674</v>
      </c>
      <c r="B349" s="248" t="s">
        <v>568</v>
      </c>
      <c r="C349" s="21"/>
      <c r="D349" s="21" t="s">
        <v>575</v>
      </c>
      <c r="E349" s="22" t="s">
        <v>688</v>
      </c>
      <c r="F349" s="23">
        <v>223</v>
      </c>
      <c r="G349" s="23">
        <v>223</v>
      </c>
      <c r="H349" s="52">
        <f t="shared" si="39"/>
        <v>0</v>
      </c>
      <c r="I349" s="54">
        <f t="shared" si="40"/>
        <v>1</v>
      </c>
    </row>
    <row r="350" spans="1:9" ht="12.75">
      <c r="A350" s="248" t="s">
        <v>674</v>
      </c>
      <c r="B350" s="248" t="s">
        <v>568</v>
      </c>
      <c r="C350" s="21" t="s">
        <v>680</v>
      </c>
      <c r="D350" s="21"/>
      <c r="E350" s="22" t="s">
        <v>681</v>
      </c>
      <c r="F350" s="23">
        <f>F351+F352</f>
        <v>544.6</v>
      </c>
      <c r="G350" s="23">
        <f>G351+G352</f>
        <v>544.6</v>
      </c>
      <c r="H350" s="52">
        <f t="shared" si="39"/>
        <v>0</v>
      </c>
      <c r="I350" s="54">
        <f t="shared" si="40"/>
        <v>1</v>
      </c>
    </row>
    <row r="351" spans="1:9" ht="38.25">
      <c r="A351" s="248" t="s">
        <v>674</v>
      </c>
      <c r="B351" s="248" t="s">
        <v>568</v>
      </c>
      <c r="C351" s="21"/>
      <c r="D351" s="21" t="s">
        <v>553</v>
      </c>
      <c r="E351" s="22" t="s">
        <v>660</v>
      </c>
      <c r="F351" s="23">
        <v>511.6</v>
      </c>
      <c r="G351" s="23">
        <v>511.6</v>
      </c>
      <c r="H351" s="52">
        <f t="shared" si="39"/>
        <v>0</v>
      </c>
      <c r="I351" s="54">
        <f t="shared" si="40"/>
        <v>1</v>
      </c>
    </row>
    <row r="352" spans="1:9" ht="51">
      <c r="A352" s="248" t="s">
        <v>674</v>
      </c>
      <c r="B352" s="248" t="s">
        <v>568</v>
      </c>
      <c r="C352" s="21"/>
      <c r="D352" s="21" t="s">
        <v>575</v>
      </c>
      <c r="E352" s="22" t="s">
        <v>688</v>
      </c>
      <c r="F352" s="23">
        <v>33</v>
      </c>
      <c r="G352" s="23">
        <v>33</v>
      </c>
      <c r="H352" s="52">
        <f t="shared" si="39"/>
        <v>0</v>
      </c>
      <c r="I352" s="54">
        <f t="shared" si="40"/>
        <v>1</v>
      </c>
    </row>
    <row r="353" spans="1:9" ht="39.75" customHeight="1">
      <c r="A353" s="248" t="s">
        <v>674</v>
      </c>
      <c r="B353" s="248" t="s">
        <v>568</v>
      </c>
      <c r="C353" s="21" t="s">
        <v>689</v>
      </c>
      <c r="D353" s="21"/>
      <c r="E353" s="22" t="s">
        <v>784</v>
      </c>
      <c r="F353" s="23">
        <f>F354</f>
        <v>650.6</v>
      </c>
      <c r="G353" s="23">
        <f>G354</f>
        <v>650.4</v>
      </c>
      <c r="H353" s="52">
        <f t="shared" si="39"/>
        <v>0.20000000000004547</v>
      </c>
      <c r="I353" s="54">
        <f t="shared" si="40"/>
        <v>0.9996925914540423</v>
      </c>
    </row>
    <row r="354" spans="1:9" ht="25.5">
      <c r="A354" s="248" t="s">
        <v>674</v>
      </c>
      <c r="B354" s="248" t="s">
        <v>568</v>
      </c>
      <c r="C354" s="21"/>
      <c r="D354" s="21" t="s">
        <v>557</v>
      </c>
      <c r="E354" s="22" t="s">
        <v>558</v>
      </c>
      <c r="F354" s="23">
        <v>650.6</v>
      </c>
      <c r="G354" s="23">
        <v>650.4</v>
      </c>
      <c r="H354" s="52">
        <f t="shared" si="39"/>
        <v>0.20000000000004547</v>
      </c>
      <c r="I354" s="54">
        <f t="shared" si="40"/>
        <v>0.9996925914540423</v>
      </c>
    </row>
    <row r="355" spans="1:9" ht="51">
      <c r="A355" s="248" t="s">
        <v>674</v>
      </c>
      <c r="B355" s="248" t="s">
        <v>568</v>
      </c>
      <c r="C355" s="21" t="s">
        <v>690</v>
      </c>
      <c r="D355" s="21"/>
      <c r="E355" s="22" t="s">
        <v>785</v>
      </c>
      <c r="F355" s="23">
        <f>F356</f>
        <v>0</v>
      </c>
      <c r="G355" s="23">
        <f>G356</f>
        <v>0</v>
      </c>
      <c r="H355" s="52">
        <f t="shared" si="39"/>
        <v>0</v>
      </c>
      <c r="I355" s="54" t="e">
        <f t="shared" si="40"/>
        <v>#DIV/0!</v>
      </c>
    </row>
    <row r="356" spans="1:9" ht="25.5">
      <c r="A356" s="248" t="s">
        <v>674</v>
      </c>
      <c r="B356" s="248" t="s">
        <v>568</v>
      </c>
      <c r="C356" s="21"/>
      <c r="D356" s="21" t="s">
        <v>557</v>
      </c>
      <c r="E356" s="22" t="s">
        <v>558</v>
      </c>
      <c r="F356" s="23">
        <v>0</v>
      </c>
      <c r="G356" s="23">
        <v>0</v>
      </c>
      <c r="H356" s="52">
        <f t="shared" si="39"/>
        <v>0</v>
      </c>
      <c r="I356" s="54" t="e">
        <f t="shared" si="40"/>
        <v>#DIV/0!</v>
      </c>
    </row>
    <row r="357" spans="1:9" ht="38.25">
      <c r="A357" s="248" t="s">
        <v>674</v>
      </c>
      <c r="B357" s="248" t="s">
        <v>568</v>
      </c>
      <c r="C357" s="21" t="s">
        <v>788</v>
      </c>
      <c r="D357" s="21"/>
      <c r="E357" s="22" t="s">
        <v>789</v>
      </c>
      <c r="F357" s="23">
        <f>F360+F359+F358</f>
        <v>136.4</v>
      </c>
      <c r="G357" s="23">
        <f>G360+G359+G358</f>
        <v>136.4</v>
      </c>
      <c r="H357" s="52">
        <f t="shared" si="39"/>
        <v>0</v>
      </c>
      <c r="I357" s="54">
        <f t="shared" si="40"/>
        <v>1</v>
      </c>
    </row>
    <row r="358" spans="1:9" ht="38.25">
      <c r="A358" s="248" t="s">
        <v>674</v>
      </c>
      <c r="B358" s="248" t="s">
        <v>568</v>
      </c>
      <c r="C358" s="21"/>
      <c r="D358" s="21" t="s">
        <v>553</v>
      </c>
      <c r="E358" s="22" t="s">
        <v>660</v>
      </c>
      <c r="F358" s="23">
        <v>15.1</v>
      </c>
      <c r="G358" s="23">
        <v>15.1</v>
      </c>
      <c r="H358" s="52">
        <f>F358-G358</f>
        <v>0</v>
      </c>
      <c r="I358" s="54">
        <f>G358/F358</f>
        <v>1</v>
      </c>
    </row>
    <row r="359" spans="1:9" ht="51">
      <c r="A359" s="248" t="s">
        <v>674</v>
      </c>
      <c r="B359" s="248" t="s">
        <v>568</v>
      </c>
      <c r="C359" s="21"/>
      <c r="D359" s="21" t="s">
        <v>575</v>
      </c>
      <c r="E359" s="22" t="s">
        <v>688</v>
      </c>
      <c r="F359" s="23">
        <v>116.3</v>
      </c>
      <c r="G359" s="23">
        <v>116.3</v>
      </c>
      <c r="H359" s="52">
        <f>F359-G359</f>
        <v>0</v>
      </c>
      <c r="I359" s="54">
        <f>G359/F359</f>
        <v>1</v>
      </c>
    </row>
    <row r="360" spans="1:9" ht="12.75">
      <c r="A360" s="248" t="s">
        <v>674</v>
      </c>
      <c r="B360" s="248" t="s">
        <v>568</v>
      </c>
      <c r="C360" s="21"/>
      <c r="D360" s="21" t="s">
        <v>554</v>
      </c>
      <c r="E360" s="22" t="s">
        <v>555</v>
      </c>
      <c r="F360" s="23">
        <v>5</v>
      </c>
      <c r="G360" s="23">
        <v>5</v>
      </c>
      <c r="H360" s="52">
        <f t="shared" si="39"/>
        <v>0</v>
      </c>
      <c r="I360" s="54">
        <f t="shared" si="40"/>
        <v>1</v>
      </c>
    </row>
    <row r="361" spans="1:9" ht="63.75">
      <c r="A361" s="248" t="s">
        <v>674</v>
      </c>
      <c r="B361" s="248" t="s">
        <v>568</v>
      </c>
      <c r="C361" s="21" t="s">
        <v>981</v>
      </c>
      <c r="D361" s="21"/>
      <c r="E361" s="22" t="s">
        <v>982</v>
      </c>
      <c r="F361" s="23">
        <f>F362+F363</f>
        <v>49.1</v>
      </c>
      <c r="G361" s="23">
        <f>G362+G363</f>
        <v>49.1</v>
      </c>
      <c r="H361" s="52">
        <f t="shared" si="39"/>
        <v>0</v>
      </c>
      <c r="I361" s="54">
        <f t="shared" si="40"/>
        <v>1</v>
      </c>
    </row>
    <row r="362" spans="1:9" ht="25.5">
      <c r="A362" s="248" t="s">
        <v>674</v>
      </c>
      <c r="B362" s="248" t="s">
        <v>568</v>
      </c>
      <c r="C362" s="21"/>
      <c r="D362" s="21" t="s">
        <v>557</v>
      </c>
      <c r="E362" s="22" t="s">
        <v>558</v>
      </c>
      <c r="F362" s="23">
        <v>44.1</v>
      </c>
      <c r="G362" s="23">
        <v>44.1</v>
      </c>
      <c r="H362" s="52">
        <f t="shared" si="39"/>
        <v>0</v>
      </c>
      <c r="I362" s="54">
        <f t="shared" si="40"/>
        <v>1</v>
      </c>
    </row>
    <row r="363" spans="1:9" ht="51">
      <c r="A363" s="248" t="s">
        <v>674</v>
      </c>
      <c r="B363" s="248" t="s">
        <v>568</v>
      </c>
      <c r="C363" s="21"/>
      <c r="D363" s="21" t="s">
        <v>575</v>
      </c>
      <c r="E363" s="22" t="s">
        <v>688</v>
      </c>
      <c r="F363" s="23">
        <v>5</v>
      </c>
      <c r="G363" s="23">
        <v>5</v>
      </c>
      <c r="H363" s="52">
        <f t="shared" si="39"/>
        <v>0</v>
      </c>
      <c r="I363" s="54">
        <f t="shared" si="40"/>
        <v>1</v>
      </c>
    </row>
    <row r="364" spans="1:9" ht="12.75">
      <c r="A364" s="248" t="s">
        <v>674</v>
      </c>
      <c r="B364" s="248" t="s">
        <v>568</v>
      </c>
      <c r="C364" s="21" t="s">
        <v>931</v>
      </c>
      <c r="D364" s="21"/>
      <c r="E364" s="22" t="s">
        <v>932</v>
      </c>
      <c r="F364" s="23">
        <f>F365</f>
        <v>500</v>
      </c>
      <c r="G364" s="23">
        <f>G365</f>
        <v>500</v>
      </c>
      <c r="H364" s="52">
        <f t="shared" si="39"/>
        <v>0</v>
      </c>
      <c r="I364" s="54">
        <f t="shared" si="40"/>
        <v>1</v>
      </c>
    </row>
    <row r="365" spans="1:9" ht="63.75">
      <c r="A365" s="248" t="s">
        <v>674</v>
      </c>
      <c r="B365" s="248" t="s">
        <v>568</v>
      </c>
      <c r="C365" s="21" t="s">
        <v>933</v>
      </c>
      <c r="D365" s="21"/>
      <c r="E365" s="22" t="s">
        <v>934</v>
      </c>
      <c r="F365" s="23">
        <f>F366</f>
        <v>500</v>
      </c>
      <c r="G365" s="23">
        <f>G366</f>
        <v>500</v>
      </c>
      <c r="H365" s="52">
        <f t="shared" si="39"/>
        <v>0</v>
      </c>
      <c r="I365" s="54">
        <f t="shared" si="40"/>
        <v>1</v>
      </c>
    </row>
    <row r="366" spans="1:9" ht="38.25">
      <c r="A366" s="248" t="s">
        <v>674</v>
      </c>
      <c r="B366" s="248" t="s">
        <v>568</v>
      </c>
      <c r="C366" s="21"/>
      <c r="D366" s="21" t="s">
        <v>553</v>
      </c>
      <c r="E366" s="22" t="s">
        <v>660</v>
      </c>
      <c r="F366" s="23">
        <v>500</v>
      </c>
      <c r="G366" s="23">
        <v>500</v>
      </c>
      <c r="H366" s="52">
        <f t="shared" si="39"/>
        <v>0</v>
      </c>
      <c r="I366" s="54">
        <f t="shared" si="40"/>
        <v>1</v>
      </c>
    </row>
    <row r="367" spans="1:9" ht="38.25">
      <c r="A367" s="248" t="s">
        <v>674</v>
      </c>
      <c r="B367" s="248" t="s">
        <v>568</v>
      </c>
      <c r="C367" s="21" t="s">
        <v>888</v>
      </c>
      <c r="D367" s="21"/>
      <c r="E367" s="44" t="s">
        <v>889</v>
      </c>
      <c r="F367" s="23">
        <f>F368</f>
        <v>4306.1</v>
      </c>
      <c r="G367" s="23">
        <f>G368</f>
        <v>4306.1</v>
      </c>
      <c r="H367" s="52">
        <f t="shared" si="39"/>
        <v>0</v>
      </c>
      <c r="I367" s="54">
        <f t="shared" si="40"/>
        <v>1</v>
      </c>
    </row>
    <row r="368" spans="1:9" ht="25.5">
      <c r="A368" s="248" t="s">
        <v>674</v>
      </c>
      <c r="B368" s="248" t="s">
        <v>568</v>
      </c>
      <c r="C368" s="21" t="s">
        <v>890</v>
      </c>
      <c r="D368" s="21"/>
      <c r="E368" s="44" t="s">
        <v>891</v>
      </c>
      <c r="F368" s="23">
        <f>F369+F370</f>
        <v>4306.1</v>
      </c>
      <c r="G368" s="23">
        <f>G369+G370</f>
        <v>4306.1</v>
      </c>
      <c r="H368" s="52">
        <f t="shared" si="39"/>
        <v>0</v>
      </c>
      <c r="I368" s="54">
        <f t="shared" si="40"/>
        <v>1</v>
      </c>
    </row>
    <row r="369" spans="1:9" ht="89.25">
      <c r="A369" s="248" t="s">
        <v>674</v>
      </c>
      <c r="B369" s="248" t="s">
        <v>568</v>
      </c>
      <c r="C369" s="21"/>
      <c r="D369" s="21" t="s">
        <v>552</v>
      </c>
      <c r="E369" s="22" t="s">
        <v>659</v>
      </c>
      <c r="F369" s="23">
        <v>1938</v>
      </c>
      <c r="G369" s="23">
        <v>1938</v>
      </c>
      <c r="H369" s="52">
        <f t="shared" si="39"/>
        <v>0</v>
      </c>
      <c r="I369" s="54">
        <f t="shared" si="40"/>
        <v>1</v>
      </c>
    </row>
    <row r="370" spans="1:9" ht="38.25">
      <c r="A370" s="248" t="s">
        <v>674</v>
      </c>
      <c r="B370" s="248" t="s">
        <v>568</v>
      </c>
      <c r="C370" s="21"/>
      <c r="D370" s="21" t="s">
        <v>553</v>
      </c>
      <c r="E370" s="22" t="s">
        <v>660</v>
      </c>
      <c r="F370" s="23">
        <v>2368.1</v>
      </c>
      <c r="G370" s="23">
        <v>2368.1</v>
      </c>
      <c r="H370" s="52">
        <f t="shared" si="39"/>
        <v>0</v>
      </c>
      <c r="I370" s="54">
        <f t="shared" si="40"/>
        <v>1</v>
      </c>
    </row>
    <row r="371" spans="1:9" ht="38.25">
      <c r="A371" s="248" t="s">
        <v>674</v>
      </c>
      <c r="B371" s="21" t="s">
        <v>585</v>
      </c>
      <c r="C371" s="21"/>
      <c r="D371" s="21"/>
      <c r="E371" s="22" t="s">
        <v>586</v>
      </c>
      <c r="F371" s="23">
        <f aca="true" t="shared" si="42" ref="F371:G374">F372</f>
        <v>3</v>
      </c>
      <c r="G371" s="23">
        <f t="shared" si="42"/>
        <v>3</v>
      </c>
      <c r="H371" s="52">
        <f>F371-G371</f>
        <v>0</v>
      </c>
      <c r="I371" s="54">
        <f>G371/F371</f>
        <v>1</v>
      </c>
    </row>
    <row r="372" spans="1:9" ht="51">
      <c r="A372" s="248" t="s">
        <v>674</v>
      </c>
      <c r="B372" s="21" t="s">
        <v>587</v>
      </c>
      <c r="C372" s="21"/>
      <c r="D372" s="21"/>
      <c r="E372" s="22" t="s">
        <v>737</v>
      </c>
      <c r="F372" s="23">
        <f t="shared" si="42"/>
        <v>3</v>
      </c>
      <c r="G372" s="23">
        <f t="shared" si="42"/>
        <v>3</v>
      </c>
      <c r="H372" s="52">
        <f>F372-G372</f>
        <v>0</v>
      </c>
      <c r="I372" s="54">
        <f>G372/F372</f>
        <v>1</v>
      </c>
    </row>
    <row r="373" spans="1:9" ht="38.25">
      <c r="A373" s="248" t="s">
        <v>674</v>
      </c>
      <c r="B373" s="248" t="s">
        <v>587</v>
      </c>
      <c r="C373" s="21" t="s">
        <v>572</v>
      </c>
      <c r="D373" s="21"/>
      <c r="E373" s="22" t="s">
        <v>877</v>
      </c>
      <c r="F373" s="23">
        <f t="shared" si="42"/>
        <v>3</v>
      </c>
      <c r="G373" s="23">
        <f t="shared" si="42"/>
        <v>3</v>
      </c>
      <c r="H373" s="52">
        <f>F373-G373</f>
        <v>0</v>
      </c>
      <c r="I373" s="54">
        <f>G373/F373</f>
        <v>1</v>
      </c>
    </row>
    <row r="374" spans="1:9" ht="38.25" customHeight="1">
      <c r="A374" s="248" t="s">
        <v>674</v>
      </c>
      <c r="B374" s="248" t="s">
        <v>587</v>
      </c>
      <c r="C374" s="21" t="s">
        <v>98</v>
      </c>
      <c r="D374" s="21"/>
      <c r="E374" s="22" t="s">
        <v>126</v>
      </c>
      <c r="F374" s="23">
        <f t="shared" si="42"/>
        <v>3</v>
      </c>
      <c r="G374" s="23">
        <f t="shared" si="42"/>
        <v>3</v>
      </c>
      <c r="H374" s="52">
        <f>F374-G374</f>
        <v>0</v>
      </c>
      <c r="I374" s="54">
        <f>G374/F374</f>
        <v>1</v>
      </c>
    </row>
    <row r="375" spans="1:9" ht="38.25">
      <c r="A375" s="248" t="s">
        <v>674</v>
      </c>
      <c r="B375" s="248" t="s">
        <v>587</v>
      </c>
      <c r="C375" s="21"/>
      <c r="D375" s="21" t="s">
        <v>553</v>
      </c>
      <c r="E375" s="22" t="s">
        <v>660</v>
      </c>
      <c r="F375" s="23">
        <v>3</v>
      </c>
      <c r="G375" s="23">
        <v>3</v>
      </c>
      <c r="H375" s="52">
        <f>F375-G375</f>
        <v>0</v>
      </c>
      <c r="I375" s="54">
        <f>G375/F375</f>
        <v>1</v>
      </c>
    </row>
    <row r="376" spans="1:9" ht="12.75">
      <c r="A376" s="248" t="s">
        <v>674</v>
      </c>
      <c r="B376" s="21" t="s">
        <v>589</v>
      </c>
      <c r="C376" s="21"/>
      <c r="D376" s="21"/>
      <c r="E376" s="22" t="s">
        <v>590</v>
      </c>
      <c r="F376" s="23">
        <f>F377+F390</f>
        <v>13665.1</v>
      </c>
      <c r="G376" s="23">
        <f>G377+G390</f>
        <v>12649.5</v>
      </c>
      <c r="H376" s="52">
        <f t="shared" si="39"/>
        <v>1015.6000000000004</v>
      </c>
      <c r="I376" s="54">
        <f t="shared" si="40"/>
        <v>0.9256792851863506</v>
      </c>
    </row>
    <row r="377" spans="1:9" ht="12.75">
      <c r="A377" s="248" t="s">
        <v>674</v>
      </c>
      <c r="B377" s="21" t="s">
        <v>597</v>
      </c>
      <c r="C377" s="21"/>
      <c r="D377" s="21"/>
      <c r="E377" s="22" t="s">
        <v>598</v>
      </c>
      <c r="F377" s="23">
        <f>F387+F378+F383</f>
        <v>11923.4</v>
      </c>
      <c r="G377" s="23">
        <f>G387+G378+G383</f>
        <v>11849.5</v>
      </c>
      <c r="H377" s="52">
        <f t="shared" si="39"/>
        <v>73.89999999999964</v>
      </c>
      <c r="I377" s="54">
        <f t="shared" si="40"/>
        <v>0.9938021034268749</v>
      </c>
    </row>
    <row r="378" spans="1:9" ht="25.5">
      <c r="A378" s="248" t="s">
        <v>674</v>
      </c>
      <c r="B378" s="248" t="s">
        <v>597</v>
      </c>
      <c r="C378" s="21" t="s">
        <v>591</v>
      </c>
      <c r="D378" s="21"/>
      <c r="E378" s="22" t="s">
        <v>795</v>
      </c>
      <c r="F378" s="23">
        <f>F379</f>
        <v>7325.8</v>
      </c>
      <c r="G378" s="23">
        <f>G379</f>
        <v>7251.999999999999</v>
      </c>
      <c r="H378" s="52">
        <f t="shared" si="39"/>
        <v>73.80000000000109</v>
      </c>
      <c r="I378" s="54">
        <f t="shared" si="40"/>
        <v>0.9899260149062217</v>
      </c>
    </row>
    <row r="379" spans="1:9" ht="25.5">
      <c r="A379" s="248" t="s">
        <v>674</v>
      </c>
      <c r="B379" s="248" t="s">
        <v>597</v>
      </c>
      <c r="C379" s="21" t="s">
        <v>733</v>
      </c>
      <c r="D379" s="21"/>
      <c r="E379" s="22" t="s">
        <v>574</v>
      </c>
      <c r="F379" s="23">
        <f>SUM(F380:F382)</f>
        <v>7325.8</v>
      </c>
      <c r="G379" s="23">
        <f>SUM(G380:G382)</f>
        <v>7251.999999999999</v>
      </c>
      <c r="H379" s="52">
        <f t="shared" si="39"/>
        <v>73.80000000000109</v>
      </c>
      <c r="I379" s="54">
        <f t="shared" si="40"/>
        <v>0.9899260149062217</v>
      </c>
    </row>
    <row r="380" spans="1:9" ht="89.25">
      <c r="A380" s="248" t="s">
        <v>674</v>
      </c>
      <c r="B380" s="248" t="s">
        <v>597</v>
      </c>
      <c r="C380" s="21"/>
      <c r="D380" s="21" t="s">
        <v>552</v>
      </c>
      <c r="E380" s="22" t="s">
        <v>659</v>
      </c>
      <c r="F380" s="23">
        <v>4761.2</v>
      </c>
      <c r="G380" s="23">
        <v>4761.2</v>
      </c>
      <c r="H380" s="52">
        <f t="shared" si="39"/>
        <v>0</v>
      </c>
      <c r="I380" s="54">
        <f t="shared" si="40"/>
        <v>1</v>
      </c>
    </row>
    <row r="381" spans="1:9" ht="38.25">
      <c r="A381" s="248" t="s">
        <v>674</v>
      </c>
      <c r="B381" s="248" t="s">
        <v>597</v>
      </c>
      <c r="C381" s="21"/>
      <c r="D381" s="21" t="s">
        <v>553</v>
      </c>
      <c r="E381" s="22" t="s">
        <v>660</v>
      </c>
      <c r="F381" s="23">
        <v>2408.8</v>
      </c>
      <c r="G381" s="23">
        <v>2401.1</v>
      </c>
      <c r="H381" s="52">
        <f t="shared" si="39"/>
        <v>7.700000000000273</v>
      </c>
      <c r="I381" s="54">
        <f t="shared" si="40"/>
        <v>0.9968033875788773</v>
      </c>
    </row>
    <row r="382" spans="1:9" ht="12.75">
      <c r="A382" s="248" t="s">
        <v>674</v>
      </c>
      <c r="B382" s="248" t="s">
        <v>597</v>
      </c>
      <c r="C382" s="21"/>
      <c r="D382" s="21" t="s">
        <v>554</v>
      </c>
      <c r="E382" s="22" t="s">
        <v>555</v>
      </c>
      <c r="F382" s="23">
        <v>155.8</v>
      </c>
      <c r="G382" s="23">
        <v>89.7</v>
      </c>
      <c r="H382" s="52">
        <f t="shared" si="39"/>
        <v>66.10000000000001</v>
      </c>
      <c r="I382" s="54">
        <f t="shared" si="40"/>
        <v>0.5757381258023107</v>
      </c>
    </row>
    <row r="383" spans="1:9" ht="38.25">
      <c r="A383" s="248" t="s">
        <v>674</v>
      </c>
      <c r="B383" s="248" t="s">
        <v>597</v>
      </c>
      <c r="C383" s="21" t="s">
        <v>570</v>
      </c>
      <c r="D383" s="21"/>
      <c r="E383" s="44" t="s">
        <v>811</v>
      </c>
      <c r="F383" s="23">
        <f aca="true" t="shared" si="43" ref="F383:G385">F384</f>
        <v>4521.9</v>
      </c>
      <c r="G383" s="23">
        <f t="shared" si="43"/>
        <v>4521.9</v>
      </c>
      <c r="H383" s="52">
        <f t="shared" si="39"/>
        <v>0</v>
      </c>
      <c r="I383" s="54">
        <f t="shared" si="40"/>
        <v>1</v>
      </c>
    </row>
    <row r="384" spans="1:9" ht="89.25">
      <c r="A384" s="248" t="s">
        <v>674</v>
      </c>
      <c r="B384" s="248" t="s">
        <v>597</v>
      </c>
      <c r="C384" s="21" t="s">
        <v>810</v>
      </c>
      <c r="D384" s="21"/>
      <c r="E384" s="44" t="s">
        <v>812</v>
      </c>
      <c r="F384" s="23">
        <f t="shared" si="43"/>
        <v>4521.9</v>
      </c>
      <c r="G384" s="23">
        <f t="shared" si="43"/>
        <v>4521.9</v>
      </c>
      <c r="H384" s="52">
        <f t="shared" si="39"/>
        <v>0</v>
      </c>
      <c r="I384" s="54">
        <f t="shared" si="40"/>
        <v>1</v>
      </c>
    </row>
    <row r="385" spans="1:9" ht="63.75">
      <c r="A385" s="248" t="s">
        <v>674</v>
      </c>
      <c r="B385" s="248" t="s">
        <v>597</v>
      </c>
      <c r="C385" s="21" t="s">
        <v>1001</v>
      </c>
      <c r="D385" s="21"/>
      <c r="E385" s="22" t="s">
        <v>1002</v>
      </c>
      <c r="F385" s="23">
        <f t="shared" si="43"/>
        <v>4521.9</v>
      </c>
      <c r="G385" s="23">
        <f t="shared" si="43"/>
        <v>4521.9</v>
      </c>
      <c r="H385" s="52">
        <f t="shared" si="39"/>
        <v>0</v>
      </c>
      <c r="I385" s="54">
        <f t="shared" si="40"/>
        <v>1</v>
      </c>
    </row>
    <row r="386" spans="1:9" ht="12.75">
      <c r="A386" s="248" t="s">
        <v>674</v>
      </c>
      <c r="B386" s="248" t="s">
        <v>597</v>
      </c>
      <c r="C386" s="21"/>
      <c r="D386" s="21" t="s">
        <v>554</v>
      </c>
      <c r="E386" s="22" t="s">
        <v>555</v>
      </c>
      <c r="F386" s="23">
        <v>4521.9</v>
      </c>
      <c r="G386" s="23">
        <v>4521.9</v>
      </c>
      <c r="H386" s="52">
        <f t="shared" si="39"/>
        <v>0</v>
      </c>
      <c r="I386" s="54">
        <f t="shared" si="40"/>
        <v>1</v>
      </c>
    </row>
    <row r="387" spans="1:9" ht="12.75">
      <c r="A387" s="248" t="s">
        <v>674</v>
      </c>
      <c r="B387" s="248" t="s">
        <v>597</v>
      </c>
      <c r="C387" s="21" t="s">
        <v>614</v>
      </c>
      <c r="D387" s="21"/>
      <c r="E387" s="22" t="s">
        <v>598</v>
      </c>
      <c r="F387" s="23">
        <f>F388</f>
        <v>75.7</v>
      </c>
      <c r="G387" s="23">
        <f>G388</f>
        <v>75.6</v>
      </c>
      <c r="H387" s="52">
        <f t="shared" si="39"/>
        <v>0.10000000000000853</v>
      </c>
      <c r="I387" s="54">
        <f t="shared" si="40"/>
        <v>0.998678996036988</v>
      </c>
    </row>
    <row r="388" spans="1:9" ht="104.25" customHeight="1">
      <c r="A388" s="248" t="s">
        <v>674</v>
      </c>
      <c r="B388" s="248" t="s">
        <v>597</v>
      </c>
      <c r="C388" s="21" t="s">
        <v>678</v>
      </c>
      <c r="D388" s="21"/>
      <c r="E388" s="22" t="s">
        <v>679</v>
      </c>
      <c r="F388" s="23">
        <f>F389</f>
        <v>75.7</v>
      </c>
      <c r="G388" s="23">
        <f>G389</f>
        <v>75.6</v>
      </c>
      <c r="H388" s="52">
        <f t="shared" si="39"/>
        <v>0.10000000000000853</v>
      </c>
      <c r="I388" s="54">
        <f t="shared" si="40"/>
        <v>0.998678996036988</v>
      </c>
    </row>
    <row r="389" spans="1:9" ht="12.75">
      <c r="A389" s="248" t="s">
        <v>674</v>
      </c>
      <c r="B389" s="248" t="s">
        <v>597</v>
      </c>
      <c r="C389" s="21"/>
      <c r="D389" s="21" t="s">
        <v>554</v>
      </c>
      <c r="E389" s="22" t="s">
        <v>555</v>
      </c>
      <c r="F389" s="23">
        <v>75.7</v>
      </c>
      <c r="G389" s="23">
        <v>75.6</v>
      </c>
      <c r="H389" s="52">
        <f t="shared" si="39"/>
        <v>0.10000000000000853</v>
      </c>
      <c r="I389" s="54">
        <f t="shared" si="40"/>
        <v>0.998678996036988</v>
      </c>
    </row>
    <row r="390" spans="1:9" ht="25.5">
      <c r="A390" s="248" t="s">
        <v>674</v>
      </c>
      <c r="B390" s="21" t="s">
        <v>897</v>
      </c>
      <c r="C390" s="24"/>
      <c r="D390" s="21"/>
      <c r="E390" s="44" t="s">
        <v>898</v>
      </c>
      <c r="F390" s="23">
        <f>F397+F391</f>
        <v>1741.7</v>
      </c>
      <c r="G390" s="23">
        <f>G397+G391</f>
        <v>800</v>
      </c>
      <c r="H390" s="52">
        <f t="shared" si="39"/>
        <v>941.7</v>
      </c>
      <c r="I390" s="54">
        <f t="shared" si="40"/>
        <v>0.4593213527013837</v>
      </c>
    </row>
    <row r="391" spans="1:9" ht="12.75">
      <c r="A391" s="248" t="s">
        <v>674</v>
      </c>
      <c r="B391" s="248" t="s">
        <v>897</v>
      </c>
      <c r="C391" s="24" t="s">
        <v>1043</v>
      </c>
      <c r="D391" s="21"/>
      <c r="E391" s="44" t="s">
        <v>1058</v>
      </c>
      <c r="F391" s="23">
        <f>F392</f>
        <v>941.7</v>
      </c>
      <c r="G391" s="23">
        <f>G392</f>
        <v>0</v>
      </c>
      <c r="H391" s="52">
        <f t="shared" si="39"/>
        <v>941.7</v>
      </c>
      <c r="I391" s="54">
        <f t="shared" si="40"/>
        <v>0</v>
      </c>
    </row>
    <row r="392" spans="1:9" ht="12.75">
      <c r="A392" s="248" t="s">
        <v>674</v>
      </c>
      <c r="B392" s="248" t="s">
        <v>897</v>
      </c>
      <c r="C392" s="24" t="s">
        <v>1044</v>
      </c>
      <c r="D392" s="21"/>
      <c r="E392" s="44"/>
      <c r="F392" s="23">
        <f>F393+F395</f>
        <v>941.7</v>
      </c>
      <c r="G392" s="23">
        <f>G393+G395</f>
        <v>0</v>
      </c>
      <c r="H392" s="52">
        <f t="shared" si="39"/>
        <v>941.7</v>
      </c>
      <c r="I392" s="54">
        <f t="shared" si="40"/>
        <v>0</v>
      </c>
    </row>
    <row r="393" spans="1:9" ht="51">
      <c r="A393" s="248" t="s">
        <v>674</v>
      </c>
      <c r="B393" s="248" t="s">
        <v>897</v>
      </c>
      <c r="C393" s="244" t="s">
        <v>1045</v>
      </c>
      <c r="D393" s="21"/>
      <c r="E393" s="22" t="s">
        <v>1046</v>
      </c>
      <c r="F393" s="23">
        <f>F394</f>
        <v>696.9</v>
      </c>
      <c r="G393" s="23">
        <f>G394</f>
        <v>0</v>
      </c>
      <c r="H393" s="52">
        <f t="shared" si="39"/>
        <v>696.9</v>
      </c>
      <c r="I393" s="54">
        <f t="shared" si="40"/>
        <v>0</v>
      </c>
    </row>
    <row r="394" spans="1:9" ht="12.75">
      <c r="A394" s="248" t="s">
        <v>674</v>
      </c>
      <c r="B394" s="248" t="s">
        <v>897</v>
      </c>
      <c r="C394" s="24"/>
      <c r="D394" s="21" t="s">
        <v>554</v>
      </c>
      <c r="E394" s="22" t="s">
        <v>555</v>
      </c>
      <c r="F394" s="23">
        <v>696.9</v>
      </c>
      <c r="G394" s="23">
        <v>0</v>
      </c>
      <c r="H394" s="52">
        <f t="shared" si="39"/>
        <v>696.9</v>
      </c>
      <c r="I394" s="54">
        <f t="shared" si="40"/>
        <v>0</v>
      </c>
    </row>
    <row r="395" spans="1:9" ht="51">
      <c r="A395" s="248" t="s">
        <v>674</v>
      </c>
      <c r="B395" s="248" t="s">
        <v>897</v>
      </c>
      <c r="C395" s="244" t="s">
        <v>1047</v>
      </c>
      <c r="D395" s="21"/>
      <c r="E395" s="22" t="s">
        <v>1048</v>
      </c>
      <c r="F395" s="23">
        <f>F396</f>
        <v>244.8</v>
      </c>
      <c r="G395" s="23">
        <f>G396</f>
        <v>0</v>
      </c>
      <c r="H395" s="52">
        <f t="shared" si="39"/>
        <v>244.8</v>
      </c>
      <c r="I395" s="54">
        <f t="shared" si="40"/>
        <v>0</v>
      </c>
    </row>
    <row r="396" spans="1:9" ht="12.75">
      <c r="A396" s="248" t="s">
        <v>674</v>
      </c>
      <c r="B396" s="248" t="s">
        <v>897</v>
      </c>
      <c r="C396" s="21"/>
      <c r="D396" s="21" t="s">
        <v>554</v>
      </c>
      <c r="E396" s="22" t="s">
        <v>555</v>
      </c>
      <c r="F396" s="23">
        <v>244.8</v>
      </c>
      <c r="G396" s="23">
        <v>0</v>
      </c>
      <c r="H396" s="52">
        <f t="shared" si="39"/>
        <v>244.8</v>
      </c>
      <c r="I396" s="54">
        <f t="shared" si="40"/>
        <v>0</v>
      </c>
    </row>
    <row r="397" spans="1:9" ht="12.75">
      <c r="A397" s="248" t="s">
        <v>674</v>
      </c>
      <c r="B397" s="248" t="s">
        <v>897</v>
      </c>
      <c r="C397" s="21" t="s">
        <v>931</v>
      </c>
      <c r="D397" s="21"/>
      <c r="E397" s="22" t="s">
        <v>932</v>
      </c>
      <c r="F397" s="23">
        <f>F398</f>
        <v>800</v>
      </c>
      <c r="G397" s="23">
        <f>G398</f>
        <v>800</v>
      </c>
      <c r="H397" s="52">
        <f t="shared" si="39"/>
        <v>0</v>
      </c>
      <c r="I397" s="54">
        <f t="shared" si="40"/>
        <v>1</v>
      </c>
    </row>
    <row r="398" spans="1:9" ht="76.5">
      <c r="A398" s="248" t="s">
        <v>674</v>
      </c>
      <c r="B398" s="248" t="s">
        <v>897</v>
      </c>
      <c r="C398" s="21" t="s">
        <v>937</v>
      </c>
      <c r="D398" s="21"/>
      <c r="E398" s="22" t="s">
        <v>938</v>
      </c>
      <c r="F398" s="23">
        <f>F399+F401+F400</f>
        <v>800</v>
      </c>
      <c r="G398" s="23">
        <f>G399+G401+G400</f>
        <v>800</v>
      </c>
      <c r="H398" s="52">
        <f t="shared" si="39"/>
        <v>0</v>
      </c>
      <c r="I398" s="54">
        <f t="shared" si="40"/>
        <v>1</v>
      </c>
    </row>
    <row r="399" spans="1:9" ht="38.25">
      <c r="A399" s="248" t="s">
        <v>674</v>
      </c>
      <c r="B399" s="248" t="s">
        <v>897</v>
      </c>
      <c r="C399" s="21"/>
      <c r="D399" s="21" t="s">
        <v>553</v>
      </c>
      <c r="E399" s="22" t="s">
        <v>660</v>
      </c>
      <c r="F399" s="23">
        <v>0</v>
      </c>
      <c r="G399" s="23">
        <v>0</v>
      </c>
      <c r="H399" s="52">
        <f t="shared" si="39"/>
        <v>0</v>
      </c>
      <c r="I399" s="54" t="e">
        <f t="shared" si="40"/>
        <v>#DIV/0!</v>
      </c>
    </row>
    <row r="400" spans="1:9" ht="51">
      <c r="A400" s="248" t="s">
        <v>674</v>
      </c>
      <c r="B400" s="248" t="s">
        <v>897</v>
      </c>
      <c r="C400" s="21"/>
      <c r="D400" s="21" t="s">
        <v>575</v>
      </c>
      <c r="E400" s="22" t="s">
        <v>688</v>
      </c>
      <c r="F400" s="23">
        <v>350</v>
      </c>
      <c r="G400" s="23">
        <v>350</v>
      </c>
      <c r="H400" s="52">
        <f t="shared" si="39"/>
        <v>0</v>
      </c>
      <c r="I400" s="54">
        <f t="shared" si="40"/>
        <v>1</v>
      </c>
    </row>
    <row r="401" spans="1:9" ht="12.75">
      <c r="A401" s="248" t="s">
        <v>674</v>
      </c>
      <c r="B401" s="248" t="s">
        <v>897</v>
      </c>
      <c r="C401" s="21"/>
      <c r="D401" s="21" t="s">
        <v>554</v>
      </c>
      <c r="E401" s="22" t="s">
        <v>555</v>
      </c>
      <c r="F401" s="23">
        <v>450</v>
      </c>
      <c r="G401" s="23">
        <v>450</v>
      </c>
      <c r="H401" s="52">
        <f t="shared" si="39"/>
        <v>0</v>
      </c>
      <c r="I401" s="54">
        <f t="shared" si="40"/>
        <v>1</v>
      </c>
    </row>
    <row r="402" spans="1:9" ht="12.75">
      <c r="A402" s="248" t="s">
        <v>674</v>
      </c>
      <c r="B402" s="21" t="s">
        <v>624</v>
      </c>
      <c r="C402" s="21"/>
      <c r="D402" s="21"/>
      <c r="E402" s="22" t="s">
        <v>625</v>
      </c>
      <c r="F402" s="23">
        <f aca="true" t="shared" si="44" ref="F402:G406">F403</f>
        <v>0</v>
      </c>
      <c r="G402" s="23">
        <f t="shared" si="44"/>
        <v>0</v>
      </c>
      <c r="H402" s="52">
        <f t="shared" si="39"/>
        <v>0</v>
      </c>
      <c r="I402" s="54" t="e">
        <f t="shared" si="40"/>
        <v>#DIV/0!</v>
      </c>
    </row>
    <row r="403" spans="1:9" ht="12.75">
      <c r="A403" s="248" t="s">
        <v>674</v>
      </c>
      <c r="B403" s="21" t="s">
        <v>626</v>
      </c>
      <c r="C403" s="21"/>
      <c r="D403" s="21"/>
      <c r="E403" s="22" t="s">
        <v>627</v>
      </c>
      <c r="F403" s="23">
        <f t="shared" si="44"/>
        <v>0</v>
      </c>
      <c r="G403" s="23">
        <f t="shared" si="44"/>
        <v>0</v>
      </c>
      <c r="H403" s="52">
        <f t="shared" si="39"/>
        <v>0</v>
      </c>
      <c r="I403" s="54" t="e">
        <f t="shared" si="40"/>
        <v>#DIV/0!</v>
      </c>
    </row>
    <row r="404" spans="1:9" ht="38.25">
      <c r="A404" s="248" t="s">
        <v>674</v>
      </c>
      <c r="B404" s="248" t="s">
        <v>626</v>
      </c>
      <c r="C404" s="45" t="s">
        <v>591</v>
      </c>
      <c r="D404" s="45"/>
      <c r="E404" s="44" t="s">
        <v>836</v>
      </c>
      <c r="F404" s="23">
        <f>F405+F408</f>
        <v>0</v>
      </c>
      <c r="G404" s="23">
        <f>G405+G408</f>
        <v>0</v>
      </c>
      <c r="H404" s="52">
        <f t="shared" si="39"/>
        <v>0</v>
      </c>
      <c r="I404" s="54" t="e">
        <f t="shared" si="40"/>
        <v>#DIV/0!</v>
      </c>
    </row>
    <row r="405" spans="1:9" ht="114.75">
      <c r="A405" s="248" t="s">
        <v>674</v>
      </c>
      <c r="B405" s="248" t="s">
        <v>626</v>
      </c>
      <c r="C405" s="45" t="s">
        <v>837</v>
      </c>
      <c r="D405" s="45"/>
      <c r="E405" s="44" t="s">
        <v>838</v>
      </c>
      <c r="F405" s="23">
        <f t="shared" si="44"/>
        <v>0</v>
      </c>
      <c r="G405" s="23">
        <f t="shared" si="44"/>
        <v>0</v>
      </c>
      <c r="H405" s="52">
        <f t="shared" si="39"/>
        <v>0</v>
      </c>
      <c r="I405" s="54" t="e">
        <f t="shared" si="40"/>
        <v>#DIV/0!</v>
      </c>
    </row>
    <row r="406" spans="1:9" ht="39" customHeight="1">
      <c r="A406" s="248" t="s">
        <v>674</v>
      </c>
      <c r="B406" s="248" t="s">
        <v>626</v>
      </c>
      <c r="C406" s="21" t="s">
        <v>834</v>
      </c>
      <c r="D406" s="21"/>
      <c r="E406" s="22" t="s">
        <v>835</v>
      </c>
      <c r="F406" s="23">
        <f t="shared" si="44"/>
        <v>0</v>
      </c>
      <c r="G406" s="23">
        <f t="shared" si="44"/>
        <v>0</v>
      </c>
      <c r="H406" s="52">
        <f t="shared" si="39"/>
        <v>0</v>
      </c>
      <c r="I406" s="54" t="e">
        <f t="shared" si="40"/>
        <v>#DIV/0!</v>
      </c>
    </row>
    <row r="407" spans="1:9" ht="51">
      <c r="A407" s="248" t="s">
        <v>674</v>
      </c>
      <c r="B407" s="248" t="s">
        <v>626</v>
      </c>
      <c r="C407" s="21"/>
      <c r="D407" s="21" t="s">
        <v>575</v>
      </c>
      <c r="E407" s="22" t="s">
        <v>688</v>
      </c>
      <c r="F407" s="23"/>
      <c r="G407" s="23"/>
      <c r="H407" s="52">
        <f t="shared" si="39"/>
        <v>0</v>
      </c>
      <c r="I407" s="54" t="e">
        <f t="shared" si="40"/>
        <v>#DIV/0!</v>
      </c>
    </row>
    <row r="408" spans="1:9" ht="76.5">
      <c r="A408" s="248" t="s">
        <v>674</v>
      </c>
      <c r="B408" s="248" t="s">
        <v>626</v>
      </c>
      <c r="C408" s="21" t="s">
        <v>100</v>
      </c>
      <c r="D408" s="21"/>
      <c r="E408" s="44" t="s">
        <v>127</v>
      </c>
      <c r="F408" s="23">
        <f>F409</f>
        <v>0</v>
      </c>
      <c r="G408" s="23">
        <f>G409</f>
        <v>0</v>
      </c>
      <c r="H408" s="52">
        <f>F408-G408</f>
        <v>0</v>
      </c>
      <c r="I408" s="54" t="e">
        <f>G408/F408</f>
        <v>#DIV/0!</v>
      </c>
    </row>
    <row r="409" spans="1:9" ht="25.5">
      <c r="A409" s="248" t="s">
        <v>674</v>
      </c>
      <c r="B409" s="248" t="s">
        <v>626</v>
      </c>
      <c r="C409" s="21" t="s">
        <v>99</v>
      </c>
      <c r="D409" s="21"/>
      <c r="E409" s="22" t="s">
        <v>128</v>
      </c>
      <c r="F409" s="23">
        <f>F410</f>
        <v>0</v>
      </c>
      <c r="G409" s="23">
        <f>G410</f>
        <v>0</v>
      </c>
      <c r="H409" s="52">
        <f>F409-G409</f>
        <v>0</v>
      </c>
      <c r="I409" s="54" t="e">
        <f>G409/F409</f>
        <v>#DIV/0!</v>
      </c>
    </row>
    <row r="410" spans="1:9" ht="51">
      <c r="A410" s="248" t="s">
        <v>674</v>
      </c>
      <c r="B410" s="248" t="s">
        <v>626</v>
      </c>
      <c r="C410" s="21"/>
      <c r="D410" s="21" t="s">
        <v>575</v>
      </c>
      <c r="E410" s="22" t="s">
        <v>688</v>
      </c>
      <c r="F410" s="23">
        <v>0</v>
      </c>
      <c r="G410" s="23">
        <v>0</v>
      </c>
      <c r="H410" s="52">
        <f>F410-G410</f>
        <v>0</v>
      </c>
      <c r="I410" s="54" t="e">
        <f>G410/F410</f>
        <v>#DIV/0!</v>
      </c>
    </row>
    <row r="411" spans="1:9" ht="12.75">
      <c r="A411" s="248" t="s">
        <v>674</v>
      </c>
      <c r="B411" s="21" t="s">
        <v>628</v>
      </c>
      <c r="C411" s="21"/>
      <c r="D411" s="21"/>
      <c r="E411" s="22" t="s">
        <v>629</v>
      </c>
      <c r="F411" s="23">
        <f>F412+F416</f>
        <v>19903.899999999998</v>
      </c>
      <c r="G411" s="23">
        <f>G412+G416</f>
        <v>18137.199999999997</v>
      </c>
      <c r="H411" s="52">
        <f t="shared" si="39"/>
        <v>1766.7000000000007</v>
      </c>
      <c r="I411" s="54">
        <f t="shared" si="40"/>
        <v>0.911238500997292</v>
      </c>
    </row>
    <row r="412" spans="1:9" ht="12.75">
      <c r="A412" s="248" t="s">
        <v>674</v>
      </c>
      <c r="B412" s="21" t="s">
        <v>630</v>
      </c>
      <c r="C412" s="21"/>
      <c r="D412" s="21"/>
      <c r="E412" s="22" t="s">
        <v>631</v>
      </c>
      <c r="F412" s="23">
        <f aca="true" t="shared" si="45" ref="F412:G414">F413</f>
        <v>2092.6</v>
      </c>
      <c r="G412" s="23">
        <f t="shared" si="45"/>
        <v>2092.6</v>
      </c>
      <c r="H412" s="52">
        <f t="shared" si="39"/>
        <v>0</v>
      </c>
      <c r="I412" s="54">
        <f t="shared" si="40"/>
        <v>1</v>
      </c>
    </row>
    <row r="413" spans="1:9" ht="12.75">
      <c r="A413" s="248" t="s">
        <v>674</v>
      </c>
      <c r="B413" s="248" t="s">
        <v>630</v>
      </c>
      <c r="C413" s="21" t="s">
        <v>584</v>
      </c>
      <c r="D413" s="21"/>
      <c r="E413" s="22" t="s">
        <v>797</v>
      </c>
      <c r="F413" s="23">
        <f t="shared" si="45"/>
        <v>2092.6</v>
      </c>
      <c r="G413" s="23">
        <f t="shared" si="45"/>
        <v>2092.6</v>
      </c>
      <c r="H413" s="52">
        <f aca="true" t="shared" si="46" ref="H413:H509">F413-G413</f>
        <v>0</v>
      </c>
      <c r="I413" s="54">
        <f aca="true" t="shared" si="47" ref="I413:I509">G413/F413</f>
        <v>1</v>
      </c>
    </row>
    <row r="414" spans="1:9" ht="89.25">
      <c r="A414" s="248" t="s">
        <v>674</v>
      </c>
      <c r="B414" s="248" t="s">
        <v>630</v>
      </c>
      <c r="C414" s="21" t="s">
        <v>661</v>
      </c>
      <c r="D414" s="21"/>
      <c r="E414" s="22" t="s">
        <v>662</v>
      </c>
      <c r="F414" s="23">
        <f t="shared" si="45"/>
        <v>2092.6</v>
      </c>
      <c r="G414" s="23">
        <f t="shared" si="45"/>
        <v>2092.6</v>
      </c>
      <c r="H414" s="52">
        <f t="shared" si="46"/>
        <v>0</v>
      </c>
      <c r="I414" s="54">
        <f t="shared" si="47"/>
        <v>1</v>
      </c>
    </row>
    <row r="415" spans="1:9" ht="25.5">
      <c r="A415" s="248" t="s">
        <v>674</v>
      </c>
      <c r="B415" s="248" t="s">
        <v>630</v>
      </c>
      <c r="C415" s="21"/>
      <c r="D415" s="21" t="s">
        <v>557</v>
      </c>
      <c r="E415" s="22" t="s">
        <v>558</v>
      </c>
      <c r="F415" s="23">
        <v>2092.6</v>
      </c>
      <c r="G415" s="23">
        <v>2092.6</v>
      </c>
      <c r="H415" s="52">
        <f t="shared" si="46"/>
        <v>0</v>
      </c>
      <c r="I415" s="54">
        <f t="shared" si="47"/>
        <v>1</v>
      </c>
    </row>
    <row r="416" spans="1:9" ht="12.75">
      <c r="A416" s="248" t="s">
        <v>674</v>
      </c>
      <c r="B416" s="21" t="s">
        <v>632</v>
      </c>
      <c r="C416" s="21"/>
      <c r="D416" s="21"/>
      <c r="E416" s="22" t="s">
        <v>633</v>
      </c>
      <c r="F416" s="23">
        <f>F417+F430+F424</f>
        <v>17811.3</v>
      </c>
      <c r="G416" s="23">
        <f>G417+G430+G424</f>
        <v>16044.599999999999</v>
      </c>
      <c r="H416" s="52">
        <f t="shared" si="46"/>
        <v>1766.7000000000007</v>
      </c>
      <c r="I416" s="54">
        <f t="shared" si="47"/>
        <v>0.9008101598423472</v>
      </c>
    </row>
    <row r="417" spans="1:9" ht="38.25">
      <c r="A417" s="248" t="s">
        <v>674</v>
      </c>
      <c r="B417" s="248" t="s">
        <v>632</v>
      </c>
      <c r="C417" s="21" t="s">
        <v>570</v>
      </c>
      <c r="D417" s="21"/>
      <c r="E417" s="44" t="s">
        <v>811</v>
      </c>
      <c r="F417" s="23">
        <f>F418</f>
        <v>0</v>
      </c>
      <c r="G417" s="23">
        <f>G418</f>
        <v>0</v>
      </c>
      <c r="H417" s="52">
        <f t="shared" si="46"/>
        <v>0</v>
      </c>
      <c r="I417" s="54" t="e">
        <f t="shared" si="47"/>
        <v>#DIV/0!</v>
      </c>
    </row>
    <row r="418" spans="1:9" ht="89.25">
      <c r="A418" s="248" t="s">
        <v>674</v>
      </c>
      <c r="B418" s="248" t="s">
        <v>632</v>
      </c>
      <c r="C418" s="21" t="s">
        <v>810</v>
      </c>
      <c r="D418" s="21"/>
      <c r="E418" s="44" t="s">
        <v>812</v>
      </c>
      <c r="F418" s="23">
        <f>F421+F419</f>
        <v>0</v>
      </c>
      <c r="G418" s="23">
        <f>G421+G419</f>
        <v>0</v>
      </c>
      <c r="H418" s="52">
        <f t="shared" si="46"/>
        <v>0</v>
      </c>
      <c r="I418" s="54" t="e">
        <f t="shared" si="47"/>
        <v>#DIV/0!</v>
      </c>
    </row>
    <row r="419" spans="1:9" ht="63.75">
      <c r="A419" s="248" t="s">
        <v>674</v>
      </c>
      <c r="B419" s="248" t="s">
        <v>632</v>
      </c>
      <c r="C419" s="21" t="s">
        <v>808</v>
      </c>
      <c r="D419" s="21"/>
      <c r="E419" s="22" t="s">
        <v>809</v>
      </c>
      <c r="F419" s="23">
        <f>F420</f>
        <v>0</v>
      </c>
      <c r="G419" s="23">
        <f>G420</f>
        <v>0</v>
      </c>
      <c r="H419" s="52">
        <f t="shared" si="46"/>
        <v>0</v>
      </c>
      <c r="I419" s="54" t="e">
        <f t="shared" si="47"/>
        <v>#DIV/0!</v>
      </c>
    </row>
    <row r="420" spans="1:9" ht="51">
      <c r="A420" s="248" t="s">
        <v>674</v>
      </c>
      <c r="B420" s="248" t="s">
        <v>632</v>
      </c>
      <c r="C420" s="21"/>
      <c r="D420" s="21" t="s">
        <v>575</v>
      </c>
      <c r="E420" s="22" t="s">
        <v>688</v>
      </c>
      <c r="F420" s="23">
        <v>0</v>
      </c>
      <c r="G420" s="23">
        <v>0</v>
      </c>
      <c r="H420" s="52">
        <f t="shared" si="46"/>
        <v>0</v>
      </c>
      <c r="I420" s="54" t="e">
        <f t="shared" si="47"/>
        <v>#DIV/0!</v>
      </c>
    </row>
    <row r="421" spans="1:9" ht="102">
      <c r="A421" s="248" t="s">
        <v>674</v>
      </c>
      <c r="B421" s="248" t="s">
        <v>632</v>
      </c>
      <c r="C421" s="21" t="s">
        <v>839</v>
      </c>
      <c r="D421" s="21"/>
      <c r="E421" s="22" t="s">
        <v>840</v>
      </c>
      <c r="F421" s="23">
        <f>F422+F423</f>
        <v>0</v>
      </c>
      <c r="G421" s="23">
        <f>G422+G423</f>
        <v>0</v>
      </c>
      <c r="H421" s="52">
        <f t="shared" si="46"/>
        <v>0</v>
      </c>
      <c r="I421" s="54" t="e">
        <f t="shared" si="47"/>
        <v>#DIV/0!</v>
      </c>
    </row>
    <row r="422" spans="1:9" ht="25.5">
      <c r="A422" s="248" t="s">
        <v>674</v>
      </c>
      <c r="B422" s="248" t="s">
        <v>632</v>
      </c>
      <c r="C422" s="21"/>
      <c r="D422" s="21" t="s">
        <v>557</v>
      </c>
      <c r="E422" s="22" t="s">
        <v>558</v>
      </c>
      <c r="F422" s="23"/>
      <c r="G422" s="23"/>
      <c r="H422" s="52">
        <f t="shared" si="46"/>
        <v>0</v>
      </c>
      <c r="I422" s="54" t="e">
        <f t="shared" si="47"/>
        <v>#DIV/0!</v>
      </c>
    </row>
    <row r="423" spans="1:9" ht="51">
      <c r="A423" s="248" t="s">
        <v>674</v>
      </c>
      <c r="B423" s="248" t="s">
        <v>632</v>
      </c>
      <c r="C423" s="21"/>
      <c r="D423" s="21" t="s">
        <v>575</v>
      </c>
      <c r="E423" s="22" t="s">
        <v>688</v>
      </c>
      <c r="F423" s="23"/>
      <c r="G423" s="23"/>
      <c r="H423" s="52">
        <f t="shared" si="46"/>
        <v>0</v>
      </c>
      <c r="I423" s="54" t="e">
        <f t="shared" si="47"/>
        <v>#DIV/0!</v>
      </c>
    </row>
    <row r="424" spans="1:9" ht="38.25">
      <c r="A424" s="248" t="s">
        <v>674</v>
      </c>
      <c r="B424" s="248" t="s">
        <v>632</v>
      </c>
      <c r="C424" s="21" t="s">
        <v>572</v>
      </c>
      <c r="D424" s="21"/>
      <c r="E424" s="44" t="s">
        <v>817</v>
      </c>
      <c r="F424" s="23">
        <f>F425</f>
        <v>15422.599999999999</v>
      </c>
      <c r="G424" s="23">
        <f>G425</f>
        <v>14504.699999999999</v>
      </c>
      <c r="H424" s="52">
        <f aca="true" t="shared" si="48" ref="H424:H429">F424-G424</f>
        <v>917.8999999999996</v>
      </c>
      <c r="I424" s="54">
        <f aca="true" t="shared" si="49" ref="I424:I429">G424/F424</f>
        <v>0.9404834463709102</v>
      </c>
    </row>
    <row r="425" spans="1:9" ht="63.75">
      <c r="A425" s="248" t="s">
        <v>674</v>
      </c>
      <c r="B425" s="248" t="s">
        <v>632</v>
      </c>
      <c r="C425" s="21" t="s">
        <v>866</v>
      </c>
      <c r="D425" s="21"/>
      <c r="E425" s="44" t="s">
        <v>867</v>
      </c>
      <c r="F425" s="23">
        <f>F426+F428</f>
        <v>15422.599999999999</v>
      </c>
      <c r="G425" s="23">
        <f>G426+G428</f>
        <v>14504.699999999999</v>
      </c>
      <c r="H425" s="52">
        <f t="shared" si="48"/>
        <v>917.8999999999996</v>
      </c>
      <c r="I425" s="54">
        <f t="shared" si="49"/>
        <v>0.9404834463709102</v>
      </c>
    </row>
    <row r="426" spans="1:9" ht="25.5">
      <c r="A426" s="248" t="s">
        <v>674</v>
      </c>
      <c r="B426" s="248" t="s">
        <v>632</v>
      </c>
      <c r="C426" s="21" t="s">
        <v>101</v>
      </c>
      <c r="D426" s="21"/>
      <c r="E426" s="22" t="s">
        <v>129</v>
      </c>
      <c r="F426" s="23">
        <f>F427</f>
        <v>2104.2</v>
      </c>
      <c r="G426" s="23">
        <f>G427</f>
        <v>1186.3</v>
      </c>
      <c r="H426" s="52">
        <f t="shared" si="48"/>
        <v>917.8999999999999</v>
      </c>
      <c r="I426" s="54">
        <f t="shared" si="49"/>
        <v>0.5637772074897823</v>
      </c>
    </row>
    <row r="427" spans="1:9" ht="25.5">
      <c r="A427" s="248" t="s">
        <v>674</v>
      </c>
      <c r="B427" s="248" t="s">
        <v>632</v>
      </c>
      <c r="C427" s="21"/>
      <c r="D427" s="21" t="s">
        <v>557</v>
      </c>
      <c r="E427" s="22" t="s">
        <v>558</v>
      </c>
      <c r="F427" s="23">
        <v>2104.2</v>
      </c>
      <c r="G427" s="23">
        <v>1186.3</v>
      </c>
      <c r="H427" s="52">
        <f t="shared" si="48"/>
        <v>917.8999999999999</v>
      </c>
      <c r="I427" s="54">
        <f t="shared" si="49"/>
        <v>0.5637772074897823</v>
      </c>
    </row>
    <row r="428" spans="1:9" ht="12.75">
      <c r="A428" s="248" t="s">
        <v>674</v>
      </c>
      <c r="B428" s="248" t="s">
        <v>632</v>
      </c>
      <c r="C428" s="21" t="s">
        <v>102</v>
      </c>
      <c r="D428" s="21"/>
      <c r="E428" s="22" t="s">
        <v>1004</v>
      </c>
      <c r="F428" s="23">
        <f>F429</f>
        <v>13318.4</v>
      </c>
      <c r="G428" s="23">
        <f>G429</f>
        <v>13318.4</v>
      </c>
      <c r="H428" s="52">
        <f t="shared" si="48"/>
        <v>0</v>
      </c>
      <c r="I428" s="54">
        <f t="shared" si="49"/>
        <v>1</v>
      </c>
    </row>
    <row r="429" spans="1:9" ht="25.5">
      <c r="A429" s="248" t="s">
        <v>674</v>
      </c>
      <c r="B429" s="248" t="s">
        <v>632</v>
      </c>
      <c r="C429" s="21"/>
      <c r="D429" s="21" t="s">
        <v>557</v>
      </c>
      <c r="E429" s="22" t="s">
        <v>558</v>
      </c>
      <c r="F429" s="23">
        <v>13318.4</v>
      </c>
      <c r="G429" s="23">
        <v>13318.4</v>
      </c>
      <c r="H429" s="52">
        <f t="shared" si="48"/>
        <v>0</v>
      </c>
      <c r="I429" s="54">
        <f t="shared" si="49"/>
        <v>1</v>
      </c>
    </row>
    <row r="430" spans="1:9" ht="12.75">
      <c r="A430" s="248" t="s">
        <v>674</v>
      </c>
      <c r="B430" s="248" t="s">
        <v>632</v>
      </c>
      <c r="C430" s="21" t="s">
        <v>584</v>
      </c>
      <c r="D430" s="21"/>
      <c r="E430" s="22" t="s">
        <v>797</v>
      </c>
      <c r="F430" s="23">
        <f>F431+F433+F436+F438+F440+F442</f>
        <v>2388.7</v>
      </c>
      <c r="G430" s="23">
        <f>G431+G433+G436+G438+G440+G442</f>
        <v>1539.9</v>
      </c>
      <c r="H430" s="52">
        <f t="shared" si="46"/>
        <v>848.7999999999997</v>
      </c>
      <c r="I430" s="54">
        <f t="shared" si="47"/>
        <v>0.6446602754636414</v>
      </c>
    </row>
    <row r="431" spans="1:9" ht="89.25">
      <c r="A431" s="248" t="s">
        <v>674</v>
      </c>
      <c r="B431" s="248" t="s">
        <v>632</v>
      </c>
      <c r="C431" s="21" t="s">
        <v>748</v>
      </c>
      <c r="D431" s="21"/>
      <c r="E431" s="22" t="s">
        <v>749</v>
      </c>
      <c r="F431" s="23">
        <f>F432</f>
        <v>0</v>
      </c>
      <c r="G431" s="23">
        <f>G432</f>
        <v>0</v>
      </c>
      <c r="H431" s="52">
        <f t="shared" si="46"/>
        <v>0</v>
      </c>
      <c r="I431" s="54" t="e">
        <f t="shared" si="47"/>
        <v>#DIV/0!</v>
      </c>
    </row>
    <row r="432" spans="1:9" ht="51">
      <c r="A432" s="248" t="s">
        <v>674</v>
      </c>
      <c r="B432" s="248" t="s">
        <v>632</v>
      </c>
      <c r="C432" s="21"/>
      <c r="D432" s="21" t="s">
        <v>575</v>
      </c>
      <c r="E432" s="22" t="s">
        <v>688</v>
      </c>
      <c r="F432" s="23"/>
      <c r="G432" s="23"/>
      <c r="H432" s="52">
        <f t="shared" si="46"/>
        <v>0</v>
      </c>
      <c r="I432" s="54" t="e">
        <f t="shared" si="47"/>
        <v>#DIV/0!</v>
      </c>
    </row>
    <row r="433" spans="1:9" ht="25.5">
      <c r="A433" s="248" t="s">
        <v>674</v>
      </c>
      <c r="B433" s="248" t="s">
        <v>632</v>
      </c>
      <c r="C433" s="21" t="s">
        <v>970</v>
      </c>
      <c r="D433" s="21"/>
      <c r="E433" s="22" t="s">
        <v>969</v>
      </c>
      <c r="F433" s="23">
        <f>F434+F435</f>
        <v>162.3</v>
      </c>
      <c r="G433" s="23">
        <f>G434+G435</f>
        <v>162.3</v>
      </c>
      <c r="H433" s="52">
        <f t="shared" si="46"/>
        <v>0</v>
      </c>
      <c r="I433" s="54">
        <f t="shared" si="47"/>
        <v>1</v>
      </c>
    </row>
    <row r="434" spans="1:9" ht="25.5">
      <c r="A434" s="248" t="s">
        <v>674</v>
      </c>
      <c r="B434" s="248" t="s">
        <v>632</v>
      </c>
      <c r="C434" s="21"/>
      <c r="D434" s="21" t="s">
        <v>557</v>
      </c>
      <c r="E434" s="22" t="s">
        <v>558</v>
      </c>
      <c r="F434" s="23">
        <v>142.3</v>
      </c>
      <c r="G434" s="23">
        <v>142.3</v>
      </c>
      <c r="H434" s="52">
        <f t="shared" si="46"/>
        <v>0</v>
      </c>
      <c r="I434" s="54">
        <f t="shared" si="47"/>
        <v>1</v>
      </c>
    </row>
    <row r="435" spans="1:9" ht="12.75">
      <c r="A435" s="248" t="s">
        <v>674</v>
      </c>
      <c r="B435" s="248" t="s">
        <v>632</v>
      </c>
      <c r="C435" s="21"/>
      <c r="D435" s="21" t="s">
        <v>554</v>
      </c>
      <c r="E435" s="22" t="s">
        <v>555</v>
      </c>
      <c r="F435" s="23">
        <v>20</v>
      </c>
      <c r="G435" s="23">
        <v>20</v>
      </c>
      <c r="H435" s="52">
        <f>F435-G435</f>
        <v>0</v>
      </c>
      <c r="I435" s="54">
        <f>G435/F435</f>
        <v>1</v>
      </c>
    </row>
    <row r="436" spans="1:9" ht="12.75">
      <c r="A436" s="248" t="s">
        <v>674</v>
      </c>
      <c r="B436" s="248" t="s">
        <v>632</v>
      </c>
      <c r="C436" s="21" t="s">
        <v>1003</v>
      </c>
      <c r="D436" s="21"/>
      <c r="E436" s="22" t="s">
        <v>1004</v>
      </c>
      <c r="F436" s="23">
        <f>F437</f>
        <v>1244.7</v>
      </c>
      <c r="G436" s="23">
        <f>G437</f>
        <v>1132.9</v>
      </c>
      <c r="H436" s="52">
        <f t="shared" si="46"/>
        <v>111.79999999999995</v>
      </c>
      <c r="I436" s="54">
        <f t="shared" si="47"/>
        <v>0.9101791596368604</v>
      </c>
    </row>
    <row r="437" spans="1:9" ht="25.5">
      <c r="A437" s="248" t="s">
        <v>674</v>
      </c>
      <c r="B437" s="248" t="s">
        <v>632</v>
      </c>
      <c r="C437" s="21"/>
      <c r="D437" s="21" t="s">
        <v>557</v>
      </c>
      <c r="E437" s="22" t="s">
        <v>558</v>
      </c>
      <c r="F437" s="23">
        <f>1244.7</f>
        <v>1244.7</v>
      </c>
      <c r="G437" s="23">
        <v>1132.9</v>
      </c>
      <c r="H437" s="52">
        <f t="shared" si="46"/>
        <v>111.79999999999995</v>
      </c>
      <c r="I437" s="54">
        <f t="shared" si="47"/>
        <v>0.9101791596368604</v>
      </c>
    </row>
    <row r="438" spans="1:9" ht="25.5">
      <c r="A438" s="248" t="s">
        <v>674</v>
      </c>
      <c r="B438" s="248" t="s">
        <v>632</v>
      </c>
      <c r="C438" s="21" t="s">
        <v>1005</v>
      </c>
      <c r="D438" s="21"/>
      <c r="E438" s="22" t="s">
        <v>1006</v>
      </c>
      <c r="F438" s="23">
        <f>F439</f>
        <v>187</v>
      </c>
      <c r="G438" s="23">
        <f>G439</f>
        <v>0</v>
      </c>
      <c r="H438" s="52">
        <f t="shared" si="46"/>
        <v>187</v>
      </c>
      <c r="I438" s="54">
        <f t="shared" si="47"/>
        <v>0</v>
      </c>
    </row>
    <row r="439" spans="1:9" ht="25.5">
      <c r="A439" s="248" t="s">
        <v>674</v>
      </c>
      <c r="B439" s="248" t="s">
        <v>632</v>
      </c>
      <c r="C439" s="21"/>
      <c r="D439" s="21" t="s">
        <v>557</v>
      </c>
      <c r="E439" s="22" t="s">
        <v>558</v>
      </c>
      <c r="F439" s="23">
        <v>187</v>
      </c>
      <c r="G439" s="23">
        <v>0</v>
      </c>
      <c r="H439" s="52">
        <f t="shared" si="46"/>
        <v>187</v>
      </c>
      <c r="I439" s="54">
        <f t="shared" si="47"/>
        <v>0</v>
      </c>
    </row>
    <row r="440" spans="1:9" ht="63.75">
      <c r="A440" s="248" t="s">
        <v>674</v>
      </c>
      <c r="B440" s="248" t="s">
        <v>632</v>
      </c>
      <c r="C440" s="21" t="s">
        <v>1007</v>
      </c>
      <c r="D440" s="21"/>
      <c r="E440" s="22" t="s">
        <v>972</v>
      </c>
      <c r="F440" s="23">
        <f>F441</f>
        <v>544.7</v>
      </c>
      <c r="G440" s="23">
        <f>G441</f>
        <v>244.7</v>
      </c>
      <c r="H440" s="52">
        <f t="shared" si="46"/>
        <v>300.00000000000006</v>
      </c>
      <c r="I440" s="54">
        <f t="shared" si="47"/>
        <v>0.44923811272259956</v>
      </c>
    </row>
    <row r="441" spans="1:9" ht="25.5">
      <c r="A441" s="248" t="s">
        <v>674</v>
      </c>
      <c r="B441" s="248" t="s">
        <v>632</v>
      </c>
      <c r="C441" s="21"/>
      <c r="D441" s="21" t="s">
        <v>557</v>
      </c>
      <c r="E441" s="22" t="s">
        <v>558</v>
      </c>
      <c r="F441" s="23">
        <v>544.7</v>
      </c>
      <c r="G441" s="23">
        <v>244.7</v>
      </c>
      <c r="H441" s="52">
        <f t="shared" si="46"/>
        <v>300.00000000000006</v>
      </c>
      <c r="I441" s="54">
        <f t="shared" si="47"/>
        <v>0.44923811272259956</v>
      </c>
    </row>
    <row r="442" spans="1:9" ht="25.5">
      <c r="A442" s="248" t="s">
        <v>674</v>
      </c>
      <c r="B442" s="248" t="s">
        <v>632</v>
      </c>
      <c r="C442" s="21" t="s">
        <v>1008</v>
      </c>
      <c r="D442" s="21"/>
      <c r="E442" s="22" t="s">
        <v>1009</v>
      </c>
      <c r="F442" s="23">
        <f>F443</f>
        <v>250</v>
      </c>
      <c r="G442" s="23">
        <f>G443</f>
        <v>0</v>
      </c>
      <c r="H442" s="52">
        <f t="shared" si="46"/>
        <v>250</v>
      </c>
      <c r="I442" s="54">
        <f t="shared" si="47"/>
        <v>0</v>
      </c>
    </row>
    <row r="443" spans="1:9" ht="25.5">
      <c r="A443" s="248" t="s">
        <v>674</v>
      </c>
      <c r="B443" s="248" t="s">
        <v>632</v>
      </c>
      <c r="C443" s="21"/>
      <c r="D443" s="21" t="s">
        <v>557</v>
      </c>
      <c r="E443" s="22" t="s">
        <v>558</v>
      </c>
      <c r="F443" s="23">
        <v>250</v>
      </c>
      <c r="G443" s="23">
        <v>0</v>
      </c>
      <c r="H443" s="52">
        <f t="shared" si="46"/>
        <v>250</v>
      </c>
      <c r="I443" s="54">
        <f t="shared" si="47"/>
        <v>0</v>
      </c>
    </row>
    <row r="444" spans="1:9" ht="25.5">
      <c r="A444" s="248" t="s">
        <v>674</v>
      </c>
      <c r="B444" s="21" t="s">
        <v>682</v>
      </c>
      <c r="C444" s="21"/>
      <c r="D444" s="21"/>
      <c r="E444" s="22" t="s">
        <v>683</v>
      </c>
      <c r="F444" s="23">
        <f aca="true" t="shared" si="50" ref="F444:G447">F445</f>
        <v>2851.7</v>
      </c>
      <c r="G444" s="23">
        <f t="shared" si="50"/>
        <v>2851.7</v>
      </c>
      <c r="H444" s="52">
        <f t="shared" si="46"/>
        <v>0</v>
      </c>
      <c r="I444" s="54">
        <f t="shared" si="47"/>
        <v>1</v>
      </c>
    </row>
    <row r="445" spans="1:9" ht="12.75">
      <c r="A445" s="248" t="s">
        <v>674</v>
      </c>
      <c r="B445" s="21" t="s">
        <v>684</v>
      </c>
      <c r="C445" s="21"/>
      <c r="D445" s="21"/>
      <c r="E445" s="22" t="s">
        <v>685</v>
      </c>
      <c r="F445" s="23">
        <f t="shared" si="50"/>
        <v>2851.7</v>
      </c>
      <c r="G445" s="23">
        <f t="shared" si="50"/>
        <v>2851.7</v>
      </c>
      <c r="H445" s="52">
        <f t="shared" si="46"/>
        <v>0</v>
      </c>
      <c r="I445" s="54">
        <f t="shared" si="47"/>
        <v>1</v>
      </c>
    </row>
    <row r="446" spans="1:9" ht="25.5">
      <c r="A446" s="248" t="s">
        <v>674</v>
      </c>
      <c r="B446" s="248" t="s">
        <v>684</v>
      </c>
      <c r="C446" s="21" t="s">
        <v>565</v>
      </c>
      <c r="D446" s="21"/>
      <c r="E446" s="22" t="s">
        <v>807</v>
      </c>
      <c r="F446" s="23">
        <f t="shared" si="50"/>
        <v>2851.7</v>
      </c>
      <c r="G446" s="23">
        <f t="shared" si="50"/>
        <v>2851.7</v>
      </c>
      <c r="H446" s="52">
        <f t="shared" si="46"/>
        <v>0</v>
      </c>
      <c r="I446" s="54">
        <f t="shared" si="47"/>
        <v>1</v>
      </c>
    </row>
    <row r="447" spans="1:9" ht="63.75">
      <c r="A447" s="248" t="s">
        <v>674</v>
      </c>
      <c r="B447" s="248" t="s">
        <v>684</v>
      </c>
      <c r="C447" s="21" t="s">
        <v>686</v>
      </c>
      <c r="D447" s="21"/>
      <c r="E447" s="22" t="s">
        <v>687</v>
      </c>
      <c r="F447" s="23">
        <f t="shared" si="50"/>
        <v>2851.7</v>
      </c>
      <c r="G447" s="23">
        <f t="shared" si="50"/>
        <v>2851.7</v>
      </c>
      <c r="H447" s="52">
        <f t="shared" si="46"/>
        <v>0</v>
      </c>
      <c r="I447" s="54">
        <f t="shared" si="47"/>
        <v>1</v>
      </c>
    </row>
    <row r="448" spans="1:9" ht="51">
      <c r="A448" s="248" t="s">
        <v>674</v>
      </c>
      <c r="B448" s="248" t="s">
        <v>684</v>
      </c>
      <c r="C448" s="21"/>
      <c r="D448" s="21" t="s">
        <v>575</v>
      </c>
      <c r="E448" s="22" t="s">
        <v>688</v>
      </c>
      <c r="F448" s="23">
        <v>2851.7</v>
      </c>
      <c r="G448" s="23">
        <v>2851.7</v>
      </c>
      <c r="H448" s="52">
        <f t="shared" si="46"/>
        <v>0</v>
      </c>
      <c r="I448" s="54">
        <f t="shared" si="47"/>
        <v>1</v>
      </c>
    </row>
    <row r="449" spans="1:9" ht="38.25">
      <c r="A449" s="248" t="s">
        <v>674</v>
      </c>
      <c r="B449" s="21" t="s">
        <v>642</v>
      </c>
      <c r="C449" s="21"/>
      <c r="D449" s="21"/>
      <c r="E449" s="22" t="s">
        <v>643</v>
      </c>
      <c r="F449" s="23">
        <f aca="true" t="shared" si="51" ref="F449:G452">F450</f>
        <v>2799.1</v>
      </c>
      <c r="G449" s="23">
        <f t="shared" si="51"/>
        <v>2767.5</v>
      </c>
      <c r="H449" s="52">
        <f t="shared" si="46"/>
        <v>31.59999999999991</v>
      </c>
      <c r="I449" s="54">
        <f t="shared" si="47"/>
        <v>0.9887106569968919</v>
      </c>
    </row>
    <row r="450" spans="1:9" ht="25.5">
      <c r="A450" s="248" t="s">
        <v>674</v>
      </c>
      <c r="B450" s="248" t="s">
        <v>644</v>
      </c>
      <c r="C450" s="21"/>
      <c r="D450" s="21"/>
      <c r="E450" s="22" t="s">
        <v>645</v>
      </c>
      <c r="F450" s="23">
        <f t="shared" si="51"/>
        <v>2799.1</v>
      </c>
      <c r="G450" s="23">
        <f t="shared" si="51"/>
        <v>2767.5</v>
      </c>
      <c r="H450" s="52">
        <f t="shared" si="46"/>
        <v>31.59999999999991</v>
      </c>
      <c r="I450" s="54">
        <f t="shared" si="47"/>
        <v>0.9887106569968919</v>
      </c>
    </row>
    <row r="451" spans="1:9" ht="25.5">
      <c r="A451" s="248" t="s">
        <v>674</v>
      </c>
      <c r="B451" s="248" t="s">
        <v>644</v>
      </c>
      <c r="C451" s="21" t="s">
        <v>565</v>
      </c>
      <c r="D451" s="21"/>
      <c r="E451" s="22" t="s">
        <v>807</v>
      </c>
      <c r="F451" s="23">
        <f t="shared" si="51"/>
        <v>2799.1</v>
      </c>
      <c r="G451" s="23">
        <f t="shared" si="51"/>
        <v>2767.5</v>
      </c>
      <c r="H451" s="52">
        <f t="shared" si="46"/>
        <v>31.59999999999991</v>
      </c>
      <c r="I451" s="54">
        <f t="shared" si="47"/>
        <v>0.9887106569968919</v>
      </c>
    </row>
    <row r="452" spans="1:9" ht="38.25">
      <c r="A452" s="248" t="s">
        <v>674</v>
      </c>
      <c r="B452" s="248" t="s">
        <v>644</v>
      </c>
      <c r="C452" s="21" t="s">
        <v>666</v>
      </c>
      <c r="D452" s="21"/>
      <c r="E452" s="22" t="s">
        <v>667</v>
      </c>
      <c r="F452" s="23">
        <f t="shared" si="51"/>
        <v>2799.1</v>
      </c>
      <c r="G452" s="23">
        <f t="shared" si="51"/>
        <v>2767.5</v>
      </c>
      <c r="H452" s="52">
        <f t="shared" si="46"/>
        <v>31.59999999999991</v>
      </c>
      <c r="I452" s="54">
        <f t="shared" si="47"/>
        <v>0.9887106569968919</v>
      </c>
    </row>
    <row r="453" spans="1:9" ht="25.5">
      <c r="A453" s="248" t="s">
        <v>674</v>
      </c>
      <c r="B453" s="248" t="s">
        <v>644</v>
      </c>
      <c r="C453" s="21"/>
      <c r="D453" s="21" t="s">
        <v>646</v>
      </c>
      <c r="E453" s="22" t="s">
        <v>668</v>
      </c>
      <c r="F453" s="23">
        <v>2799.1</v>
      </c>
      <c r="G453" s="23">
        <v>2767.5</v>
      </c>
      <c r="H453" s="52">
        <f t="shared" si="46"/>
        <v>31.59999999999991</v>
      </c>
      <c r="I453" s="54">
        <f t="shared" si="47"/>
        <v>0.9887106569968919</v>
      </c>
    </row>
    <row r="454" spans="1:9" ht="66" customHeight="1">
      <c r="A454" s="248" t="s">
        <v>674</v>
      </c>
      <c r="B454" s="21" t="s">
        <v>647</v>
      </c>
      <c r="C454" s="21"/>
      <c r="D454" s="21"/>
      <c r="E454" s="22" t="s">
        <v>750</v>
      </c>
      <c r="F454" s="23">
        <f>F455</f>
        <v>9520</v>
      </c>
      <c r="G454" s="23">
        <f>G455</f>
        <v>9520</v>
      </c>
      <c r="H454" s="52">
        <f aca="true" t="shared" si="52" ref="H454:H468">F454-G454</f>
        <v>0</v>
      </c>
      <c r="I454" s="54">
        <f aca="true" t="shared" si="53" ref="I454:I468">G454/F454</f>
        <v>1</v>
      </c>
    </row>
    <row r="455" spans="1:9" ht="25.5">
      <c r="A455" s="248" t="s">
        <v>674</v>
      </c>
      <c r="B455" s="21" t="s">
        <v>168</v>
      </c>
      <c r="C455" s="21"/>
      <c r="D455" s="21"/>
      <c r="E455" s="22" t="s">
        <v>185</v>
      </c>
      <c r="F455" s="23">
        <f>F456+F460+F466</f>
        <v>9520</v>
      </c>
      <c r="G455" s="23">
        <f>G456+G460+G466</f>
        <v>9520</v>
      </c>
      <c r="H455" s="52">
        <f t="shared" si="52"/>
        <v>0</v>
      </c>
      <c r="I455" s="54">
        <f t="shared" si="53"/>
        <v>1</v>
      </c>
    </row>
    <row r="456" spans="1:9" ht="38.25">
      <c r="A456" s="248" t="s">
        <v>674</v>
      </c>
      <c r="B456" s="248" t="s">
        <v>168</v>
      </c>
      <c r="C456" s="21" t="s">
        <v>591</v>
      </c>
      <c r="D456" s="45"/>
      <c r="E456" s="44" t="s">
        <v>836</v>
      </c>
      <c r="F456" s="23">
        <f aca="true" t="shared" si="54" ref="F456:G458">F457</f>
        <v>8617</v>
      </c>
      <c r="G456" s="23">
        <f t="shared" si="54"/>
        <v>8617</v>
      </c>
      <c r="H456" s="52">
        <f t="shared" si="52"/>
        <v>0</v>
      </c>
      <c r="I456" s="54">
        <f t="shared" si="53"/>
        <v>1</v>
      </c>
    </row>
    <row r="457" spans="1:9" ht="114.75">
      <c r="A457" s="248" t="s">
        <v>674</v>
      </c>
      <c r="B457" s="248" t="s">
        <v>168</v>
      </c>
      <c r="C457" s="21" t="s">
        <v>837</v>
      </c>
      <c r="D457" s="45"/>
      <c r="E457" s="44" t="s">
        <v>838</v>
      </c>
      <c r="F457" s="23">
        <f t="shared" si="54"/>
        <v>8617</v>
      </c>
      <c r="G457" s="23">
        <f t="shared" si="54"/>
        <v>8617</v>
      </c>
      <c r="H457" s="52">
        <f t="shared" si="52"/>
        <v>0</v>
      </c>
      <c r="I457" s="54">
        <f t="shared" si="53"/>
        <v>1</v>
      </c>
    </row>
    <row r="458" spans="1:9" ht="51">
      <c r="A458" s="248" t="s">
        <v>674</v>
      </c>
      <c r="B458" s="248" t="s">
        <v>168</v>
      </c>
      <c r="C458" s="21" t="s">
        <v>834</v>
      </c>
      <c r="D458" s="21"/>
      <c r="E458" s="22" t="s">
        <v>835</v>
      </c>
      <c r="F458" s="23">
        <f t="shared" si="54"/>
        <v>8617</v>
      </c>
      <c r="G458" s="23">
        <f t="shared" si="54"/>
        <v>8617</v>
      </c>
      <c r="H458" s="52">
        <f t="shared" si="52"/>
        <v>0</v>
      </c>
      <c r="I458" s="54">
        <f t="shared" si="53"/>
        <v>1</v>
      </c>
    </row>
    <row r="459" spans="1:9" ht="12.75">
      <c r="A459" s="248" t="s">
        <v>674</v>
      </c>
      <c r="B459" s="248" t="s">
        <v>168</v>
      </c>
      <c r="C459" s="21"/>
      <c r="D459" s="45" t="s">
        <v>559</v>
      </c>
      <c r="E459" s="44" t="s">
        <v>560</v>
      </c>
      <c r="F459" s="23">
        <v>8617</v>
      </c>
      <c r="G459" s="23">
        <v>8617</v>
      </c>
      <c r="H459" s="52">
        <f t="shared" si="52"/>
        <v>0</v>
      </c>
      <c r="I459" s="54">
        <f t="shared" si="53"/>
        <v>1</v>
      </c>
    </row>
    <row r="460" spans="1:9" ht="38.25">
      <c r="A460" s="248" t="s">
        <v>674</v>
      </c>
      <c r="B460" s="248" t="s">
        <v>168</v>
      </c>
      <c r="C460" s="21" t="s">
        <v>570</v>
      </c>
      <c r="D460" s="21"/>
      <c r="E460" s="44" t="s">
        <v>811</v>
      </c>
      <c r="F460" s="23">
        <f>F461</f>
        <v>795.9000000000001</v>
      </c>
      <c r="G460" s="23">
        <f>G461</f>
        <v>795.9000000000001</v>
      </c>
      <c r="H460" s="52">
        <f t="shared" si="52"/>
        <v>0</v>
      </c>
      <c r="I460" s="54">
        <f t="shared" si="53"/>
        <v>1</v>
      </c>
    </row>
    <row r="461" spans="1:9" ht="89.25">
      <c r="A461" s="248" t="s">
        <v>674</v>
      </c>
      <c r="B461" s="248" t="s">
        <v>168</v>
      </c>
      <c r="C461" s="21" t="s">
        <v>810</v>
      </c>
      <c r="D461" s="21"/>
      <c r="E461" s="44" t="s">
        <v>812</v>
      </c>
      <c r="F461" s="23">
        <f>F462+F464</f>
        <v>795.9000000000001</v>
      </c>
      <c r="G461" s="23">
        <f>G462+G464</f>
        <v>795.9000000000001</v>
      </c>
      <c r="H461" s="52">
        <f t="shared" si="52"/>
        <v>0</v>
      </c>
      <c r="I461" s="54">
        <f t="shared" si="53"/>
        <v>1</v>
      </c>
    </row>
    <row r="462" spans="1:9" ht="63.75">
      <c r="A462" s="248" t="s">
        <v>674</v>
      </c>
      <c r="B462" s="248" t="s">
        <v>168</v>
      </c>
      <c r="C462" s="21" t="s">
        <v>808</v>
      </c>
      <c r="D462" s="21"/>
      <c r="E462" s="22" t="s">
        <v>809</v>
      </c>
      <c r="F462" s="23">
        <f>F463</f>
        <v>214.2</v>
      </c>
      <c r="G462" s="23">
        <f>G463</f>
        <v>214.2</v>
      </c>
      <c r="H462" s="52">
        <f t="shared" si="52"/>
        <v>0</v>
      </c>
      <c r="I462" s="54">
        <f t="shared" si="53"/>
        <v>1</v>
      </c>
    </row>
    <row r="463" spans="1:9" ht="12.75">
      <c r="A463" s="248" t="s">
        <v>674</v>
      </c>
      <c r="B463" s="248" t="s">
        <v>168</v>
      </c>
      <c r="C463" s="21"/>
      <c r="D463" s="45" t="s">
        <v>559</v>
      </c>
      <c r="E463" s="44" t="s">
        <v>560</v>
      </c>
      <c r="F463" s="23">
        <v>214.2</v>
      </c>
      <c r="G463" s="23">
        <v>214.2</v>
      </c>
      <c r="H463" s="52">
        <f t="shared" si="52"/>
        <v>0</v>
      </c>
      <c r="I463" s="54">
        <f t="shared" si="53"/>
        <v>1</v>
      </c>
    </row>
    <row r="464" spans="1:9" ht="102">
      <c r="A464" s="248" t="s">
        <v>674</v>
      </c>
      <c r="B464" s="248" t="s">
        <v>168</v>
      </c>
      <c r="C464" s="21" t="s">
        <v>839</v>
      </c>
      <c r="D464" s="21"/>
      <c r="E464" s="22" t="s">
        <v>840</v>
      </c>
      <c r="F464" s="23">
        <f>F465</f>
        <v>581.7</v>
      </c>
      <c r="G464" s="23">
        <f>G465</f>
        <v>581.7</v>
      </c>
      <c r="H464" s="52">
        <f t="shared" si="52"/>
        <v>0</v>
      </c>
      <c r="I464" s="54">
        <f t="shared" si="53"/>
        <v>1</v>
      </c>
    </row>
    <row r="465" spans="1:9" ht="12.75">
      <c r="A465" s="248" t="s">
        <v>674</v>
      </c>
      <c r="B465" s="248" t="s">
        <v>168</v>
      </c>
      <c r="C465" s="21"/>
      <c r="D465" s="45" t="s">
        <v>559</v>
      </c>
      <c r="E465" s="44" t="s">
        <v>560</v>
      </c>
      <c r="F465" s="23">
        <v>581.7</v>
      </c>
      <c r="G465" s="23">
        <v>581.7</v>
      </c>
      <c r="H465" s="52">
        <f t="shared" si="52"/>
        <v>0</v>
      </c>
      <c r="I465" s="54">
        <f t="shared" si="53"/>
        <v>1</v>
      </c>
    </row>
    <row r="466" spans="1:9" ht="12.75">
      <c r="A466" s="248" t="s">
        <v>674</v>
      </c>
      <c r="B466" s="248" t="s">
        <v>168</v>
      </c>
      <c r="C466" s="21" t="s">
        <v>584</v>
      </c>
      <c r="D466" s="21"/>
      <c r="E466" s="22" t="s">
        <v>797</v>
      </c>
      <c r="F466" s="23">
        <f>F467</f>
        <v>107.1</v>
      </c>
      <c r="G466" s="23">
        <f>G467</f>
        <v>107.1</v>
      </c>
      <c r="H466" s="52">
        <f t="shared" si="52"/>
        <v>0</v>
      </c>
      <c r="I466" s="54">
        <f t="shared" si="53"/>
        <v>1</v>
      </c>
    </row>
    <row r="467" spans="1:9" ht="89.25">
      <c r="A467" s="248" t="s">
        <v>674</v>
      </c>
      <c r="B467" s="248" t="s">
        <v>168</v>
      </c>
      <c r="C467" s="21" t="s">
        <v>748</v>
      </c>
      <c r="D467" s="21"/>
      <c r="E467" s="22" t="s">
        <v>749</v>
      </c>
      <c r="F467" s="23">
        <f>F468</f>
        <v>107.1</v>
      </c>
      <c r="G467" s="23">
        <f>G468</f>
        <v>107.1</v>
      </c>
      <c r="H467" s="52">
        <f t="shared" si="52"/>
        <v>0</v>
      </c>
      <c r="I467" s="54">
        <f t="shared" si="53"/>
        <v>1</v>
      </c>
    </row>
    <row r="468" spans="1:9" ht="12.75">
      <c r="A468" s="248" t="s">
        <v>674</v>
      </c>
      <c r="B468" s="248" t="s">
        <v>168</v>
      </c>
      <c r="C468" s="21"/>
      <c r="D468" s="45" t="s">
        <v>559</v>
      </c>
      <c r="E468" s="44" t="s">
        <v>560</v>
      </c>
      <c r="F468" s="23">
        <v>107.1</v>
      </c>
      <c r="G468" s="23">
        <v>107.1</v>
      </c>
      <c r="H468" s="52">
        <f t="shared" si="52"/>
        <v>0</v>
      </c>
      <c r="I468" s="54">
        <f t="shared" si="53"/>
        <v>1</v>
      </c>
    </row>
    <row r="469" spans="1:9" ht="12.75">
      <c r="A469" s="248" t="s">
        <v>674</v>
      </c>
      <c r="B469" s="248"/>
      <c r="C469" s="21"/>
      <c r="D469" s="21"/>
      <c r="E469" s="22"/>
      <c r="F469" s="23"/>
      <c r="G469" s="23"/>
      <c r="H469" s="52"/>
      <c r="I469" s="54"/>
    </row>
    <row r="470" spans="1:15" s="32" customFormat="1" ht="25.5">
      <c r="A470" s="19" t="s">
        <v>691</v>
      </c>
      <c r="B470" s="19"/>
      <c r="C470" s="19"/>
      <c r="D470" s="19"/>
      <c r="E470" s="35" t="s">
        <v>692</v>
      </c>
      <c r="F470" s="33">
        <f>F471+F491</f>
        <v>13446.4</v>
      </c>
      <c r="G470" s="33">
        <f>G471+G491</f>
        <v>13409.9</v>
      </c>
      <c r="H470" s="36">
        <f t="shared" si="46"/>
        <v>36.5</v>
      </c>
      <c r="I470" s="53">
        <f t="shared" si="47"/>
        <v>0.9972855188005711</v>
      </c>
      <c r="K470" s="246"/>
      <c r="L470" s="246"/>
      <c r="M470" s="246"/>
      <c r="N470" s="246"/>
      <c r="O470" s="246"/>
    </row>
    <row r="471" spans="1:9" ht="25.5">
      <c r="A471" s="248" t="s">
        <v>691</v>
      </c>
      <c r="B471" s="21" t="s">
        <v>548</v>
      </c>
      <c r="C471" s="21"/>
      <c r="D471" s="21"/>
      <c r="E471" s="22" t="s">
        <v>549</v>
      </c>
      <c r="F471" s="23">
        <f>F472</f>
        <v>13445.4</v>
      </c>
      <c r="G471" s="23">
        <f>G472</f>
        <v>13408.9</v>
      </c>
      <c r="H471" s="52">
        <f t="shared" si="46"/>
        <v>36.5</v>
      </c>
      <c r="I471" s="54">
        <f t="shared" si="47"/>
        <v>0.99728531691136</v>
      </c>
    </row>
    <row r="472" spans="1:9" ht="63.75">
      <c r="A472" s="248" t="s">
        <v>691</v>
      </c>
      <c r="B472" s="21" t="s">
        <v>556</v>
      </c>
      <c r="C472" s="21"/>
      <c r="D472" s="21"/>
      <c r="E472" s="22" t="s">
        <v>693</v>
      </c>
      <c r="F472" s="23">
        <f>F473</f>
        <v>13445.4</v>
      </c>
      <c r="G472" s="23">
        <f>G473</f>
        <v>13408.9</v>
      </c>
      <c r="H472" s="52">
        <f t="shared" si="46"/>
        <v>36.5</v>
      </c>
      <c r="I472" s="54">
        <f t="shared" si="47"/>
        <v>0.99728531691136</v>
      </c>
    </row>
    <row r="473" spans="1:9" ht="25.5">
      <c r="A473" s="248" t="s">
        <v>691</v>
      </c>
      <c r="B473" s="248" t="s">
        <v>556</v>
      </c>
      <c r="C473" s="21" t="s">
        <v>591</v>
      </c>
      <c r="D473" s="21"/>
      <c r="E473" s="22" t="s">
        <v>795</v>
      </c>
      <c r="F473" s="23">
        <f>F474+F478+F480+F483+F485+F487+F489</f>
        <v>13445.4</v>
      </c>
      <c r="G473" s="23">
        <f>G474+G478+G480+G483+G485+G487+G489</f>
        <v>13408.9</v>
      </c>
      <c r="H473" s="52">
        <f t="shared" si="46"/>
        <v>36.5</v>
      </c>
      <c r="I473" s="54">
        <f t="shared" si="47"/>
        <v>0.99728531691136</v>
      </c>
    </row>
    <row r="474" spans="1:9" ht="51">
      <c r="A474" s="248" t="s">
        <v>691</v>
      </c>
      <c r="B474" s="248" t="s">
        <v>556</v>
      </c>
      <c r="C474" s="21" t="s">
        <v>657</v>
      </c>
      <c r="D474" s="21"/>
      <c r="E474" s="22" t="s">
        <v>658</v>
      </c>
      <c r="F474" s="23">
        <f>SUM(F475:F477)</f>
        <v>8183.6</v>
      </c>
      <c r="G474" s="23">
        <f>SUM(G475:G477)</f>
        <v>8174.6</v>
      </c>
      <c r="H474" s="52">
        <f t="shared" si="46"/>
        <v>9</v>
      </c>
      <c r="I474" s="54">
        <f t="shared" si="47"/>
        <v>0.998900239503397</v>
      </c>
    </row>
    <row r="475" spans="1:9" ht="89.25">
      <c r="A475" s="248" t="s">
        <v>691</v>
      </c>
      <c r="B475" s="248" t="s">
        <v>556</v>
      </c>
      <c r="C475" s="21"/>
      <c r="D475" s="21" t="s">
        <v>552</v>
      </c>
      <c r="E475" s="22" t="s">
        <v>659</v>
      </c>
      <c r="F475" s="23">
        <v>7754.1</v>
      </c>
      <c r="G475" s="23">
        <v>7754.1</v>
      </c>
      <c r="H475" s="52">
        <f t="shared" si="46"/>
        <v>0</v>
      </c>
      <c r="I475" s="54">
        <f t="shared" si="47"/>
        <v>1</v>
      </c>
    </row>
    <row r="476" spans="1:9" ht="38.25">
      <c r="A476" s="248" t="s">
        <v>691</v>
      </c>
      <c r="B476" s="248" t="s">
        <v>556</v>
      </c>
      <c r="C476" s="21"/>
      <c r="D476" s="21" t="s">
        <v>553</v>
      </c>
      <c r="E476" s="22" t="s">
        <v>660</v>
      </c>
      <c r="F476" s="23">
        <v>408.8</v>
      </c>
      <c r="G476" s="23">
        <v>399.8</v>
      </c>
      <c r="H476" s="52">
        <f t="shared" si="46"/>
        <v>9</v>
      </c>
      <c r="I476" s="54">
        <f t="shared" si="47"/>
        <v>0.9779843444227005</v>
      </c>
    </row>
    <row r="477" spans="1:9" ht="12.75">
      <c r="A477" s="248" t="s">
        <v>691</v>
      </c>
      <c r="B477" s="248" t="s">
        <v>556</v>
      </c>
      <c r="C477" s="21"/>
      <c r="D477" s="21" t="s">
        <v>554</v>
      </c>
      <c r="E477" s="22" t="s">
        <v>555</v>
      </c>
      <c r="F477" s="23">
        <v>20.7</v>
      </c>
      <c r="G477" s="23">
        <v>20.7</v>
      </c>
      <c r="H477" s="52">
        <f t="shared" si="46"/>
        <v>0</v>
      </c>
      <c r="I477" s="54">
        <f t="shared" si="47"/>
        <v>1</v>
      </c>
    </row>
    <row r="478" spans="1:9" ht="38.25">
      <c r="A478" s="248" t="s">
        <v>691</v>
      </c>
      <c r="B478" s="248" t="s">
        <v>556</v>
      </c>
      <c r="C478" s="21" t="s">
        <v>694</v>
      </c>
      <c r="D478" s="21"/>
      <c r="E478" s="22" t="s">
        <v>695</v>
      </c>
      <c r="F478" s="23">
        <f>SUM(F479)</f>
        <v>1869.3</v>
      </c>
      <c r="G478" s="23">
        <f>SUM(G479)</f>
        <v>1849.3</v>
      </c>
      <c r="H478" s="52">
        <f t="shared" si="46"/>
        <v>20</v>
      </c>
      <c r="I478" s="54">
        <f t="shared" si="47"/>
        <v>0.989300807789012</v>
      </c>
    </row>
    <row r="479" spans="1:9" ht="89.25">
      <c r="A479" s="248" t="s">
        <v>691</v>
      </c>
      <c r="B479" s="248" t="s">
        <v>556</v>
      </c>
      <c r="C479" s="21"/>
      <c r="D479" s="21" t="s">
        <v>552</v>
      </c>
      <c r="E479" s="22" t="s">
        <v>659</v>
      </c>
      <c r="F479" s="23">
        <v>1869.3</v>
      </c>
      <c r="G479" s="23">
        <v>1849.3</v>
      </c>
      <c r="H479" s="52">
        <f t="shared" si="46"/>
        <v>20</v>
      </c>
      <c r="I479" s="54">
        <f t="shared" si="47"/>
        <v>0.989300807789012</v>
      </c>
    </row>
    <row r="480" spans="1:9" ht="38.25">
      <c r="A480" s="248" t="s">
        <v>691</v>
      </c>
      <c r="B480" s="248" t="s">
        <v>556</v>
      </c>
      <c r="C480" s="21" t="s">
        <v>696</v>
      </c>
      <c r="D480" s="21"/>
      <c r="E480" s="22" t="s">
        <v>697</v>
      </c>
      <c r="F480" s="23">
        <f>SUM(F481:F482)</f>
        <v>2911.2</v>
      </c>
      <c r="G480" s="23">
        <f>SUM(G481:G482)</f>
        <v>2903.7</v>
      </c>
      <c r="H480" s="52">
        <f t="shared" si="46"/>
        <v>7.5</v>
      </c>
      <c r="I480" s="54">
        <f t="shared" si="47"/>
        <v>0.9974237427864798</v>
      </c>
    </row>
    <row r="481" spans="1:9" ht="89.25">
      <c r="A481" s="248" t="s">
        <v>691</v>
      </c>
      <c r="B481" s="248" t="s">
        <v>556</v>
      </c>
      <c r="C481" s="21"/>
      <c r="D481" s="21" t="s">
        <v>552</v>
      </c>
      <c r="E481" s="22" t="s">
        <v>659</v>
      </c>
      <c r="F481" s="23">
        <v>2911.2</v>
      </c>
      <c r="G481" s="23">
        <v>2903.7</v>
      </c>
      <c r="H481" s="52">
        <f t="shared" si="46"/>
        <v>7.5</v>
      </c>
      <c r="I481" s="54">
        <f t="shared" si="47"/>
        <v>0.9974237427864798</v>
      </c>
    </row>
    <row r="482" spans="1:9" ht="38.25">
      <c r="A482" s="248" t="s">
        <v>691</v>
      </c>
      <c r="B482" s="248" t="s">
        <v>556</v>
      </c>
      <c r="C482" s="21"/>
      <c r="D482" s="21" t="s">
        <v>553</v>
      </c>
      <c r="E482" s="22" t="s">
        <v>660</v>
      </c>
      <c r="F482" s="23">
        <v>0</v>
      </c>
      <c r="G482" s="23">
        <v>0</v>
      </c>
      <c r="H482" s="52">
        <f t="shared" si="46"/>
        <v>0</v>
      </c>
      <c r="I482" s="54" t="e">
        <f t="shared" si="47"/>
        <v>#DIV/0!</v>
      </c>
    </row>
    <row r="483" spans="1:9" ht="51">
      <c r="A483" s="248" t="s">
        <v>691</v>
      </c>
      <c r="B483" s="248" t="s">
        <v>556</v>
      </c>
      <c r="C483" s="21" t="s">
        <v>1010</v>
      </c>
      <c r="D483" s="21"/>
      <c r="E483" s="22" t="s">
        <v>1011</v>
      </c>
      <c r="F483" s="23">
        <f>F484</f>
        <v>337.7</v>
      </c>
      <c r="G483" s="23">
        <f>G484</f>
        <v>337.7</v>
      </c>
      <c r="H483" s="52">
        <f t="shared" si="46"/>
        <v>0</v>
      </c>
      <c r="I483" s="54">
        <f t="shared" si="47"/>
        <v>1</v>
      </c>
    </row>
    <row r="484" spans="1:9" ht="89.25">
      <c r="A484" s="248" t="s">
        <v>691</v>
      </c>
      <c r="B484" s="248" t="s">
        <v>556</v>
      </c>
      <c r="C484" s="21"/>
      <c r="D484" s="21" t="s">
        <v>552</v>
      </c>
      <c r="E484" s="22" t="s">
        <v>659</v>
      </c>
      <c r="F484" s="23">
        <v>337.7</v>
      </c>
      <c r="G484" s="23">
        <v>337.7</v>
      </c>
      <c r="H484" s="52">
        <f t="shared" si="46"/>
        <v>0</v>
      </c>
      <c r="I484" s="54">
        <f t="shared" si="47"/>
        <v>1</v>
      </c>
    </row>
    <row r="485" spans="1:9" ht="51">
      <c r="A485" s="248" t="s">
        <v>691</v>
      </c>
      <c r="B485" s="248" t="s">
        <v>556</v>
      </c>
      <c r="C485" s="21" t="s">
        <v>1012</v>
      </c>
      <c r="D485" s="21"/>
      <c r="E485" s="22" t="s">
        <v>1013</v>
      </c>
      <c r="F485" s="23">
        <f>F486</f>
        <v>61.3</v>
      </c>
      <c r="G485" s="23">
        <f>G486</f>
        <v>61.3</v>
      </c>
      <c r="H485" s="52">
        <f t="shared" si="46"/>
        <v>0</v>
      </c>
      <c r="I485" s="54">
        <f t="shared" si="47"/>
        <v>1</v>
      </c>
    </row>
    <row r="486" spans="1:9" ht="89.25">
      <c r="A486" s="248" t="s">
        <v>691</v>
      </c>
      <c r="B486" s="248" t="s">
        <v>556</v>
      </c>
      <c r="C486" s="21"/>
      <c r="D486" s="21" t="s">
        <v>552</v>
      </c>
      <c r="E486" s="22" t="s">
        <v>659</v>
      </c>
      <c r="F486" s="23">
        <v>61.3</v>
      </c>
      <c r="G486" s="23">
        <v>61.3</v>
      </c>
      <c r="H486" s="52">
        <f t="shared" si="46"/>
        <v>0</v>
      </c>
      <c r="I486" s="54">
        <f t="shared" si="47"/>
        <v>1</v>
      </c>
    </row>
    <row r="487" spans="1:9" ht="51">
      <c r="A487" s="248" t="s">
        <v>691</v>
      </c>
      <c r="B487" s="248" t="s">
        <v>556</v>
      </c>
      <c r="C487" s="21" t="s">
        <v>1014</v>
      </c>
      <c r="D487" s="21"/>
      <c r="E487" s="22" t="s">
        <v>1016</v>
      </c>
      <c r="F487" s="23">
        <f>F488</f>
        <v>42.6</v>
      </c>
      <c r="G487" s="23">
        <f>G488</f>
        <v>42.6</v>
      </c>
      <c r="H487" s="52">
        <f t="shared" si="46"/>
        <v>0</v>
      </c>
      <c r="I487" s="54">
        <f t="shared" si="47"/>
        <v>1</v>
      </c>
    </row>
    <row r="488" spans="1:9" ht="89.25">
      <c r="A488" s="248" t="s">
        <v>691</v>
      </c>
      <c r="B488" s="248" t="s">
        <v>556</v>
      </c>
      <c r="C488" s="21"/>
      <c r="D488" s="21" t="s">
        <v>552</v>
      </c>
      <c r="E488" s="22" t="s">
        <v>659</v>
      </c>
      <c r="F488" s="23">
        <v>42.6</v>
      </c>
      <c r="G488" s="23">
        <v>42.6</v>
      </c>
      <c r="H488" s="52">
        <f t="shared" si="46"/>
        <v>0</v>
      </c>
      <c r="I488" s="54">
        <f t="shared" si="47"/>
        <v>1</v>
      </c>
    </row>
    <row r="489" spans="1:9" ht="51">
      <c r="A489" s="248" t="s">
        <v>691</v>
      </c>
      <c r="B489" s="248" t="s">
        <v>556</v>
      </c>
      <c r="C489" s="21" t="s">
        <v>1015</v>
      </c>
      <c r="D489" s="21"/>
      <c r="E489" s="22" t="s">
        <v>1017</v>
      </c>
      <c r="F489" s="23">
        <f>F490</f>
        <v>39.7</v>
      </c>
      <c r="G489" s="23">
        <f>G490</f>
        <v>39.7</v>
      </c>
      <c r="H489" s="52">
        <f t="shared" si="46"/>
        <v>0</v>
      </c>
      <c r="I489" s="54">
        <f t="shared" si="47"/>
        <v>1</v>
      </c>
    </row>
    <row r="490" spans="1:9" ht="89.25">
      <c r="A490" s="248" t="s">
        <v>691</v>
      </c>
      <c r="B490" s="248" t="s">
        <v>556</v>
      </c>
      <c r="C490" s="21"/>
      <c r="D490" s="21" t="s">
        <v>552</v>
      </c>
      <c r="E490" s="22" t="s">
        <v>659</v>
      </c>
      <c r="F490" s="23">
        <f>39.7</f>
        <v>39.7</v>
      </c>
      <c r="G490" s="23">
        <f>39.7</f>
        <v>39.7</v>
      </c>
      <c r="H490" s="52">
        <f t="shared" si="46"/>
        <v>0</v>
      </c>
      <c r="I490" s="54">
        <f t="shared" si="47"/>
        <v>1</v>
      </c>
    </row>
    <row r="491" spans="1:9" ht="12.75">
      <c r="A491" s="248" t="s">
        <v>691</v>
      </c>
      <c r="B491" s="21" t="s">
        <v>628</v>
      </c>
      <c r="C491" s="21"/>
      <c r="D491" s="21"/>
      <c r="E491" s="22" t="s">
        <v>629</v>
      </c>
      <c r="F491" s="23">
        <f aca="true" t="shared" si="55" ref="F491:G494">F492</f>
        <v>1</v>
      </c>
      <c r="G491" s="23">
        <f t="shared" si="55"/>
        <v>1</v>
      </c>
      <c r="H491" s="52">
        <f>F491-G491</f>
        <v>0</v>
      </c>
      <c r="I491" s="54">
        <f>G491/F491</f>
        <v>1</v>
      </c>
    </row>
    <row r="492" spans="1:9" ht="12.75">
      <c r="A492" s="248" t="s">
        <v>691</v>
      </c>
      <c r="B492" s="21" t="s">
        <v>632</v>
      </c>
      <c r="C492" s="21"/>
      <c r="D492" s="21"/>
      <c r="E492" s="22" t="s">
        <v>633</v>
      </c>
      <c r="F492" s="23">
        <f t="shared" si="55"/>
        <v>1</v>
      </c>
      <c r="G492" s="23">
        <f t="shared" si="55"/>
        <v>1</v>
      </c>
      <c r="H492" s="52">
        <f>F492-G492</f>
        <v>0</v>
      </c>
      <c r="I492" s="54">
        <f>G492/F492</f>
        <v>1</v>
      </c>
    </row>
    <row r="493" spans="1:9" ht="12.75">
      <c r="A493" s="248" t="s">
        <v>691</v>
      </c>
      <c r="B493" s="248" t="s">
        <v>632</v>
      </c>
      <c r="C493" s="21" t="s">
        <v>584</v>
      </c>
      <c r="D493" s="21"/>
      <c r="E493" s="22" t="s">
        <v>797</v>
      </c>
      <c r="F493" s="23">
        <f t="shared" si="55"/>
        <v>1</v>
      </c>
      <c r="G493" s="23">
        <f t="shared" si="55"/>
        <v>1</v>
      </c>
      <c r="H493" s="52">
        <f>F493-G493</f>
        <v>0</v>
      </c>
      <c r="I493" s="54">
        <f>G493/F493</f>
        <v>1</v>
      </c>
    </row>
    <row r="494" spans="1:9" ht="25.5">
      <c r="A494" s="248" t="s">
        <v>691</v>
      </c>
      <c r="B494" s="248" t="s">
        <v>632</v>
      </c>
      <c r="C494" s="21" t="s">
        <v>970</v>
      </c>
      <c r="D494" s="21"/>
      <c r="E494" s="22" t="s">
        <v>969</v>
      </c>
      <c r="F494" s="23">
        <f t="shared" si="55"/>
        <v>1</v>
      </c>
      <c r="G494" s="23">
        <f t="shared" si="55"/>
        <v>1</v>
      </c>
      <c r="H494" s="52">
        <f>F494-G494</f>
        <v>0</v>
      </c>
      <c r="I494" s="54">
        <f>G494/F494</f>
        <v>1</v>
      </c>
    </row>
    <row r="495" spans="1:9" ht="25.5">
      <c r="A495" s="248" t="s">
        <v>691</v>
      </c>
      <c r="B495" s="248" t="s">
        <v>632</v>
      </c>
      <c r="C495" s="21"/>
      <c r="D495" s="21" t="s">
        <v>557</v>
      </c>
      <c r="E495" s="22" t="s">
        <v>558</v>
      </c>
      <c r="F495" s="23">
        <v>1</v>
      </c>
      <c r="G495" s="23">
        <v>1</v>
      </c>
      <c r="H495" s="52">
        <f>F495-G495</f>
        <v>0</v>
      </c>
      <c r="I495" s="54">
        <f>G495/F495</f>
        <v>1</v>
      </c>
    </row>
    <row r="496" spans="1:9" ht="12.75">
      <c r="A496" s="248" t="s">
        <v>691</v>
      </c>
      <c r="B496" s="248"/>
      <c r="C496" s="21"/>
      <c r="D496" s="21"/>
      <c r="E496" s="22"/>
      <c r="F496" s="23"/>
      <c r="G496" s="23"/>
      <c r="H496" s="36"/>
      <c r="I496" s="53"/>
    </row>
    <row r="497" spans="1:15" s="32" customFormat="1" ht="38.25">
      <c r="A497" s="19" t="s">
        <v>699</v>
      </c>
      <c r="B497" s="19"/>
      <c r="C497" s="19"/>
      <c r="D497" s="19"/>
      <c r="E497" s="35" t="s">
        <v>698</v>
      </c>
      <c r="F497" s="33">
        <f>F498+F509+F604</f>
        <v>761064.8</v>
      </c>
      <c r="G497" s="33">
        <f>G498+G509+G604</f>
        <v>757787.5</v>
      </c>
      <c r="H497" s="36">
        <f t="shared" si="46"/>
        <v>3277.3000000000466</v>
      </c>
      <c r="I497" s="53">
        <f t="shared" si="47"/>
        <v>0.9956937963758145</v>
      </c>
      <c r="K497" s="246"/>
      <c r="L497" s="246"/>
      <c r="M497" s="246"/>
      <c r="N497" s="246"/>
      <c r="O497" s="246"/>
    </row>
    <row r="498" spans="1:15" s="32" customFormat="1" ht="25.5">
      <c r="A498" s="249" t="s">
        <v>699</v>
      </c>
      <c r="B498" s="21" t="s">
        <v>548</v>
      </c>
      <c r="C498" s="21"/>
      <c r="D498" s="21"/>
      <c r="E498" s="22" t="s">
        <v>549</v>
      </c>
      <c r="F498" s="23">
        <f>F499</f>
        <v>718.3000000000001</v>
      </c>
      <c r="G498" s="23">
        <f>G499</f>
        <v>718.2</v>
      </c>
      <c r="H498" s="52">
        <f t="shared" si="46"/>
        <v>0.10000000000002274</v>
      </c>
      <c r="I498" s="54">
        <f t="shared" si="47"/>
        <v>0.9998607824028957</v>
      </c>
      <c r="K498" s="246"/>
      <c r="L498" s="246"/>
      <c r="M498" s="246"/>
      <c r="N498" s="246"/>
      <c r="O498" s="246"/>
    </row>
    <row r="499" spans="1:9" ht="25.5">
      <c r="A499" s="248" t="s">
        <v>699</v>
      </c>
      <c r="B499" s="21" t="s">
        <v>568</v>
      </c>
      <c r="C499" s="21"/>
      <c r="D499" s="21"/>
      <c r="E499" s="22" t="s">
        <v>569</v>
      </c>
      <c r="F499" s="23">
        <f>F500</f>
        <v>718.3000000000001</v>
      </c>
      <c r="G499" s="23">
        <f>G500</f>
        <v>718.2</v>
      </c>
      <c r="H499" s="52">
        <f t="shared" si="46"/>
        <v>0.10000000000002274</v>
      </c>
      <c r="I499" s="54">
        <f t="shared" si="47"/>
        <v>0.9998607824028957</v>
      </c>
    </row>
    <row r="500" spans="1:9" ht="25.5">
      <c r="A500" s="248" t="s">
        <v>699</v>
      </c>
      <c r="B500" s="248" t="s">
        <v>568</v>
      </c>
      <c r="C500" s="21" t="s">
        <v>565</v>
      </c>
      <c r="D500" s="21"/>
      <c r="E500" s="22" t="s">
        <v>807</v>
      </c>
      <c r="F500" s="23">
        <f>F501+F504+F506</f>
        <v>718.3000000000001</v>
      </c>
      <c r="G500" s="23">
        <f>G501+G504+G506</f>
        <v>718.2</v>
      </c>
      <c r="H500" s="52">
        <f t="shared" si="46"/>
        <v>0.10000000000002274</v>
      </c>
      <c r="I500" s="54">
        <f t="shared" si="47"/>
        <v>0.9998607824028957</v>
      </c>
    </row>
    <row r="501" spans="1:9" ht="12.75">
      <c r="A501" s="248" t="s">
        <v>699</v>
      </c>
      <c r="B501" s="248" t="s">
        <v>568</v>
      </c>
      <c r="C501" s="21" t="s">
        <v>680</v>
      </c>
      <c r="D501" s="21"/>
      <c r="E501" s="22" t="s">
        <v>681</v>
      </c>
      <c r="F501" s="23">
        <f>F502+F503</f>
        <v>247.7</v>
      </c>
      <c r="G501" s="23">
        <f>G502+G503</f>
        <v>247.60000000000002</v>
      </c>
      <c r="H501" s="52">
        <f t="shared" si="46"/>
        <v>0.0999999999999659</v>
      </c>
      <c r="I501" s="54">
        <f t="shared" si="47"/>
        <v>0.9995962858296328</v>
      </c>
    </row>
    <row r="502" spans="1:9" ht="38.25">
      <c r="A502" s="248" t="s">
        <v>699</v>
      </c>
      <c r="B502" s="248" t="s">
        <v>568</v>
      </c>
      <c r="C502" s="21"/>
      <c r="D502" s="21" t="s">
        <v>553</v>
      </c>
      <c r="E502" s="22" t="s">
        <v>660</v>
      </c>
      <c r="F502" s="23">
        <v>190</v>
      </c>
      <c r="G502" s="23">
        <v>189.9</v>
      </c>
      <c r="H502" s="52">
        <f t="shared" si="46"/>
        <v>0.09999999999999432</v>
      </c>
      <c r="I502" s="54">
        <f t="shared" si="47"/>
        <v>0.9994736842105263</v>
      </c>
    </row>
    <row r="503" spans="1:9" ht="51">
      <c r="A503" s="248" t="s">
        <v>699</v>
      </c>
      <c r="B503" s="248" t="s">
        <v>568</v>
      </c>
      <c r="C503" s="21"/>
      <c r="D503" s="21" t="s">
        <v>575</v>
      </c>
      <c r="E503" s="22" t="s">
        <v>688</v>
      </c>
      <c r="F503" s="23">
        <v>57.7</v>
      </c>
      <c r="G503" s="23">
        <v>57.7</v>
      </c>
      <c r="H503" s="52">
        <f t="shared" si="46"/>
        <v>0</v>
      </c>
      <c r="I503" s="54">
        <f t="shared" si="47"/>
        <v>1</v>
      </c>
    </row>
    <row r="504" spans="1:9" ht="38.25">
      <c r="A504" s="248" t="s">
        <v>699</v>
      </c>
      <c r="B504" s="248" t="s">
        <v>568</v>
      </c>
      <c r="C504" s="21" t="s">
        <v>788</v>
      </c>
      <c r="D504" s="21"/>
      <c r="E504" s="22" t="s">
        <v>789</v>
      </c>
      <c r="F504" s="23">
        <f>F505</f>
        <v>398</v>
      </c>
      <c r="G504" s="23">
        <f>G505</f>
        <v>398</v>
      </c>
      <c r="H504" s="52">
        <f>F504-G504</f>
        <v>0</v>
      </c>
      <c r="I504" s="54">
        <f>G504/F504</f>
        <v>1</v>
      </c>
    </row>
    <row r="505" spans="1:9" ht="51">
      <c r="A505" s="248" t="s">
        <v>699</v>
      </c>
      <c r="B505" s="248" t="s">
        <v>568</v>
      </c>
      <c r="C505" s="21"/>
      <c r="D505" s="21" t="s">
        <v>575</v>
      </c>
      <c r="E505" s="22" t="s">
        <v>688</v>
      </c>
      <c r="F505" s="23">
        <v>398</v>
      </c>
      <c r="G505" s="23">
        <v>398</v>
      </c>
      <c r="H505" s="52">
        <f>F505-G505</f>
        <v>0</v>
      </c>
      <c r="I505" s="54">
        <f>G505/F505</f>
        <v>1</v>
      </c>
    </row>
    <row r="506" spans="1:9" ht="63.75">
      <c r="A506" s="248" t="s">
        <v>699</v>
      </c>
      <c r="B506" s="248" t="s">
        <v>568</v>
      </c>
      <c r="C506" s="21" t="s">
        <v>981</v>
      </c>
      <c r="D506" s="21"/>
      <c r="E506" s="22" t="s">
        <v>982</v>
      </c>
      <c r="F506" s="23">
        <f>F508+F507</f>
        <v>72.6</v>
      </c>
      <c r="G506" s="23">
        <f>G508+G507</f>
        <v>72.6</v>
      </c>
      <c r="H506" s="52">
        <f>F506-G506</f>
        <v>0</v>
      </c>
      <c r="I506" s="54">
        <f>G506/F506</f>
        <v>1</v>
      </c>
    </row>
    <row r="507" spans="1:9" ht="25.5">
      <c r="A507" s="248" t="s">
        <v>699</v>
      </c>
      <c r="B507" s="248" t="s">
        <v>568</v>
      </c>
      <c r="C507" s="21"/>
      <c r="D507" s="21" t="s">
        <v>557</v>
      </c>
      <c r="E507" s="22" t="s">
        <v>558</v>
      </c>
      <c r="F507" s="23">
        <v>3.1</v>
      </c>
      <c r="G507" s="23">
        <v>3.1</v>
      </c>
      <c r="H507" s="52">
        <f>F507-G507</f>
        <v>0</v>
      </c>
      <c r="I507" s="54">
        <f>G507/F507</f>
        <v>1</v>
      </c>
    </row>
    <row r="508" spans="1:9" ht="51">
      <c r="A508" s="248" t="s">
        <v>699</v>
      </c>
      <c r="B508" s="248" t="s">
        <v>568</v>
      </c>
      <c r="C508" s="21"/>
      <c r="D508" s="21" t="s">
        <v>575</v>
      </c>
      <c r="E508" s="22" t="s">
        <v>688</v>
      </c>
      <c r="F508" s="23">
        <v>69.5</v>
      </c>
      <c r="G508" s="23">
        <v>69.5</v>
      </c>
      <c r="H508" s="52">
        <f>F508-G508</f>
        <v>0</v>
      </c>
      <c r="I508" s="54">
        <f>G508/F508</f>
        <v>1</v>
      </c>
    </row>
    <row r="509" spans="1:9" ht="12.75">
      <c r="A509" s="248" t="s">
        <v>699</v>
      </c>
      <c r="B509" s="21" t="s">
        <v>607</v>
      </c>
      <c r="C509" s="21"/>
      <c r="D509" s="21"/>
      <c r="E509" s="22" t="s">
        <v>608</v>
      </c>
      <c r="F509" s="23">
        <f>F510+F535+F571+F586</f>
        <v>720369.3</v>
      </c>
      <c r="G509" s="23">
        <f>G510+G535+G571+G586</f>
        <v>718404.7000000001</v>
      </c>
      <c r="H509" s="52">
        <f t="shared" si="46"/>
        <v>1964.5999999999767</v>
      </c>
      <c r="I509" s="54">
        <f t="shared" si="47"/>
        <v>0.9972727877215201</v>
      </c>
    </row>
    <row r="510" spans="1:9" ht="12.75">
      <c r="A510" s="248" t="s">
        <v>699</v>
      </c>
      <c r="B510" s="21" t="s">
        <v>609</v>
      </c>
      <c r="C510" s="21"/>
      <c r="D510" s="21"/>
      <c r="E510" s="22" t="s">
        <v>610</v>
      </c>
      <c r="F510" s="23">
        <f>F511+F521+F532+F528</f>
        <v>207254.40000000002</v>
      </c>
      <c r="G510" s="23">
        <f>G511+G521+G532+G528</f>
        <v>206188.7</v>
      </c>
      <c r="H510" s="52">
        <f aca="true" t="shared" si="56" ref="H510:H587">F510-G510</f>
        <v>1065.7000000000116</v>
      </c>
      <c r="I510" s="54">
        <f aca="true" t="shared" si="57" ref="I510:I587">G510/F510</f>
        <v>0.9948580102521345</v>
      </c>
    </row>
    <row r="511" spans="1:9" ht="38.25">
      <c r="A511" s="248" t="s">
        <v>699</v>
      </c>
      <c r="B511" s="248" t="s">
        <v>609</v>
      </c>
      <c r="C511" s="21" t="s">
        <v>565</v>
      </c>
      <c r="D511" s="45"/>
      <c r="E511" s="44" t="s">
        <v>843</v>
      </c>
      <c r="F511" s="23">
        <f>F512+F518</f>
        <v>134787.2</v>
      </c>
      <c r="G511" s="23">
        <f>G512+G518</f>
        <v>134051.2</v>
      </c>
      <c r="H511" s="52">
        <f t="shared" si="56"/>
        <v>736</v>
      </c>
      <c r="I511" s="54">
        <f t="shared" si="57"/>
        <v>0.9945395408466086</v>
      </c>
    </row>
    <row r="512" spans="1:9" ht="51">
      <c r="A512" s="248" t="s">
        <v>699</v>
      </c>
      <c r="B512" s="248" t="s">
        <v>609</v>
      </c>
      <c r="C512" s="21" t="s">
        <v>845</v>
      </c>
      <c r="D512" s="45"/>
      <c r="E512" s="44" t="s">
        <v>844</v>
      </c>
      <c r="F512" s="23">
        <f>F513+F516</f>
        <v>132974</v>
      </c>
      <c r="G512" s="23">
        <f>G513+G516</f>
        <v>132239.2</v>
      </c>
      <c r="H512" s="52">
        <f t="shared" si="56"/>
        <v>734.7999999999884</v>
      </c>
      <c r="I512" s="54">
        <f t="shared" si="57"/>
        <v>0.9944741077203063</v>
      </c>
    </row>
    <row r="513" spans="1:9" ht="51">
      <c r="A513" s="248" t="s">
        <v>699</v>
      </c>
      <c r="B513" s="248" t="s">
        <v>609</v>
      </c>
      <c r="C513" s="21" t="s">
        <v>842</v>
      </c>
      <c r="D513" s="21"/>
      <c r="E513" s="22" t="s">
        <v>841</v>
      </c>
      <c r="F513" s="23">
        <f>SUM(F514:F515)</f>
        <v>718.9</v>
      </c>
      <c r="G513" s="23">
        <f>SUM(G514:G515)</f>
        <v>713</v>
      </c>
      <c r="H513" s="52">
        <f t="shared" si="56"/>
        <v>5.899999999999977</v>
      </c>
      <c r="I513" s="54">
        <f t="shared" si="57"/>
        <v>0.9917930171094729</v>
      </c>
    </row>
    <row r="514" spans="1:9" ht="25.5">
      <c r="A514" s="248" t="s">
        <v>699</v>
      </c>
      <c r="B514" s="248" t="s">
        <v>609</v>
      </c>
      <c r="C514" s="21"/>
      <c r="D514" s="21" t="s">
        <v>557</v>
      </c>
      <c r="E514" s="22" t="s">
        <v>558</v>
      </c>
      <c r="F514" s="23">
        <v>617.3</v>
      </c>
      <c r="G514" s="23">
        <v>615.6</v>
      </c>
      <c r="H514" s="52">
        <f t="shared" si="56"/>
        <v>1.6999999999999318</v>
      </c>
      <c r="I514" s="54">
        <f t="shared" si="57"/>
        <v>0.9972460716021384</v>
      </c>
    </row>
    <row r="515" spans="1:9" ht="51">
      <c r="A515" s="248" t="s">
        <v>699</v>
      </c>
      <c r="B515" s="248" t="s">
        <v>609</v>
      </c>
      <c r="C515" s="21"/>
      <c r="D515" s="21" t="s">
        <v>575</v>
      </c>
      <c r="E515" s="22" t="s">
        <v>688</v>
      </c>
      <c r="F515" s="23">
        <v>101.6</v>
      </c>
      <c r="G515" s="23">
        <v>97.4</v>
      </c>
      <c r="H515" s="52">
        <f t="shared" si="56"/>
        <v>4.199999999999989</v>
      </c>
      <c r="I515" s="54">
        <f t="shared" si="57"/>
        <v>0.9586614173228347</v>
      </c>
    </row>
    <row r="516" spans="1:9" ht="89.25">
      <c r="A516" s="248" t="s">
        <v>699</v>
      </c>
      <c r="B516" s="248" t="s">
        <v>609</v>
      </c>
      <c r="C516" s="21" t="s">
        <v>846</v>
      </c>
      <c r="D516" s="21"/>
      <c r="E516" s="22" t="s">
        <v>847</v>
      </c>
      <c r="F516" s="23">
        <f>F517</f>
        <v>132255.1</v>
      </c>
      <c r="G516" s="23">
        <f>G517</f>
        <v>131526.2</v>
      </c>
      <c r="H516" s="52">
        <f t="shared" si="56"/>
        <v>728.8999999999942</v>
      </c>
      <c r="I516" s="54">
        <f t="shared" si="57"/>
        <v>0.9944886813438575</v>
      </c>
    </row>
    <row r="517" spans="1:9" ht="51">
      <c r="A517" s="248" t="s">
        <v>699</v>
      </c>
      <c r="B517" s="248" t="s">
        <v>609</v>
      </c>
      <c r="C517" s="21"/>
      <c r="D517" s="21" t="s">
        <v>575</v>
      </c>
      <c r="E517" s="22" t="s">
        <v>688</v>
      </c>
      <c r="F517" s="23">
        <v>132255.1</v>
      </c>
      <c r="G517" s="23">
        <v>131526.2</v>
      </c>
      <c r="H517" s="52">
        <f t="shared" si="56"/>
        <v>728.8999999999942</v>
      </c>
      <c r="I517" s="54">
        <f t="shared" si="57"/>
        <v>0.9944886813438575</v>
      </c>
    </row>
    <row r="518" spans="1:9" ht="51">
      <c r="A518" s="248" t="s">
        <v>699</v>
      </c>
      <c r="B518" s="248" t="s">
        <v>609</v>
      </c>
      <c r="C518" s="21" t="s">
        <v>849</v>
      </c>
      <c r="D518" s="45"/>
      <c r="E518" s="44" t="s">
        <v>850</v>
      </c>
      <c r="F518" s="23">
        <f>F519</f>
        <v>1813.2</v>
      </c>
      <c r="G518" s="23">
        <f>G519</f>
        <v>1812</v>
      </c>
      <c r="H518" s="52">
        <f t="shared" si="56"/>
        <v>1.2000000000000455</v>
      </c>
      <c r="I518" s="54">
        <f t="shared" si="57"/>
        <v>0.99933818663137</v>
      </c>
    </row>
    <row r="519" spans="1:9" ht="51">
      <c r="A519" s="248" t="s">
        <v>699</v>
      </c>
      <c r="B519" s="248" t="s">
        <v>609</v>
      </c>
      <c r="C519" s="21" t="s">
        <v>848</v>
      </c>
      <c r="D519" s="21"/>
      <c r="E519" s="22" t="s">
        <v>613</v>
      </c>
      <c r="F519" s="23">
        <f>F520</f>
        <v>1813.2</v>
      </c>
      <c r="G519" s="23">
        <f>G520</f>
        <v>1812</v>
      </c>
      <c r="H519" s="52">
        <f t="shared" si="56"/>
        <v>1.2000000000000455</v>
      </c>
      <c r="I519" s="54">
        <f t="shared" si="57"/>
        <v>0.99933818663137</v>
      </c>
    </row>
    <row r="520" spans="1:9" ht="51">
      <c r="A520" s="248" t="s">
        <v>699</v>
      </c>
      <c r="B520" s="248" t="s">
        <v>609</v>
      </c>
      <c r="C520" s="21"/>
      <c r="D520" s="21" t="s">
        <v>575</v>
      </c>
      <c r="E520" s="22" t="s">
        <v>688</v>
      </c>
      <c r="F520" s="23">
        <v>1813.2</v>
      </c>
      <c r="G520" s="23">
        <v>1812</v>
      </c>
      <c r="H520" s="52">
        <f t="shared" si="56"/>
        <v>1.2000000000000455</v>
      </c>
      <c r="I520" s="54">
        <f t="shared" si="57"/>
        <v>0.99933818663137</v>
      </c>
    </row>
    <row r="521" spans="1:9" ht="12.75">
      <c r="A521" s="248" t="s">
        <v>699</v>
      </c>
      <c r="B521" s="248" t="s">
        <v>609</v>
      </c>
      <c r="C521" s="21" t="s">
        <v>576</v>
      </c>
      <c r="D521" s="21"/>
      <c r="E521" s="22" t="s">
        <v>610</v>
      </c>
      <c r="F521" s="23">
        <f>F522+F524+F526</f>
        <v>71706.7</v>
      </c>
      <c r="G521" s="23">
        <f>G522+G524+G526</f>
        <v>71377</v>
      </c>
      <c r="H521" s="52">
        <f t="shared" si="56"/>
        <v>329.6999999999971</v>
      </c>
      <c r="I521" s="54">
        <f t="shared" si="57"/>
        <v>0.9954021032902086</v>
      </c>
    </row>
    <row r="522" spans="1:9" ht="102">
      <c r="A522" s="248" t="s">
        <v>699</v>
      </c>
      <c r="B522" s="248" t="s">
        <v>609</v>
      </c>
      <c r="C522" s="21" t="s">
        <v>700</v>
      </c>
      <c r="D522" s="21"/>
      <c r="E522" s="22" t="s">
        <v>701</v>
      </c>
      <c r="F522" s="23">
        <f>F523</f>
        <v>49583.7</v>
      </c>
      <c r="G522" s="23">
        <f>G523</f>
        <v>49583.7</v>
      </c>
      <c r="H522" s="52">
        <f t="shared" si="56"/>
        <v>0</v>
      </c>
      <c r="I522" s="54">
        <f t="shared" si="57"/>
        <v>1</v>
      </c>
    </row>
    <row r="523" spans="1:9" ht="51">
      <c r="A523" s="248" t="s">
        <v>699</v>
      </c>
      <c r="B523" s="248" t="s">
        <v>609</v>
      </c>
      <c r="C523" s="21"/>
      <c r="D523" s="21" t="s">
        <v>575</v>
      </c>
      <c r="E523" s="22" t="s">
        <v>688</v>
      </c>
      <c r="F523" s="23">
        <v>49583.7</v>
      </c>
      <c r="G523" s="23">
        <v>49583.7</v>
      </c>
      <c r="H523" s="52">
        <f t="shared" si="56"/>
        <v>0</v>
      </c>
      <c r="I523" s="54">
        <f t="shared" si="57"/>
        <v>1</v>
      </c>
    </row>
    <row r="524" spans="1:9" ht="63.75">
      <c r="A524" s="248" t="s">
        <v>699</v>
      </c>
      <c r="B524" s="248" t="s">
        <v>609</v>
      </c>
      <c r="C524" s="21" t="s">
        <v>791</v>
      </c>
      <c r="D524" s="21"/>
      <c r="E524" s="22" t="s">
        <v>792</v>
      </c>
      <c r="F524" s="23">
        <f>F525</f>
        <v>22123</v>
      </c>
      <c r="G524" s="23">
        <f>G525</f>
        <v>21793.3</v>
      </c>
      <c r="H524" s="52">
        <f t="shared" si="56"/>
        <v>329.7000000000007</v>
      </c>
      <c r="I524" s="54">
        <f t="shared" si="57"/>
        <v>0.9850969579170998</v>
      </c>
    </row>
    <row r="525" spans="1:9" ht="25.5">
      <c r="A525" s="248" t="s">
        <v>699</v>
      </c>
      <c r="B525" s="248" t="s">
        <v>609</v>
      </c>
      <c r="C525" s="21"/>
      <c r="D525" s="21" t="s">
        <v>557</v>
      </c>
      <c r="E525" s="22" t="s">
        <v>558</v>
      </c>
      <c r="F525" s="23">
        <v>22123</v>
      </c>
      <c r="G525" s="23">
        <v>21793.3</v>
      </c>
      <c r="H525" s="52">
        <f t="shared" si="56"/>
        <v>329.7000000000007</v>
      </c>
      <c r="I525" s="54">
        <f t="shared" si="57"/>
        <v>0.9850969579170998</v>
      </c>
    </row>
    <row r="526" spans="1:9" ht="89.25">
      <c r="A526" s="248" t="s">
        <v>699</v>
      </c>
      <c r="B526" s="248" t="s">
        <v>609</v>
      </c>
      <c r="C526" s="24" t="s">
        <v>946</v>
      </c>
      <c r="D526" s="24"/>
      <c r="E526" s="48" t="s">
        <v>959</v>
      </c>
      <c r="F526" s="23">
        <f>F527</f>
        <v>0</v>
      </c>
      <c r="G526" s="23">
        <f>G527</f>
        <v>0</v>
      </c>
      <c r="H526" s="52">
        <f t="shared" si="56"/>
        <v>0</v>
      </c>
      <c r="I526" s="54" t="e">
        <f t="shared" si="57"/>
        <v>#DIV/0!</v>
      </c>
    </row>
    <row r="527" spans="1:9" ht="51">
      <c r="A527" s="248" t="s">
        <v>699</v>
      </c>
      <c r="B527" s="248" t="s">
        <v>609</v>
      </c>
      <c r="C527" s="24"/>
      <c r="D527" s="24" t="s">
        <v>575</v>
      </c>
      <c r="E527" s="22" t="s">
        <v>688</v>
      </c>
      <c r="F527" s="23">
        <v>0</v>
      </c>
      <c r="G527" s="23">
        <v>0</v>
      </c>
      <c r="H527" s="52">
        <f t="shared" si="56"/>
        <v>0</v>
      </c>
      <c r="I527" s="54" t="e">
        <f t="shared" si="57"/>
        <v>#DIV/0!</v>
      </c>
    </row>
    <row r="528" spans="1:9" ht="38.25">
      <c r="A528" s="248" t="s">
        <v>699</v>
      </c>
      <c r="B528" s="248" t="s">
        <v>609</v>
      </c>
      <c r="C528" s="21" t="s">
        <v>581</v>
      </c>
      <c r="D528" s="21"/>
      <c r="E528" s="44" t="s">
        <v>120</v>
      </c>
      <c r="F528" s="23">
        <f aca="true" t="shared" si="58" ref="F528:G530">F529</f>
        <v>498</v>
      </c>
      <c r="G528" s="23">
        <f t="shared" si="58"/>
        <v>498</v>
      </c>
      <c r="H528" s="52">
        <f>F528-G528</f>
        <v>0</v>
      </c>
      <c r="I528" s="54">
        <f>G528/F528</f>
        <v>1</v>
      </c>
    </row>
    <row r="529" spans="1:9" ht="66" customHeight="1">
      <c r="A529" s="248" t="s">
        <v>699</v>
      </c>
      <c r="B529" s="248" t="s">
        <v>609</v>
      </c>
      <c r="C529" s="21" t="s">
        <v>93</v>
      </c>
      <c r="D529" s="21"/>
      <c r="E529" s="44" t="s">
        <v>121</v>
      </c>
      <c r="F529" s="23">
        <f t="shared" si="58"/>
        <v>498</v>
      </c>
      <c r="G529" s="23">
        <f t="shared" si="58"/>
        <v>498</v>
      </c>
      <c r="H529" s="52">
        <f>F529-G529</f>
        <v>0</v>
      </c>
      <c r="I529" s="54">
        <f>G529/F529</f>
        <v>1</v>
      </c>
    </row>
    <row r="530" spans="1:9" ht="102.75" customHeight="1">
      <c r="A530" s="248" t="s">
        <v>699</v>
      </c>
      <c r="B530" s="248" t="s">
        <v>609</v>
      </c>
      <c r="C530" s="21" t="s">
        <v>94</v>
      </c>
      <c r="D530" s="21"/>
      <c r="E530" s="44" t="s">
        <v>122</v>
      </c>
      <c r="F530" s="23">
        <f t="shared" si="58"/>
        <v>498</v>
      </c>
      <c r="G530" s="23">
        <f t="shared" si="58"/>
        <v>498</v>
      </c>
      <c r="H530" s="52">
        <f>F530-G530</f>
        <v>0</v>
      </c>
      <c r="I530" s="54">
        <f>G530/F530</f>
        <v>1</v>
      </c>
    </row>
    <row r="531" spans="1:9" ht="51">
      <c r="A531" s="248" t="s">
        <v>699</v>
      </c>
      <c r="B531" s="248" t="s">
        <v>609</v>
      </c>
      <c r="C531" s="21"/>
      <c r="D531" s="24" t="s">
        <v>575</v>
      </c>
      <c r="E531" s="22" t="s">
        <v>688</v>
      </c>
      <c r="F531" s="23">
        <v>498</v>
      </c>
      <c r="G531" s="23">
        <v>498</v>
      </c>
      <c r="H531" s="52">
        <f>F531-G531</f>
        <v>0</v>
      </c>
      <c r="I531" s="54">
        <f>G531/F531</f>
        <v>1</v>
      </c>
    </row>
    <row r="532" spans="1:9" ht="51.75" customHeight="1">
      <c r="A532" s="248" t="s">
        <v>699</v>
      </c>
      <c r="B532" s="248" t="s">
        <v>609</v>
      </c>
      <c r="C532" s="21" t="s">
        <v>985</v>
      </c>
      <c r="D532" s="21"/>
      <c r="E532" s="44" t="s">
        <v>988</v>
      </c>
      <c r="F532" s="23">
        <f>F533</f>
        <v>262.5</v>
      </c>
      <c r="G532" s="23">
        <f>G533</f>
        <v>262.5</v>
      </c>
      <c r="H532" s="52">
        <f t="shared" si="56"/>
        <v>0</v>
      </c>
      <c r="I532" s="54">
        <f t="shared" si="57"/>
        <v>1</v>
      </c>
    </row>
    <row r="533" spans="1:9" ht="63.75">
      <c r="A533" s="248" t="s">
        <v>699</v>
      </c>
      <c r="B533" s="248" t="s">
        <v>609</v>
      </c>
      <c r="C533" s="21" t="s">
        <v>987</v>
      </c>
      <c r="D533" s="21"/>
      <c r="E533" s="22" t="s">
        <v>986</v>
      </c>
      <c r="F533" s="23">
        <f>F534</f>
        <v>262.5</v>
      </c>
      <c r="G533" s="23">
        <f>G534</f>
        <v>262.5</v>
      </c>
      <c r="H533" s="52">
        <f t="shared" si="56"/>
        <v>0</v>
      </c>
      <c r="I533" s="54">
        <f t="shared" si="57"/>
        <v>1</v>
      </c>
    </row>
    <row r="534" spans="1:9" ht="51">
      <c r="A534" s="248" t="s">
        <v>699</v>
      </c>
      <c r="B534" s="248" t="s">
        <v>609</v>
      </c>
      <c r="C534" s="21"/>
      <c r="D534" s="24" t="s">
        <v>575</v>
      </c>
      <c r="E534" s="22" t="s">
        <v>688</v>
      </c>
      <c r="F534" s="23">
        <v>262.5</v>
      </c>
      <c r="G534" s="23">
        <v>262.5</v>
      </c>
      <c r="H534" s="52">
        <f t="shared" si="56"/>
        <v>0</v>
      </c>
      <c r="I534" s="54">
        <f t="shared" si="57"/>
        <v>1</v>
      </c>
    </row>
    <row r="535" spans="1:9" ht="12.75">
      <c r="A535" s="248" t="s">
        <v>699</v>
      </c>
      <c r="B535" s="21" t="s">
        <v>611</v>
      </c>
      <c r="C535" s="21"/>
      <c r="D535" s="21"/>
      <c r="E535" s="22" t="s">
        <v>612</v>
      </c>
      <c r="F535" s="23">
        <f>F536+F551+F558+F561+F568+F564</f>
        <v>484897.4000000001</v>
      </c>
      <c r="G535" s="23">
        <f>G536+G551+G558+G561+G568+G564</f>
        <v>484035.00000000006</v>
      </c>
      <c r="H535" s="52">
        <f t="shared" si="56"/>
        <v>862.4000000000233</v>
      </c>
      <c r="I535" s="54">
        <f t="shared" si="57"/>
        <v>0.9982214794304939</v>
      </c>
    </row>
    <row r="536" spans="1:9" ht="38.25">
      <c r="A536" s="248" t="s">
        <v>699</v>
      </c>
      <c r="B536" s="248" t="s">
        <v>611</v>
      </c>
      <c r="C536" s="21" t="s">
        <v>565</v>
      </c>
      <c r="D536" s="45"/>
      <c r="E536" s="44" t="s">
        <v>843</v>
      </c>
      <c r="F536" s="23">
        <f>F537+F546</f>
        <v>384515.9000000001</v>
      </c>
      <c r="G536" s="23">
        <f>G537+G546</f>
        <v>383843.50000000006</v>
      </c>
      <c r="H536" s="52">
        <f t="shared" si="56"/>
        <v>672.4000000000233</v>
      </c>
      <c r="I536" s="54">
        <f t="shared" si="57"/>
        <v>0.9982513076832453</v>
      </c>
    </row>
    <row r="537" spans="1:9" ht="51">
      <c r="A537" s="248" t="s">
        <v>699</v>
      </c>
      <c r="B537" s="248" t="s">
        <v>611</v>
      </c>
      <c r="C537" s="21" t="s">
        <v>852</v>
      </c>
      <c r="D537" s="45"/>
      <c r="E537" s="44" t="s">
        <v>853</v>
      </c>
      <c r="F537" s="23">
        <f>F538+F540+F544+F542</f>
        <v>374216.50000000006</v>
      </c>
      <c r="G537" s="23">
        <f>G538+G540+G544+G542</f>
        <v>373571.30000000005</v>
      </c>
      <c r="H537" s="52">
        <f t="shared" si="56"/>
        <v>645.2000000000116</v>
      </c>
      <c r="I537" s="54">
        <f t="shared" si="57"/>
        <v>0.9982758643726292</v>
      </c>
    </row>
    <row r="538" spans="1:9" ht="104.25" customHeight="1">
      <c r="A538" s="248" t="s">
        <v>699</v>
      </c>
      <c r="B538" s="248" t="s">
        <v>611</v>
      </c>
      <c r="C538" s="21" t="s">
        <v>851</v>
      </c>
      <c r="D538" s="21"/>
      <c r="E538" s="22" t="s">
        <v>757</v>
      </c>
      <c r="F538" s="23">
        <f>F539</f>
        <v>336607.4</v>
      </c>
      <c r="G538" s="23">
        <f>G539</f>
        <v>335965.4</v>
      </c>
      <c r="H538" s="52">
        <f t="shared" si="56"/>
        <v>642</v>
      </c>
      <c r="I538" s="54">
        <f t="shared" si="57"/>
        <v>0.9980927335525006</v>
      </c>
    </row>
    <row r="539" spans="1:9" ht="51">
      <c r="A539" s="248" t="s">
        <v>699</v>
      </c>
      <c r="B539" s="248" t="s">
        <v>611</v>
      </c>
      <c r="C539" s="21"/>
      <c r="D539" s="21" t="s">
        <v>575</v>
      </c>
      <c r="E539" s="22" t="s">
        <v>688</v>
      </c>
      <c r="F539" s="23">
        <v>336607.4</v>
      </c>
      <c r="G539" s="23">
        <v>335965.4</v>
      </c>
      <c r="H539" s="52">
        <f t="shared" si="56"/>
        <v>642</v>
      </c>
      <c r="I539" s="54">
        <f t="shared" si="57"/>
        <v>0.9980927335525006</v>
      </c>
    </row>
    <row r="540" spans="1:9" ht="191.25">
      <c r="A540" s="248" t="s">
        <v>699</v>
      </c>
      <c r="B540" s="248" t="s">
        <v>611</v>
      </c>
      <c r="C540" s="21" t="s">
        <v>854</v>
      </c>
      <c r="D540" s="21"/>
      <c r="E540" s="22" t="s">
        <v>758</v>
      </c>
      <c r="F540" s="23">
        <f>F541</f>
        <v>27950.4</v>
      </c>
      <c r="G540" s="23">
        <f>G541</f>
        <v>27950.4</v>
      </c>
      <c r="H540" s="52">
        <f t="shared" si="56"/>
        <v>0</v>
      </c>
      <c r="I540" s="54">
        <f t="shared" si="57"/>
        <v>1</v>
      </c>
    </row>
    <row r="541" spans="1:9" ht="51">
      <c r="A541" s="248" t="s">
        <v>699</v>
      </c>
      <c r="B541" s="248" t="s">
        <v>611</v>
      </c>
      <c r="C541" s="21"/>
      <c r="D541" s="21" t="s">
        <v>575</v>
      </c>
      <c r="E541" s="22" t="s">
        <v>688</v>
      </c>
      <c r="F541" s="23">
        <v>27950.4</v>
      </c>
      <c r="G541" s="23">
        <v>27950.4</v>
      </c>
      <c r="H541" s="52">
        <f t="shared" si="56"/>
        <v>0</v>
      </c>
      <c r="I541" s="54">
        <f t="shared" si="57"/>
        <v>1</v>
      </c>
    </row>
    <row r="542" spans="1:9" ht="38.25">
      <c r="A542" s="248" t="s">
        <v>699</v>
      </c>
      <c r="B542" s="248" t="s">
        <v>611</v>
      </c>
      <c r="C542" s="21" t="s">
        <v>863</v>
      </c>
      <c r="D542" s="21"/>
      <c r="E542" s="22" t="s">
        <v>654</v>
      </c>
      <c r="F542" s="23">
        <f>F543</f>
        <v>15.8</v>
      </c>
      <c r="G542" s="23">
        <f>G543</f>
        <v>12.6</v>
      </c>
      <c r="H542" s="52">
        <f t="shared" si="56"/>
        <v>3.200000000000001</v>
      </c>
      <c r="I542" s="54">
        <f t="shared" si="57"/>
        <v>0.7974683544303797</v>
      </c>
    </row>
    <row r="543" spans="1:9" ht="51">
      <c r="A543" s="248" t="s">
        <v>699</v>
      </c>
      <c r="B543" s="248" t="s">
        <v>611</v>
      </c>
      <c r="C543" s="21"/>
      <c r="D543" s="21" t="s">
        <v>575</v>
      </c>
      <c r="E543" s="22" t="s">
        <v>688</v>
      </c>
      <c r="F543" s="23">
        <v>15.8</v>
      </c>
      <c r="G543" s="23">
        <v>12.6</v>
      </c>
      <c r="H543" s="52">
        <f t="shared" si="56"/>
        <v>3.200000000000001</v>
      </c>
      <c r="I543" s="54">
        <f t="shared" si="57"/>
        <v>0.7974683544303797</v>
      </c>
    </row>
    <row r="544" spans="1:9" ht="63.75">
      <c r="A544" s="248" t="s">
        <v>699</v>
      </c>
      <c r="B544" s="248" t="s">
        <v>611</v>
      </c>
      <c r="C544" s="21" t="s">
        <v>855</v>
      </c>
      <c r="D544" s="21"/>
      <c r="E544" s="22" t="s">
        <v>856</v>
      </c>
      <c r="F544" s="23">
        <f>F545</f>
        <v>9642.900000000001</v>
      </c>
      <c r="G544" s="23">
        <f>G545</f>
        <v>9642.900000000001</v>
      </c>
      <c r="H544" s="52">
        <f t="shared" si="56"/>
        <v>0</v>
      </c>
      <c r="I544" s="54">
        <f t="shared" si="57"/>
        <v>1</v>
      </c>
    </row>
    <row r="545" spans="1:9" ht="51">
      <c r="A545" s="248" t="s">
        <v>699</v>
      </c>
      <c r="B545" s="248" t="s">
        <v>611</v>
      </c>
      <c r="C545" s="21"/>
      <c r="D545" s="21" t="s">
        <v>575</v>
      </c>
      <c r="E545" s="22" t="s">
        <v>688</v>
      </c>
      <c r="F545" s="23">
        <f>4854.8+4788.1</f>
        <v>9642.900000000001</v>
      </c>
      <c r="G545" s="23">
        <f>4854.8+4788.1</f>
        <v>9642.900000000001</v>
      </c>
      <c r="H545" s="52">
        <f t="shared" si="56"/>
        <v>0</v>
      </c>
      <c r="I545" s="54">
        <f t="shared" si="57"/>
        <v>1</v>
      </c>
    </row>
    <row r="546" spans="1:9" ht="51">
      <c r="A546" s="248" t="s">
        <v>699</v>
      </c>
      <c r="B546" s="248" t="s">
        <v>611</v>
      </c>
      <c r="C546" s="21" t="s">
        <v>849</v>
      </c>
      <c r="D546" s="45"/>
      <c r="E546" s="44" t="s">
        <v>850</v>
      </c>
      <c r="F546" s="23">
        <f>F547+F549</f>
        <v>10299.4</v>
      </c>
      <c r="G546" s="23">
        <f>G547+G549</f>
        <v>10272.199999999999</v>
      </c>
      <c r="H546" s="52">
        <f t="shared" si="56"/>
        <v>27.200000000000728</v>
      </c>
      <c r="I546" s="54">
        <f t="shared" si="57"/>
        <v>0.9973590694603568</v>
      </c>
    </row>
    <row r="547" spans="1:9" ht="51">
      <c r="A547" s="248" t="s">
        <v>699</v>
      </c>
      <c r="B547" s="248" t="s">
        <v>611</v>
      </c>
      <c r="C547" s="21" t="s">
        <v>848</v>
      </c>
      <c r="D547" s="21"/>
      <c r="E547" s="25" t="s">
        <v>613</v>
      </c>
      <c r="F547" s="23">
        <f>F548</f>
        <v>8839.6</v>
      </c>
      <c r="G547" s="23">
        <f>G548</f>
        <v>8812.4</v>
      </c>
      <c r="H547" s="52">
        <f t="shared" si="56"/>
        <v>27.200000000000728</v>
      </c>
      <c r="I547" s="54">
        <f t="shared" si="57"/>
        <v>0.9969229376894881</v>
      </c>
    </row>
    <row r="548" spans="1:9" ht="51">
      <c r="A548" s="248" t="s">
        <v>699</v>
      </c>
      <c r="B548" s="248" t="s">
        <v>611</v>
      </c>
      <c r="C548" s="21"/>
      <c r="D548" s="21" t="s">
        <v>575</v>
      </c>
      <c r="E548" s="25" t="s">
        <v>688</v>
      </c>
      <c r="F548" s="23">
        <v>8839.6</v>
      </c>
      <c r="G548" s="23">
        <v>8812.4</v>
      </c>
      <c r="H548" s="52">
        <f t="shared" si="56"/>
        <v>27.200000000000728</v>
      </c>
      <c r="I548" s="54">
        <f t="shared" si="57"/>
        <v>0.9969229376894881</v>
      </c>
    </row>
    <row r="549" spans="1:9" ht="51">
      <c r="A549" s="248" t="s">
        <v>699</v>
      </c>
      <c r="B549" s="248" t="s">
        <v>611</v>
      </c>
      <c r="C549" s="244" t="s">
        <v>1049</v>
      </c>
      <c r="D549" s="21"/>
      <c r="E549" s="204" t="s">
        <v>1050</v>
      </c>
      <c r="F549" s="23">
        <f>F550</f>
        <v>1459.8</v>
      </c>
      <c r="G549" s="23">
        <f>G550</f>
        <v>1459.8</v>
      </c>
      <c r="H549" s="52">
        <f>F549-G549</f>
        <v>0</v>
      </c>
      <c r="I549" s="54">
        <f>G549/F549</f>
        <v>1</v>
      </c>
    </row>
    <row r="550" spans="1:9" ht="51">
      <c r="A550" s="248" t="s">
        <v>699</v>
      </c>
      <c r="B550" s="248" t="s">
        <v>611</v>
      </c>
      <c r="C550" s="21"/>
      <c r="D550" s="21" t="s">
        <v>575</v>
      </c>
      <c r="E550" s="22" t="s">
        <v>688</v>
      </c>
      <c r="F550" s="23">
        <v>1459.8</v>
      </c>
      <c r="G550" s="23">
        <v>1459.8</v>
      </c>
      <c r="H550" s="52">
        <f>F550-G550</f>
        <v>0</v>
      </c>
      <c r="I550" s="54">
        <f>G550/F550</f>
        <v>1</v>
      </c>
    </row>
    <row r="551" spans="1:9" ht="12.75">
      <c r="A551" s="248" t="s">
        <v>699</v>
      </c>
      <c r="B551" s="248" t="s">
        <v>611</v>
      </c>
      <c r="C551" s="21" t="s">
        <v>577</v>
      </c>
      <c r="D551" s="21"/>
      <c r="E551" s="22" t="s">
        <v>612</v>
      </c>
      <c r="F551" s="23">
        <f>F552+F554+F556</f>
        <v>86155</v>
      </c>
      <c r="G551" s="23">
        <f>G552+G554+G556</f>
        <v>86042.40000000001</v>
      </c>
      <c r="H551" s="52">
        <f t="shared" si="56"/>
        <v>112.59999999999127</v>
      </c>
      <c r="I551" s="54">
        <f t="shared" si="57"/>
        <v>0.9986930532180374</v>
      </c>
    </row>
    <row r="552" spans="1:9" ht="105" customHeight="1">
      <c r="A552" s="248" t="s">
        <v>699</v>
      </c>
      <c r="B552" s="248" t="s">
        <v>611</v>
      </c>
      <c r="C552" s="21" t="s">
        <v>702</v>
      </c>
      <c r="D552" s="21"/>
      <c r="E552" s="22" t="s">
        <v>703</v>
      </c>
      <c r="F552" s="23">
        <f>F553</f>
        <v>85546.8</v>
      </c>
      <c r="G552" s="23">
        <f>G553</f>
        <v>85546.8</v>
      </c>
      <c r="H552" s="52">
        <f t="shared" si="56"/>
        <v>0</v>
      </c>
      <c r="I552" s="54">
        <f t="shared" si="57"/>
        <v>1</v>
      </c>
    </row>
    <row r="553" spans="1:9" ht="51">
      <c r="A553" s="248" t="s">
        <v>699</v>
      </c>
      <c r="B553" s="248" t="s">
        <v>611</v>
      </c>
      <c r="C553" s="21"/>
      <c r="D553" s="21" t="s">
        <v>575</v>
      </c>
      <c r="E553" s="22" t="s">
        <v>688</v>
      </c>
      <c r="F553" s="23">
        <v>85546.8</v>
      </c>
      <c r="G553" s="23">
        <v>85546.8</v>
      </c>
      <c r="H553" s="52">
        <f t="shared" si="56"/>
        <v>0</v>
      </c>
      <c r="I553" s="54">
        <f t="shared" si="57"/>
        <v>1</v>
      </c>
    </row>
    <row r="554" spans="1:9" ht="102">
      <c r="A554" s="248" t="s">
        <v>699</v>
      </c>
      <c r="B554" s="248" t="s">
        <v>611</v>
      </c>
      <c r="C554" s="21" t="s">
        <v>707</v>
      </c>
      <c r="D554" s="21"/>
      <c r="E554" s="22" t="s">
        <v>790</v>
      </c>
      <c r="F554" s="23">
        <f>F555</f>
        <v>608.2</v>
      </c>
      <c r="G554" s="23">
        <f>G555</f>
        <v>495.6</v>
      </c>
      <c r="H554" s="52">
        <f t="shared" si="56"/>
        <v>112.60000000000002</v>
      </c>
      <c r="I554" s="54">
        <f t="shared" si="57"/>
        <v>0.8148635317329825</v>
      </c>
    </row>
    <row r="555" spans="1:9" ht="25.5">
      <c r="A555" s="248" t="s">
        <v>699</v>
      </c>
      <c r="B555" s="248" t="s">
        <v>611</v>
      </c>
      <c r="C555" s="21"/>
      <c r="D555" s="21" t="s">
        <v>557</v>
      </c>
      <c r="E555" s="22" t="s">
        <v>558</v>
      </c>
      <c r="F555" s="23">
        <v>608.2</v>
      </c>
      <c r="G555" s="23">
        <v>495.6</v>
      </c>
      <c r="H555" s="52">
        <f t="shared" si="56"/>
        <v>112.60000000000002</v>
      </c>
      <c r="I555" s="54">
        <f t="shared" si="57"/>
        <v>0.8148635317329825</v>
      </c>
    </row>
    <row r="556" spans="1:9" ht="89.25">
      <c r="A556" s="248" t="s">
        <v>699</v>
      </c>
      <c r="B556" s="248" t="s">
        <v>611</v>
      </c>
      <c r="C556" s="24" t="s">
        <v>947</v>
      </c>
      <c r="D556" s="24"/>
      <c r="E556" s="48" t="s">
        <v>960</v>
      </c>
      <c r="F556" s="23">
        <f>F557</f>
        <v>0</v>
      </c>
      <c r="G556" s="23">
        <f>G557</f>
        <v>0</v>
      </c>
      <c r="H556" s="52">
        <f t="shared" si="56"/>
        <v>0</v>
      </c>
      <c r="I556" s="54" t="e">
        <f t="shared" si="57"/>
        <v>#DIV/0!</v>
      </c>
    </row>
    <row r="557" spans="1:9" ht="51">
      <c r="A557" s="248" t="s">
        <v>699</v>
      </c>
      <c r="B557" s="248" t="s">
        <v>611</v>
      </c>
      <c r="C557" s="24"/>
      <c r="D557" s="24" t="s">
        <v>575</v>
      </c>
      <c r="E557" s="22" t="s">
        <v>688</v>
      </c>
      <c r="F557" s="23"/>
      <c r="G557" s="23"/>
      <c r="H557" s="52">
        <f t="shared" si="56"/>
        <v>0</v>
      </c>
      <c r="I557" s="54" t="e">
        <f t="shared" si="57"/>
        <v>#DIV/0!</v>
      </c>
    </row>
    <row r="558" spans="1:9" ht="12.75">
      <c r="A558" s="248" t="s">
        <v>699</v>
      </c>
      <c r="B558" s="248" t="s">
        <v>611</v>
      </c>
      <c r="C558" s="21" t="s">
        <v>578</v>
      </c>
      <c r="D558" s="21"/>
      <c r="E558" s="22" t="s">
        <v>857</v>
      </c>
      <c r="F558" s="23">
        <f>F559</f>
        <v>12307</v>
      </c>
      <c r="G558" s="23">
        <f>G559</f>
        <v>12307</v>
      </c>
      <c r="H558" s="52">
        <f t="shared" si="56"/>
        <v>0</v>
      </c>
      <c r="I558" s="54">
        <f t="shared" si="57"/>
        <v>1</v>
      </c>
    </row>
    <row r="559" spans="1:9" ht="76.5">
      <c r="A559" s="248" t="s">
        <v>699</v>
      </c>
      <c r="B559" s="248" t="s">
        <v>611</v>
      </c>
      <c r="C559" s="21" t="s">
        <v>704</v>
      </c>
      <c r="D559" s="21"/>
      <c r="E559" s="22" t="s">
        <v>705</v>
      </c>
      <c r="F559" s="23">
        <f>F560</f>
        <v>12307</v>
      </c>
      <c r="G559" s="23">
        <f>G560</f>
        <v>12307</v>
      </c>
      <c r="H559" s="52">
        <f t="shared" si="56"/>
        <v>0</v>
      </c>
      <c r="I559" s="54">
        <f t="shared" si="57"/>
        <v>1</v>
      </c>
    </row>
    <row r="560" spans="1:9" ht="51">
      <c r="A560" s="248" t="s">
        <v>699</v>
      </c>
      <c r="B560" s="248" t="s">
        <v>611</v>
      </c>
      <c r="C560" s="21"/>
      <c r="D560" s="21" t="s">
        <v>575</v>
      </c>
      <c r="E560" s="22" t="s">
        <v>688</v>
      </c>
      <c r="F560" s="23">
        <v>12307</v>
      </c>
      <c r="G560" s="23">
        <v>12307</v>
      </c>
      <c r="H560" s="52">
        <f t="shared" si="56"/>
        <v>0</v>
      </c>
      <c r="I560" s="54">
        <f t="shared" si="57"/>
        <v>1</v>
      </c>
    </row>
    <row r="561" spans="1:9" ht="25.5">
      <c r="A561" s="248" t="s">
        <v>699</v>
      </c>
      <c r="B561" s="248" t="s">
        <v>611</v>
      </c>
      <c r="C561" s="21" t="s">
        <v>581</v>
      </c>
      <c r="D561" s="21"/>
      <c r="E561" s="22" t="s">
        <v>620</v>
      </c>
      <c r="F561" s="23">
        <f>F562</f>
        <v>91</v>
      </c>
      <c r="G561" s="23">
        <f>G562</f>
        <v>91</v>
      </c>
      <c r="H561" s="52">
        <f t="shared" si="56"/>
        <v>0</v>
      </c>
      <c r="I561" s="54">
        <f t="shared" si="57"/>
        <v>1</v>
      </c>
    </row>
    <row r="562" spans="1:9" ht="63.75">
      <c r="A562" s="248" t="s">
        <v>699</v>
      </c>
      <c r="B562" s="248" t="s">
        <v>611</v>
      </c>
      <c r="C562" s="21" t="s">
        <v>708</v>
      </c>
      <c r="D562" s="21"/>
      <c r="E562" s="22" t="s">
        <v>858</v>
      </c>
      <c r="F562" s="23">
        <f>F563</f>
        <v>91</v>
      </c>
      <c r="G562" s="23">
        <f>G563</f>
        <v>91</v>
      </c>
      <c r="H562" s="52">
        <f t="shared" si="56"/>
        <v>0</v>
      </c>
      <c r="I562" s="54">
        <f t="shared" si="57"/>
        <v>1</v>
      </c>
    </row>
    <row r="563" spans="1:9" ht="51">
      <c r="A563" s="248" t="s">
        <v>699</v>
      </c>
      <c r="B563" s="248" t="s">
        <v>611</v>
      </c>
      <c r="C563" s="21"/>
      <c r="D563" s="21" t="s">
        <v>575</v>
      </c>
      <c r="E563" s="22" t="s">
        <v>688</v>
      </c>
      <c r="F563" s="23">
        <v>91</v>
      </c>
      <c r="G563" s="23">
        <v>91</v>
      </c>
      <c r="H563" s="52">
        <f t="shared" si="56"/>
        <v>0</v>
      </c>
      <c r="I563" s="54">
        <f t="shared" si="57"/>
        <v>1</v>
      </c>
    </row>
    <row r="564" spans="1:9" ht="38.25">
      <c r="A564" s="248" t="s">
        <v>699</v>
      </c>
      <c r="B564" s="248" t="s">
        <v>611</v>
      </c>
      <c r="C564" s="21" t="s">
        <v>581</v>
      </c>
      <c r="D564" s="21"/>
      <c r="E564" s="44" t="s">
        <v>120</v>
      </c>
      <c r="F564" s="23">
        <f aca="true" t="shared" si="59" ref="F564:G566">F565</f>
        <v>109</v>
      </c>
      <c r="G564" s="23">
        <f t="shared" si="59"/>
        <v>109</v>
      </c>
      <c r="H564" s="52">
        <f>F564-G564</f>
        <v>0</v>
      </c>
      <c r="I564" s="54">
        <f>G564/F564</f>
        <v>1</v>
      </c>
    </row>
    <row r="565" spans="1:9" ht="66.75" customHeight="1">
      <c r="A565" s="248" t="s">
        <v>699</v>
      </c>
      <c r="B565" s="248" t="s">
        <v>611</v>
      </c>
      <c r="C565" s="21" t="s">
        <v>93</v>
      </c>
      <c r="D565" s="21"/>
      <c r="E565" s="44" t="s">
        <v>121</v>
      </c>
      <c r="F565" s="23">
        <f t="shared" si="59"/>
        <v>109</v>
      </c>
      <c r="G565" s="23">
        <f t="shared" si="59"/>
        <v>109</v>
      </c>
      <c r="H565" s="52">
        <f>F565-G565</f>
        <v>0</v>
      </c>
      <c r="I565" s="54">
        <f>G565/F565</f>
        <v>1</v>
      </c>
    </row>
    <row r="566" spans="1:9" ht="102" customHeight="1">
      <c r="A566" s="248" t="s">
        <v>699</v>
      </c>
      <c r="B566" s="248" t="s">
        <v>611</v>
      </c>
      <c r="C566" s="21" t="s">
        <v>94</v>
      </c>
      <c r="D566" s="21"/>
      <c r="E566" s="44" t="s">
        <v>122</v>
      </c>
      <c r="F566" s="23">
        <f t="shared" si="59"/>
        <v>109</v>
      </c>
      <c r="G566" s="23">
        <f t="shared" si="59"/>
        <v>109</v>
      </c>
      <c r="H566" s="52">
        <f>F566-G566</f>
        <v>0</v>
      </c>
      <c r="I566" s="54">
        <f>G566/F566</f>
        <v>1</v>
      </c>
    </row>
    <row r="567" spans="1:9" ht="51">
      <c r="A567" s="248" t="s">
        <v>699</v>
      </c>
      <c r="B567" s="248" t="s">
        <v>611</v>
      </c>
      <c r="C567" s="21"/>
      <c r="D567" s="21" t="s">
        <v>575</v>
      </c>
      <c r="E567" s="22" t="s">
        <v>688</v>
      </c>
      <c r="F567" s="23">
        <v>109</v>
      </c>
      <c r="G567" s="23">
        <v>109</v>
      </c>
      <c r="H567" s="52">
        <f>F567-G567</f>
        <v>0</v>
      </c>
      <c r="I567" s="54">
        <f>G567/F567</f>
        <v>1</v>
      </c>
    </row>
    <row r="568" spans="1:9" ht="53.25" customHeight="1">
      <c r="A568" s="248" t="s">
        <v>699</v>
      </c>
      <c r="B568" s="248" t="s">
        <v>611</v>
      </c>
      <c r="C568" s="21" t="s">
        <v>985</v>
      </c>
      <c r="D568" s="21"/>
      <c r="E568" s="44" t="s">
        <v>988</v>
      </c>
      <c r="F568" s="23">
        <f>F569</f>
        <v>1719.5</v>
      </c>
      <c r="G568" s="23">
        <f>G569</f>
        <v>1642.1</v>
      </c>
      <c r="H568" s="52">
        <f t="shared" si="56"/>
        <v>77.40000000000009</v>
      </c>
      <c r="I568" s="54">
        <f t="shared" si="57"/>
        <v>0.9549869148008141</v>
      </c>
    </row>
    <row r="569" spans="1:9" ht="63.75">
      <c r="A569" s="248" t="s">
        <v>699</v>
      </c>
      <c r="B569" s="248" t="s">
        <v>611</v>
      </c>
      <c r="C569" s="21" t="s">
        <v>987</v>
      </c>
      <c r="D569" s="21"/>
      <c r="E569" s="22" t="s">
        <v>986</v>
      </c>
      <c r="F569" s="23">
        <f>F570</f>
        <v>1719.5</v>
      </c>
      <c r="G569" s="23">
        <f>G570</f>
        <v>1642.1</v>
      </c>
      <c r="H569" s="52">
        <f t="shared" si="56"/>
        <v>77.40000000000009</v>
      </c>
      <c r="I569" s="54">
        <f t="shared" si="57"/>
        <v>0.9549869148008141</v>
      </c>
    </row>
    <row r="570" spans="1:9" ht="51">
      <c r="A570" s="248" t="s">
        <v>699</v>
      </c>
      <c r="B570" s="248" t="s">
        <v>611</v>
      </c>
      <c r="C570" s="21"/>
      <c r="D570" s="24" t="s">
        <v>575</v>
      </c>
      <c r="E570" s="22" t="s">
        <v>688</v>
      </c>
      <c r="F570" s="23">
        <v>1719.5</v>
      </c>
      <c r="G570" s="23">
        <v>1642.1</v>
      </c>
      <c r="H570" s="52">
        <f t="shared" si="56"/>
        <v>77.40000000000009</v>
      </c>
      <c r="I570" s="54">
        <f t="shared" si="57"/>
        <v>0.9549869148008141</v>
      </c>
    </row>
    <row r="571" spans="1:9" ht="25.5">
      <c r="A571" s="248" t="s">
        <v>699</v>
      </c>
      <c r="B571" s="21" t="s">
        <v>615</v>
      </c>
      <c r="C571" s="21"/>
      <c r="D571" s="21"/>
      <c r="E571" s="22" t="s">
        <v>616</v>
      </c>
      <c r="F571" s="23">
        <f>F575+F582+F572</f>
        <v>12814.699999999999</v>
      </c>
      <c r="G571" s="23">
        <f>G575+G582+G572</f>
        <v>12810.9</v>
      </c>
      <c r="H571" s="52">
        <f t="shared" si="56"/>
        <v>3.7999999999992724</v>
      </c>
      <c r="I571" s="54">
        <f t="shared" si="57"/>
        <v>0.999703465551281</v>
      </c>
    </row>
    <row r="572" spans="1:9" ht="25.5">
      <c r="A572" s="248" t="s">
        <v>699</v>
      </c>
      <c r="B572" s="248" t="s">
        <v>615</v>
      </c>
      <c r="C572" s="21" t="s">
        <v>565</v>
      </c>
      <c r="D572" s="21"/>
      <c r="E572" s="22" t="s">
        <v>807</v>
      </c>
      <c r="F572" s="23">
        <f>F573</f>
        <v>40</v>
      </c>
      <c r="G572" s="23">
        <f>G573</f>
        <v>40</v>
      </c>
      <c r="H572" s="52">
        <f>F572-G572</f>
        <v>0</v>
      </c>
      <c r="I572" s="54">
        <f>G572/F572</f>
        <v>1</v>
      </c>
    </row>
    <row r="573" spans="1:9" ht="25.5">
      <c r="A573" s="248" t="s">
        <v>699</v>
      </c>
      <c r="B573" s="248" t="s">
        <v>615</v>
      </c>
      <c r="C573" s="21" t="s">
        <v>103</v>
      </c>
      <c r="D573" s="21"/>
      <c r="E573" s="22" t="s">
        <v>130</v>
      </c>
      <c r="F573" s="23">
        <f>F574</f>
        <v>40</v>
      </c>
      <c r="G573" s="23">
        <f>G574</f>
        <v>40</v>
      </c>
      <c r="H573" s="52">
        <f>F573-G573</f>
        <v>0</v>
      </c>
      <c r="I573" s="54">
        <f>G573/F573</f>
        <v>1</v>
      </c>
    </row>
    <row r="574" spans="1:9" ht="51">
      <c r="A574" s="248" t="s">
        <v>699</v>
      </c>
      <c r="B574" s="248" t="s">
        <v>615</v>
      </c>
      <c r="C574" s="21"/>
      <c r="D574" s="24" t="s">
        <v>575</v>
      </c>
      <c r="E574" s="22" t="s">
        <v>688</v>
      </c>
      <c r="F574" s="23">
        <v>40</v>
      </c>
      <c r="G574" s="23">
        <v>40</v>
      </c>
      <c r="H574" s="52">
        <f>F574-G574</f>
        <v>0</v>
      </c>
      <c r="I574" s="54">
        <f>G574/F574</f>
        <v>1</v>
      </c>
    </row>
    <row r="575" spans="1:9" ht="38.25">
      <c r="A575" s="248" t="s">
        <v>699</v>
      </c>
      <c r="B575" s="248" t="s">
        <v>615</v>
      </c>
      <c r="C575" s="21" t="s">
        <v>572</v>
      </c>
      <c r="D575" s="45"/>
      <c r="E575" s="44" t="s">
        <v>817</v>
      </c>
      <c r="F575" s="23">
        <f>F576</f>
        <v>9930.3</v>
      </c>
      <c r="G575" s="23">
        <f>G576</f>
        <v>9926.5</v>
      </c>
      <c r="H575" s="52">
        <f t="shared" si="56"/>
        <v>3.7999999999992724</v>
      </c>
      <c r="I575" s="54">
        <f t="shared" si="57"/>
        <v>0.9996173328096836</v>
      </c>
    </row>
    <row r="576" spans="1:9" ht="63.75">
      <c r="A576" s="248" t="s">
        <v>699</v>
      </c>
      <c r="B576" s="248" t="s">
        <v>615</v>
      </c>
      <c r="C576" s="21" t="s">
        <v>861</v>
      </c>
      <c r="D576" s="45"/>
      <c r="E576" s="44" t="s">
        <v>862</v>
      </c>
      <c r="F576" s="23">
        <f>F577</f>
        <v>9930.3</v>
      </c>
      <c r="G576" s="23">
        <f>G577</f>
        <v>9926.5</v>
      </c>
      <c r="H576" s="52">
        <f t="shared" si="56"/>
        <v>3.7999999999992724</v>
      </c>
      <c r="I576" s="54">
        <f t="shared" si="57"/>
        <v>0.9996173328096836</v>
      </c>
    </row>
    <row r="577" spans="1:9" ht="25.5">
      <c r="A577" s="248" t="s">
        <v>699</v>
      </c>
      <c r="B577" s="248" t="s">
        <v>615</v>
      </c>
      <c r="C577" s="21" t="s">
        <v>860</v>
      </c>
      <c r="D577" s="21"/>
      <c r="E577" s="22" t="s">
        <v>618</v>
      </c>
      <c r="F577" s="23">
        <f>SUM(F578:F581)</f>
        <v>9930.3</v>
      </c>
      <c r="G577" s="23">
        <f>SUM(G578:G581)</f>
        <v>9926.5</v>
      </c>
      <c r="H577" s="52">
        <f t="shared" si="56"/>
        <v>3.7999999999992724</v>
      </c>
      <c r="I577" s="54">
        <f t="shared" si="57"/>
        <v>0.9996173328096836</v>
      </c>
    </row>
    <row r="578" spans="1:9" ht="38.25">
      <c r="A578" s="248" t="s">
        <v>699</v>
      </c>
      <c r="B578" s="248" t="s">
        <v>615</v>
      </c>
      <c r="C578" s="21"/>
      <c r="D578" s="21" t="s">
        <v>553</v>
      </c>
      <c r="E578" s="22" t="s">
        <v>660</v>
      </c>
      <c r="F578" s="23">
        <v>3999.8</v>
      </c>
      <c r="G578" s="23">
        <v>3999.8</v>
      </c>
      <c r="H578" s="52">
        <f t="shared" si="56"/>
        <v>0</v>
      </c>
      <c r="I578" s="54">
        <f t="shared" si="57"/>
        <v>1</v>
      </c>
    </row>
    <row r="579" spans="1:9" ht="25.5">
      <c r="A579" s="248" t="s">
        <v>699</v>
      </c>
      <c r="B579" s="248" t="s">
        <v>615</v>
      </c>
      <c r="C579" s="21"/>
      <c r="D579" s="21" t="s">
        <v>557</v>
      </c>
      <c r="E579" s="22" t="s">
        <v>558</v>
      </c>
      <c r="F579" s="23">
        <v>1535.6</v>
      </c>
      <c r="G579" s="23">
        <v>1531.8</v>
      </c>
      <c r="H579" s="52">
        <f t="shared" si="56"/>
        <v>3.7999999999999545</v>
      </c>
      <c r="I579" s="54">
        <f t="shared" si="57"/>
        <v>0.9975253972388644</v>
      </c>
    </row>
    <row r="580" spans="1:9" ht="51">
      <c r="A580" s="248" t="s">
        <v>699</v>
      </c>
      <c r="B580" s="248" t="s">
        <v>615</v>
      </c>
      <c r="C580" s="21"/>
      <c r="D580" s="21" t="s">
        <v>575</v>
      </c>
      <c r="E580" s="22" t="s">
        <v>688</v>
      </c>
      <c r="F580" s="23">
        <v>1386.6</v>
      </c>
      <c r="G580" s="23">
        <v>1386.6</v>
      </c>
      <c r="H580" s="52">
        <f t="shared" si="56"/>
        <v>0</v>
      </c>
      <c r="I580" s="54">
        <f t="shared" si="57"/>
        <v>1</v>
      </c>
    </row>
    <row r="581" spans="1:9" ht="12.75">
      <c r="A581" s="248" t="s">
        <v>699</v>
      </c>
      <c r="B581" s="248" t="s">
        <v>615</v>
      </c>
      <c r="C581" s="21"/>
      <c r="D581" s="21" t="s">
        <v>554</v>
      </c>
      <c r="E581" s="22" t="s">
        <v>555</v>
      </c>
      <c r="F581" s="23">
        <v>3008.3</v>
      </c>
      <c r="G581" s="23">
        <v>3008.3</v>
      </c>
      <c r="H581" s="52">
        <f t="shared" si="56"/>
        <v>0</v>
      </c>
      <c r="I581" s="54">
        <f t="shared" si="57"/>
        <v>1</v>
      </c>
    </row>
    <row r="582" spans="1:9" ht="12.75">
      <c r="A582" s="248" t="s">
        <v>699</v>
      </c>
      <c r="B582" s="248" t="s">
        <v>615</v>
      </c>
      <c r="C582" s="21" t="s">
        <v>580</v>
      </c>
      <c r="D582" s="21"/>
      <c r="E582" s="22" t="s">
        <v>859</v>
      </c>
      <c r="F582" s="23">
        <f>F583</f>
        <v>2844.3999999999996</v>
      </c>
      <c r="G582" s="23">
        <f>G583</f>
        <v>2844.3999999999996</v>
      </c>
      <c r="H582" s="52">
        <f t="shared" si="56"/>
        <v>0</v>
      </c>
      <c r="I582" s="54">
        <f t="shared" si="57"/>
        <v>1</v>
      </c>
    </row>
    <row r="583" spans="1:9" ht="25.5">
      <c r="A583" s="248" t="s">
        <v>699</v>
      </c>
      <c r="B583" s="248" t="s">
        <v>615</v>
      </c>
      <c r="C583" s="21" t="s">
        <v>706</v>
      </c>
      <c r="D583" s="21"/>
      <c r="E583" s="22" t="s">
        <v>617</v>
      </c>
      <c r="F583" s="23">
        <f>F585+F584</f>
        <v>2844.3999999999996</v>
      </c>
      <c r="G583" s="23">
        <f>G585+G584</f>
        <v>2844.3999999999996</v>
      </c>
      <c r="H583" s="52">
        <f t="shared" si="56"/>
        <v>0</v>
      </c>
      <c r="I583" s="54">
        <f t="shared" si="57"/>
        <v>1</v>
      </c>
    </row>
    <row r="584" spans="1:9" ht="38.25">
      <c r="A584" s="248" t="s">
        <v>699</v>
      </c>
      <c r="B584" s="248" t="s">
        <v>615</v>
      </c>
      <c r="C584" s="21"/>
      <c r="D584" s="21" t="s">
        <v>553</v>
      </c>
      <c r="E584" s="22" t="s">
        <v>660</v>
      </c>
      <c r="F584" s="23">
        <v>245.2</v>
      </c>
      <c r="G584" s="23">
        <v>245.2</v>
      </c>
      <c r="H584" s="52">
        <f>F584-G584</f>
        <v>0</v>
      </c>
      <c r="I584" s="54">
        <f>G584/F584</f>
        <v>1</v>
      </c>
    </row>
    <row r="585" spans="1:9" ht="51">
      <c r="A585" s="248" t="s">
        <v>699</v>
      </c>
      <c r="B585" s="248" t="s">
        <v>615</v>
      </c>
      <c r="C585" s="21"/>
      <c r="D585" s="21" t="s">
        <v>575</v>
      </c>
      <c r="E585" s="22" t="s">
        <v>688</v>
      </c>
      <c r="F585" s="23">
        <v>2599.2</v>
      </c>
      <c r="G585" s="23">
        <v>2599.2</v>
      </c>
      <c r="H585" s="52">
        <f t="shared" si="56"/>
        <v>0</v>
      </c>
      <c r="I585" s="54">
        <f t="shared" si="57"/>
        <v>1</v>
      </c>
    </row>
    <row r="586" spans="1:9" ht="25.5">
      <c r="A586" s="248" t="s">
        <v>699</v>
      </c>
      <c r="B586" s="21" t="s">
        <v>619</v>
      </c>
      <c r="C586" s="21"/>
      <c r="D586" s="21"/>
      <c r="E586" s="22" t="s">
        <v>620</v>
      </c>
      <c r="F586" s="23">
        <f>F599+F587+F596+F592</f>
        <v>15402.8</v>
      </c>
      <c r="G586" s="23">
        <f>G599+G587+G596+G592</f>
        <v>15370.1</v>
      </c>
      <c r="H586" s="52">
        <f t="shared" si="56"/>
        <v>32.69999999999891</v>
      </c>
      <c r="I586" s="54">
        <f t="shared" si="57"/>
        <v>0.997877009374919</v>
      </c>
    </row>
    <row r="587" spans="1:9" ht="25.5">
      <c r="A587" s="248" t="s">
        <v>699</v>
      </c>
      <c r="B587" s="21" t="s">
        <v>619</v>
      </c>
      <c r="C587" s="21" t="s">
        <v>591</v>
      </c>
      <c r="D587" s="21"/>
      <c r="E587" s="22" t="s">
        <v>795</v>
      </c>
      <c r="F587" s="23">
        <f>F588</f>
        <v>3228.2999999999997</v>
      </c>
      <c r="G587" s="23">
        <f>G588</f>
        <v>3195.6</v>
      </c>
      <c r="H587" s="52">
        <f t="shared" si="56"/>
        <v>32.69999999999982</v>
      </c>
      <c r="I587" s="54">
        <f t="shared" si="57"/>
        <v>0.9898708298485271</v>
      </c>
    </row>
    <row r="588" spans="1:9" ht="51">
      <c r="A588" s="248" t="s">
        <v>699</v>
      </c>
      <c r="B588" s="248" t="s">
        <v>619</v>
      </c>
      <c r="C588" s="21" t="s">
        <v>657</v>
      </c>
      <c r="D588" s="21"/>
      <c r="E588" s="22" t="s">
        <v>658</v>
      </c>
      <c r="F588" s="23">
        <f>SUM(F589:F591)</f>
        <v>3228.2999999999997</v>
      </c>
      <c r="G588" s="23">
        <f>SUM(G589:G591)</f>
        <v>3195.6</v>
      </c>
      <c r="H588" s="52">
        <f aca="true" t="shared" si="60" ref="H588:H672">F588-G588</f>
        <v>32.69999999999982</v>
      </c>
      <c r="I588" s="54">
        <f aca="true" t="shared" si="61" ref="I588:I672">G588/F588</f>
        <v>0.9898708298485271</v>
      </c>
    </row>
    <row r="589" spans="1:9" ht="89.25">
      <c r="A589" s="248" t="s">
        <v>699</v>
      </c>
      <c r="B589" s="248" t="s">
        <v>619</v>
      </c>
      <c r="C589" s="21"/>
      <c r="D589" s="21" t="s">
        <v>552</v>
      </c>
      <c r="E589" s="22" t="s">
        <v>659</v>
      </c>
      <c r="F589" s="23">
        <v>3090.2</v>
      </c>
      <c r="G589" s="23">
        <v>3072.4</v>
      </c>
      <c r="H589" s="52">
        <f t="shared" si="60"/>
        <v>17.799999999999727</v>
      </c>
      <c r="I589" s="54">
        <f t="shared" si="61"/>
        <v>0.9942398550255648</v>
      </c>
    </row>
    <row r="590" spans="1:9" ht="38.25">
      <c r="A590" s="248" t="s">
        <v>699</v>
      </c>
      <c r="B590" s="248" t="s">
        <v>619</v>
      </c>
      <c r="C590" s="21"/>
      <c r="D590" s="21" t="s">
        <v>553</v>
      </c>
      <c r="E590" s="22" t="s">
        <v>660</v>
      </c>
      <c r="F590" s="23">
        <v>137.9</v>
      </c>
      <c r="G590" s="23">
        <v>123</v>
      </c>
      <c r="H590" s="52">
        <f t="shared" si="60"/>
        <v>14.900000000000006</v>
      </c>
      <c r="I590" s="54">
        <f t="shared" si="61"/>
        <v>0.8919506889050036</v>
      </c>
    </row>
    <row r="591" spans="1:9" ht="12.75">
      <c r="A591" s="248" t="s">
        <v>699</v>
      </c>
      <c r="B591" s="248" t="s">
        <v>619</v>
      </c>
      <c r="C591" s="21"/>
      <c r="D591" s="21" t="s">
        <v>554</v>
      </c>
      <c r="E591" s="22" t="s">
        <v>555</v>
      </c>
      <c r="F591" s="23">
        <v>0.2</v>
      </c>
      <c r="G591" s="23">
        <v>0.2</v>
      </c>
      <c r="H591" s="52">
        <f t="shared" si="60"/>
        <v>0</v>
      </c>
      <c r="I591" s="54">
        <f t="shared" si="61"/>
        <v>1</v>
      </c>
    </row>
    <row r="592" spans="1:9" ht="51">
      <c r="A592" s="248" t="s">
        <v>699</v>
      </c>
      <c r="B592" s="248" t="s">
        <v>619</v>
      </c>
      <c r="C592" s="21" t="s">
        <v>825</v>
      </c>
      <c r="D592" s="21"/>
      <c r="E592" s="44" t="s">
        <v>827</v>
      </c>
      <c r="F592" s="23">
        <f aca="true" t="shared" si="62" ref="F592:G594">F593</f>
        <v>13.6</v>
      </c>
      <c r="G592" s="23">
        <f t="shared" si="62"/>
        <v>13.6</v>
      </c>
      <c r="H592" s="52">
        <f t="shared" si="60"/>
        <v>0</v>
      </c>
      <c r="I592" s="54">
        <f t="shared" si="61"/>
        <v>1</v>
      </c>
    </row>
    <row r="593" spans="1:9" ht="76.5">
      <c r="A593" s="248" t="s">
        <v>699</v>
      </c>
      <c r="B593" s="248" t="s">
        <v>619</v>
      </c>
      <c r="C593" s="21" t="s">
        <v>826</v>
      </c>
      <c r="D593" s="21"/>
      <c r="E593" s="44" t="s">
        <v>828</v>
      </c>
      <c r="F593" s="23">
        <f t="shared" si="62"/>
        <v>13.6</v>
      </c>
      <c r="G593" s="23">
        <f t="shared" si="62"/>
        <v>13.6</v>
      </c>
      <c r="H593" s="52">
        <f t="shared" si="60"/>
        <v>0</v>
      </c>
      <c r="I593" s="54">
        <f t="shared" si="61"/>
        <v>1</v>
      </c>
    </row>
    <row r="594" spans="1:9" ht="25.5">
      <c r="A594" s="248" t="s">
        <v>699</v>
      </c>
      <c r="B594" s="248" t="s">
        <v>619</v>
      </c>
      <c r="C594" s="21" t="s">
        <v>824</v>
      </c>
      <c r="D594" s="21"/>
      <c r="E594" s="22" t="s">
        <v>588</v>
      </c>
      <c r="F594" s="23">
        <f t="shared" si="62"/>
        <v>13.6</v>
      </c>
      <c r="G594" s="23">
        <f t="shared" si="62"/>
        <v>13.6</v>
      </c>
      <c r="H594" s="52">
        <f t="shared" si="60"/>
        <v>0</v>
      </c>
      <c r="I594" s="54">
        <f t="shared" si="61"/>
        <v>1</v>
      </c>
    </row>
    <row r="595" spans="1:9" ht="38.25">
      <c r="A595" s="248" t="s">
        <v>699</v>
      </c>
      <c r="B595" s="248" t="s">
        <v>619</v>
      </c>
      <c r="C595" s="21"/>
      <c r="D595" s="21" t="s">
        <v>553</v>
      </c>
      <c r="E595" s="22" t="s">
        <v>660</v>
      </c>
      <c r="F595" s="23">
        <v>13.6</v>
      </c>
      <c r="G595" s="23">
        <v>13.6</v>
      </c>
      <c r="H595" s="52">
        <f t="shared" si="60"/>
        <v>0</v>
      </c>
      <c r="I595" s="54">
        <f t="shared" si="61"/>
        <v>1</v>
      </c>
    </row>
    <row r="596" spans="1:9" ht="25.5">
      <c r="A596" s="248" t="s">
        <v>699</v>
      </c>
      <c r="B596" s="248" t="s">
        <v>619</v>
      </c>
      <c r="C596" s="21" t="s">
        <v>565</v>
      </c>
      <c r="D596" s="21"/>
      <c r="E596" s="22" t="s">
        <v>807</v>
      </c>
      <c r="F596" s="23">
        <f>F597</f>
        <v>0</v>
      </c>
      <c r="G596" s="23">
        <f>G597</f>
        <v>0</v>
      </c>
      <c r="H596" s="52">
        <f>F596-G596</f>
        <v>0</v>
      </c>
      <c r="I596" s="54" t="e">
        <f>G596/F596</f>
        <v>#DIV/0!</v>
      </c>
    </row>
    <row r="597" spans="1:9" ht="25.5">
      <c r="A597" s="248" t="s">
        <v>699</v>
      </c>
      <c r="B597" s="248" t="s">
        <v>619</v>
      </c>
      <c r="C597" s="21" t="s">
        <v>103</v>
      </c>
      <c r="D597" s="21"/>
      <c r="E597" s="22" t="s">
        <v>130</v>
      </c>
      <c r="F597" s="23">
        <f>F598</f>
        <v>0</v>
      </c>
      <c r="G597" s="23">
        <f>G598</f>
        <v>0</v>
      </c>
      <c r="H597" s="52">
        <f>F597-G597</f>
        <v>0</v>
      </c>
      <c r="I597" s="54" t="e">
        <f>G597/F597</f>
        <v>#DIV/0!</v>
      </c>
    </row>
    <row r="598" spans="1:9" ht="51">
      <c r="A598" s="248" t="s">
        <v>699</v>
      </c>
      <c r="B598" s="248" t="s">
        <v>619</v>
      </c>
      <c r="C598" s="21"/>
      <c r="D598" s="21" t="s">
        <v>575</v>
      </c>
      <c r="E598" s="22" t="s">
        <v>688</v>
      </c>
      <c r="F598" s="23"/>
      <c r="G598" s="23"/>
      <c r="H598" s="52">
        <f>F598-G598</f>
        <v>0</v>
      </c>
      <c r="I598" s="54" t="e">
        <f>G598/F598</f>
        <v>#DIV/0!</v>
      </c>
    </row>
    <row r="599" spans="1:9" ht="25.5">
      <c r="A599" s="248" t="s">
        <v>699</v>
      </c>
      <c r="B599" s="248" t="s">
        <v>619</v>
      </c>
      <c r="C599" s="21" t="s">
        <v>581</v>
      </c>
      <c r="D599" s="21"/>
      <c r="E599" s="22" t="s">
        <v>620</v>
      </c>
      <c r="F599" s="23">
        <f>F602+F600</f>
        <v>12160.9</v>
      </c>
      <c r="G599" s="23">
        <f>G602+G600</f>
        <v>12160.9</v>
      </c>
      <c r="H599" s="52">
        <f t="shared" si="60"/>
        <v>0</v>
      </c>
      <c r="I599" s="54">
        <f t="shared" si="61"/>
        <v>1</v>
      </c>
    </row>
    <row r="600" spans="1:9" ht="25.5">
      <c r="A600" s="248" t="s">
        <v>699</v>
      </c>
      <c r="B600" s="248" t="s">
        <v>619</v>
      </c>
      <c r="C600" s="21" t="s">
        <v>710</v>
      </c>
      <c r="D600" s="21"/>
      <c r="E600" s="22" t="s">
        <v>711</v>
      </c>
      <c r="F600" s="23">
        <f>F601</f>
        <v>12080.3</v>
      </c>
      <c r="G600" s="23">
        <f>G601</f>
        <v>12080.3</v>
      </c>
      <c r="H600" s="52">
        <f t="shared" si="60"/>
        <v>0</v>
      </c>
      <c r="I600" s="54">
        <f t="shared" si="61"/>
        <v>1</v>
      </c>
    </row>
    <row r="601" spans="1:9" ht="51">
      <c r="A601" s="248" t="s">
        <v>699</v>
      </c>
      <c r="B601" s="248" t="s">
        <v>619</v>
      </c>
      <c r="C601" s="21"/>
      <c r="D601" s="21" t="s">
        <v>575</v>
      </c>
      <c r="E601" s="22" t="s">
        <v>688</v>
      </c>
      <c r="F601" s="23">
        <v>12080.3</v>
      </c>
      <c r="G601" s="23">
        <v>12080.3</v>
      </c>
      <c r="H601" s="52">
        <f t="shared" si="60"/>
        <v>0</v>
      </c>
      <c r="I601" s="54">
        <f t="shared" si="61"/>
        <v>1</v>
      </c>
    </row>
    <row r="602" spans="1:9" ht="63.75">
      <c r="A602" s="248" t="s">
        <v>699</v>
      </c>
      <c r="B602" s="248" t="s">
        <v>619</v>
      </c>
      <c r="C602" s="21" t="s">
        <v>708</v>
      </c>
      <c r="D602" s="21"/>
      <c r="E602" s="22" t="s">
        <v>858</v>
      </c>
      <c r="F602" s="23">
        <f>F603</f>
        <v>80.6</v>
      </c>
      <c r="G602" s="23">
        <f>G603</f>
        <v>80.6</v>
      </c>
      <c r="H602" s="52">
        <f t="shared" si="60"/>
        <v>0</v>
      </c>
      <c r="I602" s="54">
        <f t="shared" si="61"/>
        <v>1</v>
      </c>
    </row>
    <row r="603" spans="1:9" ht="51">
      <c r="A603" s="248" t="s">
        <v>699</v>
      </c>
      <c r="B603" s="248" t="s">
        <v>619</v>
      </c>
      <c r="C603" s="21"/>
      <c r="D603" s="21" t="s">
        <v>575</v>
      </c>
      <c r="E603" s="22" t="s">
        <v>688</v>
      </c>
      <c r="F603" s="23">
        <v>80.6</v>
      </c>
      <c r="G603" s="23">
        <v>80.6</v>
      </c>
      <c r="H603" s="52">
        <f t="shared" si="60"/>
        <v>0</v>
      </c>
      <c r="I603" s="54">
        <f t="shared" si="61"/>
        <v>1</v>
      </c>
    </row>
    <row r="604" spans="1:9" ht="12.75">
      <c r="A604" s="248" t="s">
        <v>699</v>
      </c>
      <c r="B604" s="21" t="s">
        <v>628</v>
      </c>
      <c r="C604" s="21"/>
      <c r="D604" s="21"/>
      <c r="E604" s="22" t="s">
        <v>629</v>
      </c>
      <c r="F604" s="23">
        <f>F605+F609+F641+F646</f>
        <v>39977.2</v>
      </c>
      <c r="G604" s="23">
        <f>G605+G609+G641+G646</f>
        <v>38664.6</v>
      </c>
      <c r="H604" s="52">
        <f t="shared" si="60"/>
        <v>1312.5999999999985</v>
      </c>
      <c r="I604" s="54">
        <f t="shared" si="61"/>
        <v>0.9671662847823259</v>
      </c>
    </row>
    <row r="605" spans="1:9" ht="12.75">
      <c r="A605" s="248" t="s">
        <v>699</v>
      </c>
      <c r="B605" s="21" t="s">
        <v>630</v>
      </c>
      <c r="C605" s="21"/>
      <c r="D605" s="21"/>
      <c r="E605" s="22" t="s">
        <v>631</v>
      </c>
      <c r="F605" s="23">
        <f aca="true" t="shared" si="63" ref="F605:G607">F606</f>
        <v>131.8</v>
      </c>
      <c r="G605" s="23">
        <f t="shared" si="63"/>
        <v>131.7</v>
      </c>
      <c r="H605" s="52">
        <f t="shared" si="60"/>
        <v>0.10000000000002274</v>
      </c>
      <c r="I605" s="54">
        <f t="shared" si="61"/>
        <v>0.9992412746585734</v>
      </c>
    </row>
    <row r="606" spans="1:9" ht="12.75">
      <c r="A606" s="248" t="s">
        <v>699</v>
      </c>
      <c r="B606" s="248" t="s">
        <v>630</v>
      </c>
      <c r="C606" s="21" t="s">
        <v>584</v>
      </c>
      <c r="D606" s="21"/>
      <c r="E606" s="22" t="s">
        <v>797</v>
      </c>
      <c r="F606" s="23">
        <f t="shared" si="63"/>
        <v>131.8</v>
      </c>
      <c r="G606" s="23">
        <f t="shared" si="63"/>
        <v>131.7</v>
      </c>
      <c r="H606" s="52">
        <f t="shared" si="60"/>
        <v>0.10000000000002274</v>
      </c>
      <c r="I606" s="54">
        <f t="shared" si="61"/>
        <v>0.9992412746585734</v>
      </c>
    </row>
    <row r="607" spans="1:9" ht="89.25">
      <c r="A607" s="248" t="s">
        <v>699</v>
      </c>
      <c r="B607" s="248" t="s">
        <v>630</v>
      </c>
      <c r="C607" s="21" t="s">
        <v>661</v>
      </c>
      <c r="D607" s="21"/>
      <c r="E607" s="22" t="s">
        <v>662</v>
      </c>
      <c r="F607" s="23">
        <f t="shared" si="63"/>
        <v>131.8</v>
      </c>
      <c r="G607" s="23">
        <f t="shared" si="63"/>
        <v>131.7</v>
      </c>
      <c r="H607" s="52">
        <f t="shared" si="60"/>
        <v>0.10000000000002274</v>
      </c>
      <c r="I607" s="54">
        <f t="shared" si="61"/>
        <v>0.9992412746585734</v>
      </c>
    </row>
    <row r="608" spans="1:9" ht="25.5">
      <c r="A608" s="248" t="s">
        <v>699</v>
      </c>
      <c r="B608" s="248" t="s">
        <v>630</v>
      </c>
      <c r="C608" s="21"/>
      <c r="D608" s="21" t="s">
        <v>557</v>
      </c>
      <c r="E608" s="22" t="s">
        <v>558</v>
      </c>
      <c r="F608" s="23">
        <v>131.8</v>
      </c>
      <c r="G608" s="23">
        <v>131.7</v>
      </c>
      <c r="H608" s="52">
        <f t="shared" si="60"/>
        <v>0.10000000000002274</v>
      </c>
      <c r="I608" s="54">
        <f t="shared" si="61"/>
        <v>0.9992412746585734</v>
      </c>
    </row>
    <row r="609" spans="1:9" ht="12.75">
      <c r="A609" s="248" t="s">
        <v>699</v>
      </c>
      <c r="B609" s="21" t="s">
        <v>632</v>
      </c>
      <c r="C609" s="21"/>
      <c r="D609" s="21"/>
      <c r="E609" s="22" t="s">
        <v>633</v>
      </c>
      <c r="F609" s="23">
        <f>F610+F621+F628+F635</f>
        <v>25023.3</v>
      </c>
      <c r="G609" s="23">
        <f>G610+G621+G628+G635</f>
        <v>23907.3</v>
      </c>
      <c r="H609" s="52">
        <f t="shared" si="60"/>
        <v>1116</v>
      </c>
      <c r="I609" s="54">
        <f t="shared" si="61"/>
        <v>0.9554015657407297</v>
      </c>
    </row>
    <row r="610" spans="1:9" ht="38.25">
      <c r="A610" s="248" t="s">
        <v>699</v>
      </c>
      <c r="B610" s="248" t="s">
        <v>632</v>
      </c>
      <c r="C610" s="21" t="s">
        <v>565</v>
      </c>
      <c r="D610" s="45"/>
      <c r="E610" s="44" t="s">
        <v>843</v>
      </c>
      <c r="F610" s="23">
        <f>F611+F614</f>
        <v>2484.4</v>
      </c>
      <c r="G610" s="23">
        <f>G611+G614</f>
        <v>1546.9</v>
      </c>
      <c r="H610" s="52">
        <f t="shared" si="60"/>
        <v>937.5</v>
      </c>
      <c r="I610" s="54">
        <f t="shared" si="61"/>
        <v>0.6226453067138947</v>
      </c>
    </row>
    <row r="611" spans="1:9" ht="51">
      <c r="A611" s="248" t="s">
        <v>699</v>
      </c>
      <c r="B611" s="248" t="s">
        <v>632</v>
      </c>
      <c r="C611" s="21" t="s">
        <v>852</v>
      </c>
      <c r="D611" s="45"/>
      <c r="E611" s="44" t="s">
        <v>853</v>
      </c>
      <c r="F611" s="23">
        <f>F612</f>
        <v>1059.9</v>
      </c>
      <c r="G611" s="23">
        <f>G612</f>
        <v>568</v>
      </c>
      <c r="H611" s="52">
        <f t="shared" si="60"/>
        <v>491.9000000000001</v>
      </c>
      <c r="I611" s="54">
        <f t="shared" si="61"/>
        <v>0.5358996131710538</v>
      </c>
    </row>
    <row r="612" spans="1:9" ht="38.25">
      <c r="A612" s="248" t="s">
        <v>699</v>
      </c>
      <c r="B612" s="248" t="s">
        <v>632</v>
      </c>
      <c r="C612" s="21" t="s">
        <v>863</v>
      </c>
      <c r="D612" s="21"/>
      <c r="E612" s="22" t="s">
        <v>654</v>
      </c>
      <c r="F612" s="23">
        <f>F613</f>
        <v>1059.9</v>
      </c>
      <c r="G612" s="23">
        <f>G613</f>
        <v>568</v>
      </c>
      <c r="H612" s="52">
        <f t="shared" si="60"/>
        <v>491.9000000000001</v>
      </c>
      <c r="I612" s="54">
        <f t="shared" si="61"/>
        <v>0.5358996131710538</v>
      </c>
    </row>
    <row r="613" spans="1:9" ht="25.5">
      <c r="A613" s="248" t="s">
        <v>699</v>
      </c>
      <c r="B613" s="248" t="s">
        <v>632</v>
      </c>
      <c r="C613" s="21"/>
      <c r="D613" s="21" t="s">
        <v>557</v>
      </c>
      <c r="E613" s="22" t="s">
        <v>558</v>
      </c>
      <c r="F613" s="23">
        <v>1059.9</v>
      </c>
      <c r="G613" s="23">
        <v>568</v>
      </c>
      <c r="H613" s="52">
        <f t="shared" si="60"/>
        <v>491.9000000000001</v>
      </c>
      <c r="I613" s="54">
        <f t="shared" si="61"/>
        <v>0.5358996131710538</v>
      </c>
    </row>
    <row r="614" spans="1:9" ht="51">
      <c r="A614" s="248" t="s">
        <v>699</v>
      </c>
      <c r="B614" s="248" t="s">
        <v>632</v>
      </c>
      <c r="C614" s="21" t="s">
        <v>849</v>
      </c>
      <c r="D614" s="45"/>
      <c r="E614" s="44" t="s">
        <v>850</v>
      </c>
      <c r="F614" s="23">
        <f>F617+F619+F615</f>
        <v>1424.5</v>
      </c>
      <c r="G614" s="23">
        <f>G617+G619+G615</f>
        <v>978.9000000000001</v>
      </c>
      <c r="H614" s="52">
        <f t="shared" si="60"/>
        <v>445.5999999999999</v>
      </c>
      <c r="I614" s="54">
        <f t="shared" si="61"/>
        <v>0.6871884871884872</v>
      </c>
    </row>
    <row r="615" spans="1:9" ht="51">
      <c r="A615" s="248" t="s">
        <v>699</v>
      </c>
      <c r="B615" s="248" t="s">
        <v>632</v>
      </c>
      <c r="C615" s="21" t="s">
        <v>169</v>
      </c>
      <c r="D615" s="219"/>
      <c r="E615" s="220" t="s">
        <v>186</v>
      </c>
      <c r="F615" s="23">
        <f>F616</f>
        <v>532.8</v>
      </c>
      <c r="G615" s="23">
        <f>G616</f>
        <v>382.8</v>
      </c>
      <c r="H615" s="52">
        <f>F615-G615</f>
        <v>149.99999999999994</v>
      </c>
      <c r="I615" s="54">
        <f>G615/F615</f>
        <v>0.7184684684684686</v>
      </c>
    </row>
    <row r="616" spans="1:9" ht="25.5">
      <c r="A616" s="248" t="s">
        <v>699</v>
      </c>
      <c r="B616" s="248" t="s">
        <v>632</v>
      </c>
      <c r="C616" s="21"/>
      <c r="D616" s="21" t="s">
        <v>557</v>
      </c>
      <c r="E616" s="22" t="s">
        <v>558</v>
      </c>
      <c r="F616" s="23">
        <v>532.8</v>
      </c>
      <c r="G616" s="23">
        <v>382.8</v>
      </c>
      <c r="H616" s="52">
        <f>F616-G616</f>
        <v>149.99999999999994</v>
      </c>
      <c r="I616" s="54">
        <f>G616/F616</f>
        <v>0.7184684684684686</v>
      </c>
    </row>
    <row r="617" spans="1:9" ht="51">
      <c r="A617" s="248" t="s">
        <v>699</v>
      </c>
      <c r="B617" s="248" t="s">
        <v>632</v>
      </c>
      <c r="C617" s="21" t="s">
        <v>848</v>
      </c>
      <c r="D617" s="21"/>
      <c r="E617" s="22" t="s">
        <v>613</v>
      </c>
      <c r="F617" s="23">
        <f>F618</f>
        <v>245</v>
      </c>
      <c r="G617" s="23">
        <f>G618</f>
        <v>127.9</v>
      </c>
      <c r="H617" s="52">
        <f t="shared" si="60"/>
        <v>117.1</v>
      </c>
      <c r="I617" s="54">
        <f t="shared" si="61"/>
        <v>0.5220408163265307</v>
      </c>
    </row>
    <row r="618" spans="1:9" ht="25.5">
      <c r="A618" s="248" t="s">
        <v>699</v>
      </c>
      <c r="B618" s="248" t="s">
        <v>632</v>
      </c>
      <c r="C618" s="21"/>
      <c r="D618" s="21" t="s">
        <v>557</v>
      </c>
      <c r="E618" s="22" t="s">
        <v>558</v>
      </c>
      <c r="F618" s="23">
        <v>245</v>
      </c>
      <c r="G618" s="23">
        <v>127.9</v>
      </c>
      <c r="H618" s="52">
        <f t="shared" si="60"/>
        <v>117.1</v>
      </c>
      <c r="I618" s="54">
        <f t="shared" si="61"/>
        <v>0.5220408163265307</v>
      </c>
    </row>
    <row r="619" spans="1:9" ht="25.5">
      <c r="A619" s="248" t="s">
        <v>699</v>
      </c>
      <c r="B619" s="248" t="s">
        <v>632</v>
      </c>
      <c r="C619" s="21" t="s">
        <v>104</v>
      </c>
      <c r="D619" s="21"/>
      <c r="E619" s="22" t="s">
        <v>131</v>
      </c>
      <c r="F619" s="23">
        <f>F620</f>
        <v>646.7</v>
      </c>
      <c r="G619" s="23">
        <f>G620</f>
        <v>468.2</v>
      </c>
      <c r="H619" s="52">
        <f>F619-G619</f>
        <v>178.50000000000006</v>
      </c>
      <c r="I619" s="54">
        <f>G619/F619</f>
        <v>0.7239832998299056</v>
      </c>
    </row>
    <row r="620" spans="1:9" ht="25.5">
      <c r="A620" s="248" t="s">
        <v>699</v>
      </c>
      <c r="B620" s="248" t="s">
        <v>632</v>
      </c>
      <c r="C620" s="21"/>
      <c r="D620" s="21" t="s">
        <v>557</v>
      </c>
      <c r="E620" s="22" t="s">
        <v>558</v>
      </c>
      <c r="F620" s="23">
        <v>646.7</v>
      </c>
      <c r="G620" s="23">
        <v>468.2</v>
      </c>
      <c r="H620" s="52">
        <f>F620-G620</f>
        <v>178.50000000000006</v>
      </c>
      <c r="I620" s="54">
        <f>G620/F620</f>
        <v>0.7239832998299056</v>
      </c>
    </row>
    <row r="621" spans="1:9" ht="38.25">
      <c r="A621" s="248" t="s">
        <v>699</v>
      </c>
      <c r="B621" s="248" t="s">
        <v>632</v>
      </c>
      <c r="C621" s="21" t="s">
        <v>570</v>
      </c>
      <c r="D621" s="21"/>
      <c r="E621" s="44" t="s">
        <v>811</v>
      </c>
      <c r="F621" s="23">
        <f>F622</f>
        <v>7415.200000000001</v>
      </c>
      <c r="G621" s="23">
        <f>G622</f>
        <v>7380.1</v>
      </c>
      <c r="H621" s="52">
        <f t="shared" si="60"/>
        <v>35.100000000000364</v>
      </c>
      <c r="I621" s="54">
        <f t="shared" si="61"/>
        <v>0.9952664796633941</v>
      </c>
    </row>
    <row r="622" spans="1:9" ht="89.25">
      <c r="A622" s="248" t="s">
        <v>699</v>
      </c>
      <c r="B622" s="248" t="s">
        <v>632</v>
      </c>
      <c r="C622" s="21" t="s">
        <v>810</v>
      </c>
      <c r="D622" s="21"/>
      <c r="E622" s="44" t="s">
        <v>812</v>
      </c>
      <c r="F622" s="23">
        <f>F625+F623</f>
        <v>7415.200000000001</v>
      </c>
      <c r="G622" s="23">
        <f>G625+G623</f>
        <v>7380.1</v>
      </c>
      <c r="H622" s="52">
        <f t="shared" si="60"/>
        <v>35.100000000000364</v>
      </c>
      <c r="I622" s="54">
        <f t="shared" si="61"/>
        <v>0.9952664796633941</v>
      </c>
    </row>
    <row r="623" spans="1:9" ht="63.75">
      <c r="A623" s="248" t="s">
        <v>699</v>
      </c>
      <c r="B623" s="248" t="s">
        <v>632</v>
      </c>
      <c r="C623" s="21" t="s">
        <v>808</v>
      </c>
      <c r="D623" s="21"/>
      <c r="E623" s="22" t="s">
        <v>809</v>
      </c>
      <c r="F623" s="23">
        <f>F624</f>
        <v>535.5</v>
      </c>
      <c r="G623" s="23">
        <f>G624</f>
        <v>535.5</v>
      </c>
      <c r="H623" s="52">
        <f t="shared" si="60"/>
        <v>0</v>
      </c>
      <c r="I623" s="54">
        <f t="shared" si="61"/>
        <v>1</v>
      </c>
    </row>
    <row r="624" spans="1:9" ht="51">
      <c r="A624" s="248" t="s">
        <v>699</v>
      </c>
      <c r="B624" s="248" t="s">
        <v>632</v>
      </c>
      <c r="C624" s="21"/>
      <c r="D624" s="21" t="s">
        <v>575</v>
      </c>
      <c r="E624" s="22" t="s">
        <v>688</v>
      </c>
      <c r="F624" s="23">
        <v>535.5</v>
      </c>
      <c r="G624" s="23">
        <v>535.5</v>
      </c>
      <c r="H624" s="52">
        <f t="shared" si="60"/>
        <v>0</v>
      </c>
      <c r="I624" s="54">
        <f t="shared" si="61"/>
        <v>1</v>
      </c>
    </row>
    <row r="625" spans="1:9" ht="127.5">
      <c r="A625" s="248" t="s">
        <v>699</v>
      </c>
      <c r="B625" s="248" t="s">
        <v>632</v>
      </c>
      <c r="C625" s="21" t="s">
        <v>873</v>
      </c>
      <c r="D625" s="21"/>
      <c r="E625" s="22" t="s">
        <v>756</v>
      </c>
      <c r="F625" s="23">
        <f>F626+F627</f>
        <v>6879.700000000001</v>
      </c>
      <c r="G625" s="23">
        <f>G626+G627</f>
        <v>6844.6</v>
      </c>
      <c r="H625" s="52">
        <f t="shared" si="60"/>
        <v>35.100000000000364</v>
      </c>
      <c r="I625" s="54">
        <f t="shared" si="61"/>
        <v>0.9948980333444771</v>
      </c>
    </row>
    <row r="626" spans="1:9" ht="25.5">
      <c r="A626" s="248" t="s">
        <v>699</v>
      </c>
      <c r="B626" s="248" t="s">
        <v>632</v>
      </c>
      <c r="C626" s="21"/>
      <c r="D626" s="21" t="s">
        <v>557</v>
      </c>
      <c r="E626" s="22" t="s">
        <v>558</v>
      </c>
      <c r="F626" s="23">
        <v>2069.1</v>
      </c>
      <c r="G626" s="23">
        <v>2049.4</v>
      </c>
      <c r="H626" s="52">
        <f t="shared" si="60"/>
        <v>19.699999999999818</v>
      </c>
      <c r="I626" s="54">
        <f t="shared" si="61"/>
        <v>0.9904789522014403</v>
      </c>
    </row>
    <row r="627" spans="1:9" ht="51">
      <c r="A627" s="248" t="s">
        <v>699</v>
      </c>
      <c r="B627" s="248" t="s">
        <v>632</v>
      </c>
      <c r="C627" s="21"/>
      <c r="D627" s="21" t="s">
        <v>575</v>
      </c>
      <c r="E627" s="22" t="s">
        <v>688</v>
      </c>
      <c r="F627" s="23">
        <v>4810.6</v>
      </c>
      <c r="G627" s="23">
        <v>4795.2</v>
      </c>
      <c r="H627" s="52">
        <f t="shared" si="60"/>
        <v>15.400000000000546</v>
      </c>
      <c r="I627" s="54">
        <f t="shared" si="61"/>
        <v>0.9967987361243918</v>
      </c>
    </row>
    <row r="628" spans="1:9" ht="38.25">
      <c r="A628" s="248" t="s">
        <v>699</v>
      </c>
      <c r="B628" s="248" t="s">
        <v>632</v>
      </c>
      <c r="C628" s="21" t="s">
        <v>572</v>
      </c>
      <c r="D628" s="45"/>
      <c r="E628" s="44" t="s">
        <v>817</v>
      </c>
      <c r="F628" s="23">
        <f>F629</f>
        <v>14834.4</v>
      </c>
      <c r="G628" s="23">
        <f>G629</f>
        <v>14691</v>
      </c>
      <c r="H628" s="52">
        <f t="shared" si="60"/>
        <v>143.39999999999964</v>
      </c>
      <c r="I628" s="54">
        <f t="shared" si="61"/>
        <v>0.9903332794046271</v>
      </c>
    </row>
    <row r="629" spans="1:9" ht="63.75">
      <c r="A629" s="248" t="s">
        <v>699</v>
      </c>
      <c r="B629" s="248" t="s">
        <v>632</v>
      </c>
      <c r="C629" s="21" t="s">
        <v>866</v>
      </c>
      <c r="D629" s="45"/>
      <c r="E629" s="44" t="s">
        <v>867</v>
      </c>
      <c r="F629" s="23">
        <f>F630+F633</f>
        <v>14834.4</v>
      </c>
      <c r="G629" s="23">
        <f>G630+G633</f>
        <v>14691</v>
      </c>
      <c r="H629" s="52">
        <f t="shared" si="60"/>
        <v>143.39999999999964</v>
      </c>
      <c r="I629" s="54">
        <f t="shared" si="61"/>
        <v>0.9903332794046271</v>
      </c>
    </row>
    <row r="630" spans="1:9" ht="38.25">
      <c r="A630" s="248" t="s">
        <v>699</v>
      </c>
      <c r="B630" s="248" t="s">
        <v>632</v>
      </c>
      <c r="C630" s="21" t="s">
        <v>864</v>
      </c>
      <c r="D630" s="21"/>
      <c r="E630" s="22" t="s">
        <v>634</v>
      </c>
      <c r="F630" s="23">
        <f>SUM(F631:F632)</f>
        <v>6322.699999999999</v>
      </c>
      <c r="G630" s="23">
        <f>SUM(G631:G632)</f>
        <v>6308.900000000001</v>
      </c>
      <c r="H630" s="52">
        <f t="shared" si="60"/>
        <v>13.799999999998363</v>
      </c>
      <c r="I630" s="54">
        <f t="shared" si="61"/>
        <v>0.9978173881411425</v>
      </c>
    </row>
    <row r="631" spans="1:9" ht="25.5">
      <c r="A631" s="248" t="s">
        <v>699</v>
      </c>
      <c r="B631" s="248" t="s">
        <v>632</v>
      </c>
      <c r="C631" s="21"/>
      <c r="D631" s="21" t="s">
        <v>557</v>
      </c>
      <c r="E631" s="22" t="s">
        <v>558</v>
      </c>
      <c r="F631" s="23">
        <v>1369.9</v>
      </c>
      <c r="G631" s="23">
        <v>1365.8</v>
      </c>
      <c r="H631" s="52">
        <f t="shared" si="60"/>
        <v>4.100000000000136</v>
      </c>
      <c r="I631" s="54">
        <f t="shared" si="61"/>
        <v>0.9970070808088181</v>
      </c>
    </row>
    <row r="632" spans="1:9" ht="51">
      <c r="A632" s="248" t="s">
        <v>699</v>
      </c>
      <c r="B632" s="248" t="s">
        <v>632</v>
      </c>
      <c r="C632" s="21"/>
      <c r="D632" s="21" t="s">
        <v>575</v>
      </c>
      <c r="E632" s="22" t="s">
        <v>688</v>
      </c>
      <c r="F632" s="23">
        <f>2874.1+2078.7</f>
        <v>4952.799999999999</v>
      </c>
      <c r="G632" s="23">
        <v>4943.1</v>
      </c>
      <c r="H632" s="52">
        <f t="shared" si="60"/>
        <v>9.699999999998909</v>
      </c>
      <c r="I632" s="54">
        <f t="shared" si="61"/>
        <v>0.9980415118720726</v>
      </c>
    </row>
    <row r="633" spans="1:9" ht="38.25">
      <c r="A633" s="248" t="s">
        <v>699</v>
      </c>
      <c r="B633" s="248" t="s">
        <v>632</v>
      </c>
      <c r="C633" s="21" t="s">
        <v>865</v>
      </c>
      <c r="D633" s="21"/>
      <c r="E633" s="22" t="s">
        <v>635</v>
      </c>
      <c r="F633" s="23">
        <f>F634</f>
        <v>8511.7</v>
      </c>
      <c r="G633" s="23">
        <f>G634</f>
        <v>8382.1</v>
      </c>
      <c r="H633" s="52">
        <f t="shared" si="60"/>
        <v>129.60000000000036</v>
      </c>
      <c r="I633" s="54">
        <f t="shared" si="61"/>
        <v>0.9847738994560428</v>
      </c>
    </row>
    <row r="634" spans="1:9" ht="51">
      <c r="A634" s="248" t="s">
        <v>699</v>
      </c>
      <c r="B634" s="248" t="s">
        <v>632</v>
      </c>
      <c r="C634" s="21"/>
      <c r="D634" s="21" t="s">
        <v>575</v>
      </c>
      <c r="E634" s="22" t="s">
        <v>688</v>
      </c>
      <c r="F634" s="23">
        <v>8511.7</v>
      </c>
      <c r="G634" s="23">
        <v>8382.1</v>
      </c>
      <c r="H634" s="52">
        <f t="shared" si="60"/>
        <v>129.60000000000036</v>
      </c>
      <c r="I634" s="54">
        <f t="shared" si="61"/>
        <v>0.9847738994560428</v>
      </c>
    </row>
    <row r="635" spans="1:9" ht="12.75">
      <c r="A635" s="248" t="s">
        <v>699</v>
      </c>
      <c r="B635" s="248" t="s">
        <v>632</v>
      </c>
      <c r="C635" s="21" t="s">
        <v>584</v>
      </c>
      <c r="D635" s="21"/>
      <c r="E635" s="22" t="s">
        <v>797</v>
      </c>
      <c r="F635" s="23">
        <f>F636+F638</f>
        <v>289.3</v>
      </c>
      <c r="G635" s="23">
        <f>G636+G638</f>
        <v>289.3</v>
      </c>
      <c r="H635" s="52">
        <f t="shared" si="60"/>
        <v>0</v>
      </c>
      <c r="I635" s="54">
        <f t="shared" si="61"/>
        <v>1</v>
      </c>
    </row>
    <row r="636" spans="1:9" ht="89.25">
      <c r="A636" s="248" t="s">
        <v>699</v>
      </c>
      <c r="B636" s="248" t="s">
        <v>632</v>
      </c>
      <c r="C636" s="21" t="s">
        <v>748</v>
      </c>
      <c r="D636" s="21"/>
      <c r="E636" s="22" t="s">
        <v>749</v>
      </c>
      <c r="F636" s="23">
        <f>F637</f>
        <v>267.8</v>
      </c>
      <c r="G636" s="23">
        <f>G637</f>
        <v>267.8</v>
      </c>
      <c r="H636" s="52">
        <f t="shared" si="60"/>
        <v>0</v>
      </c>
      <c r="I636" s="54">
        <f t="shared" si="61"/>
        <v>1</v>
      </c>
    </row>
    <row r="637" spans="1:9" ht="51">
      <c r="A637" s="248" t="s">
        <v>699</v>
      </c>
      <c r="B637" s="248" t="s">
        <v>632</v>
      </c>
      <c r="C637" s="21"/>
      <c r="D637" s="21" t="s">
        <v>575</v>
      </c>
      <c r="E637" s="22" t="s">
        <v>688</v>
      </c>
      <c r="F637" s="23">
        <v>267.8</v>
      </c>
      <c r="G637" s="23">
        <v>267.8</v>
      </c>
      <c r="H637" s="52">
        <f t="shared" si="60"/>
        <v>0</v>
      </c>
      <c r="I637" s="54">
        <f t="shared" si="61"/>
        <v>1</v>
      </c>
    </row>
    <row r="638" spans="1:9" ht="25.5">
      <c r="A638" s="248" t="s">
        <v>699</v>
      </c>
      <c r="B638" s="248" t="s">
        <v>632</v>
      </c>
      <c r="C638" s="21" t="s">
        <v>970</v>
      </c>
      <c r="D638" s="21"/>
      <c r="E638" s="22" t="s">
        <v>969</v>
      </c>
      <c r="F638" s="23">
        <f>F640+F639</f>
        <v>21.5</v>
      </c>
      <c r="G638" s="23">
        <f>G640+G639</f>
        <v>21.5</v>
      </c>
      <c r="H638" s="52">
        <f t="shared" si="60"/>
        <v>0</v>
      </c>
      <c r="I638" s="54">
        <f t="shared" si="61"/>
        <v>1</v>
      </c>
    </row>
    <row r="639" spans="1:9" ht="25.5">
      <c r="A639" s="248" t="s">
        <v>699</v>
      </c>
      <c r="B639" s="248" t="s">
        <v>632</v>
      </c>
      <c r="C639" s="21"/>
      <c r="D639" s="21" t="s">
        <v>557</v>
      </c>
      <c r="E639" s="22" t="s">
        <v>558</v>
      </c>
      <c r="F639" s="23">
        <v>11.5</v>
      </c>
      <c r="G639" s="23">
        <v>11.5</v>
      </c>
      <c r="H639" s="52">
        <f>F639-G639</f>
        <v>0</v>
      </c>
      <c r="I639" s="54">
        <f>G639/F639</f>
        <v>1</v>
      </c>
    </row>
    <row r="640" spans="1:9" ht="51">
      <c r="A640" s="248" t="s">
        <v>699</v>
      </c>
      <c r="B640" s="248" t="s">
        <v>632</v>
      </c>
      <c r="C640" s="21"/>
      <c r="D640" s="21" t="s">
        <v>575</v>
      </c>
      <c r="E640" s="22" t="s">
        <v>688</v>
      </c>
      <c r="F640" s="23">
        <v>10</v>
      </c>
      <c r="G640" s="23">
        <v>10</v>
      </c>
      <c r="H640" s="52">
        <f t="shared" si="60"/>
        <v>0</v>
      </c>
      <c r="I640" s="54">
        <f t="shared" si="61"/>
        <v>1</v>
      </c>
    </row>
    <row r="641" spans="1:9" ht="12.75">
      <c r="A641" s="248" t="s">
        <v>699</v>
      </c>
      <c r="B641" s="21" t="s">
        <v>636</v>
      </c>
      <c r="C641" s="21"/>
      <c r="D641" s="21"/>
      <c r="E641" s="22" t="s">
        <v>637</v>
      </c>
      <c r="F641" s="23">
        <f aca="true" t="shared" si="64" ref="F641:G644">F642</f>
        <v>13622.1</v>
      </c>
      <c r="G641" s="23">
        <f t="shared" si="64"/>
        <v>13425.6</v>
      </c>
      <c r="H641" s="52">
        <f t="shared" si="60"/>
        <v>196.5</v>
      </c>
      <c r="I641" s="54">
        <f t="shared" si="61"/>
        <v>0.9855749113572797</v>
      </c>
    </row>
    <row r="642" spans="1:9" ht="38.25">
      <c r="A642" s="248" t="s">
        <v>699</v>
      </c>
      <c r="B642" s="248" t="s">
        <v>636</v>
      </c>
      <c r="C642" s="21" t="s">
        <v>572</v>
      </c>
      <c r="D642" s="45"/>
      <c r="E642" s="44" t="s">
        <v>817</v>
      </c>
      <c r="F642" s="23">
        <f t="shared" si="64"/>
        <v>13622.1</v>
      </c>
      <c r="G642" s="23">
        <f t="shared" si="64"/>
        <v>13425.6</v>
      </c>
      <c r="H642" s="52">
        <f t="shared" si="60"/>
        <v>196.5</v>
      </c>
      <c r="I642" s="54">
        <f t="shared" si="61"/>
        <v>0.9855749113572797</v>
      </c>
    </row>
    <row r="643" spans="1:9" ht="63.75">
      <c r="A643" s="248" t="s">
        <v>699</v>
      </c>
      <c r="B643" s="248" t="s">
        <v>636</v>
      </c>
      <c r="C643" s="21" t="s">
        <v>866</v>
      </c>
      <c r="D643" s="45"/>
      <c r="E643" s="44" t="s">
        <v>867</v>
      </c>
      <c r="F643" s="23">
        <f t="shared" si="64"/>
        <v>13622.1</v>
      </c>
      <c r="G643" s="23">
        <f t="shared" si="64"/>
        <v>13425.6</v>
      </c>
      <c r="H643" s="52">
        <f t="shared" si="60"/>
        <v>196.5</v>
      </c>
      <c r="I643" s="54">
        <f t="shared" si="61"/>
        <v>0.9855749113572797</v>
      </c>
    </row>
    <row r="644" spans="1:9" ht="102">
      <c r="A644" s="248" t="s">
        <v>699</v>
      </c>
      <c r="B644" s="248" t="s">
        <v>636</v>
      </c>
      <c r="C644" s="21" t="s">
        <v>868</v>
      </c>
      <c r="D644" s="21"/>
      <c r="E644" s="22" t="s">
        <v>869</v>
      </c>
      <c r="F644" s="23">
        <f t="shared" si="64"/>
        <v>13622.1</v>
      </c>
      <c r="G644" s="23">
        <f t="shared" si="64"/>
        <v>13425.6</v>
      </c>
      <c r="H644" s="52">
        <f t="shared" si="60"/>
        <v>196.5</v>
      </c>
      <c r="I644" s="54">
        <f t="shared" si="61"/>
        <v>0.9855749113572797</v>
      </c>
    </row>
    <row r="645" spans="1:9" ht="25.5">
      <c r="A645" s="248" t="s">
        <v>699</v>
      </c>
      <c r="B645" s="248" t="s">
        <v>636</v>
      </c>
      <c r="C645" s="21"/>
      <c r="D645" s="21" t="s">
        <v>557</v>
      </c>
      <c r="E645" s="22" t="s">
        <v>558</v>
      </c>
      <c r="F645" s="23">
        <v>13622.1</v>
      </c>
      <c r="G645" s="23">
        <v>13425.6</v>
      </c>
      <c r="H645" s="52">
        <f t="shared" si="60"/>
        <v>196.5</v>
      </c>
      <c r="I645" s="54">
        <f t="shared" si="61"/>
        <v>0.9855749113572797</v>
      </c>
    </row>
    <row r="646" spans="1:9" ht="25.5">
      <c r="A646" s="248" t="s">
        <v>699</v>
      </c>
      <c r="B646" s="21" t="s">
        <v>879</v>
      </c>
      <c r="C646" s="21"/>
      <c r="D646" s="21"/>
      <c r="E646" s="44" t="s">
        <v>880</v>
      </c>
      <c r="F646" s="23">
        <f aca="true" t="shared" si="65" ref="F646:G649">F647</f>
        <v>1200</v>
      </c>
      <c r="G646" s="23">
        <f t="shared" si="65"/>
        <v>1200</v>
      </c>
      <c r="H646" s="52">
        <f t="shared" si="60"/>
        <v>0</v>
      </c>
      <c r="I646" s="54">
        <f t="shared" si="61"/>
        <v>1</v>
      </c>
    </row>
    <row r="647" spans="1:9" ht="51">
      <c r="A647" s="248" t="s">
        <v>699</v>
      </c>
      <c r="B647" s="248" t="s">
        <v>879</v>
      </c>
      <c r="C647" s="21" t="s">
        <v>825</v>
      </c>
      <c r="D647" s="21"/>
      <c r="E647" s="44" t="s">
        <v>827</v>
      </c>
      <c r="F647" s="23">
        <f t="shared" si="65"/>
        <v>1200</v>
      </c>
      <c r="G647" s="23">
        <f t="shared" si="65"/>
        <v>1200</v>
      </c>
      <c r="H647" s="52">
        <f t="shared" si="60"/>
        <v>0</v>
      </c>
      <c r="I647" s="54">
        <f t="shared" si="61"/>
        <v>1</v>
      </c>
    </row>
    <row r="648" spans="1:9" ht="114.75">
      <c r="A648" s="248" t="s">
        <v>699</v>
      </c>
      <c r="B648" s="248" t="s">
        <v>879</v>
      </c>
      <c r="C648" s="21" t="s">
        <v>881</v>
      </c>
      <c r="D648" s="21"/>
      <c r="E648" s="44" t="s">
        <v>882</v>
      </c>
      <c r="F648" s="23">
        <f t="shared" si="65"/>
        <v>1200</v>
      </c>
      <c r="G648" s="23">
        <f t="shared" si="65"/>
        <v>1200</v>
      </c>
      <c r="H648" s="52">
        <f t="shared" si="60"/>
        <v>0</v>
      </c>
      <c r="I648" s="54">
        <f t="shared" si="61"/>
        <v>1</v>
      </c>
    </row>
    <row r="649" spans="1:9" ht="66.75" customHeight="1">
      <c r="A649" s="248" t="s">
        <v>699</v>
      </c>
      <c r="B649" s="248" t="s">
        <v>879</v>
      </c>
      <c r="C649" s="21" t="s">
        <v>883</v>
      </c>
      <c r="D649" s="21"/>
      <c r="E649" s="44" t="s">
        <v>884</v>
      </c>
      <c r="F649" s="23">
        <f t="shared" si="65"/>
        <v>1200</v>
      </c>
      <c r="G649" s="23">
        <f t="shared" si="65"/>
        <v>1200</v>
      </c>
      <c r="H649" s="52">
        <f t="shared" si="60"/>
        <v>0</v>
      </c>
      <c r="I649" s="54">
        <f t="shared" si="61"/>
        <v>1</v>
      </c>
    </row>
    <row r="650" spans="1:9" ht="51">
      <c r="A650" s="248" t="s">
        <v>699</v>
      </c>
      <c r="B650" s="248" t="s">
        <v>879</v>
      </c>
      <c r="C650" s="21"/>
      <c r="D650" s="21" t="s">
        <v>575</v>
      </c>
      <c r="E650" s="22" t="s">
        <v>688</v>
      </c>
      <c r="F650" s="23">
        <f>850+350</f>
        <v>1200</v>
      </c>
      <c r="G650" s="23">
        <f>850+350</f>
        <v>1200</v>
      </c>
      <c r="H650" s="52">
        <f t="shared" si="60"/>
        <v>0</v>
      </c>
      <c r="I650" s="54">
        <f t="shared" si="61"/>
        <v>1</v>
      </c>
    </row>
    <row r="651" spans="1:9" ht="12.75">
      <c r="A651" s="248" t="s">
        <v>699</v>
      </c>
      <c r="B651" s="248"/>
      <c r="C651" s="21"/>
      <c r="D651" s="21"/>
      <c r="E651" s="22"/>
      <c r="F651" s="23"/>
      <c r="G651" s="23"/>
      <c r="H651" s="36"/>
      <c r="I651" s="53"/>
    </row>
    <row r="652" spans="1:15" s="32" customFormat="1" ht="51">
      <c r="A652" s="19" t="s">
        <v>712</v>
      </c>
      <c r="B652" s="19"/>
      <c r="C652" s="19"/>
      <c r="D652" s="19"/>
      <c r="E652" s="35" t="s">
        <v>713</v>
      </c>
      <c r="F652" s="33">
        <f>F664+F706+F736+F762+F653</f>
        <v>169512</v>
      </c>
      <c r="G652" s="33">
        <f>G664+G706+G736+G762+G653</f>
        <v>168761.8</v>
      </c>
      <c r="H652" s="36">
        <f t="shared" si="60"/>
        <v>750.2000000000116</v>
      </c>
      <c r="I652" s="53">
        <f t="shared" si="61"/>
        <v>0.9955743546179621</v>
      </c>
      <c r="K652" s="246"/>
      <c r="L652" s="246"/>
      <c r="M652" s="246"/>
      <c r="N652" s="246"/>
      <c r="O652" s="246"/>
    </row>
    <row r="653" spans="1:15" s="32" customFormat="1" ht="25.5">
      <c r="A653" s="249" t="s">
        <v>712</v>
      </c>
      <c r="B653" s="21" t="s">
        <v>548</v>
      </c>
      <c r="C653" s="21"/>
      <c r="D653" s="21"/>
      <c r="E653" s="22" t="s">
        <v>549</v>
      </c>
      <c r="F653" s="23">
        <f>F654</f>
        <v>435.2</v>
      </c>
      <c r="G653" s="23">
        <f>G654</f>
        <v>435.2</v>
      </c>
      <c r="H653" s="52">
        <f t="shared" si="60"/>
        <v>0</v>
      </c>
      <c r="I653" s="54">
        <f t="shared" si="61"/>
        <v>1</v>
      </c>
      <c r="K653" s="246"/>
      <c r="L653" s="246"/>
      <c r="M653" s="246"/>
      <c r="N653" s="246"/>
      <c r="O653" s="246"/>
    </row>
    <row r="654" spans="1:15" s="32" customFormat="1" ht="25.5">
      <c r="A654" s="249" t="s">
        <v>712</v>
      </c>
      <c r="B654" s="21" t="s">
        <v>568</v>
      </c>
      <c r="C654" s="21"/>
      <c r="D654" s="21"/>
      <c r="E654" s="22" t="s">
        <v>569</v>
      </c>
      <c r="F654" s="23">
        <f>F655</f>
        <v>435.2</v>
      </c>
      <c r="G654" s="23">
        <f>G655</f>
        <v>435.2</v>
      </c>
      <c r="H654" s="52">
        <f t="shared" si="60"/>
        <v>0</v>
      </c>
      <c r="I654" s="54">
        <f t="shared" si="61"/>
        <v>1</v>
      </c>
      <c r="K654" s="246"/>
      <c r="L654" s="246"/>
      <c r="M654" s="246"/>
      <c r="N654" s="246"/>
      <c r="O654" s="246"/>
    </row>
    <row r="655" spans="1:15" s="32" customFormat="1" ht="25.5">
      <c r="A655" s="249" t="s">
        <v>712</v>
      </c>
      <c r="B655" s="248" t="s">
        <v>568</v>
      </c>
      <c r="C655" s="21" t="s">
        <v>565</v>
      </c>
      <c r="D655" s="21"/>
      <c r="E655" s="22" t="s">
        <v>807</v>
      </c>
      <c r="F655" s="23">
        <f>F656+F659+F661</f>
        <v>435.2</v>
      </c>
      <c r="G655" s="23">
        <f>G656+G659+G661</f>
        <v>435.2</v>
      </c>
      <c r="H655" s="52">
        <f t="shared" si="60"/>
        <v>0</v>
      </c>
      <c r="I655" s="54">
        <f t="shared" si="61"/>
        <v>1</v>
      </c>
      <c r="K655" s="246"/>
      <c r="L655" s="246"/>
      <c r="M655" s="246"/>
      <c r="N655" s="246"/>
      <c r="O655" s="246"/>
    </row>
    <row r="656" spans="1:15" s="32" customFormat="1" ht="12.75">
      <c r="A656" s="249" t="s">
        <v>712</v>
      </c>
      <c r="B656" s="248" t="s">
        <v>568</v>
      </c>
      <c r="C656" s="21" t="s">
        <v>680</v>
      </c>
      <c r="D656" s="21"/>
      <c r="E656" s="22" t="s">
        <v>681</v>
      </c>
      <c r="F656" s="23">
        <f>F657+F658</f>
        <v>0.5</v>
      </c>
      <c r="G656" s="23">
        <f>G657+G658</f>
        <v>0.5</v>
      </c>
      <c r="H656" s="52">
        <f t="shared" si="60"/>
        <v>0</v>
      </c>
      <c r="I656" s="54">
        <f t="shared" si="61"/>
        <v>1</v>
      </c>
      <c r="K656" s="246"/>
      <c r="L656" s="246"/>
      <c r="M656" s="246"/>
      <c r="N656" s="246"/>
      <c r="O656" s="246"/>
    </row>
    <row r="657" spans="1:15" s="32" customFormat="1" ht="38.25">
      <c r="A657" s="249" t="s">
        <v>712</v>
      </c>
      <c r="B657" s="248" t="s">
        <v>568</v>
      </c>
      <c r="C657" s="21"/>
      <c r="D657" s="21" t="s">
        <v>553</v>
      </c>
      <c r="E657" s="22" t="s">
        <v>660</v>
      </c>
      <c r="F657" s="23">
        <v>0</v>
      </c>
      <c r="G657" s="23">
        <v>0</v>
      </c>
      <c r="H657" s="52">
        <f t="shared" si="60"/>
        <v>0</v>
      </c>
      <c r="I657" s="54" t="e">
        <f t="shared" si="61"/>
        <v>#DIV/0!</v>
      </c>
      <c r="K657" s="246"/>
      <c r="L657" s="246"/>
      <c r="M657" s="246"/>
      <c r="N657" s="246"/>
      <c r="O657" s="246"/>
    </row>
    <row r="658" spans="1:15" s="32" customFormat="1" ht="51">
      <c r="A658" s="249" t="s">
        <v>712</v>
      </c>
      <c r="B658" s="248" t="s">
        <v>568</v>
      </c>
      <c r="C658" s="21"/>
      <c r="D658" s="21" t="s">
        <v>575</v>
      </c>
      <c r="E658" s="22" t="s">
        <v>688</v>
      </c>
      <c r="F658" s="23">
        <v>0.5</v>
      </c>
      <c r="G658" s="23">
        <v>0.5</v>
      </c>
      <c r="H658" s="52">
        <f t="shared" si="60"/>
        <v>0</v>
      </c>
      <c r="I658" s="54">
        <f t="shared" si="61"/>
        <v>1</v>
      </c>
      <c r="K658" s="246"/>
      <c r="L658" s="246"/>
      <c r="M658" s="246"/>
      <c r="N658" s="246"/>
      <c r="O658" s="246"/>
    </row>
    <row r="659" spans="1:15" s="32" customFormat="1" ht="38.25">
      <c r="A659" s="249" t="s">
        <v>712</v>
      </c>
      <c r="B659" s="248" t="s">
        <v>568</v>
      </c>
      <c r="C659" s="21" t="s">
        <v>788</v>
      </c>
      <c r="D659" s="21"/>
      <c r="E659" s="22" t="s">
        <v>789</v>
      </c>
      <c r="F659" s="23">
        <f>F660</f>
        <v>405.5</v>
      </c>
      <c r="G659" s="23">
        <f>G660</f>
        <v>405.5</v>
      </c>
      <c r="H659" s="52">
        <f>F659-G659</f>
        <v>0</v>
      </c>
      <c r="I659" s="54">
        <f>G659/F659</f>
        <v>1</v>
      </c>
      <c r="K659" s="246"/>
      <c r="L659" s="246"/>
      <c r="M659" s="246"/>
      <c r="N659" s="246"/>
      <c r="O659" s="246"/>
    </row>
    <row r="660" spans="1:15" s="32" customFormat="1" ht="51">
      <c r="A660" s="249" t="s">
        <v>712</v>
      </c>
      <c r="B660" s="248" t="s">
        <v>568</v>
      </c>
      <c r="C660" s="21"/>
      <c r="D660" s="21" t="s">
        <v>575</v>
      </c>
      <c r="E660" s="22" t="s">
        <v>688</v>
      </c>
      <c r="F660" s="23">
        <v>405.5</v>
      </c>
      <c r="G660" s="23">
        <v>405.5</v>
      </c>
      <c r="H660" s="52">
        <f>F660-G660</f>
        <v>0</v>
      </c>
      <c r="I660" s="54">
        <f>G660/F660</f>
        <v>1</v>
      </c>
      <c r="K660" s="246"/>
      <c r="L660" s="246"/>
      <c r="M660" s="246"/>
      <c r="N660" s="246"/>
      <c r="O660" s="246"/>
    </row>
    <row r="661" spans="1:15" s="32" customFormat="1" ht="63.75">
      <c r="A661" s="249" t="s">
        <v>712</v>
      </c>
      <c r="B661" s="248" t="s">
        <v>568</v>
      </c>
      <c r="C661" s="21" t="s">
        <v>981</v>
      </c>
      <c r="D661" s="21"/>
      <c r="E661" s="22" t="s">
        <v>982</v>
      </c>
      <c r="F661" s="23">
        <f>F662+F663</f>
        <v>29.2</v>
      </c>
      <c r="G661" s="23">
        <f>G662+G663</f>
        <v>29.2</v>
      </c>
      <c r="H661" s="52">
        <f>F661-G661</f>
        <v>0</v>
      </c>
      <c r="I661" s="54">
        <f>G661/F661</f>
        <v>1</v>
      </c>
      <c r="K661" s="246"/>
      <c r="L661" s="246"/>
      <c r="M661" s="246"/>
      <c r="N661" s="246"/>
      <c r="O661" s="246"/>
    </row>
    <row r="662" spans="1:15" s="32" customFormat="1" ht="25.5">
      <c r="A662" s="249" t="s">
        <v>712</v>
      </c>
      <c r="B662" s="248" t="s">
        <v>568</v>
      </c>
      <c r="C662" s="21"/>
      <c r="D662" s="21" t="s">
        <v>557</v>
      </c>
      <c r="E662" s="22" t="s">
        <v>558</v>
      </c>
      <c r="F662" s="23">
        <v>5</v>
      </c>
      <c r="G662" s="23">
        <v>5</v>
      </c>
      <c r="H662" s="52">
        <f>F662-G662</f>
        <v>0</v>
      </c>
      <c r="I662" s="54">
        <f>G662/F662</f>
        <v>1</v>
      </c>
      <c r="K662" s="246"/>
      <c r="L662" s="246"/>
      <c r="M662" s="246"/>
      <c r="N662" s="246"/>
      <c r="O662" s="246"/>
    </row>
    <row r="663" spans="1:15" s="32" customFormat="1" ht="51">
      <c r="A663" s="249" t="s">
        <v>712</v>
      </c>
      <c r="B663" s="248" t="s">
        <v>568</v>
      </c>
      <c r="C663" s="21"/>
      <c r="D663" s="21" t="s">
        <v>575</v>
      </c>
      <c r="E663" s="22" t="s">
        <v>688</v>
      </c>
      <c r="F663" s="23">
        <v>24.2</v>
      </c>
      <c r="G663" s="23">
        <v>24.2</v>
      </c>
      <c r="H663" s="52">
        <f>F663-G663</f>
        <v>0</v>
      </c>
      <c r="I663" s="54">
        <f>G663/F663</f>
        <v>1</v>
      </c>
      <c r="K663" s="246"/>
      <c r="L663" s="246"/>
      <c r="M663" s="246"/>
      <c r="N663" s="246"/>
      <c r="O663" s="246"/>
    </row>
    <row r="664" spans="1:9" ht="12.75">
      <c r="A664" s="248" t="s">
        <v>712</v>
      </c>
      <c r="B664" s="21" t="s">
        <v>607</v>
      </c>
      <c r="C664" s="21"/>
      <c r="D664" s="21"/>
      <c r="E664" s="22" t="s">
        <v>608</v>
      </c>
      <c r="F664" s="23">
        <f>F665+F700+F689</f>
        <v>116463.5</v>
      </c>
      <c r="G664" s="23">
        <f>G665+G700+G689</f>
        <v>116050.09999999999</v>
      </c>
      <c r="H664" s="52">
        <f t="shared" si="60"/>
        <v>413.40000000000873</v>
      </c>
      <c r="I664" s="54">
        <f t="shared" si="61"/>
        <v>0.9964503900363633</v>
      </c>
    </row>
    <row r="665" spans="1:9" ht="12.75">
      <c r="A665" s="248" t="s">
        <v>712</v>
      </c>
      <c r="B665" s="21" t="s">
        <v>611</v>
      </c>
      <c r="C665" s="21"/>
      <c r="D665" s="21"/>
      <c r="E665" s="22" t="s">
        <v>612</v>
      </c>
      <c r="F665" s="23">
        <f>F673+F682+F666+F686</f>
        <v>110665.09999999999</v>
      </c>
      <c r="G665" s="23">
        <f>G673+G682+G666+G686</f>
        <v>110254.99999999999</v>
      </c>
      <c r="H665" s="52">
        <f t="shared" si="60"/>
        <v>410.1000000000058</v>
      </c>
      <c r="I665" s="54">
        <f t="shared" si="61"/>
        <v>0.9962942246471561</v>
      </c>
    </row>
    <row r="666" spans="1:9" ht="38.25">
      <c r="A666" s="248" t="s">
        <v>712</v>
      </c>
      <c r="B666" s="248" t="s">
        <v>611</v>
      </c>
      <c r="C666" s="21" t="s">
        <v>573</v>
      </c>
      <c r="D666" s="21"/>
      <c r="E666" s="44" t="s">
        <v>822</v>
      </c>
      <c r="F666" s="23">
        <f>F670+F667</f>
        <v>636.9</v>
      </c>
      <c r="G666" s="23">
        <f>G670+G667</f>
        <v>636.9</v>
      </c>
      <c r="H666" s="52">
        <f t="shared" si="60"/>
        <v>0</v>
      </c>
      <c r="I666" s="54">
        <f t="shared" si="61"/>
        <v>1</v>
      </c>
    </row>
    <row r="667" spans="1:9" ht="63.75">
      <c r="A667" s="248" t="s">
        <v>712</v>
      </c>
      <c r="B667" s="248" t="s">
        <v>611</v>
      </c>
      <c r="C667" s="21" t="s">
        <v>88</v>
      </c>
      <c r="D667" s="21"/>
      <c r="E667" s="44" t="s">
        <v>187</v>
      </c>
      <c r="F667" s="23">
        <f>F668</f>
        <v>100</v>
      </c>
      <c r="G667" s="23">
        <f>G668</f>
        <v>100</v>
      </c>
      <c r="H667" s="52">
        <f>F667-G667</f>
        <v>0</v>
      </c>
      <c r="I667" s="54">
        <f>G667/F667</f>
        <v>1</v>
      </c>
    </row>
    <row r="668" spans="1:9" ht="51">
      <c r="A668" s="248" t="s">
        <v>712</v>
      </c>
      <c r="B668" s="248" t="s">
        <v>611</v>
      </c>
      <c r="C668" s="21" t="s">
        <v>89</v>
      </c>
      <c r="D668" s="21"/>
      <c r="E668" s="44" t="s">
        <v>117</v>
      </c>
      <c r="F668" s="23">
        <f>F669</f>
        <v>100</v>
      </c>
      <c r="G668" s="23">
        <f>G669</f>
        <v>100</v>
      </c>
      <c r="H668" s="52">
        <f>F668-G668</f>
        <v>0</v>
      </c>
      <c r="I668" s="54">
        <f>G668/F668</f>
        <v>1</v>
      </c>
    </row>
    <row r="669" spans="1:9" ht="51">
      <c r="A669" s="248" t="s">
        <v>712</v>
      </c>
      <c r="B669" s="248" t="s">
        <v>611</v>
      </c>
      <c r="C669" s="21"/>
      <c r="D669" s="21" t="s">
        <v>575</v>
      </c>
      <c r="E669" s="22" t="s">
        <v>688</v>
      </c>
      <c r="F669" s="23">
        <v>100</v>
      </c>
      <c r="G669" s="23">
        <v>100</v>
      </c>
      <c r="H669" s="52">
        <f>F669-G669</f>
        <v>0</v>
      </c>
      <c r="I669" s="54">
        <f>G669/F669</f>
        <v>1</v>
      </c>
    </row>
    <row r="670" spans="1:9" ht="63.75">
      <c r="A670" s="248" t="s">
        <v>712</v>
      </c>
      <c r="B670" s="248" t="s">
        <v>611</v>
      </c>
      <c r="C670" s="21" t="s">
        <v>1018</v>
      </c>
      <c r="D670" s="21"/>
      <c r="E670" s="44" t="s">
        <v>1021</v>
      </c>
      <c r="F670" s="23">
        <f>F671</f>
        <v>536.9</v>
      </c>
      <c r="G670" s="23">
        <f>G671</f>
        <v>536.9</v>
      </c>
      <c r="H670" s="52">
        <f t="shared" si="60"/>
        <v>0</v>
      </c>
      <c r="I670" s="54">
        <f t="shared" si="61"/>
        <v>1</v>
      </c>
    </row>
    <row r="671" spans="1:9" ht="89.25">
      <c r="A671" s="248" t="s">
        <v>712</v>
      </c>
      <c r="B671" s="248" t="s">
        <v>611</v>
      </c>
      <c r="C671" s="21" t="s">
        <v>1019</v>
      </c>
      <c r="D671" s="21"/>
      <c r="E671" s="44" t="s">
        <v>1020</v>
      </c>
      <c r="F671" s="23">
        <f>F672</f>
        <v>536.9</v>
      </c>
      <c r="G671" s="23">
        <f>G672</f>
        <v>536.9</v>
      </c>
      <c r="H671" s="52">
        <f t="shared" si="60"/>
        <v>0</v>
      </c>
      <c r="I671" s="54">
        <f t="shared" si="61"/>
        <v>1</v>
      </c>
    </row>
    <row r="672" spans="1:9" ht="51">
      <c r="A672" s="248" t="s">
        <v>712</v>
      </c>
      <c r="B672" s="248" t="s">
        <v>611</v>
      </c>
      <c r="C672" s="21"/>
      <c r="D672" s="21" t="s">
        <v>575</v>
      </c>
      <c r="E672" s="22" t="s">
        <v>688</v>
      </c>
      <c r="F672" s="23">
        <v>536.9</v>
      </c>
      <c r="G672" s="23">
        <v>536.9</v>
      </c>
      <c r="H672" s="52">
        <f t="shared" si="60"/>
        <v>0</v>
      </c>
      <c r="I672" s="54">
        <f t="shared" si="61"/>
        <v>1</v>
      </c>
    </row>
    <row r="673" spans="1:9" ht="12.75">
      <c r="A673" s="248" t="s">
        <v>712</v>
      </c>
      <c r="B673" s="248" t="s">
        <v>611</v>
      </c>
      <c r="C673" s="21" t="s">
        <v>578</v>
      </c>
      <c r="D673" s="21"/>
      <c r="E673" s="22" t="s">
        <v>857</v>
      </c>
      <c r="F673" s="23">
        <f>F678+F674+F676+F680</f>
        <v>104064.1</v>
      </c>
      <c r="G673" s="23">
        <f>G678+G674+G676+G680</f>
        <v>103938.8</v>
      </c>
      <c r="H673" s="52">
        <f aca="true" t="shared" si="66" ref="H673:H757">F673-G673</f>
        <v>125.30000000000291</v>
      </c>
      <c r="I673" s="54">
        <f aca="true" t="shared" si="67" ref="I673:I757">G673/F673</f>
        <v>0.998795934428876</v>
      </c>
    </row>
    <row r="674" spans="1:9" ht="76.5">
      <c r="A674" s="248" t="s">
        <v>712</v>
      </c>
      <c r="B674" s="248" t="s">
        <v>611</v>
      </c>
      <c r="C674" s="21" t="s">
        <v>704</v>
      </c>
      <c r="D674" s="21"/>
      <c r="E674" s="22" t="s">
        <v>705</v>
      </c>
      <c r="F674" s="23">
        <f>F675</f>
        <v>14455.5</v>
      </c>
      <c r="G674" s="23">
        <f>G675</f>
        <v>14455.5</v>
      </c>
      <c r="H674" s="52">
        <f t="shared" si="66"/>
        <v>0</v>
      </c>
      <c r="I674" s="54">
        <f t="shared" si="67"/>
        <v>1</v>
      </c>
    </row>
    <row r="675" spans="1:9" ht="51">
      <c r="A675" s="248" t="s">
        <v>712</v>
      </c>
      <c r="B675" s="248" t="s">
        <v>611</v>
      </c>
      <c r="C675" s="21"/>
      <c r="D675" s="21" t="s">
        <v>575</v>
      </c>
      <c r="E675" s="22" t="s">
        <v>688</v>
      </c>
      <c r="F675" s="23">
        <v>14455.5</v>
      </c>
      <c r="G675" s="23">
        <v>14455.5</v>
      </c>
      <c r="H675" s="52">
        <f t="shared" si="66"/>
        <v>0</v>
      </c>
      <c r="I675" s="54">
        <f t="shared" si="67"/>
        <v>1</v>
      </c>
    </row>
    <row r="676" spans="1:9" ht="62.25" customHeight="1">
      <c r="A676" s="248" t="s">
        <v>712</v>
      </c>
      <c r="B676" s="248" t="s">
        <v>611</v>
      </c>
      <c r="C676" s="21" t="s">
        <v>714</v>
      </c>
      <c r="D676" s="21"/>
      <c r="E676" s="22" t="s">
        <v>717</v>
      </c>
      <c r="F676" s="23">
        <f>F677</f>
        <v>35496.5</v>
      </c>
      <c r="G676" s="23">
        <f>G677</f>
        <v>35382.2</v>
      </c>
      <c r="H676" s="52">
        <f t="shared" si="66"/>
        <v>114.30000000000291</v>
      </c>
      <c r="I676" s="54">
        <f t="shared" si="67"/>
        <v>0.9967799642218246</v>
      </c>
    </row>
    <row r="677" spans="1:9" ht="51">
      <c r="A677" s="248" t="s">
        <v>712</v>
      </c>
      <c r="B677" s="248" t="s">
        <v>611</v>
      </c>
      <c r="C677" s="21"/>
      <c r="D677" s="21" t="s">
        <v>575</v>
      </c>
      <c r="E677" s="22" t="s">
        <v>688</v>
      </c>
      <c r="F677" s="23">
        <v>35496.5</v>
      </c>
      <c r="G677" s="23">
        <v>35382.2</v>
      </c>
      <c r="H677" s="52">
        <f t="shared" si="66"/>
        <v>114.30000000000291</v>
      </c>
      <c r="I677" s="54">
        <f t="shared" si="67"/>
        <v>0.9967799642218246</v>
      </c>
    </row>
    <row r="678" spans="1:9" ht="76.5">
      <c r="A678" s="248" t="s">
        <v>712</v>
      </c>
      <c r="B678" s="248" t="s">
        <v>611</v>
      </c>
      <c r="C678" s="21" t="s">
        <v>715</v>
      </c>
      <c r="D678" s="21"/>
      <c r="E678" s="22" t="s">
        <v>716</v>
      </c>
      <c r="F678" s="23">
        <f>F679</f>
        <v>53882</v>
      </c>
      <c r="G678" s="23">
        <f>G679</f>
        <v>53871</v>
      </c>
      <c r="H678" s="52">
        <f t="shared" si="66"/>
        <v>11</v>
      </c>
      <c r="I678" s="54">
        <f t="shared" si="67"/>
        <v>0.9997958501911585</v>
      </c>
    </row>
    <row r="679" spans="1:9" ht="51">
      <c r="A679" s="248" t="s">
        <v>712</v>
      </c>
      <c r="B679" s="248" t="s">
        <v>611</v>
      </c>
      <c r="C679" s="21"/>
      <c r="D679" s="21" t="s">
        <v>575</v>
      </c>
      <c r="E679" s="22" t="s">
        <v>688</v>
      </c>
      <c r="F679" s="23">
        <v>53882</v>
      </c>
      <c r="G679" s="23">
        <v>53871</v>
      </c>
      <c r="H679" s="52">
        <f t="shared" si="66"/>
        <v>11</v>
      </c>
      <c r="I679" s="54">
        <f t="shared" si="67"/>
        <v>0.9997958501911585</v>
      </c>
    </row>
    <row r="680" spans="1:9" ht="102">
      <c r="A680" s="248" t="s">
        <v>712</v>
      </c>
      <c r="B680" s="248" t="s">
        <v>611</v>
      </c>
      <c r="C680" s="21" t="s">
        <v>718</v>
      </c>
      <c r="D680" s="21"/>
      <c r="E680" s="22" t="s">
        <v>719</v>
      </c>
      <c r="F680" s="23">
        <f>F681</f>
        <v>230.1</v>
      </c>
      <c r="G680" s="23">
        <f>G681</f>
        <v>230.1</v>
      </c>
      <c r="H680" s="52">
        <f t="shared" si="66"/>
        <v>0</v>
      </c>
      <c r="I680" s="54">
        <f t="shared" si="67"/>
        <v>1</v>
      </c>
    </row>
    <row r="681" spans="1:9" ht="51">
      <c r="A681" s="248" t="s">
        <v>712</v>
      </c>
      <c r="B681" s="248" t="s">
        <v>611</v>
      </c>
      <c r="C681" s="21"/>
      <c r="D681" s="21" t="s">
        <v>575</v>
      </c>
      <c r="E681" s="22" t="s">
        <v>688</v>
      </c>
      <c r="F681" s="23">
        <v>230.1</v>
      </c>
      <c r="G681" s="23">
        <v>230.1</v>
      </c>
      <c r="H681" s="52">
        <f t="shared" si="66"/>
        <v>0</v>
      </c>
      <c r="I681" s="54">
        <f t="shared" si="67"/>
        <v>1</v>
      </c>
    </row>
    <row r="682" spans="1:9" ht="25.5">
      <c r="A682" s="248" t="s">
        <v>712</v>
      </c>
      <c r="B682" s="248" t="s">
        <v>611</v>
      </c>
      <c r="C682" s="21" t="s">
        <v>581</v>
      </c>
      <c r="D682" s="21"/>
      <c r="E682" s="22" t="s">
        <v>620</v>
      </c>
      <c r="F682" s="23">
        <f>F683</f>
        <v>1393.2000000000003</v>
      </c>
      <c r="G682" s="23">
        <f>G683</f>
        <v>1108.4</v>
      </c>
      <c r="H682" s="52">
        <f t="shared" si="66"/>
        <v>284.8000000000002</v>
      </c>
      <c r="I682" s="54">
        <f t="shared" si="67"/>
        <v>0.7955785242606948</v>
      </c>
    </row>
    <row r="683" spans="1:9" ht="63.75">
      <c r="A683" s="248" t="s">
        <v>712</v>
      </c>
      <c r="B683" s="248" t="s">
        <v>611</v>
      </c>
      <c r="C683" s="21" t="s">
        <v>708</v>
      </c>
      <c r="D683" s="21"/>
      <c r="E683" s="22" t="s">
        <v>858</v>
      </c>
      <c r="F683" s="23">
        <f>SUM(F684:F685)</f>
        <v>1393.2000000000003</v>
      </c>
      <c r="G683" s="23">
        <f>SUM(G684:G685)</f>
        <v>1108.4</v>
      </c>
      <c r="H683" s="52">
        <f t="shared" si="66"/>
        <v>284.8000000000002</v>
      </c>
      <c r="I683" s="54">
        <f t="shared" si="67"/>
        <v>0.7955785242606948</v>
      </c>
    </row>
    <row r="684" spans="1:9" ht="25.5">
      <c r="A684" s="248" t="s">
        <v>712</v>
      </c>
      <c r="B684" s="248" t="s">
        <v>611</v>
      </c>
      <c r="C684" s="21"/>
      <c r="D684" s="21" t="s">
        <v>557</v>
      </c>
      <c r="E684" s="22" t="s">
        <v>558</v>
      </c>
      <c r="F684" s="23">
        <v>80.4</v>
      </c>
      <c r="G684" s="23">
        <v>18.4</v>
      </c>
      <c r="H684" s="52">
        <f t="shared" si="66"/>
        <v>62.00000000000001</v>
      </c>
      <c r="I684" s="54">
        <f t="shared" si="67"/>
        <v>0.22885572139303478</v>
      </c>
    </row>
    <row r="685" spans="1:9" ht="51">
      <c r="A685" s="248" t="s">
        <v>712</v>
      </c>
      <c r="B685" s="248" t="s">
        <v>611</v>
      </c>
      <c r="C685" s="21"/>
      <c r="D685" s="21" t="s">
        <v>575</v>
      </c>
      <c r="E685" s="22" t="s">
        <v>688</v>
      </c>
      <c r="F685" s="23">
        <f>381.1+931.7</f>
        <v>1312.8000000000002</v>
      </c>
      <c r="G685" s="23">
        <v>1090</v>
      </c>
      <c r="H685" s="52">
        <f t="shared" si="66"/>
        <v>222.80000000000018</v>
      </c>
      <c r="I685" s="54">
        <f t="shared" si="67"/>
        <v>0.8302864107251675</v>
      </c>
    </row>
    <row r="686" spans="1:9" ht="55.5" customHeight="1">
      <c r="A686" s="248" t="s">
        <v>712</v>
      </c>
      <c r="B686" s="248" t="s">
        <v>611</v>
      </c>
      <c r="C686" s="21" t="s">
        <v>985</v>
      </c>
      <c r="D686" s="21"/>
      <c r="E686" s="44" t="s">
        <v>988</v>
      </c>
      <c r="F686" s="23">
        <f>F687</f>
        <v>4570.9</v>
      </c>
      <c r="G686" s="23">
        <f>G687</f>
        <v>4570.9</v>
      </c>
      <c r="H686" s="52">
        <f t="shared" si="66"/>
        <v>0</v>
      </c>
      <c r="I686" s="54">
        <f t="shared" si="67"/>
        <v>1</v>
      </c>
    </row>
    <row r="687" spans="1:9" ht="63.75">
      <c r="A687" s="248" t="s">
        <v>712</v>
      </c>
      <c r="B687" s="248" t="s">
        <v>611</v>
      </c>
      <c r="C687" s="21" t="s">
        <v>987</v>
      </c>
      <c r="D687" s="21"/>
      <c r="E687" s="22" t="s">
        <v>986</v>
      </c>
      <c r="F687" s="23">
        <f>F688</f>
        <v>4570.9</v>
      </c>
      <c r="G687" s="23">
        <f>G688</f>
        <v>4570.9</v>
      </c>
      <c r="H687" s="52">
        <f t="shared" si="66"/>
        <v>0</v>
      </c>
      <c r="I687" s="54">
        <f t="shared" si="67"/>
        <v>1</v>
      </c>
    </row>
    <row r="688" spans="1:9" ht="51">
      <c r="A688" s="248" t="s">
        <v>712</v>
      </c>
      <c r="B688" s="248" t="s">
        <v>611</v>
      </c>
      <c r="C688" s="21"/>
      <c r="D688" s="24" t="s">
        <v>575</v>
      </c>
      <c r="E688" s="22" t="s">
        <v>688</v>
      </c>
      <c r="F688" s="23">
        <v>4570.9</v>
      </c>
      <c r="G688" s="23">
        <v>4570.9</v>
      </c>
      <c r="H688" s="52">
        <f t="shared" si="66"/>
        <v>0</v>
      </c>
      <c r="I688" s="54">
        <f t="shared" si="67"/>
        <v>1</v>
      </c>
    </row>
    <row r="689" spans="1:9" ht="25.5">
      <c r="A689" s="248" t="s">
        <v>712</v>
      </c>
      <c r="B689" s="21" t="s">
        <v>615</v>
      </c>
      <c r="C689" s="21"/>
      <c r="D689" s="21"/>
      <c r="E689" s="22" t="s">
        <v>616</v>
      </c>
      <c r="F689" s="23">
        <f>F694+F690+F697</f>
        <v>3015.8</v>
      </c>
      <c r="G689" s="23">
        <f>G694+G690+G697</f>
        <v>3015.8</v>
      </c>
      <c r="H689" s="52">
        <f t="shared" si="66"/>
        <v>0</v>
      </c>
      <c r="I689" s="54">
        <f t="shared" si="67"/>
        <v>1</v>
      </c>
    </row>
    <row r="690" spans="1:9" ht="38.25">
      <c r="A690" s="248" t="s">
        <v>712</v>
      </c>
      <c r="B690" s="248" t="s">
        <v>615</v>
      </c>
      <c r="C690" s="21" t="s">
        <v>572</v>
      </c>
      <c r="D690" s="45"/>
      <c r="E690" s="44" t="s">
        <v>817</v>
      </c>
      <c r="F690" s="23">
        <f aca="true" t="shared" si="68" ref="F690:G692">F691</f>
        <v>634.6</v>
      </c>
      <c r="G690" s="23">
        <f t="shared" si="68"/>
        <v>634.6</v>
      </c>
      <c r="H690" s="52">
        <f>F690-G690</f>
        <v>0</v>
      </c>
      <c r="I690" s="54">
        <f>G690/F690</f>
        <v>1</v>
      </c>
    </row>
    <row r="691" spans="1:9" ht="63.75">
      <c r="A691" s="248" t="s">
        <v>712</v>
      </c>
      <c r="B691" s="248" t="s">
        <v>615</v>
      </c>
      <c r="C691" s="21" t="s">
        <v>861</v>
      </c>
      <c r="D691" s="45"/>
      <c r="E691" s="44" t="s">
        <v>862</v>
      </c>
      <c r="F691" s="23">
        <f t="shared" si="68"/>
        <v>634.6</v>
      </c>
      <c r="G691" s="23">
        <f t="shared" si="68"/>
        <v>634.6</v>
      </c>
      <c r="H691" s="52">
        <f>F691-G691</f>
        <v>0</v>
      </c>
      <c r="I691" s="54">
        <f>G691/F691</f>
        <v>1</v>
      </c>
    </row>
    <row r="692" spans="1:9" ht="25.5">
      <c r="A692" s="248" t="s">
        <v>712</v>
      </c>
      <c r="B692" s="248" t="s">
        <v>615</v>
      </c>
      <c r="C692" s="21" t="s">
        <v>860</v>
      </c>
      <c r="D692" s="21"/>
      <c r="E692" s="22" t="s">
        <v>618</v>
      </c>
      <c r="F692" s="23">
        <f t="shared" si="68"/>
        <v>634.6</v>
      </c>
      <c r="G692" s="23">
        <f t="shared" si="68"/>
        <v>634.6</v>
      </c>
      <c r="H692" s="52">
        <f>F692-G692</f>
        <v>0</v>
      </c>
      <c r="I692" s="54">
        <f>G692/F692</f>
        <v>1</v>
      </c>
    </row>
    <row r="693" spans="1:9" ht="51">
      <c r="A693" s="248" t="s">
        <v>712</v>
      </c>
      <c r="B693" s="248" t="s">
        <v>615</v>
      </c>
      <c r="C693" s="21"/>
      <c r="D693" s="24" t="s">
        <v>575</v>
      </c>
      <c r="E693" s="22" t="s">
        <v>688</v>
      </c>
      <c r="F693" s="23">
        <v>634.6</v>
      </c>
      <c r="G693" s="23">
        <v>634.6</v>
      </c>
      <c r="H693" s="52">
        <f>F693-G693</f>
        <v>0</v>
      </c>
      <c r="I693" s="54">
        <f>G693/F693</f>
        <v>1</v>
      </c>
    </row>
    <row r="694" spans="1:9" ht="25.5">
      <c r="A694" s="248" t="s">
        <v>712</v>
      </c>
      <c r="B694" s="248" t="s">
        <v>615</v>
      </c>
      <c r="C694" s="21" t="s">
        <v>579</v>
      </c>
      <c r="D694" s="21"/>
      <c r="E694" s="22" t="s">
        <v>870</v>
      </c>
      <c r="F694" s="23">
        <f>F695</f>
        <v>1683.7</v>
      </c>
      <c r="G694" s="23">
        <f>G695</f>
        <v>1683.7</v>
      </c>
      <c r="H694" s="52">
        <f t="shared" si="66"/>
        <v>0</v>
      </c>
      <c r="I694" s="54">
        <f t="shared" si="67"/>
        <v>1</v>
      </c>
    </row>
    <row r="695" spans="1:9" ht="38.25">
      <c r="A695" s="248" t="s">
        <v>712</v>
      </c>
      <c r="B695" s="248" t="s">
        <v>615</v>
      </c>
      <c r="C695" s="21" t="s">
        <v>727</v>
      </c>
      <c r="D695" s="21"/>
      <c r="E695" s="22" t="s">
        <v>728</v>
      </c>
      <c r="F695" s="23">
        <f>F696</f>
        <v>1683.7</v>
      </c>
      <c r="G695" s="23">
        <f>G696</f>
        <v>1683.7</v>
      </c>
      <c r="H695" s="52">
        <f t="shared" si="66"/>
        <v>0</v>
      </c>
      <c r="I695" s="54">
        <f t="shared" si="67"/>
        <v>1</v>
      </c>
    </row>
    <row r="696" spans="1:9" ht="51">
      <c r="A696" s="248" t="s">
        <v>712</v>
      </c>
      <c r="B696" s="248" t="s">
        <v>615</v>
      </c>
      <c r="C696" s="21"/>
      <c r="D696" s="21" t="s">
        <v>575</v>
      </c>
      <c r="E696" s="22" t="s">
        <v>688</v>
      </c>
      <c r="F696" s="23">
        <f>80.5+1632.8-49.6+20</f>
        <v>1683.7</v>
      </c>
      <c r="G696" s="23">
        <f>80.5+1632.8-49.6+20</f>
        <v>1683.7</v>
      </c>
      <c r="H696" s="52">
        <f t="shared" si="66"/>
        <v>0</v>
      </c>
      <c r="I696" s="54">
        <f t="shared" si="67"/>
        <v>1</v>
      </c>
    </row>
    <row r="697" spans="1:9" ht="12.75">
      <c r="A697" s="248" t="s">
        <v>712</v>
      </c>
      <c r="B697" s="248" t="s">
        <v>615</v>
      </c>
      <c r="C697" s="21" t="s">
        <v>580</v>
      </c>
      <c r="D697" s="21"/>
      <c r="E697" s="22" t="s">
        <v>859</v>
      </c>
      <c r="F697" s="23">
        <f>F698</f>
        <v>697.5</v>
      </c>
      <c r="G697" s="23">
        <f>G698</f>
        <v>697.5</v>
      </c>
      <c r="H697" s="52">
        <f>F697-G697</f>
        <v>0</v>
      </c>
      <c r="I697" s="54">
        <f>G697/F697</f>
        <v>1</v>
      </c>
    </row>
    <row r="698" spans="1:9" ht="25.5">
      <c r="A698" s="248" t="s">
        <v>712</v>
      </c>
      <c r="B698" s="248" t="s">
        <v>615</v>
      </c>
      <c r="C698" s="21" t="s">
        <v>706</v>
      </c>
      <c r="D698" s="21"/>
      <c r="E698" s="22" t="s">
        <v>617</v>
      </c>
      <c r="F698" s="23">
        <f>F699</f>
        <v>697.5</v>
      </c>
      <c r="G698" s="23">
        <f>G699</f>
        <v>697.5</v>
      </c>
      <c r="H698" s="52">
        <f>F698-G698</f>
        <v>0</v>
      </c>
      <c r="I698" s="54">
        <f>G698/F698</f>
        <v>1</v>
      </c>
    </row>
    <row r="699" spans="1:9" ht="51">
      <c r="A699" s="248" t="s">
        <v>712</v>
      </c>
      <c r="B699" s="248" t="s">
        <v>615</v>
      </c>
      <c r="C699" s="21"/>
      <c r="D699" s="21" t="s">
        <v>575</v>
      </c>
      <c r="E699" s="22" t="s">
        <v>688</v>
      </c>
      <c r="F699" s="23">
        <v>697.5</v>
      </c>
      <c r="G699" s="23">
        <v>697.5</v>
      </c>
      <c r="H699" s="52">
        <f>F699-G699</f>
        <v>0</v>
      </c>
      <c r="I699" s="54">
        <f>G699/F699</f>
        <v>1</v>
      </c>
    </row>
    <row r="700" spans="1:9" ht="25.5">
      <c r="A700" s="248" t="s">
        <v>712</v>
      </c>
      <c r="B700" s="21" t="s">
        <v>619</v>
      </c>
      <c r="C700" s="21"/>
      <c r="D700" s="21"/>
      <c r="E700" s="22" t="s">
        <v>620</v>
      </c>
      <c r="F700" s="23">
        <f>F701</f>
        <v>2782.5999999999995</v>
      </c>
      <c r="G700" s="23">
        <f>G701</f>
        <v>2779.3</v>
      </c>
      <c r="H700" s="52">
        <f t="shared" si="66"/>
        <v>3.2999999999992724</v>
      </c>
      <c r="I700" s="54">
        <f t="shared" si="67"/>
        <v>0.998814058793934</v>
      </c>
    </row>
    <row r="701" spans="1:9" ht="25.5">
      <c r="A701" s="248" t="s">
        <v>712</v>
      </c>
      <c r="B701" s="248" t="s">
        <v>619</v>
      </c>
      <c r="C701" s="21" t="s">
        <v>591</v>
      </c>
      <c r="D701" s="21"/>
      <c r="E701" s="22" t="s">
        <v>795</v>
      </c>
      <c r="F701" s="23">
        <f>F702</f>
        <v>2782.5999999999995</v>
      </c>
      <c r="G701" s="23">
        <f>G702</f>
        <v>2779.3</v>
      </c>
      <c r="H701" s="52">
        <f t="shared" si="66"/>
        <v>3.2999999999992724</v>
      </c>
      <c r="I701" s="54">
        <f t="shared" si="67"/>
        <v>0.998814058793934</v>
      </c>
    </row>
    <row r="702" spans="1:9" ht="51">
      <c r="A702" s="248" t="s">
        <v>712</v>
      </c>
      <c r="B702" s="248" t="s">
        <v>619</v>
      </c>
      <c r="C702" s="21" t="s">
        <v>657</v>
      </c>
      <c r="D702" s="21"/>
      <c r="E702" s="22" t="s">
        <v>658</v>
      </c>
      <c r="F702" s="23">
        <f>SUM(F703:F705)</f>
        <v>2782.5999999999995</v>
      </c>
      <c r="G702" s="23">
        <f>SUM(G703:G705)</f>
        <v>2779.3</v>
      </c>
      <c r="H702" s="52">
        <f t="shared" si="66"/>
        <v>3.2999999999992724</v>
      </c>
      <c r="I702" s="54">
        <f t="shared" si="67"/>
        <v>0.998814058793934</v>
      </c>
    </row>
    <row r="703" spans="1:9" ht="89.25">
      <c r="A703" s="248" t="s">
        <v>712</v>
      </c>
      <c r="B703" s="248" t="s">
        <v>619</v>
      </c>
      <c r="C703" s="21"/>
      <c r="D703" s="21" t="s">
        <v>552</v>
      </c>
      <c r="E703" s="22" t="s">
        <v>659</v>
      </c>
      <c r="F703" s="23">
        <v>2704.7</v>
      </c>
      <c r="G703" s="23">
        <v>2704.3</v>
      </c>
      <c r="H703" s="52">
        <f t="shared" si="66"/>
        <v>0.3999999999996362</v>
      </c>
      <c r="I703" s="54">
        <f t="shared" si="67"/>
        <v>0.9998521092912339</v>
      </c>
    </row>
    <row r="704" spans="1:9" ht="38.25">
      <c r="A704" s="248" t="s">
        <v>712</v>
      </c>
      <c r="B704" s="248" t="s">
        <v>619</v>
      </c>
      <c r="C704" s="21"/>
      <c r="D704" s="21" t="s">
        <v>553</v>
      </c>
      <c r="E704" s="22" t="s">
        <v>660</v>
      </c>
      <c r="F704" s="23">
        <v>77.7</v>
      </c>
      <c r="G704" s="23">
        <v>74.8</v>
      </c>
      <c r="H704" s="52">
        <f t="shared" si="66"/>
        <v>2.9000000000000057</v>
      </c>
      <c r="I704" s="54">
        <f t="shared" si="67"/>
        <v>0.9626769626769626</v>
      </c>
    </row>
    <row r="705" spans="1:9" ht="12.75">
      <c r="A705" s="248" t="s">
        <v>712</v>
      </c>
      <c r="B705" s="248" t="s">
        <v>619</v>
      </c>
      <c r="C705" s="21"/>
      <c r="D705" s="21" t="s">
        <v>554</v>
      </c>
      <c r="E705" s="22" t="s">
        <v>555</v>
      </c>
      <c r="F705" s="23">
        <v>0.2</v>
      </c>
      <c r="G705" s="23">
        <v>0.2</v>
      </c>
      <c r="H705" s="52">
        <f t="shared" si="66"/>
        <v>0</v>
      </c>
      <c r="I705" s="54">
        <f t="shared" si="67"/>
        <v>1</v>
      </c>
    </row>
    <row r="706" spans="1:9" ht="12.75">
      <c r="A706" s="248" t="s">
        <v>712</v>
      </c>
      <c r="B706" s="21" t="s">
        <v>621</v>
      </c>
      <c r="C706" s="21"/>
      <c r="D706" s="21"/>
      <c r="E706" s="22" t="s">
        <v>720</v>
      </c>
      <c r="F706" s="23">
        <f>F707</f>
        <v>38062.299999999996</v>
      </c>
      <c r="G706" s="23">
        <f>G707</f>
        <v>38059.799999999996</v>
      </c>
      <c r="H706" s="52">
        <f t="shared" si="66"/>
        <v>2.5</v>
      </c>
      <c r="I706" s="54">
        <f t="shared" si="67"/>
        <v>0.9999343182098822</v>
      </c>
    </row>
    <row r="707" spans="1:9" ht="12.75">
      <c r="A707" s="248" t="s">
        <v>712</v>
      </c>
      <c r="B707" s="21" t="s">
        <v>622</v>
      </c>
      <c r="C707" s="21"/>
      <c r="D707" s="21"/>
      <c r="E707" s="22" t="s">
        <v>623</v>
      </c>
      <c r="F707" s="23">
        <f>F717+F730+F733+F708</f>
        <v>38062.299999999996</v>
      </c>
      <c r="G707" s="23">
        <f>G717+G730+G733+G708</f>
        <v>38059.799999999996</v>
      </c>
      <c r="H707" s="52">
        <f t="shared" si="66"/>
        <v>2.5</v>
      </c>
      <c r="I707" s="54">
        <f t="shared" si="67"/>
        <v>0.9999343182098822</v>
      </c>
    </row>
    <row r="708" spans="1:9" ht="38.25">
      <c r="A708" s="248" t="s">
        <v>712</v>
      </c>
      <c r="B708" s="248" t="s">
        <v>622</v>
      </c>
      <c r="C708" s="21" t="s">
        <v>573</v>
      </c>
      <c r="D708" s="21"/>
      <c r="E708" s="44" t="s">
        <v>822</v>
      </c>
      <c r="F708" s="23">
        <f>F709+F714</f>
        <v>260.6</v>
      </c>
      <c r="G708" s="23">
        <f>G709+G714</f>
        <v>260.6</v>
      </c>
      <c r="H708" s="52">
        <f aca="true" t="shared" si="69" ref="H708:H716">F708-G708</f>
        <v>0</v>
      </c>
      <c r="I708" s="54">
        <f aca="true" t="shared" si="70" ref="I708:I716">G708/F708</f>
        <v>1</v>
      </c>
    </row>
    <row r="709" spans="1:9" ht="63.75">
      <c r="A709" s="248" t="s">
        <v>712</v>
      </c>
      <c r="B709" s="248" t="s">
        <v>622</v>
      </c>
      <c r="C709" s="21" t="s">
        <v>88</v>
      </c>
      <c r="D709" s="21"/>
      <c r="E709" s="44" t="s">
        <v>115</v>
      </c>
      <c r="F709" s="23">
        <f>F710+F712</f>
        <v>50</v>
      </c>
      <c r="G709" s="23">
        <f>G710+G712</f>
        <v>50</v>
      </c>
      <c r="H709" s="52">
        <f t="shared" si="69"/>
        <v>0</v>
      </c>
      <c r="I709" s="54">
        <f t="shared" si="70"/>
        <v>1</v>
      </c>
    </row>
    <row r="710" spans="1:9" ht="51">
      <c r="A710" s="248" t="s">
        <v>712</v>
      </c>
      <c r="B710" s="248" t="s">
        <v>622</v>
      </c>
      <c r="C710" s="21" t="s">
        <v>89</v>
      </c>
      <c r="D710" s="21"/>
      <c r="E710" s="220" t="s">
        <v>117</v>
      </c>
      <c r="F710" s="23">
        <f>F711</f>
        <v>0</v>
      </c>
      <c r="G710" s="23">
        <f>G711</f>
        <v>0</v>
      </c>
      <c r="H710" s="52">
        <f t="shared" si="69"/>
        <v>0</v>
      </c>
      <c r="I710" s="54" t="e">
        <f t="shared" si="70"/>
        <v>#DIV/0!</v>
      </c>
    </row>
    <row r="711" spans="1:9" ht="51">
      <c r="A711" s="248" t="s">
        <v>712</v>
      </c>
      <c r="B711" s="248" t="s">
        <v>622</v>
      </c>
      <c r="C711" s="21"/>
      <c r="D711" s="21" t="s">
        <v>575</v>
      </c>
      <c r="E711" s="22" t="s">
        <v>688</v>
      </c>
      <c r="F711" s="23">
        <v>0</v>
      </c>
      <c r="G711" s="23">
        <v>0</v>
      </c>
      <c r="H711" s="52">
        <f t="shared" si="69"/>
        <v>0</v>
      </c>
      <c r="I711" s="54" t="e">
        <f t="shared" si="70"/>
        <v>#DIV/0!</v>
      </c>
    </row>
    <row r="712" spans="1:9" ht="51">
      <c r="A712" s="248" t="s">
        <v>712</v>
      </c>
      <c r="B712" s="248" t="s">
        <v>622</v>
      </c>
      <c r="C712" s="21" t="s">
        <v>90</v>
      </c>
      <c r="D712" s="21"/>
      <c r="E712" s="220" t="s">
        <v>118</v>
      </c>
      <c r="F712" s="23">
        <f>F713</f>
        <v>50</v>
      </c>
      <c r="G712" s="23">
        <f>G713</f>
        <v>50</v>
      </c>
      <c r="H712" s="52">
        <f t="shared" si="69"/>
        <v>0</v>
      </c>
      <c r="I712" s="54">
        <f t="shared" si="70"/>
        <v>1</v>
      </c>
    </row>
    <row r="713" spans="1:9" ht="51">
      <c r="A713" s="248" t="s">
        <v>712</v>
      </c>
      <c r="B713" s="248" t="s">
        <v>622</v>
      </c>
      <c r="C713" s="21"/>
      <c r="D713" s="21" t="s">
        <v>575</v>
      </c>
      <c r="E713" s="22" t="s">
        <v>688</v>
      </c>
      <c r="F713" s="23">
        <v>50</v>
      </c>
      <c r="G713" s="23">
        <v>50</v>
      </c>
      <c r="H713" s="52">
        <f t="shared" si="69"/>
        <v>0</v>
      </c>
      <c r="I713" s="54">
        <f t="shared" si="70"/>
        <v>1</v>
      </c>
    </row>
    <row r="714" spans="1:9" ht="89.25">
      <c r="A714" s="248" t="s">
        <v>712</v>
      </c>
      <c r="B714" s="248" t="s">
        <v>622</v>
      </c>
      <c r="C714" s="21" t="s">
        <v>91</v>
      </c>
      <c r="D714" s="21"/>
      <c r="E714" s="44" t="s">
        <v>116</v>
      </c>
      <c r="F714" s="23">
        <f>F715</f>
        <v>210.6</v>
      </c>
      <c r="G714" s="23">
        <f>G715</f>
        <v>210.6</v>
      </c>
      <c r="H714" s="52">
        <f t="shared" si="69"/>
        <v>0</v>
      </c>
      <c r="I714" s="54">
        <f t="shared" si="70"/>
        <v>1</v>
      </c>
    </row>
    <row r="715" spans="1:9" ht="63.75">
      <c r="A715" s="248" t="s">
        <v>712</v>
      </c>
      <c r="B715" s="248" t="s">
        <v>622</v>
      </c>
      <c r="C715" s="21" t="s">
        <v>92</v>
      </c>
      <c r="D715" s="21"/>
      <c r="E715" s="44" t="s">
        <v>119</v>
      </c>
      <c r="F715" s="23">
        <f>F716</f>
        <v>210.6</v>
      </c>
      <c r="G715" s="23">
        <f>G716</f>
        <v>210.6</v>
      </c>
      <c r="H715" s="52">
        <f t="shared" si="69"/>
        <v>0</v>
      </c>
      <c r="I715" s="54">
        <f t="shared" si="70"/>
        <v>1</v>
      </c>
    </row>
    <row r="716" spans="1:9" ht="51">
      <c r="A716" s="248" t="s">
        <v>712</v>
      </c>
      <c r="B716" s="248" t="s">
        <v>622</v>
      </c>
      <c r="C716" s="21"/>
      <c r="D716" s="21" t="s">
        <v>575</v>
      </c>
      <c r="E716" s="22" t="s">
        <v>688</v>
      </c>
      <c r="F716" s="23">
        <v>210.6</v>
      </c>
      <c r="G716" s="23">
        <v>210.6</v>
      </c>
      <c r="H716" s="52">
        <f t="shared" si="69"/>
        <v>0</v>
      </c>
      <c r="I716" s="54">
        <f t="shared" si="70"/>
        <v>1</v>
      </c>
    </row>
    <row r="717" spans="1:9" ht="12.75">
      <c r="A717" s="248" t="s">
        <v>712</v>
      </c>
      <c r="B717" s="248" t="s">
        <v>622</v>
      </c>
      <c r="C717" s="21" t="s">
        <v>582</v>
      </c>
      <c r="D717" s="21"/>
      <c r="E717" s="22" t="s">
        <v>871</v>
      </c>
      <c r="F717" s="23">
        <f>F718+F720+F722+F724+F726+F728</f>
        <v>20527.3</v>
      </c>
      <c r="G717" s="23">
        <f>G718+G720+G722+G724+G726+G728</f>
        <v>20527.3</v>
      </c>
      <c r="H717" s="52">
        <f t="shared" si="66"/>
        <v>0</v>
      </c>
      <c r="I717" s="54">
        <f t="shared" si="67"/>
        <v>1</v>
      </c>
    </row>
    <row r="718" spans="1:9" ht="89.25">
      <c r="A718" s="248" t="s">
        <v>712</v>
      </c>
      <c r="B718" s="248" t="s">
        <v>622</v>
      </c>
      <c r="C718" s="21" t="s">
        <v>721</v>
      </c>
      <c r="D718" s="21"/>
      <c r="E718" s="25" t="s">
        <v>722</v>
      </c>
      <c r="F718" s="23">
        <f>F719</f>
        <v>13545.7</v>
      </c>
      <c r="G718" s="23">
        <f>G719</f>
        <v>13545.7</v>
      </c>
      <c r="H718" s="52">
        <f t="shared" si="66"/>
        <v>0</v>
      </c>
      <c r="I718" s="54">
        <f t="shared" si="67"/>
        <v>1</v>
      </c>
    </row>
    <row r="719" spans="1:9" ht="51">
      <c r="A719" s="248" t="s">
        <v>712</v>
      </c>
      <c r="B719" s="248" t="s">
        <v>622</v>
      </c>
      <c r="C719" s="21"/>
      <c r="D719" s="21" t="s">
        <v>575</v>
      </c>
      <c r="E719" s="22" t="s">
        <v>688</v>
      </c>
      <c r="F719" s="23">
        <v>13545.7</v>
      </c>
      <c r="G719" s="23">
        <v>13545.7</v>
      </c>
      <c r="H719" s="52">
        <f t="shared" si="66"/>
        <v>0</v>
      </c>
      <c r="I719" s="54">
        <f t="shared" si="67"/>
        <v>1</v>
      </c>
    </row>
    <row r="720" spans="1:9" ht="76.5">
      <c r="A720" s="248" t="s">
        <v>712</v>
      </c>
      <c r="B720" s="248" t="s">
        <v>622</v>
      </c>
      <c r="C720" s="21" t="s">
        <v>723</v>
      </c>
      <c r="D720" s="21"/>
      <c r="E720" s="22" t="s">
        <v>724</v>
      </c>
      <c r="F720" s="23">
        <f>F721</f>
        <v>52.7</v>
      </c>
      <c r="G720" s="23">
        <f>G721</f>
        <v>52.7</v>
      </c>
      <c r="H720" s="52">
        <f t="shared" si="66"/>
        <v>0</v>
      </c>
      <c r="I720" s="54">
        <f t="shared" si="67"/>
        <v>1</v>
      </c>
    </row>
    <row r="721" spans="1:9" ht="51">
      <c r="A721" s="248" t="s">
        <v>712</v>
      </c>
      <c r="B721" s="248" t="s">
        <v>622</v>
      </c>
      <c r="C721" s="21"/>
      <c r="D721" s="21" t="s">
        <v>575</v>
      </c>
      <c r="E721" s="22" t="s">
        <v>688</v>
      </c>
      <c r="F721" s="23">
        <v>52.7</v>
      </c>
      <c r="G721" s="23">
        <v>52.7</v>
      </c>
      <c r="H721" s="52">
        <f t="shared" si="66"/>
        <v>0</v>
      </c>
      <c r="I721" s="54">
        <f t="shared" si="67"/>
        <v>1</v>
      </c>
    </row>
    <row r="722" spans="1:9" ht="89.25">
      <c r="A722" s="248" t="s">
        <v>712</v>
      </c>
      <c r="B722" s="248" t="s">
        <v>622</v>
      </c>
      <c r="C722" s="21" t="s">
        <v>1022</v>
      </c>
      <c r="D722" s="21"/>
      <c r="E722" s="22" t="s">
        <v>1023</v>
      </c>
      <c r="F722" s="23">
        <f>F723</f>
        <v>3499.8</v>
      </c>
      <c r="G722" s="23">
        <f>G723</f>
        <v>3499.8</v>
      </c>
      <c r="H722" s="52">
        <f t="shared" si="66"/>
        <v>0</v>
      </c>
      <c r="I722" s="54">
        <f t="shared" si="67"/>
        <v>1</v>
      </c>
    </row>
    <row r="723" spans="1:9" ht="51">
      <c r="A723" s="248" t="s">
        <v>712</v>
      </c>
      <c r="B723" s="248" t="s">
        <v>622</v>
      </c>
      <c r="C723" s="21"/>
      <c r="D723" s="21" t="s">
        <v>575</v>
      </c>
      <c r="E723" s="22" t="s">
        <v>688</v>
      </c>
      <c r="F723" s="23">
        <v>3499.8</v>
      </c>
      <c r="G723" s="23">
        <v>3499.8</v>
      </c>
      <c r="H723" s="52">
        <f t="shared" si="66"/>
        <v>0</v>
      </c>
      <c r="I723" s="54">
        <f t="shared" si="67"/>
        <v>1</v>
      </c>
    </row>
    <row r="724" spans="1:9" ht="76.5">
      <c r="A724" s="248" t="s">
        <v>712</v>
      </c>
      <c r="B724" s="248" t="s">
        <v>622</v>
      </c>
      <c r="C724" s="21" t="s">
        <v>1024</v>
      </c>
      <c r="D724" s="21"/>
      <c r="E724" s="22" t="s">
        <v>1025</v>
      </c>
      <c r="F724" s="23">
        <f>F725</f>
        <v>1589.9</v>
      </c>
      <c r="G724" s="23">
        <f>G725</f>
        <v>1589.9</v>
      </c>
      <c r="H724" s="52">
        <f t="shared" si="66"/>
        <v>0</v>
      </c>
      <c r="I724" s="54">
        <f t="shared" si="67"/>
        <v>1</v>
      </c>
    </row>
    <row r="725" spans="1:9" ht="51">
      <c r="A725" s="248" t="s">
        <v>712</v>
      </c>
      <c r="B725" s="248" t="s">
        <v>622</v>
      </c>
      <c r="C725" s="21"/>
      <c r="D725" s="21" t="s">
        <v>575</v>
      </c>
      <c r="E725" s="22" t="s">
        <v>688</v>
      </c>
      <c r="F725" s="23">
        <v>1589.9</v>
      </c>
      <c r="G725" s="23">
        <v>1589.9</v>
      </c>
      <c r="H725" s="52">
        <f t="shared" si="66"/>
        <v>0</v>
      </c>
      <c r="I725" s="54">
        <f t="shared" si="67"/>
        <v>1</v>
      </c>
    </row>
    <row r="726" spans="1:9" ht="76.5">
      <c r="A726" s="248" t="s">
        <v>712</v>
      </c>
      <c r="B726" s="248" t="s">
        <v>622</v>
      </c>
      <c r="C726" s="21" t="s">
        <v>1026</v>
      </c>
      <c r="D726" s="21"/>
      <c r="E726" s="22" t="s">
        <v>1027</v>
      </c>
      <c r="F726" s="23">
        <f>F727</f>
        <v>1286.1</v>
      </c>
      <c r="G726" s="23">
        <f>G727</f>
        <v>1286.1</v>
      </c>
      <c r="H726" s="52">
        <f t="shared" si="66"/>
        <v>0</v>
      </c>
      <c r="I726" s="54">
        <f t="shared" si="67"/>
        <v>1</v>
      </c>
    </row>
    <row r="727" spans="1:9" ht="51">
      <c r="A727" s="248" t="s">
        <v>712</v>
      </c>
      <c r="B727" s="248" t="s">
        <v>622</v>
      </c>
      <c r="C727" s="21"/>
      <c r="D727" s="21" t="s">
        <v>575</v>
      </c>
      <c r="E727" s="22" t="s">
        <v>688</v>
      </c>
      <c r="F727" s="23">
        <v>1286.1</v>
      </c>
      <c r="G727" s="23">
        <v>1286.1</v>
      </c>
      <c r="H727" s="52">
        <f t="shared" si="66"/>
        <v>0</v>
      </c>
      <c r="I727" s="54">
        <f t="shared" si="67"/>
        <v>1</v>
      </c>
    </row>
    <row r="728" spans="1:9" ht="76.5">
      <c r="A728" s="248" t="s">
        <v>712</v>
      </c>
      <c r="B728" s="248" t="s">
        <v>622</v>
      </c>
      <c r="C728" s="21" t="s">
        <v>1028</v>
      </c>
      <c r="D728" s="21"/>
      <c r="E728" s="22" t="s">
        <v>1029</v>
      </c>
      <c r="F728" s="23">
        <f>F729</f>
        <v>553.1</v>
      </c>
      <c r="G728" s="23">
        <f>G729</f>
        <v>553.1</v>
      </c>
      <c r="H728" s="52">
        <f t="shared" si="66"/>
        <v>0</v>
      </c>
      <c r="I728" s="54">
        <f t="shared" si="67"/>
        <v>1</v>
      </c>
    </row>
    <row r="729" spans="1:9" ht="51">
      <c r="A729" s="248" t="s">
        <v>712</v>
      </c>
      <c r="B729" s="248" t="s">
        <v>622</v>
      </c>
      <c r="C729" s="21"/>
      <c r="D729" s="21" t="s">
        <v>575</v>
      </c>
      <c r="E729" s="22" t="s">
        <v>688</v>
      </c>
      <c r="F729" s="23">
        <v>553.1</v>
      </c>
      <c r="G729" s="23">
        <v>553.1</v>
      </c>
      <c r="H729" s="52">
        <f t="shared" si="66"/>
        <v>0</v>
      </c>
      <c r="I729" s="54">
        <f t="shared" si="67"/>
        <v>1</v>
      </c>
    </row>
    <row r="730" spans="1:9" ht="12.75">
      <c r="A730" s="248" t="s">
        <v>712</v>
      </c>
      <c r="B730" s="248" t="s">
        <v>622</v>
      </c>
      <c r="C730" s="21" t="s">
        <v>583</v>
      </c>
      <c r="D730" s="21"/>
      <c r="E730" s="22" t="s">
        <v>872</v>
      </c>
      <c r="F730" s="23">
        <f>F731</f>
        <v>10539.5</v>
      </c>
      <c r="G730" s="23">
        <f>G731</f>
        <v>10539.5</v>
      </c>
      <c r="H730" s="52">
        <f t="shared" si="66"/>
        <v>0</v>
      </c>
      <c r="I730" s="54">
        <f t="shared" si="67"/>
        <v>1</v>
      </c>
    </row>
    <row r="731" spans="1:9" ht="51">
      <c r="A731" s="248" t="s">
        <v>712</v>
      </c>
      <c r="B731" s="248" t="s">
        <v>622</v>
      </c>
      <c r="C731" s="21" t="s">
        <v>725</v>
      </c>
      <c r="D731" s="21"/>
      <c r="E731" s="22" t="s">
        <v>726</v>
      </c>
      <c r="F731" s="23">
        <f>F732</f>
        <v>10539.5</v>
      </c>
      <c r="G731" s="23">
        <f>G732</f>
        <v>10539.5</v>
      </c>
      <c r="H731" s="52">
        <f t="shared" si="66"/>
        <v>0</v>
      </c>
      <c r="I731" s="54">
        <f t="shared" si="67"/>
        <v>1</v>
      </c>
    </row>
    <row r="732" spans="1:9" ht="51">
      <c r="A732" s="248" t="s">
        <v>712</v>
      </c>
      <c r="B732" s="248" t="s">
        <v>622</v>
      </c>
      <c r="C732" s="21"/>
      <c r="D732" s="21" t="s">
        <v>575</v>
      </c>
      <c r="E732" s="22" t="s">
        <v>688</v>
      </c>
      <c r="F732" s="23">
        <v>10539.5</v>
      </c>
      <c r="G732" s="23">
        <v>10539.5</v>
      </c>
      <c r="H732" s="52">
        <f t="shared" si="66"/>
        <v>0</v>
      </c>
      <c r="I732" s="54">
        <f t="shared" si="67"/>
        <v>1</v>
      </c>
    </row>
    <row r="733" spans="1:9" ht="63.75">
      <c r="A733" s="248" t="s">
        <v>712</v>
      </c>
      <c r="B733" s="248" t="s">
        <v>622</v>
      </c>
      <c r="C733" s="21" t="s">
        <v>985</v>
      </c>
      <c r="D733" s="21"/>
      <c r="E733" s="44" t="s">
        <v>988</v>
      </c>
      <c r="F733" s="23">
        <f>F734</f>
        <v>6734.9</v>
      </c>
      <c r="G733" s="23">
        <f>G734</f>
        <v>6732.4</v>
      </c>
      <c r="H733" s="52">
        <f>F733-G733</f>
        <v>2.5</v>
      </c>
      <c r="I733" s="54">
        <f>G733/F733</f>
        <v>0.9996287992397809</v>
      </c>
    </row>
    <row r="734" spans="1:9" ht="63.75">
      <c r="A734" s="248" t="s">
        <v>712</v>
      </c>
      <c r="B734" s="248" t="s">
        <v>622</v>
      </c>
      <c r="C734" s="21" t="s">
        <v>987</v>
      </c>
      <c r="D734" s="21"/>
      <c r="E734" s="22" t="s">
        <v>986</v>
      </c>
      <c r="F734" s="23">
        <f>F735</f>
        <v>6734.9</v>
      </c>
      <c r="G734" s="23">
        <f>G735</f>
        <v>6732.4</v>
      </c>
      <c r="H734" s="52">
        <f>F734-G734</f>
        <v>2.5</v>
      </c>
      <c r="I734" s="54">
        <f>G734/F734</f>
        <v>0.9996287992397809</v>
      </c>
    </row>
    <row r="735" spans="1:9" ht="51">
      <c r="A735" s="248" t="s">
        <v>712</v>
      </c>
      <c r="B735" s="248" t="s">
        <v>622</v>
      </c>
      <c r="C735" s="21"/>
      <c r="D735" s="24" t="s">
        <v>575</v>
      </c>
      <c r="E735" s="22" t="s">
        <v>688</v>
      </c>
      <c r="F735" s="23">
        <v>6734.9</v>
      </c>
      <c r="G735" s="23">
        <v>6732.4</v>
      </c>
      <c r="H735" s="52">
        <f>F735-G735</f>
        <v>2.5</v>
      </c>
      <c r="I735" s="54">
        <f>G735/F735</f>
        <v>0.9996287992397809</v>
      </c>
    </row>
    <row r="736" spans="1:9" ht="12.75">
      <c r="A736" s="248" t="s">
        <v>712</v>
      </c>
      <c r="B736" s="21" t="s">
        <v>628</v>
      </c>
      <c r="C736" s="21"/>
      <c r="D736" s="21"/>
      <c r="E736" s="22" t="s">
        <v>629</v>
      </c>
      <c r="F736" s="23">
        <f>F737+F741+F756</f>
        <v>2459.6000000000004</v>
      </c>
      <c r="G736" s="23">
        <f>G737+G741+G756</f>
        <v>2395.4</v>
      </c>
      <c r="H736" s="52">
        <f t="shared" si="66"/>
        <v>64.20000000000027</v>
      </c>
      <c r="I736" s="54">
        <f t="shared" si="67"/>
        <v>0.9738981948284273</v>
      </c>
    </row>
    <row r="737" spans="1:9" ht="12.75">
      <c r="A737" s="248" t="s">
        <v>712</v>
      </c>
      <c r="B737" s="21" t="s">
        <v>630</v>
      </c>
      <c r="C737" s="21"/>
      <c r="D737" s="21"/>
      <c r="E737" s="22" t="s">
        <v>631</v>
      </c>
      <c r="F737" s="23">
        <f aca="true" t="shared" si="71" ref="F737:G739">F738</f>
        <v>168.7</v>
      </c>
      <c r="G737" s="23">
        <f t="shared" si="71"/>
        <v>158.7</v>
      </c>
      <c r="H737" s="52">
        <f t="shared" si="66"/>
        <v>10</v>
      </c>
      <c r="I737" s="54">
        <f t="shared" si="67"/>
        <v>0.9407231772377</v>
      </c>
    </row>
    <row r="738" spans="1:9" ht="12.75">
      <c r="A738" s="248" t="s">
        <v>712</v>
      </c>
      <c r="B738" s="248" t="s">
        <v>630</v>
      </c>
      <c r="C738" s="21" t="s">
        <v>584</v>
      </c>
      <c r="D738" s="21"/>
      <c r="E738" s="22" t="s">
        <v>797</v>
      </c>
      <c r="F738" s="23">
        <f t="shared" si="71"/>
        <v>168.7</v>
      </c>
      <c r="G738" s="23">
        <f t="shared" si="71"/>
        <v>158.7</v>
      </c>
      <c r="H738" s="52">
        <f t="shared" si="66"/>
        <v>10</v>
      </c>
      <c r="I738" s="54">
        <f t="shared" si="67"/>
        <v>0.9407231772377</v>
      </c>
    </row>
    <row r="739" spans="1:9" ht="89.25">
      <c r="A739" s="248" t="s">
        <v>712</v>
      </c>
      <c r="B739" s="248" t="s">
        <v>630</v>
      </c>
      <c r="C739" s="21" t="s">
        <v>661</v>
      </c>
      <c r="D739" s="21"/>
      <c r="E739" s="22" t="s">
        <v>662</v>
      </c>
      <c r="F739" s="23">
        <f t="shared" si="71"/>
        <v>168.7</v>
      </c>
      <c r="G739" s="23">
        <f t="shared" si="71"/>
        <v>158.7</v>
      </c>
      <c r="H739" s="52">
        <f t="shared" si="66"/>
        <v>10</v>
      </c>
      <c r="I739" s="54">
        <f t="shared" si="67"/>
        <v>0.9407231772377</v>
      </c>
    </row>
    <row r="740" spans="1:9" ht="25.5">
      <c r="A740" s="248" t="s">
        <v>712</v>
      </c>
      <c r="B740" s="248" t="s">
        <v>630</v>
      </c>
      <c r="C740" s="21"/>
      <c r="D740" s="21" t="s">
        <v>557</v>
      </c>
      <c r="E740" s="22" t="s">
        <v>558</v>
      </c>
      <c r="F740" s="23">
        <v>168.7</v>
      </c>
      <c r="G740" s="23">
        <v>158.7</v>
      </c>
      <c r="H740" s="52">
        <f t="shared" si="66"/>
        <v>10</v>
      </c>
      <c r="I740" s="54">
        <f t="shared" si="67"/>
        <v>0.9407231772377</v>
      </c>
    </row>
    <row r="741" spans="1:9" ht="12.75">
      <c r="A741" s="248" t="s">
        <v>712</v>
      </c>
      <c r="B741" s="21" t="s">
        <v>632</v>
      </c>
      <c r="C741" s="21"/>
      <c r="D741" s="21"/>
      <c r="E741" s="22" t="s">
        <v>633</v>
      </c>
      <c r="F741" s="23">
        <f>F742+F751</f>
        <v>990.9000000000001</v>
      </c>
      <c r="G741" s="23">
        <f>G742+G751</f>
        <v>936.7</v>
      </c>
      <c r="H741" s="52">
        <f t="shared" si="66"/>
        <v>54.200000000000045</v>
      </c>
      <c r="I741" s="54">
        <f t="shared" si="67"/>
        <v>0.9453022504793621</v>
      </c>
    </row>
    <row r="742" spans="1:9" ht="38.25">
      <c r="A742" s="248" t="s">
        <v>712</v>
      </c>
      <c r="B742" s="248" t="s">
        <v>632</v>
      </c>
      <c r="C742" s="21" t="s">
        <v>570</v>
      </c>
      <c r="D742" s="21"/>
      <c r="E742" s="44" t="s">
        <v>811</v>
      </c>
      <c r="F742" s="23">
        <f>F743</f>
        <v>913.9000000000001</v>
      </c>
      <c r="G742" s="23">
        <f>G743</f>
        <v>860.7</v>
      </c>
      <c r="H742" s="52">
        <f t="shared" si="66"/>
        <v>53.200000000000045</v>
      </c>
      <c r="I742" s="54">
        <f t="shared" si="67"/>
        <v>0.9417879417879418</v>
      </c>
    </row>
    <row r="743" spans="1:9" ht="89.25">
      <c r="A743" s="248" t="s">
        <v>712</v>
      </c>
      <c r="B743" s="248" t="s">
        <v>632</v>
      </c>
      <c r="C743" s="21" t="s">
        <v>810</v>
      </c>
      <c r="D743" s="21"/>
      <c r="E743" s="44" t="s">
        <v>812</v>
      </c>
      <c r="F743" s="23">
        <f>F746+F744+F749</f>
        <v>913.9000000000001</v>
      </c>
      <c r="G743" s="23">
        <f>G746+G744+G749</f>
        <v>860.7</v>
      </c>
      <c r="H743" s="52">
        <f t="shared" si="66"/>
        <v>53.200000000000045</v>
      </c>
      <c r="I743" s="54">
        <f t="shared" si="67"/>
        <v>0.9417879417879418</v>
      </c>
    </row>
    <row r="744" spans="1:9" ht="63.75">
      <c r="A744" s="248" t="s">
        <v>712</v>
      </c>
      <c r="B744" s="248" t="s">
        <v>632</v>
      </c>
      <c r="C744" s="21" t="s">
        <v>808</v>
      </c>
      <c r="D744" s="21"/>
      <c r="E744" s="22" t="s">
        <v>809</v>
      </c>
      <c r="F744" s="23">
        <f>F745</f>
        <v>137.7</v>
      </c>
      <c r="G744" s="23">
        <f>G745</f>
        <v>135.9</v>
      </c>
      <c r="H744" s="52">
        <f t="shared" si="66"/>
        <v>1.799999999999983</v>
      </c>
      <c r="I744" s="54">
        <f t="shared" si="67"/>
        <v>0.9869281045751636</v>
      </c>
    </row>
    <row r="745" spans="1:9" ht="51">
      <c r="A745" s="248" t="s">
        <v>712</v>
      </c>
      <c r="B745" s="248" t="s">
        <v>632</v>
      </c>
      <c r="C745" s="21"/>
      <c r="D745" s="21" t="s">
        <v>575</v>
      </c>
      <c r="E745" s="22" t="s">
        <v>688</v>
      </c>
      <c r="F745" s="23">
        <v>137.7</v>
      </c>
      <c r="G745" s="23">
        <v>135.9</v>
      </c>
      <c r="H745" s="52">
        <f t="shared" si="66"/>
        <v>1.799999999999983</v>
      </c>
      <c r="I745" s="54">
        <f t="shared" si="67"/>
        <v>0.9869281045751636</v>
      </c>
    </row>
    <row r="746" spans="1:9" ht="127.5">
      <c r="A746" s="248" t="s">
        <v>712</v>
      </c>
      <c r="B746" s="248" t="s">
        <v>632</v>
      </c>
      <c r="C746" s="21" t="s">
        <v>873</v>
      </c>
      <c r="D746" s="21"/>
      <c r="E746" s="22" t="s">
        <v>756</v>
      </c>
      <c r="F746" s="23">
        <f>F747+F748</f>
        <v>598.2</v>
      </c>
      <c r="G746" s="23">
        <f>G747+G748</f>
        <v>550</v>
      </c>
      <c r="H746" s="52">
        <f t="shared" si="66"/>
        <v>48.200000000000045</v>
      </c>
      <c r="I746" s="54">
        <f t="shared" si="67"/>
        <v>0.9194249414911401</v>
      </c>
    </row>
    <row r="747" spans="1:9" ht="25.5">
      <c r="A747" s="248" t="s">
        <v>712</v>
      </c>
      <c r="B747" s="248" t="s">
        <v>632</v>
      </c>
      <c r="C747" s="21"/>
      <c r="D747" s="21" t="s">
        <v>557</v>
      </c>
      <c r="E747" s="22" t="s">
        <v>558</v>
      </c>
      <c r="F747" s="23">
        <v>69.5</v>
      </c>
      <c r="G747" s="23">
        <v>65.3</v>
      </c>
      <c r="H747" s="52">
        <f t="shared" si="66"/>
        <v>4.200000000000003</v>
      </c>
      <c r="I747" s="54">
        <f t="shared" si="67"/>
        <v>0.939568345323741</v>
      </c>
    </row>
    <row r="748" spans="1:9" ht="51">
      <c r="A748" s="248" t="s">
        <v>712</v>
      </c>
      <c r="B748" s="248" t="s">
        <v>632</v>
      </c>
      <c r="C748" s="21"/>
      <c r="D748" s="21" t="s">
        <v>575</v>
      </c>
      <c r="E748" s="22" t="s">
        <v>688</v>
      </c>
      <c r="F748" s="23">
        <v>528.7</v>
      </c>
      <c r="G748" s="23">
        <v>484.7</v>
      </c>
      <c r="H748" s="52">
        <f t="shared" si="66"/>
        <v>44.00000000000006</v>
      </c>
      <c r="I748" s="54">
        <f t="shared" si="67"/>
        <v>0.9167770001891431</v>
      </c>
    </row>
    <row r="749" spans="1:9" ht="102">
      <c r="A749" s="248" t="s">
        <v>712</v>
      </c>
      <c r="B749" s="248" t="s">
        <v>632</v>
      </c>
      <c r="C749" s="21" t="s">
        <v>839</v>
      </c>
      <c r="D749" s="21"/>
      <c r="E749" s="22" t="s">
        <v>840</v>
      </c>
      <c r="F749" s="23">
        <f>F750</f>
        <v>178</v>
      </c>
      <c r="G749" s="23">
        <f>G750</f>
        <v>174.8</v>
      </c>
      <c r="H749" s="52">
        <f t="shared" si="66"/>
        <v>3.1999999999999886</v>
      </c>
      <c r="I749" s="54">
        <f t="shared" si="67"/>
        <v>0.9820224719101124</v>
      </c>
    </row>
    <row r="750" spans="1:9" ht="51">
      <c r="A750" s="248" t="s">
        <v>712</v>
      </c>
      <c r="B750" s="248" t="s">
        <v>632</v>
      </c>
      <c r="C750" s="21"/>
      <c r="D750" s="21" t="s">
        <v>575</v>
      </c>
      <c r="E750" s="22" t="s">
        <v>688</v>
      </c>
      <c r="F750" s="23">
        <v>178</v>
      </c>
      <c r="G750" s="23">
        <v>174.8</v>
      </c>
      <c r="H750" s="52">
        <f t="shared" si="66"/>
        <v>3.1999999999999886</v>
      </c>
      <c r="I750" s="54">
        <f t="shared" si="67"/>
        <v>0.9820224719101124</v>
      </c>
    </row>
    <row r="751" spans="1:9" ht="12.75">
      <c r="A751" s="248" t="s">
        <v>712</v>
      </c>
      <c r="B751" s="248" t="s">
        <v>632</v>
      </c>
      <c r="C751" s="21" t="s">
        <v>584</v>
      </c>
      <c r="D751" s="21"/>
      <c r="E751" s="22" t="s">
        <v>797</v>
      </c>
      <c r="F751" s="23">
        <f>F752+F754</f>
        <v>77</v>
      </c>
      <c r="G751" s="23">
        <f>G752+G754</f>
        <v>76</v>
      </c>
      <c r="H751" s="52">
        <f t="shared" si="66"/>
        <v>1</v>
      </c>
      <c r="I751" s="54">
        <f t="shared" si="67"/>
        <v>0.987012987012987</v>
      </c>
    </row>
    <row r="752" spans="1:9" ht="89.25">
      <c r="A752" s="248" t="s">
        <v>712</v>
      </c>
      <c r="B752" s="248" t="s">
        <v>632</v>
      </c>
      <c r="C752" s="21" t="s">
        <v>748</v>
      </c>
      <c r="D752" s="21"/>
      <c r="E752" s="22" t="s">
        <v>749</v>
      </c>
      <c r="F752" s="23">
        <f>F753</f>
        <v>69</v>
      </c>
      <c r="G752" s="23">
        <f>G753</f>
        <v>68</v>
      </c>
      <c r="H752" s="52">
        <f t="shared" si="66"/>
        <v>1</v>
      </c>
      <c r="I752" s="54">
        <f t="shared" si="67"/>
        <v>0.9855072463768116</v>
      </c>
    </row>
    <row r="753" spans="1:9" ht="51">
      <c r="A753" s="248" t="s">
        <v>712</v>
      </c>
      <c r="B753" s="248" t="s">
        <v>632</v>
      </c>
      <c r="C753" s="21"/>
      <c r="D753" s="21" t="s">
        <v>575</v>
      </c>
      <c r="E753" s="22" t="s">
        <v>688</v>
      </c>
      <c r="F753" s="23">
        <v>69</v>
      </c>
      <c r="G753" s="23">
        <v>68</v>
      </c>
      <c r="H753" s="52">
        <f t="shared" si="66"/>
        <v>1</v>
      </c>
      <c r="I753" s="54">
        <f t="shared" si="67"/>
        <v>0.9855072463768116</v>
      </c>
    </row>
    <row r="754" spans="1:9" ht="25.5">
      <c r="A754" s="248" t="s">
        <v>712</v>
      </c>
      <c r="B754" s="248" t="s">
        <v>632</v>
      </c>
      <c r="C754" s="21" t="s">
        <v>970</v>
      </c>
      <c r="D754" s="21"/>
      <c r="E754" s="22" t="s">
        <v>969</v>
      </c>
      <c r="F754" s="23">
        <f>F755</f>
        <v>8</v>
      </c>
      <c r="G754" s="23">
        <f>G755</f>
        <v>8</v>
      </c>
      <c r="H754" s="52">
        <f>F754-G754</f>
        <v>0</v>
      </c>
      <c r="I754" s="54">
        <f>G754/F754</f>
        <v>1</v>
      </c>
    </row>
    <row r="755" spans="1:9" ht="25.5">
      <c r="A755" s="248" t="s">
        <v>712</v>
      </c>
      <c r="B755" s="248" t="s">
        <v>632</v>
      </c>
      <c r="C755" s="21"/>
      <c r="D755" s="21" t="s">
        <v>557</v>
      </c>
      <c r="E755" s="22" t="s">
        <v>558</v>
      </c>
      <c r="F755" s="23">
        <v>8</v>
      </c>
      <c r="G755" s="23">
        <v>8</v>
      </c>
      <c r="H755" s="52">
        <f>F755-G755</f>
        <v>0</v>
      </c>
      <c r="I755" s="54">
        <f>G755/F755</f>
        <v>1</v>
      </c>
    </row>
    <row r="756" spans="1:9" ht="25.5">
      <c r="A756" s="248" t="s">
        <v>712</v>
      </c>
      <c r="B756" s="21" t="s">
        <v>879</v>
      </c>
      <c r="C756" s="21"/>
      <c r="D756" s="21"/>
      <c r="E756" s="44" t="s">
        <v>880</v>
      </c>
      <c r="F756" s="23">
        <f aca="true" t="shared" si="72" ref="F756:G758">F757</f>
        <v>1300</v>
      </c>
      <c r="G756" s="23">
        <f t="shared" si="72"/>
        <v>1300</v>
      </c>
      <c r="H756" s="52">
        <f t="shared" si="66"/>
        <v>0</v>
      </c>
      <c r="I756" s="54">
        <f t="shared" si="67"/>
        <v>1</v>
      </c>
    </row>
    <row r="757" spans="1:9" ht="51">
      <c r="A757" s="248" t="s">
        <v>712</v>
      </c>
      <c r="B757" s="248" t="s">
        <v>879</v>
      </c>
      <c r="C757" s="21" t="s">
        <v>825</v>
      </c>
      <c r="D757" s="21"/>
      <c r="E757" s="44" t="s">
        <v>827</v>
      </c>
      <c r="F757" s="23">
        <f t="shared" si="72"/>
        <v>1300</v>
      </c>
      <c r="G757" s="23">
        <f t="shared" si="72"/>
        <v>1300</v>
      </c>
      <c r="H757" s="52">
        <f t="shared" si="66"/>
        <v>0</v>
      </c>
      <c r="I757" s="54">
        <f t="shared" si="67"/>
        <v>1</v>
      </c>
    </row>
    <row r="758" spans="1:9" ht="114.75">
      <c r="A758" s="248" t="s">
        <v>712</v>
      </c>
      <c r="B758" s="248" t="s">
        <v>879</v>
      </c>
      <c r="C758" s="21" t="s">
        <v>881</v>
      </c>
      <c r="D758" s="21"/>
      <c r="E758" s="44" t="s">
        <v>882</v>
      </c>
      <c r="F758" s="23">
        <f t="shared" si="72"/>
        <v>1300</v>
      </c>
      <c r="G758" s="23">
        <f t="shared" si="72"/>
        <v>1300</v>
      </c>
      <c r="H758" s="52">
        <f aca="true" t="shared" si="73" ref="H758:H849">F758-G758</f>
        <v>0</v>
      </c>
      <c r="I758" s="54">
        <f aca="true" t="shared" si="74" ref="I758:I849">G758/F758</f>
        <v>1</v>
      </c>
    </row>
    <row r="759" spans="1:9" ht="67.5" customHeight="1">
      <c r="A759" s="248" t="s">
        <v>712</v>
      </c>
      <c r="B759" s="248" t="s">
        <v>879</v>
      </c>
      <c r="C759" s="21" t="s">
        <v>883</v>
      </c>
      <c r="D759" s="21"/>
      <c r="E759" s="44" t="s">
        <v>884</v>
      </c>
      <c r="F759" s="23">
        <f>F760+F761</f>
        <v>1300</v>
      </c>
      <c r="G759" s="23">
        <f>G760+G761</f>
        <v>1300</v>
      </c>
      <c r="H759" s="52">
        <f t="shared" si="73"/>
        <v>0</v>
      </c>
      <c r="I759" s="54">
        <f t="shared" si="74"/>
        <v>1</v>
      </c>
    </row>
    <row r="760" spans="1:9" ht="38.25">
      <c r="A760" s="248" t="s">
        <v>712</v>
      </c>
      <c r="B760" s="248" t="s">
        <v>879</v>
      </c>
      <c r="C760" s="21"/>
      <c r="D760" s="21" t="s">
        <v>553</v>
      </c>
      <c r="E760" s="22" t="s">
        <v>660</v>
      </c>
      <c r="F760" s="23">
        <v>0</v>
      </c>
      <c r="G760" s="23">
        <v>0</v>
      </c>
      <c r="H760" s="52">
        <f t="shared" si="73"/>
        <v>0</v>
      </c>
      <c r="I760" s="54" t="e">
        <f t="shared" si="74"/>
        <v>#DIV/0!</v>
      </c>
    </row>
    <row r="761" spans="1:9" ht="51">
      <c r="A761" s="248" t="s">
        <v>712</v>
      </c>
      <c r="B761" s="248" t="s">
        <v>879</v>
      </c>
      <c r="C761" s="21"/>
      <c r="D761" s="21" t="s">
        <v>575</v>
      </c>
      <c r="E761" s="22" t="s">
        <v>688</v>
      </c>
      <c r="F761" s="23">
        <v>1300</v>
      </c>
      <c r="G761" s="23">
        <v>1300</v>
      </c>
      <c r="H761" s="52">
        <f t="shared" si="73"/>
        <v>0</v>
      </c>
      <c r="I761" s="54">
        <f t="shared" si="74"/>
        <v>1</v>
      </c>
    </row>
    <row r="762" spans="1:9" ht="12.75">
      <c r="A762" s="248" t="s">
        <v>712</v>
      </c>
      <c r="B762" s="21" t="s">
        <v>638</v>
      </c>
      <c r="C762" s="21"/>
      <c r="D762" s="21"/>
      <c r="E762" s="22" t="s">
        <v>639</v>
      </c>
      <c r="F762" s="23">
        <f>F763</f>
        <v>12091.4</v>
      </c>
      <c r="G762" s="23">
        <f>G763</f>
        <v>11821.3</v>
      </c>
      <c r="H762" s="52">
        <f t="shared" si="73"/>
        <v>270.10000000000036</v>
      </c>
      <c r="I762" s="54">
        <f t="shared" si="74"/>
        <v>0.977661809219776</v>
      </c>
    </row>
    <row r="763" spans="1:9" ht="12.75">
      <c r="A763" s="248" t="s">
        <v>712</v>
      </c>
      <c r="B763" s="248" t="s">
        <v>640</v>
      </c>
      <c r="C763" s="21"/>
      <c r="D763" s="21"/>
      <c r="E763" s="22" t="s">
        <v>641</v>
      </c>
      <c r="F763" s="23">
        <f>F772+F764+F768+F775</f>
        <v>12091.4</v>
      </c>
      <c r="G763" s="23">
        <f>G772+G764+G768+G775</f>
        <v>11821.3</v>
      </c>
      <c r="H763" s="52">
        <f t="shared" si="73"/>
        <v>270.10000000000036</v>
      </c>
      <c r="I763" s="54">
        <f t="shared" si="74"/>
        <v>0.977661809219776</v>
      </c>
    </row>
    <row r="764" spans="1:9" ht="25.5">
      <c r="A764" s="248" t="s">
        <v>712</v>
      </c>
      <c r="B764" s="248" t="s">
        <v>640</v>
      </c>
      <c r="C764" s="21" t="s">
        <v>565</v>
      </c>
      <c r="D764" s="21"/>
      <c r="E764" s="22" t="s">
        <v>807</v>
      </c>
      <c r="F764" s="23">
        <f>F765</f>
        <v>200.9</v>
      </c>
      <c r="G764" s="23">
        <f>G765</f>
        <v>200.9</v>
      </c>
      <c r="H764" s="52">
        <f t="shared" si="73"/>
        <v>0</v>
      </c>
      <c r="I764" s="54">
        <f t="shared" si="74"/>
        <v>1</v>
      </c>
    </row>
    <row r="765" spans="1:9" ht="25.5">
      <c r="A765" s="248" t="s">
        <v>712</v>
      </c>
      <c r="B765" s="248" t="s">
        <v>640</v>
      </c>
      <c r="C765" s="21" t="s">
        <v>929</v>
      </c>
      <c r="D765" s="21"/>
      <c r="E765" s="22" t="s">
        <v>930</v>
      </c>
      <c r="F765" s="23">
        <f>F766+F767</f>
        <v>200.9</v>
      </c>
      <c r="G765" s="23">
        <f>G766+G767</f>
        <v>200.9</v>
      </c>
      <c r="H765" s="52">
        <f t="shared" si="73"/>
        <v>0</v>
      </c>
      <c r="I765" s="54">
        <f t="shared" si="74"/>
        <v>1</v>
      </c>
    </row>
    <row r="766" spans="1:9" ht="38.25">
      <c r="A766" s="248" t="s">
        <v>712</v>
      </c>
      <c r="B766" s="248" t="s">
        <v>640</v>
      </c>
      <c r="C766" s="21"/>
      <c r="D766" s="21" t="s">
        <v>553</v>
      </c>
      <c r="E766" s="22" t="s">
        <v>660</v>
      </c>
      <c r="F766" s="23">
        <v>153</v>
      </c>
      <c r="G766" s="23">
        <v>153</v>
      </c>
      <c r="H766" s="52">
        <f t="shared" si="73"/>
        <v>0</v>
      </c>
      <c r="I766" s="54">
        <f t="shared" si="74"/>
        <v>1</v>
      </c>
    </row>
    <row r="767" spans="1:9" ht="51">
      <c r="A767" s="248" t="s">
        <v>712</v>
      </c>
      <c r="B767" s="248" t="s">
        <v>640</v>
      </c>
      <c r="C767" s="21"/>
      <c r="D767" s="21" t="s">
        <v>575</v>
      </c>
      <c r="E767" s="22" t="s">
        <v>688</v>
      </c>
      <c r="F767" s="23">
        <v>47.9</v>
      </c>
      <c r="G767" s="23">
        <v>47.9</v>
      </c>
      <c r="H767" s="52">
        <f>F767-G767</f>
        <v>0</v>
      </c>
      <c r="I767" s="54">
        <f>G767/F767</f>
        <v>1</v>
      </c>
    </row>
    <row r="768" spans="1:9" ht="38.25">
      <c r="A768" s="248" t="s">
        <v>712</v>
      </c>
      <c r="B768" s="248" t="s">
        <v>640</v>
      </c>
      <c r="C768" s="21" t="s">
        <v>614</v>
      </c>
      <c r="D768" s="21"/>
      <c r="E768" s="44" t="s">
        <v>132</v>
      </c>
      <c r="F768" s="23">
        <f aca="true" t="shared" si="75" ref="F768:G770">F769</f>
        <v>0</v>
      </c>
      <c r="G768" s="23">
        <f t="shared" si="75"/>
        <v>0</v>
      </c>
      <c r="H768" s="52">
        <f>F768-G768</f>
        <v>0</v>
      </c>
      <c r="I768" s="54" t="e">
        <f>G768/F768</f>
        <v>#DIV/0!</v>
      </c>
    </row>
    <row r="769" spans="1:9" ht="63.75">
      <c r="A769" s="248" t="s">
        <v>712</v>
      </c>
      <c r="B769" s="248" t="s">
        <v>640</v>
      </c>
      <c r="C769" s="21" t="s">
        <v>105</v>
      </c>
      <c r="D769" s="21"/>
      <c r="E769" s="44" t="s">
        <v>133</v>
      </c>
      <c r="F769" s="23">
        <f t="shared" si="75"/>
        <v>0</v>
      </c>
      <c r="G769" s="23">
        <f t="shared" si="75"/>
        <v>0</v>
      </c>
      <c r="H769" s="52">
        <f>F769-G769</f>
        <v>0</v>
      </c>
      <c r="I769" s="54" t="e">
        <f>G769/F769</f>
        <v>#DIV/0!</v>
      </c>
    </row>
    <row r="770" spans="1:9" ht="51">
      <c r="A770" s="248" t="s">
        <v>712</v>
      </c>
      <c r="B770" s="248" t="s">
        <v>640</v>
      </c>
      <c r="C770" s="21" t="s">
        <v>106</v>
      </c>
      <c r="D770" s="21"/>
      <c r="E770" s="22" t="s">
        <v>134</v>
      </c>
      <c r="F770" s="23">
        <f t="shared" si="75"/>
        <v>0</v>
      </c>
      <c r="G770" s="23">
        <f t="shared" si="75"/>
        <v>0</v>
      </c>
      <c r="H770" s="52">
        <f>F770-G770</f>
        <v>0</v>
      </c>
      <c r="I770" s="54" t="e">
        <f>G770/F770</f>
        <v>#DIV/0!</v>
      </c>
    </row>
    <row r="771" spans="1:9" ht="12.75">
      <c r="A771" s="248" t="s">
        <v>712</v>
      </c>
      <c r="B771" s="248" t="s">
        <v>640</v>
      </c>
      <c r="C771" s="21"/>
      <c r="D771" s="21" t="s">
        <v>554</v>
      </c>
      <c r="E771" s="22" t="s">
        <v>555</v>
      </c>
      <c r="F771" s="23"/>
      <c r="G771" s="23">
        <v>0</v>
      </c>
      <c r="H771" s="52">
        <f>F771-G771</f>
        <v>0</v>
      </c>
      <c r="I771" s="54" t="e">
        <f>G771/F771</f>
        <v>#DIV/0!</v>
      </c>
    </row>
    <row r="772" spans="1:9" ht="12.75">
      <c r="A772" s="248" t="s">
        <v>712</v>
      </c>
      <c r="B772" s="248" t="s">
        <v>640</v>
      </c>
      <c r="C772" s="21" t="s">
        <v>563</v>
      </c>
      <c r="D772" s="21"/>
      <c r="E772" s="22" t="s">
        <v>874</v>
      </c>
      <c r="F772" s="23">
        <f>F773</f>
        <v>10016.5</v>
      </c>
      <c r="G772" s="23">
        <f>G773</f>
        <v>10016.5</v>
      </c>
      <c r="H772" s="52">
        <f t="shared" si="73"/>
        <v>0</v>
      </c>
      <c r="I772" s="54">
        <f t="shared" si="74"/>
        <v>1</v>
      </c>
    </row>
    <row r="773" spans="1:9" ht="48" customHeight="1">
      <c r="A773" s="248" t="s">
        <v>712</v>
      </c>
      <c r="B773" s="248" t="s">
        <v>640</v>
      </c>
      <c r="C773" s="21" t="s">
        <v>729</v>
      </c>
      <c r="D773" s="21"/>
      <c r="E773" s="22" t="s">
        <v>730</v>
      </c>
      <c r="F773" s="23">
        <f>F774</f>
        <v>10016.5</v>
      </c>
      <c r="G773" s="23">
        <f>G774</f>
        <v>10016.5</v>
      </c>
      <c r="H773" s="52">
        <f t="shared" si="73"/>
        <v>0</v>
      </c>
      <c r="I773" s="54">
        <f t="shared" si="74"/>
        <v>1</v>
      </c>
    </row>
    <row r="774" spans="1:9" ht="51">
      <c r="A774" s="248" t="s">
        <v>712</v>
      </c>
      <c r="B774" s="248" t="s">
        <v>640</v>
      </c>
      <c r="C774" s="21"/>
      <c r="D774" s="21" t="s">
        <v>575</v>
      </c>
      <c r="E774" s="22" t="s">
        <v>688</v>
      </c>
      <c r="F774" s="23">
        <v>10016.5</v>
      </c>
      <c r="G774" s="23">
        <v>10016.5</v>
      </c>
      <c r="H774" s="52">
        <f t="shared" si="73"/>
        <v>0</v>
      </c>
      <c r="I774" s="54">
        <f t="shared" si="74"/>
        <v>1</v>
      </c>
    </row>
    <row r="775" spans="1:9" ht="53.25" customHeight="1">
      <c r="A775" s="248" t="s">
        <v>712</v>
      </c>
      <c r="B775" s="248" t="s">
        <v>640</v>
      </c>
      <c r="C775" s="21" t="s">
        <v>985</v>
      </c>
      <c r="D775" s="21"/>
      <c r="E775" s="44" t="s">
        <v>988</v>
      </c>
      <c r="F775" s="23">
        <f>F776</f>
        <v>1874</v>
      </c>
      <c r="G775" s="23">
        <f>G776</f>
        <v>1603.9</v>
      </c>
      <c r="H775" s="52">
        <f>F775-G775</f>
        <v>270.0999999999999</v>
      </c>
      <c r="I775" s="54">
        <f>G775/F775</f>
        <v>0.8558697972251869</v>
      </c>
    </row>
    <row r="776" spans="1:9" ht="63.75">
      <c r="A776" s="248" t="s">
        <v>712</v>
      </c>
      <c r="B776" s="248" t="s">
        <v>640</v>
      </c>
      <c r="C776" s="21" t="s">
        <v>987</v>
      </c>
      <c r="D776" s="21"/>
      <c r="E776" s="22" t="s">
        <v>986</v>
      </c>
      <c r="F776" s="23">
        <f>F777</f>
        <v>1874</v>
      </c>
      <c r="G776" s="23">
        <f>G777</f>
        <v>1603.9</v>
      </c>
      <c r="H776" s="52">
        <f>F776-G776</f>
        <v>270.0999999999999</v>
      </c>
      <c r="I776" s="54">
        <f>G776/F776</f>
        <v>0.8558697972251869</v>
      </c>
    </row>
    <row r="777" spans="1:9" ht="51">
      <c r="A777" s="248" t="s">
        <v>712</v>
      </c>
      <c r="B777" s="248" t="s">
        <v>640</v>
      </c>
      <c r="C777" s="21"/>
      <c r="D777" s="24" t="s">
        <v>575</v>
      </c>
      <c r="E777" s="22" t="s">
        <v>688</v>
      </c>
      <c r="F777" s="23">
        <v>1874</v>
      </c>
      <c r="G777" s="23">
        <v>1603.9</v>
      </c>
      <c r="H777" s="52">
        <f>F777-G777</f>
        <v>270.0999999999999</v>
      </c>
      <c r="I777" s="54">
        <f>G777/F777</f>
        <v>0.8558697972251869</v>
      </c>
    </row>
    <row r="778" spans="1:9" ht="12.75">
      <c r="A778" s="248" t="s">
        <v>712</v>
      </c>
      <c r="B778" s="21"/>
      <c r="C778" s="21"/>
      <c r="D778" s="21"/>
      <c r="E778" s="22"/>
      <c r="F778" s="23"/>
      <c r="G778" s="23"/>
      <c r="H778" s="36"/>
      <c r="I778" s="53"/>
    </row>
    <row r="779" spans="1:15" s="32" customFormat="1" ht="51">
      <c r="A779" s="19" t="s">
        <v>731</v>
      </c>
      <c r="B779" s="19"/>
      <c r="C779" s="19"/>
      <c r="D779" s="19"/>
      <c r="E779" s="35" t="s">
        <v>732</v>
      </c>
      <c r="F779" s="33">
        <f>F780</f>
        <v>11525.5</v>
      </c>
      <c r="G779" s="33">
        <f>G780</f>
        <v>11397.4</v>
      </c>
      <c r="H779" s="36">
        <f t="shared" si="73"/>
        <v>128.10000000000036</v>
      </c>
      <c r="I779" s="53">
        <f t="shared" si="74"/>
        <v>0.9888855147282113</v>
      </c>
      <c r="K779" s="246"/>
      <c r="L779" s="246"/>
      <c r="M779" s="246"/>
      <c r="N779" s="246"/>
      <c r="O779" s="246"/>
    </row>
    <row r="780" spans="1:9" ht="25.5">
      <c r="A780" s="248" t="s">
        <v>731</v>
      </c>
      <c r="B780" s="21" t="s">
        <v>548</v>
      </c>
      <c r="C780" s="21"/>
      <c r="D780" s="21"/>
      <c r="E780" s="22" t="s">
        <v>549</v>
      </c>
      <c r="F780" s="23">
        <f>F781</f>
        <v>11525.5</v>
      </c>
      <c r="G780" s="23">
        <f>G781</f>
        <v>11397.4</v>
      </c>
      <c r="H780" s="52">
        <f t="shared" si="73"/>
        <v>128.10000000000036</v>
      </c>
      <c r="I780" s="54">
        <f t="shared" si="74"/>
        <v>0.9888855147282113</v>
      </c>
    </row>
    <row r="781" spans="1:9" ht="25.5">
      <c r="A781" s="248" t="s">
        <v>731</v>
      </c>
      <c r="B781" s="21" t="s">
        <v>568</v>
      </c>
      <c r="C781" s="21"/>
      <c r="D781" s="21"/>
      <c r="E781" s="22" t="s">
        <v>569</v>
      </c>
      <c r="F781" s="23">
        <f>F782+F787+F791</f>
        <v>11525.5</v>
      </c>
      <c r="G781" s="23">
        <f>G782+G787+G791</f>
        <v>11397.4</v>
      </c>
      <c r="H781" s="52">
        <f t="shared" si="73"/>
        <v>128.10000000000036</v>
      </c>
      <c r="I781" s="54">
        <f t="shared" si="74"/>
        <v>0.9888855147282113</v>
      </c>
    </row>
    <row r="782" spans="1:9" ht="25.5">
      <c r="A782" s="248" t="s">
        <v>731</v>
      </c>
      <c r="B782" s="248" t="s">
        <v>568</v>
      </c>
      <c r="C782" s="21" t="s">
        <v>591</v>
      </c>
      <c r="D782" s="21"/>
      <c r="E782" s="22" t="s">
        <v>795</v>
      </c>
      <c r="F782" s="23">
        <f>F783</f>
        <v>10956.3</v>
      </c>
      <c r="G782" s="23">
        <f>G783</f>
        <v>10956.3</v>
      </c>
      <c r="H782" s="52">
        <f t="shared" si="73"/>
        <v>0</v>
      </c>
      <c r="I782" s="54">
        <f t="shared" si="74"/>
        <v>1</v>
      </c>
    </row>
    <row r="783" spans="1:9" ht="25.5">
      <c r="A783" s="248" t="s">
        <v>731</v>
      </c>
      <c r="B783" s="248" t="s">
        <v>568</v>
      </c>
      <c r="C783" s="21" t="s">
        <v>733</v>
      </c>
      <c r="D783" s="21"/>
      <c r="E783" s="22" t="s">
        <v>574</v>
      </c>
      <c r="F783" s="23">
        <f>SUM(F784:F786)</f>
        <v>10956.3</v>
      </c>
      <c r="G783" s="23">
        <f>SUM(G784:G786)</f>
        <v>10956.3</v>
      </c>
      <c r="H783" s="52">
        <f t="shared" si="73"/>
        <v>0</v>
      </c>
      <c r="I783" s="54">
        <f t="shared" si="74"/>
        <v>1</v>
      </c>
    </row>
    <row r="784" spans="1:9" ht="89.25">
      <c r="A784" s="248" t="s">
        <v>731</v>
      </c>
      <c r="B784" s="248" t="s">
        <v>568</v>
      </c>
      <c r="C784" s="21"/>
      <c r="D784" s="21" t="s">
        <v>552</v>
      </c>
      <c r="E784" s="22" t="s">
        <v>659</v>
      </c>
      <c r="F784" s="23">
        <v>10324.9</v>
      </c>
      <c r="G784" s="23">
        <v>10324.9</v>
      </c>
      <c r="H784" s="52">
        <f t="shared" si="73"/>
        <v>0</v>
      </c>
      <c r="I784" s="54">
        <f t="shared" si="74"/>
        <v>1</v>
      </c>
    </row>
    <row r="785" spans="1:9" ht="38.25">
      <c r="A785" s="248" t="s">
        <v>731</v>
      </c>
      <c r="B785" s="248" t="s">
        <v>568</v>
      </c>
      <c r="C785" s="21"/>
      <c r="D785" s="21" t="s">
        <v>553</v>
      </c>
      <c r="E785" s="22" t="s">
        <v>660</v>
      </c>
      <c r="F785" s="23">
        <v>630.1</v>
      </c>
      <c r="G785" s="23">
        <v>630.1</v>
      </c>
      <c r="H785" s="52">
        <f t="shared" si="73"/>
        <v>0</v>
      </c>
      <c r="I785" s="54">
        <f t="shared" si="74"/>
        <v>1</v>
      </c>
    </row>
    <row r="786" spans="1:9" ht="12.75">
      <c r="A786" s="248" t="s">
        <v>731</v>
      </c>
      <c r="B786" s="248" t="s">
        <v>568</v>
      </c>
      <c r="C786" s="21"/>
      <c r="D786" s="21" t="s">
        <v>554</v>
      </c>
      <c r="E786" s="22" t="s">
        <v>555</v>
      </c>
      <c r="F786" s="23">
        <v>1.3</v>
      </c>
      <c r="G786" s="23">
        <v>1.3</v>
      </c>
      <c r="H786" s="52">
        <f t="shared" si="73"/>
        <v>0</v>
      </c>
      <c r="I786" s="54">
        <f t="shared" si="74"/>
        <v>1</v>
      </c>
    </row>
    <row r="787" spans="1:9" ht="38.25">
      <c r="A787" s="248" t="s">
        <v>731</v>
      </c>
      <c r="B787" s="248" t="s">
        <v>568</v>
      </c>
      <c r="C787" s="21" t="s">
        <v>565</v>
      </c>
      <c r="D787" s="45"/>
      <c r="E787" s="44" t="s">
        <v>843</v>
      </c>
      <c r="F787" s="23">
        <f>F788</f>
        <v>9.2</v>
      </c>
      <c r="G787" s="23">
        <f>G788</f>
        <v>9.2</v>
      </c>
      <c r="H787" s="52">
        <f t="shared" si="73"/>
        <v>0</v>
      </c>
      <c r="I787" s="54">
        <f t="shared" si="74"/>
        <v>1</v>
      </c>
    </row>
    <row r="788" spans="1:9" ht="51">
      <c r="A788" s="248" t="s">
        <v>731</v>
      </c>
      <c r="B788" s="248" t="s">
        <v>568</v>
      </c>
      <c r="C788" s="21" t="s">
        <v>845</v>
      </c>
      <c r="D788" s="45"/>
      <c r="E788" s="44" t="s">
        <v>844</v>
      </c>
      <c r="F788" s="23">
        <f>F789</f>
        <v>9.2</v>
      </c>
      <c r="G788" s="23">
        <f>G789</f>
        <v>9.2</v>
      </c>
      <c r="H788" s="52">
        <f t="shared" si="73"/>
        <v>0</v>
      </c>
      <c r="I788" s="54">
        <f t="shared" si="74"/>
        <v>1</v>
      </c>
    </row>
    <row r="789" spans="1:9" ht="51">
      <c r="A789" s="248" t="s">
        <v>731</v>
      </c>
      <c r="B789" s="248" t="s">
        <v>568</v>
      </c>
      <c r="C789" s="21" t="s">
        <v>842</v>
      </c>
      <c r="D789" s="21"/>
      <c r="E789" s="22" t="s">
        <v>841</v>
      </c>
      <c r="F789" s="23">
        <f>SUM(F790:F790)</f>
        <v>9.2</v>
      </c>
      <c r="G789" s="23">
        <f>SUM(G790:G790)</f>
        <v>9.2</v>
      </c>
      <c r="H789" s="52">
        <f t="shared" si="73"/>
        <v>0</v>
      </c>
      <c r="I789" s="54">
        <f t="shared" si="74"/>
        <v>1</v>
      </c>
    </row>
    <row r="790" spans="1:9" ht="38.25">
      <c r="A790" s="248" t="s">
        <v>731</v>
      </c>
      <c r="B790" s="248" t="s">
        <v>568</v>
      </c>
      <c r="C790" s="21"/>
      <c r="D790" s="21" t="s">
        <v>553</v>
      </c>
      <c r="E790" s="22" t="s">
        <v>660</v>
      </c>
      <c r="F790" s="23">
        <v>9.2</v>
      </c>
      <c r="G790" s="23">
        <v>9.2</v>
      </c>
      <c r="H790" s="52">
        <f t="shared" si="73"/>
        <v>0</v>
      </c>
      <c r="I790" s="54">
        <f t="shared" si="74"/>
        <v>1</v>
      </c>
    </row>
    <row r="791" spans="1:9" ht="38.25">
      <c r="A791" s="248" t="s">
        <v>731</v>
      </c>
      <c r="B791" s="248" t="s">
        <v>568</v>
      </c>
      <c r="C791" s="21" t="s">
        <v>572</v>
      </c>
      <c r="D791" s="45"/>
      <c r="E791" s="44" t="s">
        <v>817</v>
      </c>
      <c r="F791" s="23">
        <f>F796+F792</f>
        <v>560</v>
      </c>
      <c r="G791" s="23">
        <f>G796+G792</f>
        <v>431.90000000000003</v>
      </c>
      <c r="H791" s="52">
        <f t="shared" si="73"/>
        <v>128.09999999999997</v>
      </c>
      <c r="I791" s="54">
        <f t="shared" si="74"/>
        <v>0.7712500000000001</v>
      </c>
    </row>
    <row r="792" spans="1:9" ht="63.75">
      <c r="A792" s="248" t="s">
        <v>731</v>
      </c>
      <c r="B792" s="248" t="s">
        <v>568</v>
      </c>
      <c r="C792" s="21" t="s">
        <v>866</v>
      </c>
      <c r="D792" s="45"/>
      <c r="E792" s="44" t="s">
        <v>867</v>
      </c>
      <c r="F792" s="23">
        <f>F793</f>
        <v>399.1</v>
      </c>
      <c r="G792" s="23">
        <f>G793</f>
        <v>273.40000000000003</v>
      </c>
      <c r="H792" s="52">
        <f t="shared" si="73"/>
        <v>125.69999999999999</v>
      </c>
      <c r="I792" s="54">
        <f t="shared" si="74"/>
        <v>0.6850413430217991</v>
      </c>
    </row>
    <row r="793" spans="1:9" ht="89.25">
      <c r="A793" s="248" t="s">
        <v>731</v>
      </c>
      <c r="B793" s="248" t="s">
        <v>568</v>
      </c>
      <c r="C793" s="21" t="s">
        <v>868</v>
      </c>
      <c r="D793" s="21"/>
      <c r="E793" s="22" t="s">
        <v>875</v>
      </c>
      <c r="F793" s="23">
        <f>SUM(F794:F795)</f>
        <v>399.1</v>
      </c>
      <c r="G793" s="23">
        <f>SUM(G794:G795)</f>
        <v>273.40000000000003</v>
      </c>
      <c r="H793" s="52">
        <f t="shared" si="73"/>
        <v>125.69999999999999</v>
      </c>
      <c r="I793" s="54">
        <f t="shared" si="74"/>
        <v>0.6850413430217991</v>
      </c>
    </row>
    <row r="794" spans="1:9" ht="89.25">
      <c r="A794" s="248" t="s">
        <v>731</v>
      </c>
      <c r="B794" s="248" t="s">
        <v>568</v>
      </c>
      <c r="C794" s="21"/>
      <c r="D794" s="21" t="s">
        <v>552</v>
      </c>
      <c r="E794" s="22" t="s">
        <v>659</v>
      </c>
      <c r="F794" s="23">
        <v>228.8</v>
      </c>
      <c r="G794" s="23">
        <v>228.8</v>
      </c>
      <c r="H794" s="52">
        <f t="shared" si="73"/>
        <v>0</v>
      </c>
      <c r="I794" s="54">
        <f t="shared" si="74"/>
        <v>1</v>
      </c>
    </row>
    <row r="795" spans="1:9" ht="38.25">
      <c r="A795" s="248" t="s">
        <v>731</v>
      </c>
      <c r="B795" s="248" t="s">
        <v>568</v>
      </c>
      <c r="C795" s="21"/>
      <c r="D795" s="21" t="s">
        <v>553</v>
      </c>
      <c r="E795" s="22" t="s">
        <v>660</v>
      </c>
      <c r="F795" s="23">
        <v>170.3</v>
      </c>
      <c r="G795" s="23">
        <v>44.6</v>
      </c>
      <c r="H795" s="52">
        <f t="shared" si="73"/>
        <v>125.70000000000002</v>
      </c>
      <c r="I795" s="54">
        <f t="shared" si="74"/>
        <v>0.26189078097475044</v>
      </c>
    </row>
    <row r="796" spans="1:9" ht="63.75">
      <c r="A796" s="248" t="s">
        <v>731</v>
      </c>
      <c r="B796" s="248" t="s">
        <v>568</v>
      </c>
      <c r="C796" s="21" t="s">
        <v>861</v>
      </c>
      <c r="D796" s="45"/>
      <c r="E796" s="44" t="s">
        <v>862</v>
      </c>
      <c r="F796" s="23">
        <f>F797</f>
        <v>160.9</v>
      </c>
      <c r="G796" s="23">
        <f>G797</f>
        <v>158.5</v>
      </c>
      <c r="H796" s="52">
        <f t="shared" si="73"/>
        <v>2.4000000000000057</v>
      </c>
      <c r="I796" s="54">
        <f t="shared" si="74"/>
        <v>0.9850839030453697</v>
      </c>
    </row>
    <row r="797" spans="1:9" ht="25.5">
      <c r="A797" s="248" t="s">
        <v>731</v>
      </c>
      <c r="B797" s="248" t="s">
        <v>568</v>
      </c>
      <c r="C797" s="21" t="s">
        <v>860</v>
      </c>
      <c r="D797" s="21"/>
      <c r="E797" s="22" t="s">
        <v>618</v>
      </c>
      <c r="F797" s="23">
        <f>SUM(F798:F799)</f>
        <v>160.9</v>
      </c>
      <c r="G797" s="23">
        <f>SUM(G798:G799)</f>
        <v>158.5</v>
      </c>
      <c r="H797" s="52">
        <f t="shared" si="73"/>
        <v>2.4000000000000057</v>
      </c>
      <c r="I797" s="54">
        <f t="shared" si="74"/>
        <v>0.9850839030453697</v>
      </c>
    </row>
    <row r="798" spans="1:9" ht="89.25">
      <c r="A798" s="248" t="s">
        <v>731</v>
      </c>
      <c r="B798" s="248" t="s">
        <v>568</v>
      </c>
      <c r="C798" s="21"/>
      <c r="D798" s="21" t="s">
        <v>552</v>
      </c>
      <c r="E798" s="22" t="s">
        <v>659</v>
      </c>
      <c r="F798" s="23">
        <v>147.4</v>
      </c>
      <c r="G798" s="23">
        <v>147.4</v>
      </c>
      <c r="H798" s="52">
        <f t="shared" si="73"/>
        <v>0</v>
      </c>
      <c r="I798" s="54">
        <f t="shared" si="74"/>
        <v>1</v>
      </c>
    </row>
    <row r="799" spans="1:9" ht="38.25">
      <c r="A799" s="248" t="s">
        <v>731</v>
      </c>
      <c r="B799" s="248" t="s">
        <v>568</v>
      </c>
      <c r="C799" s="21"/>
      <c r="D799" s="21" t="s">
        <v>553</v>
      </c>
      <c r="E799" s="22" t="s">
        <v>660</v>
      </c>
      <c r="F799" s="23">
        <v>13.5</v>
      </c>
      <c r="G799" s="23">
        <v>11.1</v>
      </c>
      <c r="H799" s="52">
        <f t="shared" si="73"/>
        <v>2.4000000000000004</v>
      </c>
      <c r="I799" s="54">
        <f t="shared" si="74"/>
        <v>0.8222222222222222</v>
      </c>
    </row>
    <row r="800" spans="1:9" ht="12.75">
      <c r="A800" s="248" t="s">
        <v>731</v>
      </c>
      <c r="B800" s="248" t="s">
        <v>568</v>
      </c>
      <c r="C800" s="21"/>
      <c r="D800" s="21"/>
      <c r="E800" s="22"/>
      <c r="F800" s="23"/>
      <c r="G800" s="23"/>
      <c r="H800" s="36"/>
      <c r="I800" s="53"/>
    </row>
    <row r="801" spans="1:15" s="32" customFormat="1" ht="39.75" customHeight="1">
      <c r="A801" s="19" t="s">
        <v>734</v>
      </c>
      <c r="B801" s="19"/>
      <c r="C801" s="19"/>
      <c r="D801" s="19"/>
      <c r="E801" s="35" t="s">
        <v>760</v>
      </c>
      <c r="F801" s="33">
        <f>F807+F802</f>
        <v>475.6</v>
      </c>
      <c r="G801" s="33">
        <f>G807+G802</f>
        <v>475.6</v>
      </c>
      <c r="H801" s="36">
        <f t="shared" si="73"/>
        <v>0</v>
      </c>
      <c r="I801" s="53">
        <f t="shared" si="74"/>
        <v>1</v>
      </c>
      <c r="K801" s="246"/>
      <c r="L801" s="246"/>
      <c r="M801" s="246"/>
      <c r="N801" s="246"/>
      <c r="O801" s="246"/>
    </row>
    <row r="802" spans="1:9" ht="25.5">
      <c r="A802" s="248" t="s">
        <v>734</v>
      </c>
      <c r="B802" s="21" t="s">
        <v>548</v>
      </c>
      <c r="C802" s="21"/>
      <c r="D802" s="21"/>
      <c r="E802" s="22" t="s">
        <v>549</v>
      </c>
      <c r="F802" s="23">
        <f aca="true" t="shared" si="76" ref="F802:G805">F803</f>
        <v>2.1</v>
      </c>
      <c r="G802" s="23">
        <f t="shared" si="76"/>
        <v>2.1</v>
      </c>
      <c r="H802" s="52">
        <f t="shared" si="73"/>
        <v>0</v>
      </c>
      <c r="I802" s="54">
        <f t="shared" si="74"/>
        <v>1</v>
      </c>
    </row>
    <row r="803" spans="1:9" ht="25.5">
      <c r="A803" s="248" t="s">
        <v>734</v>
      </c>
      <c r="B803" s="21" t="s">
        <v>568</v>
      </c>
      <c r="C803" s="21"/>
      <c r="D803" s="21"/>
      <c r="E803" s="22" t="s">
        <v>569</v>
      </c>
      <c r="F803" s="23">
        <f t="shared" si="76"/>
        <v>2.1</v>
      </c>
      <c r="G803" s="23">
        <f t="shared" si="76"/>
        <v>2.1</v>
      </c>
      <c r="H803" s="52">
        <f t="shared" si="73"/>
        <v>0</v>
      </c>
      <c r="I803" s="54">
        <f t="shared" si="74"/>
        <v>1</v>
      </c>
    </row>
    <row r="804" spans="1:9" ht="25.5">
      <c r="A804" s="248" t="s">
        <v>734</v>
      </c>
      <c r="B804" s="248" t="s">
        <v>568</v>
      </c>
      <c r="C804" s="21" t="s">
        <v>565</v>
      </c>
      <c r="D804" s="21"/>
      <c r="E804" s="22" t="s">
        <v>807</v>
      </c>
      <c r="F804" s="23">
        <f t="shared" si="76"/>
        <v>2.1</v>
      </c>
      <c r="G804" s="23">
        <f t="shared" si="76"/>
        <v>2.1</v>
      </c>
      <c r="H804" s="52">
        <f t="shared" si="73"/>
        <v>0</v>
      </c>
      <c r="I804" s="54">
        <f t="shared" si="74"/>
        <v>1</v>
      </c>
    </row>
    <row r="805" spans="1:9" ht="63.75">
      <c r="A805" s="248" t="s">
        <v>734</v>
      </c>
      <c r="B805" s="248" t="s">
        <v>568</v>
      </c>
      <c r="C805" s="21" t="s">
        <v>981</v>
      </c>
      <c r="D805" s="21"/>
      <c r="E805" s="22" t="s">
        <v>982</v>
      </c>
      <c r="F805" s="23">
        <f t="shared" si="76"/>
        <v>2.1</v>
      </c>
      <c r="G805" s="23">
        <f t="shared" si="76"/>
        <v>2.1</v>
      </c>
      <c r="H805" s="52">
        <f t="shared" si="73"/>
        <v>0</v>
      </c>
      <c r="I805" s="54">
        <f t="shared" si="74"/>
        <v>1</v>
      </c>
    </row>
    <row r="806" spans="1:9" ht="25.5">
      <c r="A806" s="248" t="s">
        <v>734</v>
      </c>
      <c r="B806" s="248" t="s">
        <v>568</v>
      </c>
      <c r="C806" s="21"/>
      <c r="D806" s="21" t="s">
        <v>557</v>
      </c>
      <c r="E806" s="22" t="s">
        <v>558</v>
      </c>
      <c r="F806" s="23">
        <v>2.1</v>
      </c>
      <c r="G806" s="23">
        <v>2.1</v>
      </c>
      <c r="H806" s="52">
        <f t="shared" si="73"/>
        <v>0</v>
      </c>
      <c r="I806" s="54">
        <f t="shared" si="74"/>
        <v>1</v>
      </c>
    </row>
    <row r="807" spans="1:9" ht="12.75">
      <c r="A807" s="248" t="s">
        <v>734</v>
      </c>
      <c r="B807" s="21" t="s">
        <v>603</v>
      </c>
      <c r="C807" s="21"/>
      <c r="D807" s="21"/>
      <c r="E807" s="22" t="s">
        <v>604</v>
      </c>
      <c r="F807" s="23">
        <f>F808</f>
        <v>473.5</v>
      </c>
      <c r="G807" s="23">
        <f>G808</f>
        <v>473.5</v>
      </c>
      <c r="H807" s="52">
        <f t="shared" si="73"/>
        <v>0</v>
      </c>
      <c r="I807" s="54">
        <f t="shared" si="74"/>
        <v>1</v>
      </c>
    </row>
    <row r="808" spans="1:9" ht="25.5">
      <c r="A808" s="248" t="s">
        <v>734</v>
      </c>
      <c r="B808" s="21" t="s">
        <v>605</v>
      </c>
      <c r="C808" s="21"/>
      <c r="D808" s="21"/>
      <c r="E808" s="22" t="s">
        <v>606</v>
      </c>
      <c r="F808" s="23">
        <f>F809+F814</f>
        <v>473.5</v>
      </c>
      <c r="G808" s="23">
        <f>G809+G814</f>
        <v>473.5</v>
      </c>
      <c r="H808" s="52">
        <f t="shared" si="73"/>
        <v>0</v>
      </c>
      <c r="I808" s="54">
        <f t="shared" si="74"/>
        <v>1</v>
      </c>
    </row>
    <row r="809" spans="1:9" ht="12.75">
      <c r="A809" s="248" t="s">
        <v>734</v>
      </c>
      <c r="B809" s="248" t="s">
        <v>605</v>
      </c>
      <c r="C809" s="21" t="s">
        <v>573</v>
      </c>
      <c r="D809" s="21"/>
      <c r="E809" s="22" t="s">
        <v>876</v>
      </c>
      <c r="F809" s="23">
        <f>F810</f>
        <v>473.5</v>
      </c>
      <c r="G809" s="23">
        <f>G810</f>
        <v>473.5</v>
      </c>
      <c r="H809" s="52">
        <f t="shared" si="73"/>
        <v>0</v>
      </c>
      <c r="I809" s="54">
        <f t="shared" si="74"/>
        <v>1</v>
      </c>
    </row>
    <row r="810" spans="1:9" ht="25.5">
      <c r="A810" s="248" t="s">
        <v>734</v>
      </c>
      <c r="B810" s="248" t="s">
        <v>605</v>
      </c>
      <c r="C810" s="21" t="s">
        <v>735</v>
      </c>
      <c r="D810" s="21"/>
      <c r="E810" s="22" t="s">
        <v>574</v>
      </c>
      <c r="F810" s="23">
        <f>SUM(F811:F813)</f>
        <v>473.5</v>
      </c>
      <c r="G810" s="23">
        <f>SUM(G811:G813)</f>
        <v>473.5</v>
      </c>
      <c r="H810" s="52">
        <f t="shared" si="73"/>
        <v>0</v>
      </c>
      <c r="I810" s="54">
        <f t="shared" si="74"/>
        <v>1</v>
      </c>
    </row>
    <row r="811" spans="1:9" ht="89.25">
      <c r="A811" s="248" t="s">
        <v>734</v>
      </c>
      <c r="B811" s="248" t="s">
        <v>605</v>
      </c>
      <c r="C811" s="21"/>
      <c r="D811" s="21" t="s">
        <v>552</v>
      </c>
      <c r="E811" s="22" t="s">
        <v>659</v>
      </c>
      <c r="F811" s="23">
        <v>446.1</v>
      </c>
      <c r="G811" s="23">
        <v>446.1</v>
      </c>
      <c r="H811" s="52">
        <f t="shared" si="73"/>
        <v>0</v>
      </c>
      <c r="I811" s="54">
        <f t="shared" si="74"/>
        <v>1</v>
      </c>
    </row>
    <row r="812" spans="1:9" ht="38.25">
      <c r="A812" s="248" t="s">
        <v>734</v>
      </c>
      <c r="B812" s="248" t="s">
        <v>605</v>
      </c>
      <c r="C812" s="21"/>
      <c r="D812" s="21" t="s">
        <v>553</v>
      </c>
      <c r="E812" s="22" t="s">
        <v>660</v>
      </c>
      <c r="F812" s="23">
        <v>26</v>
      </c>
      <c r="G812" s="52">
        <v>26</v>
      </c>
      <c r="H812" s="52">
        <f t="shared" si="73"/>
        <v>0</v>
      </c>
      <c r="I812" s="54">
        <f t="shared" si="74"/>
        <v>1</v>
      </c>
    </row>
    <row r="813" spans="1:9" ht="12.75">
      <c r="A813" s="248" t="s">
        <v>734</v>
      </c>
      <c r="B813" s="248" t="s">
        <v>605</v>
      </c>
      <c r="C813" s="21"/>
      <c r="D813" s="21" t="s">
        <v>554</v>
      </c>
      <c r="E813" s="22" t="s">
        <v>555</v>
      </c>
      <c r="F813" s="23">
        <f>1.5-0.1</f>
        <v>1.4</v>
      </c>
      <c r="G813" s="52">
        <f>1.5-0.1</f>
        <v>1.4</v>
      </c>
      <c r="H813" s="52">
        <f t="shared" si="73"/>
        <v>0</v>
      </c>
      <c r="I813" s="54">
        <f t="shared" si="74"/>
        <v>1</v>
      </c>
    </row>
    <row r="814" spans="1:10" ht="12.75">
      <c r="A814" s="248" t="s">
        <v>734</v>
      </c>
      <c r="B814" s="248" t="s">
        <v>605</v>
      </c>
      <c r="C814" s="21" t="s">
        <v>931</v>
      </c>
      <c r="D814" s="21"/>
      <c r="E814" s="22" t="s">
        <v>932</v>
      </c>
      <c r="F814" s="51">
        <f>F815</f>
        <v>0</v>
      </c>
      <c r="G814" s="52">
        <f>G815</f>
        <v>0</v>
      </c>
      <c r="H814" s="52">
        <f t="shared" si="73"/>
        <v>0</v>
      </c>
      <c r="I814" s="54" t="e">
        <f t="shared" si="74"/>
        <v>#DIV/0!</v>
      </c>
      <c r="J814" s="37"/>
    </row>
    <row r="815" spans="1:10" ht="51">
      <c r="A815" s="248" t="s">
        <v>734</v>
      </c>
      <c r="B815" s="248" t="s">
        <v>605</v>
      </c>
      <c r="C815" s="21" t="s">
        <v>962</v>
      </c>
      <c r="D815" s="21"/>
      <c r="E815" s="22" t="s">
        <v>963</v>
      </c>
      <c r="F815" s="51">
        <f>F816</f>
        <v>0</v>
      </c>
      <c r="G815" s="52">
        <f>G816</f>
        <v>0</v>
      </c>
      <c r="H815" s="52">
        <f t="shared" si="73"/>
        <v>0</v>
      </c>
      <c r="I815" s="54" t="e">
        <f t="shared" si="74"/>
        <v>#DIV/0!</v>
      </c>
      <c r="J815" s="37"/>
    </row>
    <row r="816" spans="1:10" ht="38.25">
      <c r="A816" s="248" t="s">
        <v>734</v>
      </c>
      <c r="B816" s="248" t="s">
        <v>605</v>
      </c>
      <c r="C816" s="21"/>
      <c r="D816" s="21" t="s">
        <v>553</v>
      </c>
      <c r="E816" s="22" t="s">
        <v>660</v>
      </c>
      <c r="F816" s="51">
        <v>0</v>
      </c>
      <c r="G816" s="52">
        <v>0</v>
      </c>
      <c r="H816" s="52">
        <f t="shared" si="73"/>
        <v>0</v>
      </c>
      <c r="I816" s="54" t="e">
        <f t="shared" si="74"/>
        <v>#DIV/0!</v>
      </c>
      <c r="J816" s="37"/>
    </row>
    <row r="817" spans="1:9" ht="12.75">
      <c r="A817" s="248" t="s">
        <v>734</v>
      </c>
      <c r="B817" s="248" t="s">
        <v>605</v>
      </c>
      <c r="C817" s="21"/>
      <c r="D817" s="21"/>
      <c r="E817" s="22"/>
      <c r="F817" s="23"/>
      <c r="G817" s="23"/>
      <c r="H817" s="36"/>
      <c r="I817" s="53"/>
    </row>
    <row r="818" spans="1:15" s="32" customFormat="1" ht="50.25" customHeight="1">
      <c r="A818" s="19" t="s">
        <v>736</v>
      </c>
      <c r="B818" s="248" t="s">
        <v>605</v>
      </c>
      <c r="C818" s="19"/>
      <c r="D818" s="19"/>
      <c r="E818" s="35" t="s">
        <v>761</v>
      </c>
      <c r="F818" s="33">
        <f>F824+F819+F833</f>
        <v>9395.400000000001</v>
      </c>
      <c r="G818" s="33">
        <f>G824+G819+G833</f>
        <v>9395.400000000001</v>
      </c>
      <c r="H818" s="36">
        <f t="shared" si="73"/>
        <v>0</v>
      </c>
      <c r="I818" s="53">
        <f t="shared" si="74"/>
        <v>1</v>
      </c>
      <c r="K818" s="246"/>
      <c r="L818" s="246"/>
      <c r="M818" s="246"/>
      <c r="N818" s="246"/>
      <c r="O818" s="246"/>
    </row>
    <row r="819" spans="1:15" s="32" customFormat="1" ht="25.5">
      <c r="A819" s="249" t="s">
        <v>736</v>
      </c>
      <c r="B819" s="21" t="s">
        <v>548</v>
      </c>
      <c r="C819" s="21"/>
      <c r="D819" s="21"/>
      <c r="E819" s="22" t="s">
        <v>549</v>
      </c>
      <c r="F819" s="23">
        <f aca="true" t="shared" si="77" ref="F819:G822">F820</f>
        <v>24.8</v>
      </c>
      <c r="G819" s="23">
        <f t="shared" si="77"/>
        <v>24.8</v>
      </c>
      <c r="H819" s="52">
        <f>F819-G819</f>
        <v>0</v>
      </c>
      <c r="I819" s="54">
        <f>G819/F819</f>
        <v>1</v>
      </c>
      <c r="K819" s="246"/>
      <c r="L819" s="246"/>
      <c r="M819" s="246"/>
      <c r="N819" s="246"/>
      <c r="O819" s="246"/>
    </row>
    <row r="820" spans="1:15" s="32" customFormat="1" ht="25.5">
      <c r="A820" s="249" t="s">
        <v>736</v>
      </c>
      <c r="B820" s="248" t="s">
        <v>568</v>
      </c>
      <c r="C820" s="21"/>
      <c r="D820" s="21"/>
      <c r="E820" s="22" t="s">
        <v>569</v>
      </c>
      <c r="F820" s="23">
        <f t="shared" si="77"/>
        <v>24.8</v>
      </c>
      <c r="G820" s="23">
        <f t="shared" si="77"/>
        <v>24.8</v>
      </c>
      <c r="H820" s="52">
        <f>F820-G820</f>
        <v>0</v>
      </c>
      <c r="I820" s="54">
        <f>G820/F820</f>
        <v>1</v>
      </c>
      <c r="K820" s="246"/>
      <c r="L820" s="246"/>
      <c r="M820" s="246"/>
      <c r="N820" s="246"/>
      <c r="O820" s="246"/>
    </row>
    <row r="821" spans="1:15" s="32" customFormat="1" ht="25.5">
      <c r="A821" s="249" t="s">
        <v>736</v>
      </c>
      <c r="B821" s="248" t="s">
        <v>568</v>
      </c>
      <c r="C821" s="21" t="s">
        <v>565</v>
      </c>
      <c r="D821" s="21"/>
      <c r="E821" s="22" t="s">
        <v>807</v>
      </c>
      <c r="F821" s="23">
        <f t="shared" si="77"/>
        <v>24.8</v>
      </c>
      <c r="G821" s="23">
        <f t="shared" si="77"/>
        <v>24.8</v>
      </c>
      <c r="H821" s="52">
        <f>F821-G821</f>
        <v>0</v>
      </c>
      <c r="I821" s="54">
        <f>G821/F821</f>
        <v>1</v>
      </c>
      <c r="K821" s="246"/>
      <c r="L821" s="246"/>
      <c r="M821" s="246"/>
      <c r="N821" s="246"/>
      <c r="O821" s="246"/>
    </row>
    <row r="822" spans="1:15" s="32" customFormat="1" ht="12.75">
      <c r="A822" s="249" t="s">
        <v>736</v>
      </c>
      <c r="B822" s="248" t="s">
        <v>568</v>
      </c>
      <c r="C822" s="21" t="s">
        <v>680</v>
      </c>
      <c r="D822" s="21"/>
      <c r="E822" s="22" t="s">
        <v>681</v>
      </c>
      <c r="F822" s="23">
        <f t="shared" si="77"/>
        <v>24.8</v>
      </c>
      <c r="G822" s="23">
        <f t="shared" si="77"/>
        <v>24.8</v>
      </c>
      <c r="H822" s="52">
        <f>F822-G822</f>
        <v>0</v>
      </c>
      <c r="I822" s="54">
        <f>G822/F822</f>
        <v>1</v>
      </c>
      <c r="K822" s="246"/>
      <c r="L822" s="246"/>
      <c r="M822" s="246"/>
      <c r="N822" s="246"/>
      <c r="O822" s="246"/>
    </row>
    <row r="823" spans="1:15" s="32" customFormat="1" ht="38.25">
      <c r="A823" s="249" t="s">
        <v>736</v>
      </c>
      <c r="B823" s="248" t="s">
        <v>568</v>
      </c>
      <c r="C823" s="21"/>
      <c r="D823" s="21" t="s">
        <v>553</v>
      </c>
      <c r="E823" s="22" t="s">
        <v>660</v>
      </c>
      <c r="F823" s="23">
        <v>24.8</v>
      </c>
      <c r="G823" s="23">
        <v>24.8</v>
      </c>
      <c r="H823" s="52">
        <f>F823-G823</f>
        <v>0</v>
      </c>
      <c r="I823" s="54">
        <f>G823/F823</f>
        <v>1</v>
      </c>
      <c r="K823" s="246"/>
      <c r="L823" s="246"/>
      <c r="M823" s="246"/>
      <c r="N823" s="246"/>
      <c r="O823" s="246"/>
    </row>
    <row r="824" spans="1:9" ht="38.25">
      <c r="A824" s="248" t="s">
        <v>736</v>
      </c>
      <c r="B824" s="21" t="s">
        <v>585</v>
      </c>
      <c r="C824" s="21"/>
      <c r="D824" s="21"/>
      <c r="E824" s="22" t="s">
        <v>586</v>
      </c>
      <c r="F824" s="23">
        <f>F825</f>
        <v>8970.600000000002</v>
      </c>
      <c r="G824" s="23">
        <f>G825</f>
        <v>8970.600000000002</v>
      </c>
      <c r="H824" s="52">
        <f t="shared" si="73"/>
        <v>0</v>
      </c>
      <c r="I824" s="54">
        <f t="shared" si="74"/>
        <v>1</v>
      </c>
    </row>
    <row r="825" spans="1:9" ht="51">
      <c r="A825" s="248" t="s">
        <v>736</v>
      </c>
      <c r="B825" s="21" t="s">
        <v>587</v>
      </c>
      <c r="C825" s="21"/>
      <c r="D825" s="21"/>
      <c r="E825" s="22" t="s">
        <v>737</v>
      </c>
      <c r="F825" s="23">
        <f>F826</f>
        <v>8970.600000000002</v>
      </c>
      <c r="G825" s="23">
        <f>G826</f>
        <v>8970.600000000002</v>
      </c>
      <c r="H825" s="52">
        <f t="shared" si="73"/>
        <v>0</v>
      </c>
      <c r="I825" s="54">
        <f t="shared" si="74"/>
        <v>1</v>
      </c>
    </row>
    <row r="826" spans="1:9" ht="38.25">
      <c r="A826" s="248" t="s">
        <v>736</v>
      </c>
      <c r="B826" s="248" t="s">
        <v>587</v>
      </c>
      <c r="C826" s="21" t="s">
        <v>572</v>
      </c>
      <c r="D826" s="21"/>
      <c r="E826" s="22" t="s">
        <v>877</v>
      </c>
      <c r="F826" s="23">
        <f>F829+F827</f>
        <v>8970.600000000002</v>
      </c>
      <c r="G826" s="23">
        <f>G829+G827</f>
        <v>8970.600000000002</v>
      </c>
      <c r="H826" s="52">
        <f t="shared" si="73"/>
        <v>0</v>
      </c>
      <c r="I826" s="54">
        <f t="shared" si="74"/>
        <v>1</v>
      </c>
    </row>
    <row r="827" spans="1:9" ht="40.5" customHeight="1">
      <c r="A827" s="248" t="s">
        <v>736</v>
      </c>
      <c r="B827" s="248" t="s">
        <v>587</v>
      </c>
      <c r="C827" s="21" t="s">
        <v>98</v>
      </c>
      <c r="D827" s="21"/>
      <c r="E827" s="22" t="s">
        <v>126</v>
      </c>
      <c r="F827" s="23">
        <f>F828</f>
        <v>165.2</v>
      </c>
      <c r="G827" s="23">
        <f>G828</f>
        <v>165.2</v>
      </c>
      <c r="H827" s="52">
        <f>F827-G827</f>
        <v>0</v>
      </c>
      <c r="I827" s="54">
        <f>G827/F827</f>
        <v>1</v>
      </c>
    </row>
    <row r="828" spans="1:9" ht="38.25">
      <c r="A828" s="248" t="s">
        <v>736</v>
      </c>
      <c r="B828" s="248" t="s">
        <v>587</v>
      </c>
      <c r="C828" s="21"/>
      <c r="D828" s="21" t="s">
        <v>553</v>
      </c>
      <c r="E828" s="22" t="s">
        <v>660</v>
      </c>
      <c r="F828" s="23">
        <f>165.2</f>
        <v>165.2</v>
      </c>
      <c r="G828" s="23">
        <f>165.2</f>
        <v>165.2</v>
      </c>
      <c r="H828" s="52">
        <f>F828-G828</f>
        <v>0</v>
      </c>
      <c r="I828" s="54">
        <f>G828/F828</f>
        <v>1</v>
      </c>
    </row>
    <row r="829" spans="1:9" ht="25.5">
      <c r="A829" s="248" t="s">
        <v>736</v>
      </c>
      <c r="B829" s="248" t="s">
        <v>587</v>
      </c>
      <c r="C829" s="21" t="s">
        <v>738</v>
      </c>
      <c r="D829" s="21"/>
      <c r="E829" s="22" t="s">
        <v>574</v>
      </c>
      <c r="F829" s="23">
        <f>SUM(F830:F832)</f>
        <v>8805.400000000001</v>
      </c>
      <c r="G829" s="23">
        <f>SUM(G830:G832)</f>
        <v>8805.400000000001</v>
      </c>
      <c r="H829" s="52">
        <f t="shared" si="73"/>
        <v>0</v>
      </c>
      <c r="I829" s="54">
        <f t="shared" si="74"/>
        <v>1</v>
      </c>
    </row>
    <row r="830" spans="1:9" ht="89.25">
      <c r="A830" s="248" t="s">
        <v>736</v>
      </c>
      <c r="B830" s="248" t="s">
        <v>587</v>
      </c>
      <c r="C830" s="21"/>
      <c r="D830" s="21" t="s">
        <v>552</v>
      </c>
      <c r="E830" s="22" t="s">
        <v>659</v>
      </c>
      <c r="F830" s="23">
        <v>7073.1</v>
      </c>
      <c r="G830" s="23">
        <v>7073.1</v>
      </c>
      <c r="H830" s="52">
        <f t="shared" si="73"/>
        <v>0</v>
      </c>
      <c r="I830" s="54">
        <f t="shared" si="74"/>
        <v>1</v>
      </c>
    </row>
    <row r="831" spans="1:9" ht="38.25">
      <c r="A831" s="248" t="s">
        <v>736</v>
      </c>
      <c r="B831" s="248" t="s">
        <v>587</v>
      </c>
      <c r="C831" s="21"/>
      <c r="D831" s="21" t="s">
        <v>553</v>
      </c>
      <c r="E831" s="22" t="s">
        <v>660</v>
      </c>
      <c r="F831" s="23">
        <v>1674.6</v>
      </c>
      <c r="G831" s="23">
        <v>1674.6</v>
      </c>
      <c r="H831" s="52">
        <f t="shared" si="73"/>
        <v>0</v>
      </c>
      <c r="I831" s="54">
        <f t="shared" si="74"/>
        <v>1</v>
      </c>
    </row>
    <row r="832" spans="1:9" ht="12.75">
      <c r="A832" s="248" t="s">
        <v>736</v>
      </c>
      <c r="B832" s="248"/>
      <c r="C832" s="21"/>
      <c r="D832" s="21" t="s">
        <v>554</v>
      </c>
      <c r="E832" s="22" t="s">
        <v>555</v>
      </c>
      <c r="F832" s="23">
        <v>57.7</v>
      </c>
      <c r="G832" s="23">
        <v>57.7</v>
      </c>
      <c r="H832" s="52">
        <f t="shared" si="73"/>
        <v>0</v>
      </c>
      <c r="I832" s="54">
        <f t="shared" si="74"/>
        <v>1</v>
      </c>
    </row>
    <row r="833" spans="1:9" ht="12.75">
      <c r="A833" s="248" t="s">
        <v>736</v>
      </c>
      <c r="B833" s="21" t="s">
        <v>603</v>
      </c>
      <c r="C833" s="21"/>
      <c r="D833" s="21"/>
      <c r="E833" s="22" t="s">
        <v>604</v>
      </c>
      <c r="F833" s="23">
        <f aca="true" t="shared" si="78" ref="F833:G836">F834</f>
        <v>400</v>
      </c>
      <c r="G833" s="23">
        <f t="shared" si="78"/>
        <v>400</v>
      </c>
      <c r="H833" s="52">
        <f>F833-G833</f>
        <v>0</v>
      </c>
      <c r="I833" s="54">
        <f>G833/F833</f>
        <v>1</v>
      </c>
    </row>
    <row r="834" spans="1:9" ht="25.5">
      <c r="A834" s="248" t="s">
        <v>736</v>
      </c>
      <c r="B834" s="21" t="s">
        <v>605</v>
      </c>
      <c r="C834" s="21"/>
      <c r="D834" s="21"/>
      <c r="E834" s="22" t="s">
        <v>606</v>
      </c>
      <c r="F834" s="23">
        <f t="shared" si="78"/>
        <v>400</v>
      </c>
      <c r="G834" s="23">
        <f t="shared" si="78"/>
        <v>400</v>
      </c>
      <c r="H834" s="52">
        <f>F834-G834</f>
        <v>0</v>
      </c>
      <c r="I834" s="54">
        <f>G834/F834</f>
        <v>1</v>
      </c>
    </row>
    <row r="835" spans="1:10" ht="12.75">
      <c r="A835" s="248" t="s">
        <v>736</v>
      </c>
      <c r="B835" s="248" t="s">
        <v>605</v>
      </c>
      <c r="C835" s="21" t="s">
        <v>931</v>
      </c>
      <c r="D835" s="21"/>
      <c r="E835" s="22" t="s">
        <v>932</v>
      </c>
      <c r="F835" s="51">
        <f t="shared" si="78"/>
        <v>400</v>
      </c>
      <c r="G835" s="52">
        <f t="shared" si="78"/>
        <v>400</v>
      </c>
      <c r="H835" s="52">
        <f>F835-G835</f>
        <v>0</v>
      </c>
      <c r="I835" s="54">
        <f>G835/F835</f>
        <v>1</v>
      </c>
      <c r="J835" s="37"/>
    </row>
    <row r="836" spans="1:10" ht="51">
      <c r="A836" s="248" t="s">
        <v>736</v>
      </c>
      <c r="B836" s="248" t="s">
        <v>605</v>
      </c>
      <c r="C836" s="21" t="s">
        <v>962</v>
      </c>
      <c r="D836" s="21"/>
      <c r="E836" s="22" t="s">
        <v>963</v>
      </c>
      <c r="F836" s="51">
        <f t="shared" si="78"/>
        <v>400</v>
      </c>
      <c r="G836" s="52">
        <f t="shared" si="78"/>
        <v>400</v>
      </c>
      <c r="H836" s="52">
        <f>F836-G836</f>
        <v>0</v>
      </c>
      <c r="I836" s="54">
        <f>G836/F836</f>
        <v>1</v>
      </c>
      <c r="J836" s="37"/>
    </row>
    <row r="837" spans="1:10" ht="38.25">
      <c r="A837" s="248" t="s">
        <v>736</v>
      </c>
      <c r="B837" s="248" t="s">
        <v>605</v>
      </c>
      <c r="C837" s="21"/>
      <c r="D837" s="21" t="s">
        <v>553</v>
      </c>
      <c r="E837" s="22" t="s">
        <v>660</v>
      </c>
      <c r="F837" s="51">
        <v>400</v>
      </c>
      <c r="G837" s="51">
        <v>400</v>
      </c>
      <c r="H837" s="52">
        <f>F837-G837</f>
        <v>0</v>
      </c>
      <c r="I837" s="54">
        <f>G837/F837</f>
        <v>1</v>
      </c>
      <c r="J837" s="37"/>
    </row>
    <row r="838" spans="1:9" ht="12.75">
      <c r="A838" s="248" t="s">
        <v>736</v>
      </c>
      <c r="B838" s="21"/>
      <c r="C838" s="21"/>
      <c r="D838" s="21"/>
      <c r="E838" s="22"/>
      <c r="F838" s="23"/>
      <c r="G838" s="23"/>
      <c r="H838" s="36"/>
      <c r="I838" s="53"/>
    </row>
    <row r="839" spans="1:15" s="32" customFormat="1" ht="63.75">
      <c r="A839" s="19" t="s">
        <v>739</v>
      </c>
      <c r="B839" s="19"/>
      <c r="C839" s="19"/>
      <c r="D839" s="19"/>
      <c r="E839" s="35" t="s">
        <v>762</v>
      </c>
      <c r="F839" s="33">
        <f>F840+F857+F905+F882</f>
        <v>185023.79999999996</v>
      </c>
      <c r="G839" s="33">
        <f>G840+G857+G905+G882</f>
        <v>156305.9</v>
      </c>
      <c r="H839" s="36">
        <f t="shared" si="73"/>
        <v>28717.899999999965</v>
      </c>
      <c r="I839" s="53">
        <f t="shared" si="74"/>
        <v>0.8447880759123962</v>
      </c>
      <c r="K839" s="246"/>
      <c r="L839" s="246"/>
      <c r="M839" s="246"/>
      <c r="N839" s="246"/>
      <c r="O839" s="246"/>
    </row>
    <row r="840" spans="1:9" ht="25.5">
      <c r="A840" s="248" t="s">
        <v>739</v>
      </c>
      <c r="B840" s="21" t="s">
        <v>548</v>
      </c>
      <c r="C840" s="21"/>
      <c r="D840" s="21"/>
      <c r="E840" s="22" t="s">
        <v>549</v>
      </c>
      <c r="F840" s="23">
        <f>F848+F841</f>
        <v>8226.199999999999</v>
      </c>
      <c r="G840" s="23">
        <f>G848+G841</f>
        <v>8195.4</v>
      </c>
      <c r="H840" s="52">
        <f t="shared" si="73"/>
        <v>30.799999999999272</v>
      </c>
      <c r="I840" s="54">
        <f t="shared" si="74"/>
        <v>0.9962558654056551</v>
      </c>
    </row>
    <row r="841" spans="1:9" ht="76.5">
      <c r="A841" s="248" t="s">
        <v>739</v>
      </c>
      <c r="B841" s="21" t="s">
        <v>561</v>
      </c>
      <c r="C841" s="21"/>
      <c r="D841" s="21"/>
      <c r="E841" s="22" t="s">
        <v>671</v>
      </c>
      <c r="F841" s="23">
        <f>F842+F845</f>
        <v>2359</v>
      </c>
      <c r="G841" s="23">
        <f>G842+G845</f>
        <v>2359</v>
      </c>
      <c r="H841" s="52">
        <f aca="true" t="shared" si="79" ref="H841:H847">F841-G841</f>
        <v>0</v>
      </c>
      <c r="I841" s="54">
        <f aca="true" t="shared" si="80" ref="I841:I847">G841/F841</f>
        <v>1</v>
      </c>
    </row>
    <row r="842" spans="1:9" ht="25.5">
      <c r="A842" s="248" t="s">
        <v>739</v>
      </c>
      <c r="B842" s="248" t="s">
        <v>561</v>
      </c>
      <c r="C842" s="21" t="s">
        <v>591</v>
      </c>
      <c r="D842" s="21"/>
      <c r="E842" s="22" t="s">
        <v>795</v>
      </c>
      <c r="F842" s="23">
        <f>F843</f>
        <v>109</v>
      </c>
      <c r="G842" s="23">
        <f>G843</f>
        <v>109</v>
      </c>
      <c r="H842" s="52">
        <f t="shared" si="79"/>
        <v>0</v>
      </c>
      <c r="I842" s="54">
        <f t="shared" si="80"/>
        <v>1</v>
      </c>
    </row>
    <row r="843" spans="1:9" ht="51">
      <c r="A843" s="248" t="s">
        <v>739</v>
      </c>
      <c r="B843" s="248" t="s">
        <v>561</v>
      </c>
      <c r="C843" s="21" t="s">
        <v>657</v>
      </c>
      <c r="D843" s="21"/>
      <c r="E843" s="22" t="s">
        <v>658</v>
      </c>
      <c r="F843" s="23">
        <f>F844</f>
        <v>109</v>
      </c>
      <c r="G843" s="23">
        <f>G844</f>
        <v>109</v>
      </c>
      <c r="H843" s="52">
        <f t="shared" si="79"/>
        <v>0</v>
      </c>
      <c r="I843" s="54">
        <f t="shared" si="80"/>
        <v>1</v>
      </c>
    </row>
    <row r="844" spans="1:9" ht="38.25">
      <c r="A844" s="248" t="s">
        <v>739</v>
      </c>
      <c r="B844" s="248" t="s">
        <v>561</v>
      </c>
      <c r="C844" s="21"/>
      <c r="D844" s="21" t="s">
        <v>553</v>
      </c>
      <c r="E844" s="22" t="s">
        <v>660</v>
      </c>
      <c r="F844" s="23">
        <v>109</v>
      </c>
      <c r="G844" s="23">
        <v>109</v>
      </c>
      <c r="H844" s="52">
        <f t="shared" si="79"/>
        <v>0</v>
      </c>
      <c r="I844" s="54">
        <f t="shared" si="80"/>
        <v>1</v>
      </c>
    </row>
    <row r="845" spans="1:9" ht="63.75">
      <c r="A845" s="248" t="s">
        <v>739</v>
      </c>
      <c r="B845" s="248" t="s">
        <v>561</v>
      </c>
      <c r="C845" s="21" t="s">
        <v>985</v>
      </c>
      <c r="D845" s="21"/>
      <c r="E845" s="44" t="s">
        <v>988</v>
      </c>
      <c r="F845" s="23">
        <f>F846</f>
        <v>2250</v>
      </c>
      <c r="G845" s="23">
        <f>G846</f>
        <v>2250</v>
      </c>
      <c r="H845" s="52">
        <f t="shared" si="79"/>
        <v>0</v>
      </c>
      <c r="I845" s="54">
        <f t="shared" si="80"/>
        <v>1</v>
      </c>
    </row>
    <row r="846" spans="1:9" ht="63.75">
      <c r="A846" s="248" t="s">
        <v>739</v>
      </c>
      <c r="B846" s="248" t="s">
        <v>561</v>
      </c>
      <c r="C846" s="21" t="s">
        <v>987</v>
      </c>
      <c r="D846" s="21"/>
      <c r="E846" s="22" t="s">
        <v>986</v>
      </c>
      <c r="F846" s="23">
        <f>F847</f>
        <v>2250</v>
      </c>
      <c r="G846" s="23">
        <f>G847</f>
        <v>2250</v>
      </c>
      <c r="H846" s="52">
        <f t="shared" si="79"/>
        <v>0</v>
      </c>
      <c r="I846" s="54">
        <f t="shared" si="80"/>
        <v>1</v>
      </c>
    </row>
    <row r="847" spans="1:9" ht="12.75">
      <c r="A847" s="248" t="s">
        <v>739</v>
      </c>
      <c r="B847" s="248" t="s">
        <v>561</v>
      </c>
      <c r="C847" s="21"/>
      <c r="D847" s="24" t="s">
        <v>895</v>
      </c>
      <c r="E847" s="48" t="s">
        <v>896</v>
      </c>
      <c r="F847" s="23">
        <v>2250</v>
      </c>
      <c r="G847" s="23">
        <v>2250</v>
      </c>
      <c r="H847" s="52">
        <f t="shared" si="79"/>
        <v>0</v>
      </c>
      <c r="I847" s="54">
        <f t="shared" si="80"/>
        <v>1</v>
      </c>
    </row>
    <row r="848" spans="1:9" ht="25.5">
      <c r="A848" s="248" t="s">
        <v>739</v>
      </c>
      <c r="B848" s="21" t="s">
        <v>568</v>
      </c>
      <c r="C848" s="21"/>
      <c r="D848" s="21"/>
      <c r="E848" s="22" t="s">
        <v>569</v>
      </c>
      <c r="F848" s="23">
        <f>F849+F854</f>
        <v>5867.199999999999</v>
      </c>
      <c r="G848" s="23">
        <f>G849+G854</f>
        <v>5836.4</v>
      </c>
      <c r="H848" s="52">
        <f t="shared" si="73"/>
        <v>30.799999999999272</v>
      </c>
      <c r="I848" s="54">
        <f t="shared" si="74"/>
        <v>0.994750477229343</v>
      </c>
    </row>
    <row r="849" spans="1:9" ht="25.5">
      <c r="A849" s="248" t="s">
        <v>739</v>
      </c>
      <c r="B849" s="248" t="s">
        <v>568</v>
      </c>
      <c r="C849" s="21" t="s">
        <v>591</v>
      </c>
      <c r="D849" s="21"/>
      <c r="E849" s="22" t="s">
        <v>795</v>
      </c>
      <c r="F849" s="23">
        <f>F850</f>
        <v>5377.499999999999</v>
      </c>
      <c r="G849" s="23">
        <f>G850</f>
        <v>5375.299999999999</v>
      </c>
      <c r="H849" s="52">
        <f t="shared" si="73"/>
        <v>2.199999999999818</v>
      </c>
      <c r="I849" s="54">
        <f t="shared" si="74"/>
        <v>0.9995908879590888</v>
      </c>
    </row>
    <row r="850" spans="1:9" ht="25.5">
      <c r="A850" s="248" t="s">
        <v>739</v>
      </c>
      <c r="B850" s="248" t="s">
        <v>568</v>
      </c>
      <c r="C850" s="21" t="s">
        <v>733</v>
      </c>
      <c r="D850" s="21"/>
      <c r="E850" s="22" t="s">
        <v>574</v>
      </c>
      <c r="F850" s="23">
        <f>SUM(F851:F853)</f>
        <v>5377.499999999999</v>
      </c>
      <c r="G850" s="23">
        <f>SUM(G851:G853)</f>
        <v>5375.299999999999</v>
      </c>
      <c r="H850" s="52">
        <f aca="true" t="shared" si="81" ref="H850:H878">F850-G850</f>
        <v>2.199999999999818</v>
      </c>
      <c r="I850" s="54">
        <f aca="true" t="shared" si="82" ref="I850:I878">G850/F850</f>
        <v>0.9995908879590888</v>
      </c>
    </row>
    <row r="851" spans="1:9" ht="89.25">
      <c r="A851" s="248" t="s">
        <v>739</v>
      </c>
      <c r="B851" s="248" t="s">
        <v>568</v>
      </c>
      <c r="C851" s="21"/>
      <c r="D851" s="21" t="s">
        <v>552</v>
      </c>
      <c r="E851" s="22" t="s">
        <v>659</v>
      </c>
      <c r="F851" s="23">
        <v>4948.9</v>
      </c>
      <c r="G851" s="23">
        <v>4948.9</v>
      </c>
      <c r="H851" s="52">
        <f t="shared" si="81"/>
        <v>0</v>
      </c>
      <c r="I851" s="54">
        <f t="shared" si="82"/>
        <v>1</v>
      </c>
    </row>
    <row r="852" spans="1:9" ht="38.25">
      <c r="A852" s="248" t="s">
        <v>739</v>
      </c>
      <c r="B852" s="248" t="s">
        <v>568</v>
      </c>
      <c r="C852" s="21"/>
      <c r="D852" s="21" t="s">
        <v>553</v>
      </c>
      <c r="E852" s="22" t="s">
        <v>660</v>
      </c>
      <c r="F852" s="23">
        <v>407.7</v>
      </c>
      <c r="G852" s="23">
        <v>405.5</v>
      </c>
      <c r="H852" s="52">
        <f t="shared" si="81"/>
        <v>2.1999999999999886</v>
      </c>
      <c r="I852" s="54">
        <f t="shared" si="82"/>
        <v>0.9946038753985774</v>
      </c>
    </row>
    <row r="853" spans="1:9" ht="12.75">
      <c r="A853" s="248" t="s">
        <v>739</v>
      </c>
      <c r="B853" s="248" t="s">
        <v>568</v>
      </c>
      <c r="C853" s="21"/>
      <c r="D853" s="21" t="s">
        <v>554</v>
      </c>
      <c r="E853" s="22" t="s">
        <v>555</v>
      </c>
      <c r="F853" s="23">
        <v>20.9</v>
      </c>
      <c r="G853" s="23">
        <v>20.9</v>
      </c>
      <c r="H853" s="52">
        <f t="shared" si="81"/>
        <v>0</v>
      </c>
      <c r="I853" s="54">
        <f t="shared" si="82"/>
        <v>1</v>
      </c>
    </row>
    <row r="854" spans="1:9" ht="25.5">
      <c r="A854" s="248" t="s">
        <v>739</v>
      </c>
      <c r="B854" s="248" t="s">
        <v>568</v>
      </c>
      <c r="C854" s="21" t="s">
        <v>565</v>
      </c>
      <c r="D854" s="21"/>
      <c r="E854" s="22" t="s">
        <v>807</v>
      </c>
      <c r="F854" s="23">
        <f>F855</f>
        <v>489.7</v>
      </c>
      <c r="G854" s="23">
        <f>G855</f>
        <v>461.1</v>
      </c>
      <c r="H854" s="52">
        <f t="shared" si="81"/>
        <v>28.599999999999966</v>
      </c>
      <c r="I854" s="54">
        <f t="shared" si="82"/>
        <v>0.9415968960588116</v>
      </c>
    </row>
    <row r="855" spans="1:9" ht="38.25">
      <c r="A855" s="248" t="s">
        <v>739</v>
      </c>
      <c r="B855" s="248" t="s">
        <v>568</v>
      </c>
      <c r="C855" s="21" t="s">
        <v>672</v>
      </c>
      <c r="D855" s="21"/>
      <c r="E855" s="22" t="s">
        <v>673</v>
      </c>
      <c r="F855" s="23">
        <f>F856</f>
        <v>489.7</v>
      </c>
      <c r="G855" s="23">
        <f>G856</f>
        <v>461.1</v>
      </c>
      <c r="H855" s="52">
        <f t="shared" si="81"/>
        <v>28.599999999999966</v>
      </c>
      <c r="I855" s="54">
        <f t="shared" si="82"/>
        <v>0.9415968960588116</v>
      </c>
    </row>
    <row r="856" spans="1:9" ht="38.25">
      <c r="A856" s="248" t="s">
        <v>739</v>
      </c>
      <c r="B856" s="248" t="s">
        <v>568</v>
      </c>
      <c r="C856" s="21"/>
      <c r="D856" s="21" t="s">
        <v>553</v>
      </c>
      <c r="E856" s="22" t="s">
        <v>660</v>
      </c>
      <c r="F856" s="23">
        <v>489.7</v>
      </c>
      <c r="G856" s="23">
        <v>461.1</v>
      </c>
      <c r="H856" s="52">
        <f t="shared" si="81"/>
        <v>28.599999999999966</v>
      </c>
      <c r="I856" s="54">
        <f t="shared" si="82"/>
        <v>0.9415968960588116</v>
      </c>
    </row>
    <row r="857" spans="1:9" ht="12.75">
      <c r="A857" s="248" t="s">
        <v>739</v>
      </c>
      <c r="B857" s="21" t="s">
        <v>589</v>
      </c>
      <c r="C857" s="21"/>
      <c r="D857" s="21"/>
      <c r="E857" s="22" t="s">
        <v>590</v>
      </c>
      <c r="F857" s="23">
        <f>F858+F875</f>
        <v>31070</v>
      </c>
      <c r="G857" s="23">
        <f>G858+G875</f>
        <v>24673.100000000002</v>
      </c>
      <c r="H857" s="52">
        <f t="shared" si="81"/>
        <v>6396.899999999998</v>
      </c>
      <c r="I857" s="54">
        <f t="shared" si="82"/>
        <v>0.7941132925651755</v>
      </c>
    </row>
    <row r="858" spans="1:9" ht="25.5">
      <c r="A858" s="248" t="s">
        <v>739</v>
      </c>
      <c r="B858" s="24" t="s">
        <v>599</v>
      </c>
      <c r="C858" s="21"/>
      <c r="D858" s="21"/>
      <c r="E858" s="22" t="s">
        <v>600</v>
      </c>
      <c r="F858" s="23">
        <f>F859+F872</f>
        <v>29279</v>
      </c>
      <c r="G858" s="23">
        <f>G859+G872</f>
        <v>22882.100000000002</v>
      </c>
      <c r="H858" s="52">
        <f t="shared" si="81"/>
        <v>6396.899999999998</v>
      </c>
      <c r="I858" s="54">
        <f t="shared" si="82"/>
        <v>0.78151917756754</v>
      </c>
    </row>
    <row r="859" spans="1:9" ht="12.75">
      <c r="A859" s="248" t="s">
        <v>739</v>
      </c>
      <c r="B859" s="250" t="s">
        <v>599</v>
      </c>
      <c r="C859" s="21" t="s">
        <v>570</v>
      </c>
      <c r="D859" s="21"/>
      <c r="E859" s="22" t="s">
        <v>878</v>
      </c>
      <c r="F859" s="23">
        <f>F860+F862+F864+F866+F868+F870</f>
        <v>23023.100000000002</v>
      </c>
      <c r="G859" s="23">
        <f>G860+G862+G864+G866+G868+G870</f>
        <v>22882.100000000002</v>
      </c>
      <c r="H859" s="52">
        <f t="shared" si="81"/>
        <v>141</v>
      </c>
      <c r="I859" s="54">
        <f t="shared" si="82"/>
        <v>0.9938757161285839</v>
      </c>
    </row>
    <row r="860" spans="1:9" ht="25.5">
      <c r="A860" s="248" t="s">
        <v>739</v>
      </c>
      <c r="B860" s="250" t="s">
        <v>599</v>
      </c>
      <c r="C860" s="21" t="s">
        <v>740</v>
      </c>
      <c r="D860" s="21"/>
      <c r="E860" s="22" t="s">
        <v>741</v>
      </c>
      <c r="F860" s="23">
        <f>F861</f>
        <v>0</v>
      </c>
      <c r="G860" s="23">
        <f>G861</f>
        <v>0</v>
      </c>
      <c r="H860" s="52">
        <f t="shared" si="81"/>
        <v>0</v>
      </c>
      <c r="I860" s="54" t="e">
        <f t="shared" si="82"/>
        <v>#DIV/0!</v>
      </c>
    </row>
    <row r="861" spans="1:9" ht="12.75">
      <c r="A861" s="248" t="s">
        <v>739</v>
      </c>
      <c r="B861" s="250" t="s">
        <v>599</v>
      </c>
      <c r="C861" s="21"/>
      <c r="D861" s="21" t="s">
        <v>554</v>
      </c>
      <c r="E861" s="22" t="s">
        <v>555</v>
      </c>
      <c r="F861" s="23"/>
      <c r="G861" s="23"/>
      <c r="H861" s="52">
        <f t="shared" si="81"/>
        <v>0</v>
      </c>
      <c r="I861" s="54" t="e">
        <f t="shared" si="82"/>
        <v>#DIV/0!</v>
      </c>
    </row>
    <row r="862" spans="1:9" ht="63.75">
      <c r="A862" s="248" t="s">
        <v>739</v>
      </c>
      <c r="B862" s="250" t="s">
        <v>599</v>
      </c>
      <c r="C862" s="21" t="s">
        <v>914</v>
      </c>
      <c r="D862" s="21"/>
      <c r="E862" s="56" t="s">
        <v>911</v>
      </c>
      <c r="F862" s="23">
        <f>F863</f>
        <v>14467.1</v>
      </c>
      <c r="G862" s="23">
        <f>G863</f>
        <v>14459.5</v>
      </c>
      <c r="H862" s="52">
        <f t="shared" si="81"/>
        <v>7.600000000000364</v>
      </c>
      <c r="I862" s="54">
        <f t="shared" si="82"/>
        <v>0.999474670113568</v>
      </c>
    </row>
    <row r="863" spans="1:9" ht="38.25">
      <c r="A863" s="248" t="s">
        <v>739</v>
      </c>
      <c r="B863" s="250" t="s">
        <v>599</v>
      </c>
      <c r="C863" s="21"/>
      <c r="D863" s="21" t="s">
        <v>553</v>
      </c>
      <c r="E863" s="22" t="s">
        <v>660</v>
      </c>
      <c r="F863" s="23">
        <v>14467.1</v>
      </c>
      <c r="G863" s="23">
        <v>14459.5</v>
      </c>
      <c r="H863" s="52">
        <f t="shared" si="81"/>
        <v>7.600000000000364</v>
      </c>
      <c r="I863" s="54">
        <f t="shared" si="82"/>
        <v>0.999474670113568</v>
      </c>
    </row>
    <row r="864" spans="1:9" ht="89.25">
      <c r="A864" s="248" t="s">
        <v>739</v>
      </c>
      <c r="B864" s="250" t="s">
        <v>599</v>
      </c>
      <c r="C864" s="21" t="s">
        <v>915</v>
      </c>
      <c r="D864" s="21"/>
      <c r="E864" s="56" t="s">
        <v>912</v>
      </c>
      <c r="F864" s="23">
        <f>F865</f>
        <v>5457.4</v>
      </c>
      <c r="G864" s="23">
        <f>G865</f>
        <v>5457.4</v>
      </c>
      <c r="H864" s="52">
        <f t="shared" si="81"/>
        <v>0</v>
      </c>
      <c r="I864" s="54">
        <f t="shared" si="82"/>
        <v>1</v>
      </c>
    </row>
    <row r="865" spans="1:9" ht="38.25">
      <c r="A865" s="248" t="s">
        <v>739</v>
      </c>
      <c r="B865" s="250" t="s">
        <v>599</v>
      </c>
      <c r="C865" s="21"/>
      <c r="D865" s="21" t="s">
        <v>553</v>
      </c>
      <c r="E865" s="22" t="s">
        <v>660</v>
      </c>
      <c r="F865" s="23">
        <v>5457.4</v>
      </c>
      <c r="G865" s="23">
        <v>5457.4</v>
      </c>
      <c r="H865" s="52">
        <f t="shared" si="81"/>
        <v>0</v>
      </c>
      <c r="I865" s="54">
        <f t="shared" si="82"/>
        <v>1</v>
      </c>
    </row>
    <row r="866" spans="1:9" ht="63.75">
      <c r="A866" s="248" t="s">
        <v>739</v>
      </c>
      <c r="B866" s="250" t="s">
        <v>599</v>
      </c>
      <c r="C866" s="21" t="s">
        <v>913</v>
      </c>
      <c r="D866" s="21"/>
      <c r="E866" s="55" t="s">
        <v>893</v>
      </c>
      <c r="F866" s="23">
        <f>F867</f>
        <v>1120.2</v>
      </c>
      <c r="G866" s="23">
        <f>G867</f>
        <v>1120.2</v>
      </c>
      <c r="H866" s="52">
        <f t="shared" si="81"/>
        <v>0</v>
      </c>
      <c r="I866" s="54">
        <f t="shared" si="82"/>
        <v>1</v>
      </c>
    </row>
    <row r="867" spans="1:9" ht="38.25">
      <c r="A867" s="248" t="s">
        <v>739</v>
      </c>
      <c r="B867" s="250" t="s">
        <v>599</v>
      </c>
      <c r="C867" s="21"/>
      <c r="D867" s="21" t="s">
        <v>553</v>
      </c>
      <c r="E867" s="22" t="s">
        <v>660</v>
      </c>
      <c r="F867" s="23">
        <f>1120.3-0.1</f>
        <v>1120.2</v>
      </c>
      <c r="G867" s="23">
        <f>1120.3-0.1</f>
        <v>1120.2</v>
      </c>
      <c r="H867" s="52">
        <f t="shared" si="81"/>
        <v>0</v>
      </c>
      <c r="I867" s="54">
        <f t="shared" si="82"/>
        <v>1</v>
      </c>
    </row>
    <row r="868" spans="1:9" ht="51">
      <c r="A868" s="248" t="s">
        <v>739</v>
      </c>
      <c r="B868" s="250" t="s">
        <v>599</v>
      </c>
      <c r="C868" s="24" t="s">
        <v>948</v>
      </c>
      <c r="D868" s="24"/>
      <c r="E868" s="55" t="s">
        <v>961</v>
      </c>
      <c r="F868" s="23">
        <f>F869</f>
        <v>1883.4</v>
      </c>
      <c r="G868" s="23">
        <f>G869</f>
        <v>1750</v>
      </c>
      <c r="H868" s="52">
        <f t="shared" si="81"/>
        <v>133.4000000000001</v>
      </c>
      <c r="I868" s="54">
        <f t="shared" si="82"/>
        <v>0.9291706488265902</v>
      </c>
    </row>
    <row r="869" spans="1:9" ht="38.25">
      <c r="A869" s="248" t="s">
        <v>739</v>
      </c>
      <c r="B869" s="250" t="s">
        <v>599</v>
      </c>
      <c r="C869" s="24"/>
      <c r="D869" s="24" t="s">
        <v>553</v>
      </c>
      <c r="E869" s="25" t="s">
        <v>660</v>
      </c>
      <c r="F869" s="23">
        <v>1883.4</v>
      </c>
      <c r="G869" s="23">
        <v>1750</v>
      </c>
      <c r="H869" s="52">
        <f t="shared" si="81"/>
        <v>133.4000000000001</v>
      </c>
      <c r="I869" s="54">
        <f t="shared" si="82"/>
        <v>0.9291706488265902</v>
      </c>
    </row>
    <row r="870" spans="1:9" ht="38.25">
      <c r="A870" s="248" t="s">
        <v>739</v>
      </c>
      <c r="B870" s="250" t="s">
        <v>599</v>
      </c>
      <c r="C870" s="244" t="s">
        <v>1051</v>
      </c>
      <c r="D870" s="24"/>
      <c r="E870" s="204" t="s">
        <v>1052</v>
      </c>
      <c r="F870" s="23">
        <f>F871</f>
        <v>95</v>
      </c>
      <c r="G870" s="23">
        <f>G871</f>
        <v>95</v>
      </c>
      <c r="H870" s="52">
        <f t="shared" si="81"/>
        <v>0</v>
      </c>
      <c r="I870" s="54">
        <f t="shared" si="82"/>
        <v>1</v>
      </c>
    </row>
    <row r="871" spans="1:9" ht="38.25">
      <c r="A871" s="248" t="s">
        <v>739</v>
      </c>
      <c r="B871" s="250" t="s">
        <v>599</v>
      </c>
      <c r="C871" s="24"/>
      <c r="D871" s="24" t="s">
        <v>553</v>
      </c>
      <c r="E871" s="22" t="s">
        <v>660</v>
      </c>
      <c r="F871" s="23">
        <v>95</v>
      </c>
      <c r="G871" s="23">
        <v>95</v>
      </c>
      <c r="H871" s="52">
        <f t="shared" si="81"/>
        <v>0</v>
      </c>
      <c r="I871" s="54">
        <f t="shared" si="82"/>
        <v>1</v>
      </c>
    </row>
    <row r="872" spans="1:9" ht="63.75">
      <c r="A872" s="248" t="s">
        <v>739</v>
      </c>
      <c r="B872" s="250" t="s">
        <v>599</v>
      </c>
      <c r="C872" s="21" t="s">
        <v>985</v>
      </c>
      <c r="D872" s="21"/>
      <c r="E872" s="44" t="s">
        <v>988</v>
      </c>
      <c r="F872" s="23">
        <f>F873</f>
        <v>6255.9</v>
      </c>
      <c r="G872" s="23">
        <f>G873</f>
        <v>0</v>
      </c>
      <c r="H872" s="52">
        <f t="shared" si="81"/>
        <v>6255.9</v>
      </c>
      <c r="I872" s="54">
        <f t="shared" si="82"/>
        <v>0</v>
      </c>
    </row>
    <row r="873" spans="1:9" ht="63.75">
      <c r="A873" s="248" t="s">
        <v>739</v>
      </c>
      <c r="B873" s="250" t="s">
        <v>599</v>
      </c>
      <c r="C873" s="21" t="s">
        <v>987</v>
      </c>
      <c r="D873" s="21"/>
      <c r="E873" s="22" t="s">
        <v>986</v>
      </c>
      <c r="F873" s="23">
        <f>F874</f>
        <v>6255.9</v>
      </c>
      <c r="G873" s="23">
        <f>G874</f>
        <v>0</v>
      </c>
      <c r="H873" s="52">
        <f t="shared" si="81"/>
        <v>6255.9</v>
      </c>
      <c r="I873" s="54">
        <f t="shared" si="82"/>
        <v>0</v>
      </c>
    </row>
    <row r="874" spans="1:9" ht="38.25">
      <c r="A874" s="248" t="s">
        <v>739</v>
      </c>
      <c r="B874" s="250" t="s">
        <v>599</v>
      </c>
      <c r="C874" s="24"/>
      <c r="D874" s="24" t="s">
        <v>553</v>
      </c>
      <c r="E874" s="22" t="s">
        <v>660</v>
      </c>
      <c r="F874" s="23">
        <v>6255.9</v>
      </c>
      <c r="G874" s="23">
        <v>0</v>
      </c>
      <c r="H874" s="52">
        <f t="shared" si="81"/>
        <v>6255.9</v>
      </c>
      <c r="I874" s="54">
        <f t="shared" si="82"/>
        <v>0</v>
      </c>
    </row>
    <row r="875" spans="1:9" ht="25.5">
      <c r="A875" s="248" t="s">
        <v>739</v>
      </c>
      <c r="B875" s="250" t="s">
        <v>897</v>
      </c>
      <c r="C875" s="24"/>
      <c r="D875" s="24"/>
      <c r="E875" s="48" t="s">
        <v>898</v>
      </c>
      <c r="F875" s="23">
        <f>F876+F879</f>
        <v>1791</v>
      </c>
      <c r="G875" s="23">
        <f>G876+G879</f>
        <v>1791</v>
      </c>
      <c r="H875" s="52">
        <f t="shared" si="81"/>
        <v>0</v>
      </c>
      <c r="I875" s="54">
        <f t="shared" si="82"/>
        <v>1</v>
      </c>
    </row>
    <row r="876" spans="1:9" ht="29.25" customHeight="1">
      <c r="A876" s="248" t="s">
        <v>739</v>
      </c>
      <c r="B876" s="250" t="s">
        <v>897</v>
      </c>
      <c r="C876" s="24" t="s">
        <v>899</v>
      </c>
      <c r="D876" s="24"/>
      <c r="E876" s="48" t="s">
        <v>900</v>
      </c>
      <c r="F876" s="23">
        <f>F877</f>
        <v>775</v>
      </c>
      <c r="G876" s="23">
        <f>G877</f>
        <v>775</v>
      </c>
      <c r="H876" s="52">
        <f t="shared" si="81"/>
        <v>0</v>
      </c>
      <c r="I876" s="54">
        <f t="shared" si="82"/>
        <v>1</v>
      </c>
    </row>
    <row r="877" spans="1:9" ht="51">
      <c r="A877" s="248" t="s">
        <v>739</v>
      </c>
      <c r="B877" s="250" t="s">
        <v>897</v>
      </c>
      <c r="C877" s="24" t="s">
        <v>901</v>
      </c>
      <c r="D877" s="24"/>
      <c r="E877" s="48" t="s">
        <v>902</v>
      </c>
      <c r="F877" s="23">
        <f>F878</f>
        <v>775</v>
      </c>
      <c r="G877" s="23">
        <f>G878</f>
        <v>775</v>
      </c>
      <c r="H877" s="52">
        <f t="shared" si="81"/>
        <v>0</v>
      </c>
      <c r="I877" s="54">
        <f t="shared" si="82"/>
        <v>1</v>
      </c>
    </row>
    <row r="878" spans="1:9" ht="38.25">
      <c r="A878" s="248" t="s">
        <v>739</v>
      </c>
      <c r="B878" s="250" t="s">
        <v>897</v>
      </c>
      <c r="C878" s="24"/>
      <c r="D878" s="24" t="s">
        <v>553</v>
      </c>
      <c r="E878" s="22" t="s">
        <v>660</v>
      </c>
      <c r="F878" s="23">
        <v>775</v>
      </c>
      <c r="G878" s="23">
        <v>775</v>
      </c>
      <c r="H878" s="52">
        <f t="shared" si="81"/>
        <v>0</v>
      </c>
      <c r="I878" s="54">
        <f t="shared" si="82"/>
        <v>1</v>
      </c>
    </row>
    <row r="879" spans="1:9" ht="63.75">
      <c r="A879" s="248" t="s">
        <v>739</v>
      </c>
      <c r="B879" s="250" t="s">
        <v>897</v>
      </c>
      <c r="C879" s="21" t="s">
        <v>985</v>
      </c>
      <c r="D879" s="21"/>
      <c r="E879" s="44" t="s">
        <v>988</v>
      </c>
      <c r="F879" s="23">
        <f>F880</f>
        <v>1016</v>
      </c>
      <c r="G879" s="23">
        <f>G880</f>
        <v>1016</v>
      </c>
      <c r="H879" s="52">
        <f aca="true" t="shared" si="83" ref="H879:H886">F879-G879</f>
        <v>0</v>
      </c>
      <c r="I879" s="54">
        <f aca="true" t="shared" si="84" ref="I879:I886">G879/F879</f>
        <v>1</v>
      </c>
    </row>
    <row r="880" spans="1:9" ht="63.75">
      <c r="A880" s="248" t="s">
        <v>739</v>
      </c>
      <c r="B880" s="250" t="s">
        <v>897</v>
      </c>
      <c r="C880" s="21" t="s">
        <v>987</v>
      </c>
      <c r="D880" s="21"/>
      <c r="E880" s="22" t="s">
        <v>986</v>
      </c>
      <c r="F880" s="23">
        <f>F881</f>
        <v>1016</v>
      </c>
      <c r="G880" s="23">
        <f>G881</f>
        <v>1016</v>
      </c>
      <c r="H880" s="52">
        <f t="shared" si="83"/>
        <v>0</v>
      </c>
      <c r="I880" s="54">
        <f t="shared" si="84"/>
        <v>1</v>
      </c>
    </row>
    <row r="881" spans="1:9" ht="38.25">
      <c r="A881" s="248" t="s">
        <v>739</v>
      </c>
      <c r="B881" s="250" t="s">
        <v>897</v>
      </c>
      <c r="C881" s="24"/>
      <c r="D881" s="24" t="s">
        <v>553</v>
      </c>
      <c r="E881" s="22" t="s">
        <v>660</v>
      </c>
      <c r="F881" s="23">
        <v>1016</v>
      </c>
      <c r="G881" s="23">
        <v>1016</v>
      </c>
      <c r="H881" s="52">
        <f t="shared" si="83"/>
        <v>0</v>
      </c>
      <c r="I881" s="54">
        <f t="shared" si="84"/>
        <v>1</v>
      </c>
    </row>
    <row r="882" spans="1:9" ht="25.5">
      <c r="A882" s="248" t="s">
        <v>739</v>
      </c>
      <c r="B882" s="248" t="s">
        <v>601</v>
      </c>
      <c r="C882" s="21"/>
      <c r="D882" s="21"/>
      <c r="E882" s="22" t="s">
        <v>602</v>
      </c>
      <c r="F882" s="23">
        <f>F883+F887</f>
        <v>7267.4</v>
      </c>
      <c r="G882" s="23">
        <f>G883+G887</f>
        <v>5244.2</v>
      </c>
      <c r="H882" s="52">
        <f t="shared" si="83"/>
        <v>2023.1999999999998</v>
      </c>
      <c r="I882" s="54">
        <f t="shared" si="84"/>
        <v>0.7216060764510004</v>
      </c>
    </row>
    <row r="883" spans="1:9" ht="12.75">
      <c r="A883" s="248" t="s">
        <v>739</v>
      </c>
      <c r="B883" s="248" t="s">
        <v>922</v>
      </c>
      <c r="C883" s="21"/>
      <c r="D883" s="21"/>
      <c r="E883" s="22" t="s">
        <v>923</v>
      </c>
      <c r="F883" s="23">
        <f aca="true" t="shared" si="85" ref="F883:G885">F884</f>
        <v>97.6</v>
      </c>
      <c r="G883" s="23">
        <f t="shared" si="85"/>
        <v>97.5</v>
      </c>
      <c r="H883" s="52">
        <f t="shared" si="83"/>
        <v>0.09999999999999432</v>
      </c>
      <c r="I883" s="54">
        <f t="shared" si="84"/>
        <v>0.9989754098360656</v>
      </c>
    </row>
    <row r="884" spans="1:9" ht="38.25">
      <c r="A884" s="248" t="s">
        <v>739</v>
      </c>
      <c r="B884" s="248" t="s">
        <v>922</v>
      </c>
      <c r="C884" s="24" t="s">
        <v>903</v>
      </c>
      <c r="D884" s="24"/>
      <c r="E884" s="55" t="s">
        <v>904</v>
      </c>
      <c r="F884" s="23">
        <f t="shared" si="85"/>
        <v>97.6</v>
      </c>
      <c r="G884" s="23">
        <f t="shared" si="85"/>
        <v>97.5</v>
      </c>
      <c r="H884" s="52">
        <f t="shared" si="83"/>
        <v>0.09999999999999432</v>
      </c>
      <c r="I884" s="54">
        <f t="shared" si="84"/>
        <v>0.9989754098360656</v>
      </c>
    </row>
    <row r="885" spans="1:9" ht="25.5">
      <c r="A885" s="248" t="s">
        <v>739</v>
      </c>
      <c r="B885" s="248" t="s">
        <v>922</v>
      </c>
      <c r="C885" s="24" t="s">
        <v>107</v>
      </c>
      <c r="D885" s="24"/>
      <c r="E885" s="22" t="s">
        <v>135</v>
      </c>
      <c r="F885" s="23">
        <f t="shared" si="85"/>
        <v>97.6</v>
      </c>
      <c r="G885" s="23">
        <f t="shared" si="85"/>
        <v>97.5</v>
      </c>
      <c r="H885" s="52">
        <f t="shared" si="83"/>
        <v>0.09999999999999432</v>
      </c>
      <c r="I885" s="54">
        <f t="shared" si="84"/>
        <v>0.9989754098360656</v>
      </c>
    </row>
    <row r="886" spans="1:9" ht="12.75">
      <c r="A886" s="248" t="s">
        <v>739</v>
      </c>
      <c r="B886" s="248" t="s">
        <v>922</v>
      </c>
      <c r="C886" s="24"/>
      <c r="D886" s="24" t="s">
        <v>895</v>
      </c>
      <c r="E886" s="48" t="s">
        <v>896</v>
      </c>
      <c r="F886" s="23">
        <v>97.6</v>
      </c>
      <c r="G886" s="23">
        <v>97.5</v>
      </c>
      <c r="H886" s="52">
        <f t="shared" si="83"/>
        <v>0.09999999999999432</v>
      </c>
      <c r="I886" s="54">
        <f t="shared" si="84"/>
        <v>0.9989754098360656</v>
      </c>
    </row>
    <row r="887" spans="1:9" ht="12.75">
      <c r="A887" s="248" t="s">
        <v>739</v>
      </c>
      <c r="B887" s="21" t="s">
        <v>916</v>
      </c>
      <c r="C887" s="21"/>
      <c r="D887" s="21"/>
      <c r="E887" s="22" t="s">
        <v>917</v>
      </c>
      <c r="F887" s="23">
        <f>F895+F902+F888+F892</f>
        <v>7169.799999999999</v>
      </c>
      <c r="G887" s="23">
        <f>G895+G902+G888+G892</f>
        <v>5146.7</v>
      </c>
      <c r="H887" s="52">
        <f aca="true" t="shared" si="86" ref="H887:H904">F887-G887</f>
        <v>2023.0999999999995</v>
      </c>
      <c r="I887" s="54">
        <f aca="true" t="shared" si="87" ref="I887:I904">G887/F887</f>
        <v>0.7178303439426483</v>
      </c>
    </row>
    <row r="888" spans="1:9" ht="63.75">
      <c r="A888" s="248" t="s">
        <v>739</v>
      </c>
      <c r="B888" s="248" t="s">
        <v>916</v>
      </c>
      <c r="C888" s="219" t="s">
        <v>594</v>
      </c>
      <c r="D888" s="219"/>
      <c r="E888" s="22" t="s">
        <v>176</v>
      </c>
      <c r="F888" s="23">
        <f aca="true" t="shared" si="88" ref="F888:G890">F889</f>
        <v>1987.5</v>
      </c>
      <c r="G888" s="23">
        <f t="shared" si="88"/>
        <v>1987.5</v>
      </c>
      <c r="H888" s="52">
        <f t="shared" si="86"/>
        <v>0</v>
      </c>
      <c r="I888" s="54">
        <f t="shared" si="87"/>
        <v>1</v>
      </c>
    </row>
    <row r="889" spans="1:9" ht="89.25">
      <c r="A889" s="248" t="s">
        <v>739</v>
      </c>
      <c r="B889" s="248" t="s">
        <v>916</v>
      </c>
      <c r="C889" s="219" t="s">
        <v>164</v>
      </c>
      <c r="D889" s="219"/>
      <c r="E889" s="22" t="s">
        <v>177</v>
      </c>
      <c r="F889" s="23">
        <f t="shared" si="88"/>
        <v>1987.5</v>
      </c>
      <c r="G889" s="23">
        <f t="shared" si="88"/>
        <v>1987.5</v>
      </c>
      <c r="H889" s="52">
        <f t="shared" si="86"/>
        <v>0</v>
      </c>
      <c r="I889" s="54">
        <f t="shared" si="87"/>
        <v>1</v>
      </c>
    </row>
    <row r="890" spans="1:9" ht="51">
      <c r="A890" s="248" t="s">
        <v>739</v>
      </c>
      <c r="B890" s="248" t="s">
        <v>916</v>
      </c>
      <c r="C890" s="219" t="s">
        <v>165</v>
      </c>
      <c r="D890" s="219"/>
      <c r="E890" s="22" t="s">
        <v>178</v>
      </c>
      <c r="F890" s="23">
        <f t="shared" si="88"/>
        <v>1987.5</v>
      </c>
      <c r="G890" s="23">
        <f t="shared" si="88"/>
        <v>1987.5</v>
      </c>
      <c r="H890" s="52">
        <f t="shared" si="86"/>
        <v>0</v>
      </c>
      <c r="I890" s="54">
        <f t="shared" si="87"/>
        <v>1</v>
      </c>
    </row>
    <row r="891" spans="1:9" ht="12.75">
      <c r="A891" s="248" t="s">
        <v>739</v>
      </c>
      <c r="B891" s="248" t="s">
        <v>916</v>
      </c>
      <c r="C891" s="219"/>
      <c r="D891" s="24" t="s">
        <v>895</v>
      </c>
      <c r="E891" s="48" t="s">
        <v>896</v>
      </c>
      <c r="F891" s="23">
        <v>1987.5</v>
      </c>
      <c r="G891" s="23">
        <v>1987.5</v>
      </c>
      <c r="H891" s="52">
        <f t="shared" si="86"/>
        <v>0</v>
      </c>
      <c r="I891" s="54">
        <f t="shared" si="87"/>
        <v>1</v>
      </c>
    </row>
    <row r="892" spans="1:9" ht="102">
      <c r="A892" s="248" t="s">
        <v>739</v>
      </c>
      <c r="B892" s="248" t="s">
        <v>916</v>
      </c>
      <c r="C892" s="21" t="s">
        <v>160</v>
      </c>
      <c r="D892" s="21"/>
      <c r="E892" s="22" t="s">
        <v>173</v>
      </c>
      <c r="F892" s="23">
        <f>F893</f>
        <v>1490.6</v>
      </c>
      <c r="G892" s="23">
        <f>G893</f>
        <v>0</v>
      </c>
      <c r="H892" s="52">
        <f>F892-G892</f>
        <v>1490.6</v>
      </c>
      <c r="I892" s="54">
        <f>G892/F892</f>
        <v>0</v>
      </c>
    </row>
    <row r="893" spans="1:9" ht="70.5" customHeight="1">
      <c r="A893" s="248" t="s">
        <v>739</v>
      </c>
      <c r="B893" s="248" t="s">
        <v>916</v>
      </c>
      <c r="C893" s="21" t="s">
        <v>161</v>
      </c>
      <c r="D893" s="21"/>
      <c r="E893" s="22" t="s">
        <v>172</v>
      </c>
      <c r="F893" s="23">
        <f>F894</f>
        <v>1490.6</v>
      </c>
      <c r="G893" s="23">
        <f>G894</f>
        <v>0</v>
      </c>
      <c r="H893" s="52">
        <f>F893-G893</f>
        <v>1490.6</v>
      </c>
      <c r="I893" s="54">
        <f>G893/F893</f>
        <v>0</v>
      </c>
    </row>
    <row r="894" spans="1:9" ht="12.75">
      <c r="A894" s="248" t="s">
        <v>739</v>
      </c>
      <c r="B894" s="248" t="s">
        <v>916</v>
      </c>
      <c r="C894" s="21"/>
      <c r="D894" s="24" t="s">
        <v>895</v>
      </c>
      <c r="E894" s="48" t="s">
        <v>896</v>
      </c>
      <c r="F894" s="23">
        <v>1490.6</v>
      </c>
      <c r="G894" s="23">
        <v>0</v>
      </c>
      <c r="H894" s="52">
        <f>F894-G894</f>
        <v>1490.6</v>
      </c>
      <c r="I894" s="54">
        <f>G894/F894</f>
        <v>0</v>
      </c>
    </row>
    <row r="895" spans="1:9" ht="38.25">
      <c r="A895" s="248" t="s">
        <v>739</v>
      </c>
      <c r="B895" s="248" t="s">
        <v>916</v>
      </c>
      <c r="C895" s="24" t="s">
        <v>903</v>
      </c>
      <c r="D895" s="24"/>
      <c r="E895" s="55" t="s">
        <v>904</v>
      </c>
      <c r="F895" s="23">
        <f>F896+F898+F900</f>
        <v>2251</v>
      </c>
      <c r="G895" s="23">
        <f>G896+G898+G900</f>
        <v>1718.5</v>
      </c>
      <c r="H895" s="52">
        <f t="shared" si="86"/>
        <v>532.5</v>
      </c>
      <c r="I895" s="54">
        <f t="shared" si="87"/>
        <v>0.7634384717903154</v>
      </c>
    </row>
    <row r="896" spans="1:9" ht="38.25">
      <c r="A896" s="248" t="s">
        <v>739</v>
      </c>
      <c r="B896" s="248" t="s">
        <v>916</v>
      </c>
      <c r="C896" s="24" t="s">
        <v>108</v>
      </c>
      <c r="D896" s="24"/>
      <c r="E896" s="55" t="s">
        <v>136</v>
      </c>
      <c r="F896" s="23">
        <f>F897</f>
        <v>1300</v>
      </c>
      <c r="G896" s="23">
        <f>G897</f>
        <v>1264.4</v>
      </c>
      <c r="H896" s="52">
        <f t="shared" si="86"/>
        <v>35.59999999999991</v>
      </c>
      <c r="I896" s="54">
        <f t="shared" si="87"/>
        <v>0.9726153846153847</v>
      </c>
    </row>
    <row r="897" spans="1:9" ht="12.75">
      <c r="A897" s="248" t="s">
        <v>739</v>
      </c>
      <c r="B897" s="248" t="s">
        <v>916</v>
      </c>
      <c r="C897" s="24"/>
      <c r="D897" s="24" t="s">
        <v>895</v>
      </c>
      <c r="E897" s="48" t="s">
        <v>896</v>
      </c>
      <c r="F897" s="23">
        <v>1300</v>
      </c>
      <c r="G897" s="23">
        <v>1264.4</v>
      </c>
      <c r="H897" s="52">
        <f t="shared" si="86"/>
        <v>35.59999999999991</v>
      </c>
      <c r="I897" s="54">
        <f t="shared" si="87"/>
        <v>0.9726153846153847</v>
      </c>
    </row>
    <row r="898" spans="1:9" ht="25.5">
      <c r="A898" s="248" t="s">
        <v>739</v>
      </c>
      <c r="B898" s="248" t="s">
        <v>916</v>
      </c>
      <c r="C898" s="24" t="s">
        <v>109</v>
      </c>
      <c r="D898" s="24"/>
      <c r="E898" s="48" t="s">
        <v>137</v>
      </c>
      <c r="F898" s="23">
        <f>F899</f>
        <v>454.1</v>
      </c>
      <c r="G898" s="23">
        <f>G899</f>
        <v>454.1</v>
      </c>
      <c r="H898" s="52">
        <f t="shared" si="86"/>
        <v>0</v>
      </c>
      <c r="I898" s="54">
        <f t="shared" si="87"/>
        <v>1</v>
      </c>
    </row>
    <row r="899" spans="1:9" ht="12.75">
      <c r="A899" s="248" t="s">
        <v>739</v>
      </c>
      <c r="B899" s="248" t="s">
        <v>916</v>
      </c>
      <c r="C899" s="24"/>
      <c r="D899" s="24" t="s">
        <v>895</v>
      </c>
      <c r="E899" s="48" t="s">
        <v>896</v>
      </c>
      <c r="F899" s="23">
        <v>454.1</v>
      </c>
      <c r="G899" s="23">
        <v>454.1</v>
      </c>
      <c r="H899" s="52">
        <f t="shared" si="86"/>
        <v>0</v>
      </c>
      <c r="I899" s="54">
        <f t="shared" si="87"/>
        <v>1</v>
      </c>
    </row>
    <row r="900" spans="1:9" ht="25.5">
      <c r="A900" s="248" t="s">
        <v>739</v>
      </c>
      <c r="B900" s="248" t="s">
        <v>916</v>
      </c>
      <c r="C900" s="24" t="s">
        <v>110</v>
      </c>
      <c r="D900" s="24"/>
      <c r="E900" s="48" t="s">
        <v>138</v>
      </c>
      <c r="F900" s="23">
        <f>F901</f>
        <v>496.9</v>
      </c>
      <c r="G900" s="23">
        <f>G901</f>
        <v>0</v>
      </c>
      <c r="H900" s="52">
        <f t="shared" si="86"/>
        <v>496.9</v>
      </c>
      <c r="I900" s="54">
        <f t="shared" si="87"/>
        <v>0</v>
      </c>
    </row>
    <row r="901" spans="1:9" ht="12.75">
      <c r="A901" s="248" t="s">
        <v>739</v>
      </c>
      <c r="B901" s="248" t="s">
        <v>916</v>
      </c>
      <c r="C901" s="24"/>
      <c r="D901" s="24" t="s">
        <v>895</v>
      </c>
      <c r="E901" s="48" t="s">
        <v>896</v>
      </c>
      <c r="F901" s="23">
        <v>496.9</v>
      </c>
      <c r="G901" s="23">
        <v>0</v>
      </c>
      <c r="H901" s="52">
        <f t="shared" si="86"/>
        <v>496.9</v>
      </c>
      <c r="I901" s="54">
        <f t="shared" si="87"/>
        <v>0</v>
      </c>
    </row>
    <row r="902" spans="1:9" ht="51" customHeight="1">
      <c r="A902" s="248" t="s">
        <v>739</v>
      </c>
      <c r="B902" s="248" t="s">
        <v>916</v>
      </c>
      <c r="C902" s="21" t="s">
        <v>985</v>
      </c>
      <c r="D902" s="21"/>
      <c r="E902" s="44" t="s">
        <v>988</v>
      </c>
      <c r="F902" s="23">
        <f>F903</f>
        <v>1440.7</v>
      </c>
      <c r="G902" s="23">
        <f>G903</f>
        <v>1440.7</v>
      </c>
      <c r="H902" s="52">
        <f t="shared" si="86"/>
        <v>0</v>
      </c>
      <c r="I902" s="54">
        <f t="shared" si="87"/>
        <v>1</v>
      </c>
    </row>
    <row r="903" spans="1:9" ht="63.75">
      <c r="A903" s="248" t="s">
        <v>739</v>
      </c>
      <c r="B903" s="248" t="s">
        <v>916</v>
      </c>
      <c r="C903" s="21" t="s">
        <v>987</v>
      </c>
      <c r="D903" s="21"/>
      <c r="E903" s="22" t="s">
        <v>986</v>
      </c>
      <c r="F903" s="23">
        <f>F904</f>
        <v>1440.7</v>
      </c>
      <c r="G903" s="23">
        <f>G904</f>
        <v>1440.7</v>
      </c>
      <c r="H903" s="52">
        <f t="shared" si="86"/>
        <v>0</v>
      </c>
      <c r="I903" s="54">
        <f t="shared" si="87"/>
        <v>1</v>
      </c>
    </row>
    <row r="904" spans="1:9" ht="12.75">
      <c r="A904" s="248" t="s">
        <v>739</v>
      </c>
      <c r="B904" s="248" t="s">
        <v>916</v>
      </c>
      <c r="C904" s="21"/>
      <c r="D904" s="24" t="s">
        <v>895</v>
      </c>
      <c r="E904" s="48" t="s">
        <v>896</v>
      </c>
      <c r="F904" s="23">
        <v>1440.7</v>
      </c>
      <c r="G904" s="23">
        <v>1440.7</v>
      </c>
      <c r="H904" s="52">
        <f t="shared" si="86"/>
        <v>0</v>
      </c>
      <c r="I904" s="54">
        <f t="shared" si="87"/>
        <v>1</v>
      </c>
    </row>
    <row r="905" spans="1:9" ht="12.75">
      <c r="A905" s="248" t="s">
        <v>739</v>
      </c>
      <c r="B905" s="24" t="s">
        <v>607</v>
      </c>
      <c r="C905" s="24"/>
      <c r="D905" s="24"/>
      <c r="E905" s="55" t="s">
        <v>608</v>
      </c>
      <c r="F905" s="23">
        <f>F906+F935</f>
        <v>138460.19999999998</v>
      </c>
      <c r="G905" s="23">
        <f>G906+G935</f>
        <v>118193.19999999998</v>
      </c>
      <c r="H905" s="52">
        <f aca="true" t="shared" si="89" ref="H905:H935">F905-G905</f>
        <v>20267</v>
      </c>
      <c r="I905" s="54">
        <f aca="true" t="shared" si="90" ref="I905:I935">G905/F905</f>
        <v>0.8536258072716925</v>
      </c>
    </row>
    <row r="906" spans="1:9" ht="12.75">
      <c r="A906" s="248" t="s">
        <v>739</v>
      </c>
      <c r="B906" s="24" t="s">
        <v>609</v>
      </c>
      <c r="C906" s="24"/>
      <c r="D906" s="24"/>
      <c r="E906" s="55" t="s">
        <v>610</v>
      </c>
      <c r="F906" s="23">
        <f>F917+F907+F932+F914</f>
        <v>114619.59999999999</v>
      </c>
      <c r="G906" s="23">
        <f>G917+G907+G932+G914</f>
        <v>99800.79999999999</v>
      </c>
      <c r="H906" s="52">
        <f t="shared" si="89"/>
        <v>14818.800000000003</v>
      </c>
      <c r="I906" s="54">
        <f t="shared" si="90"/>
        <v>0.870713211353032</v>
      </c>
    </row>
    <row r="907" spans="1:9" ht="38.25">
      <c r="A907" s="248" t="s">
        <v>739</v>
      </c>
      <c r="B907" s="250" t="s">
        <v>609</v>
      </c>
      <c r="C907" s="24" t="s">
        <v>565</v>
      </c>
      <c r="D907" s="24"/>
      <c r="E907" s="55" t="s">
        <v>190</v>
      </c>
      <c r="F907" s="23">
        <f aca="true" t="shared" si="91" ref="F907:G911">F908</f>
        <v>53564.7</v>
      </c>
      <c r="G907" s="23">
        <f t="shared" si="91"/>
        <v>53564.7</v>
      </c>
      <c r="H907" s="52">
        <f t="shared" si="89"/>
        <v>0</v>
      </c>
      <c r="I907" s="54">
        <f t="shared" si="90"/>
        <v>1</v>
      </c>
    </row>
    <row r="908" spans="1:9" ht="51.75" customHeight="1">
      <c r="A908" s="248" t="s">
        <v>739</v>
      </c>
      <c r="B908" s="250" t="s">
        <v>609</v>
      </c>
      <c r="C908" s="24" t="s">
        <v>845</v>
      </c>
      <c r="D908" s="24"/>
      <c r="E908" s="55" t="s">
        <v>189</v>
      </c>
      <c r="F908" s="23">
        <f>F909+F911</f>
        <v>53564.7</v>
      </c>
      <c r="G908" s="23">
        <f>G909+G911</f>
        <v>53564.7</v>
      </c>
      <c r="H908" s="52">
        <f t="shared" si="89"/>
        <v>0</v>
      </c>
      <c r="I908" s="54">
        <f t="shared" si="90"/>
        <v>1</v>
      </c>
    </row>
    <row r="909" spans="1:9" ht="25.5">
      <c r="A909" s="248" t="s">
        <v>739</v>
      </c>
      <c r="B909" s="250" t="s">
        <v>609</v>
      </c>
      <c r="C909" s="24" t="s">
        <v>170</v>
      </c>
      <c r="D909" s="24"/>
      <c r="E909" s="55" t="s">
        <v>188</v>
      </c>
      <c r="F909" s="23">
        <f t="shared" si="91"/>
        <v>53164.7</v>
      </c>
      <c r="G909" s="23">
        <f t="shared" si="91"/>
        <v>53164.7</v>
      </c>
      <c r="H909" s="52">
        <f t="shared" si="89"/>
        <v>0</v>
      </c>
      <c r="I909" s="54">
        <f t="shared" si="90"/>
        <v>1</v>
      </c>
    </row>
    <row r="910" spans="1:9" ht="12.75">
      <c r="A910" s="248" t="s">
        <v>739</v>
      </c>
      <c r="B910" s="250" t="s">
        <v>609</v>
      </c>
      <c r="C910" s="24"/>
      <c r="D910" s="24" t="s">
        <v>895</v>
      </c>
      <c r="E910" s="48" t="s">
        <v>896</v>
      </c>
      <c r="F910" s="23">
        <v>53164.7</v>
      </c>
      <c r="G910" s="23">
        <v>53164.7</v>
      </c>
      <c r="H910" s="52">
        <f t="shared" si="89"/>
        <v>0</v>
      </c>
      <c r="I910" s="54">
        <f t="shared" si="90"/>
        <v>1</v>
      </c>
    </row>
    <row r="911" spans="1:9" ht="38.25">
      <c r="A911" s="248" t="s">
        <v>739</v>
      </c>
      <c r="B911" s="250" t="s">
        <v>609</v>
      </c>
      <c r="C911" s="24" t="s">
        <v>1053</v>
      </c>
      <c r="D911" s="24"/>
      <c r="E911" s="55" t="s">
        <v>1054</v>
      </c>
      <c r="F911" s="23">
        <f t="shared" si="91"/>
        <v>400</v>
      </c>
      <c r="G911" s="23">
        <f t="shared" si="91"/>
        <v>400</v>
      </c>
      <c r="H911" s="52">
        <f t="shared" si="89"/>
        <v>0</v>
      </c>
      <c r="I911" s="54">
        <f t="shared" si="90"/>
        <v>1</v>
      </c>
    </row>
    <row r="912" spans="1:9" ht="12.75">
      <c r="A912" s="248" t="s">
        <v>739</v>
      </c>
      <c r="B912" s="250" t="s">
        <v>609</v>
      </c>
      <c r="C912" s="24"/>
      <c r="D912" s="24" t="s">
        <v>895</v>
      </c>
      <c r="E912" s="48" t="s">
        <v>896</v>
      </c>
      <c r="F912" s="23">
        <v>400</v>
      </c>
      <c r="G912" s="23">
        <v>400</v>
      </c>
      <c r="H912" s="52">
        <f t="shared" si="89"/>
        <v>0</v>
      </c>
      <c r="I912" s="54">
        <f t="shared" si="90"/>
        <v>1</v>
      </c>
    </row>
    <row r="913" spans="1:9" ht="38.25">
      <c r="A913" s="248" t="s">
        <v>739</v>
      </c>
      <c r="B913" s="250" t="s">
        <v>609</v>
      </c>
      <c r="C913" s="24" t="s">
        <v>581</v>
      </c>
      <c r="D913" s="24"/>
      <c r="E913" s="48" t="s">
        <v>174</v>
      </c>
      <c r="F913" s="23">
        <f aca="true" t="shared" si="92" ref="F913:G915">F914</f>
        <v>26582.3</v>
      </c>
      <c r="G913" s="23">
        <f t="shared" si="92"/>
        <v>14476.2</v>
      </c>
      <c r="H913" s="52">
        <f t="shared" si="89"/>
        <v>12106.099999999999</v>
      </c>
      <c r="I913" s="54">
        <f t="shared" si="90"/>
        <v>0.544580416292044</v>
      </c>
    </row>
    <row r="914" spans="1:9" ht="102">
      <c r="A914" s="248" t="s">
        <v>739</v>
      </c>
      <c r="B914" s="250" t="s">
        <v>609</v>
      </c>
      <c r="C914" s="21" t="s">
        <v>160</v>
      </c>
      <c r="D914" s="21"/>
      <c r="E914" s="22" t="s">
        <v>173</v>
      </c>
      <c r="F914" s="23">
        <f t="shared" si="92"/>
        <v>26582.3</v>
      </c>
      <c r="G914" s="23">
        <f t="shared" si="92"/>
        <v>14476.2</v>
      </c>
      <c r="H914" s="52">
        <f t="shared" si="89"/>
        <v>12106.099999999999</v>
      </c>
      <c r="I914" s="54">
        <f t="shared" si="90"/>
        <v>0.544580416292044</v>
      </c>
    </row>
    <row r="915" spans="1:9" ht="70.5" customHeight="1">
      <c r="A915" s="248" t="s">
        <v>739</v>
      </c>
      <c r="B915" s="250" t="s">
        <v>609</v>
      </c>
      <c r="C915" s="21" t="s">
        <v>161</v>
      </c>
      <c r="D915" s="21"/>
      <c r="E915" s="22" t="s">
        <v>172</v>
      </c>
      <c r="F915" s="23">
        <f t="shared" si="92"/>
        <v>26582.3</v>
      </c>
      <c r="G915" s="23">
        <f t="shared" si="92"/>
        <v>14476.2</v>
      </c>
      <c r="H915" s="52">
        <f t="shared" si="89"/>
        <v>12106.099999999999</v>
      </c>
      <c r="I915" s="54">
        <f t="shared" si="90"/>
        <v>0.544580416292044</v>
      </c>
    </row>
    <row r="916" spans="1:9" ht="12.75">
      <c r="A916" s="248" t="s">
        <v>739</v>
      </c>
      <c r="B916" s="250" t="s">
        <v>609</v>
      </c>
      <c r="C916" s="21"/>
      <c r="D916" s="24" t="s">
        <v>895</v>
      </c>
      <c r="E916" s="48" t="s">
        <v>896</v>
      </c>
      <c r="F916" s="23">
        <v>26582.3</v>
      </c>
      <c r="G916" s="23">
        <v>14476.2</v>
      </c>
      <c r="H916" s="52">
        <f t="shared" si="89"/>
        <v>12106.099999999999</v>
      </c>
      <c r="I916" s="54">
        <f t="shared" si="90"/>
        <v>0.544580416292044</v>
      </c>
    </row>
    <row r="917" spans="1:9" ht="38.25">
      <c r="A917" s="248" t="s">
        <v>739</v>
      </c>
      <c r="B917" s="250" t="s">
        <v>609</v>
      </c>
      <c r="C917" s="24" t="s">
        <v>903</v>
      </c>
      <c r="D917" s="24"/>
      <c r="E917" s="55" t="s">
        <v>904</v>
      </c>
      <c r="F917" s="23">
        <f>F918+F920+F922+F924+F926+F928+F930</f>
        <v>29297.6</v>
      </c>
      <c r="G917" s="23">
        <f>G918+G920+G922+G924+G926+G928+G930</f>
        <v>29297.6</v>
      </c>
      <c r="H917" s="52">
        <f t="shared" si="89"/>
        <v>0</v>
      </c>
      <c r="I917" s="54">
        <f t="shared" si="90"/>
        <v>1</v>
      </c>
    </row>
    <row r="918" spans="1:9" ht="39" customHeight="1">
      <c r="A918" s="248" t="s">
        <v>739</v>
      </c>
      <c r="B918" s="250" t="s">
        <v>609</v>
      </c>
      <c r="C918" s="24" t="s">
        <v>905</v>
      </c>
      <c r="D918" s="24"/>
      <c r="E918" s="48" t="s">
        <v>906</v>
      </c>
      <c r="F918" s="23">
        <f>F919</f>
        <v>1650.2</v>
      </c>
      <c r="G918" s="23">
        <f>G919</f>
        <v>1650.2</v>
      </c>
      <c r="H918" s="52">
        <f t="shared" si="89"/>
        <v>0</v>
      </c>
      <c r="I918" s="54">
        <f t="shared" si="90"/>
        <v>1</v>
      </c>
    </row>
    <row r="919" spans="1:9" ht="12.75">
      <c r="A919" s="248" t="s">
        <v>739</v>
      </c>
      <c r="B919" s="250" t="s">
        <v>609</v>
      </c>
      <c r="C919" s="24"/>
      <c r="D919" s="24" t="s">
        <v>895</v>
      </c>
      <c r="E919" s="48" t="s">
        <v>896</v>
      </c>
      <c r="F919" s="23">
        <v>1650.2</v>
      </c>
      <c r="G919" s="23">
        <v>1650.2</v>
      </c>
      <c r="H919" s="52">
        <f t="shared" si="89"/>
        <v>0</v>
      </c>
      <c r="I919" s="54">
        <f t="shared" si="90"/>
        <v>1</v>
      </c>
    </row>
    <row r="920" spans="1:9" ht="38.25">
      <c r="A920" s="248" t="s">
        <v>739</v>
      </c>
      <c r="B920" s="250" t="s">
        <v>609</v>
      </c>
      <c r="C920" s="24" t="s">
        <v>907</v>
      </c>
      <c r="D920" s="24"/>
      <c r="E920" s="55" t="s">
        <v>908</v>
      </c>
      <c r="F920" s="23">
        <f>F921</f>
        <v>539.3</v>
      </c>
      <c r="G920" s="23">
        <f>G921</f>
        <v>539.3</v>
      </c>
      <c r="H920" s="52">
        <f t="shared" si="89"/>
        <v>0</v>
      </c>
      <c r="I920" s="54">
        <f t="shared" si="90"/>
        <v>1</v>
      </c>
    </row>
    <row r="921" spans="1:9" ht="12.75">
      <c r="A921" s="248" t="s">
        <v>739</v>
      </c>
      <c r="B921" s="250" t="s">
        <v>609</v>
      </c>
      <c r="C921" s="24"/>
      <c r="D921" s="24" t="s">
        <v>895</v>
      </c>
      <c r="E921" s="48" t="s">
        <v>896</v>
      </c>
      <c r="F921" s="23">
        <v>539.3</v>
      </c>
      <c r="G921" s="23">
        <v>539.3</v>
      </c>
      <c r="H921" s="52">
        <f t="shared" si="89"/>
        <v>0</v>
      </c>
      <c r="I921" s="54">
        <f t="shared" si="90"/>
        <v>1</v>
      </c>
    </row>
    <row r="922" spans="1:9" ht="38.25">
      <c r="A922" s="248" t="s">
        <v>739</v>
      </c>
      <c r="B922" s="250" t="s">
        <v>609</v>
      </c>
      <c r="C922" s="24" t="s">
        <v>909</v>
      </c>
      <c r="D922" s="24"/>
      <c r="E922" s="48" t="s">
        <v>910</v>
      </c>
      <c r="F922" s="23">
        <f>F923</f>
        <v>525.8</v>
      </c>
      <c r="G922" s="23">
        <f>G923</f>
        <v>525.8</v>
      </c>
      <c r="H922" s="52">
        <f t="shared" si="89"/>
        <v>0</v>
      </c>
      <c r="I922" s="54">
        <f t="shared" si="90"/>
        <v>1</v>
      </c>
    </row>
    <row r="923" spans="1:9" ht="12.75">
      <c r="A923" s="248" t="s">
        <v>739</v>
      </c>
      <c r="B923" s="250" t="s">
        <v>609</v>
      </c>
      <c r="C923" s="24"/>
      <c r="D923" s="24" t="s">
        <v>895</v>
      </c>
      <c r="E923" s="55" t="s">
        <v>896</v>
      </c>
      <c r="F923" s="23">
        <v>525.8</v>
      </c>
      <c r="G923" s="23">
        <v>525.8</v>
      </c>
      <c r="H923" s="52">
        <f t="shared" si="89"/>
        <v>0</v>
      </c>
      <c r="I923" s="54">
        <f t="shared" si="90"/>
        <v>1</v>
      </c>
    </row>
    <row r="924" spans="1:9" ht="38.25">
      <c r="A924" s="248" t="s">
        <v>739</v>
      </c>
      <c r="B924" s="250" t="s">
        <v>609</v>
      </c>
      <c r="C924" s="24" t="s">
        <v>949</v>
      </c>
      <c r="D924" s="57"/>
      <c r="E924" s="48" t="s">
        <v>950</v>
      </c>
      <c r="F924" s="23">
        <f>F925</f>
        <v>26582.3</v>
      </c>
      <c r="G924" s="23">
        <f>G925</f>
        <v>26582.3</v>
      </c>
      <c r="H924" s="52">
        <f t="shared" si="89"/>
        <v>0</v>
      </c>
      <c r="I924" s="54">
        <f t="shared" si="90"/>
        <v>1</v>
      </c>
    </row>
    <row r="925" spans="1:9" ht="12.75">
      <c r="A925" s="248" t="s">
        <v>739</v>
      </c>
      <c r="B925" s="250" t="s">
        <v>609</v>
      </c>
      <c r="C925" s="24"/>
      <c r="D925" s="24" t="s">
        <v>895</v>
      </c>
      <c r="E925" s="48" t="s">
        <v>896</v>
      </c>
      <c r="F925" s="23">
        <v>26582.3</v>
      </c>
      <c r="G925" s="23">
        <v>26582.3</v>
      </c>
      <c r="H925" s="52">
        <f t="shared" si="89"/>
        <v>0</v>
      </c>
      <c r="I925" s="54">
        <f t="shared" si="90"/>
        <v>1</v>
      </c>
    </row>
    <row r="926" spans="1:9" ht="38.25">
      <c r="A926" s="248" t="s">
        <v>739</v>
      </c>
      <c r="B926" s="250" t="s">
        <v>609</v>
      </c>
      <c r="C926" s="24" t="s">
        <v>951</v>
      </c>
      <c r="D926" s="57"/>
      <c r="E926" s="48" t="s">
        <v>952</v>
      </c>
      <c r="F926" s="23">
        <f>F927</f>
        <v>0</v>
      </c>
      <c r="G926" s="23">
        <f>G927</f>
        <v>0</v>
      </c>
      <c r="H926" s="52">
        <f t="shared" si="89"/>
        <v>0</v>
      </c>
      <c r="I926" s="54" t="e">
        <f t="shared" si="90"/>
        <v>#DIV/0!</v>
      </c>
    </row>
    <row r="927" spans="1:9" ht="12.75">
      <c r="A927" s="248" t="s">
        <v>739</v>
      </c>
      <c r="B927" s="250" t="s">
        <v>609</v>
      </c>
      <c r="C927" s="24"/>
      <c r="D927" s="24" t="s">
        <v>895</v>
      </c>
      <c r="E927" s="48" t="s">
        <v>896</v>
      </c>
      <c r="F927" s="23"/>
      <c r="G927" s="23">
        <v>0</v>
      </c>
      <c r="H927" s="52">
        <f t="shared" si="89"/>
        <v>0</v>
      </c>
      <c r="I927" s="54" t="e">
        <f t="shared" si="90"/>
        <v>#DIV/0!</v>
      </c>
    </row>
    <row r="928" spans="1:9" ht="51">
      <c r="A928" s="248" t="s">
        <v>739</v>
      </c>
      <c r="B928" s="250" t="s">
        <v>609</v>
      </c>
      <c r="C928" s="24" t="s">
        <v>953</v>
      </c>
      <c r="D928" s="57"/>
      <c r="E928" s="48" t="s">
        <v>954</v>
      </c>
      <c r="F928" s="23">
        <f>F929</f>
        <v>0</v>
      </c>
      <c r="G928" s="23">
        <f>G929</f>
        <v>0</v>
      </c>
      <c r="H928" s="52">
        <f t="shared" si="89"/>
        <v>0</v>
      </c>
      <c r="I928" s="54" t="e">
        <f t="shared" si="90"/>
        <v>#DIV/0!</v>
      </c>
    </row>
    <row r="929" spans="1:9" ht="12.75">
      <c r="A929" s="248" t="s">
        <v>739</v>
      </c>
      <c r="B929" s="250" t="s">
        <v>609</v>
      </c>
      <c r="C929" s="24"/>
      <c r="D929" s="24" t="s">
        <v>895</v>
      </c>
      <c r="E929" s="48" t="s">
        <v>896</v>
      </c>
      <c r="F929" s="23"/>
      <c r="G929" s="23">
        <v>0</v>
      </c>
      <c r="H929" s="52">
        <f t="shared" si="89"/>
        <v>0</v>
      </c>
      <c r="I929" s="54" t="e">
        <f t="shared" si="90"/>
        <v>#DIV/0!</v>
      </c>
    </row>
    <row r="930" spans="1:9" ht="38.25">
      <c r="A930" s="248" t="s">
        <v>739</v>
      </c>
      <c r="B930" s="250" t="s">
        <v>609</v>
      </c>
      <c r="C930" s="24" t="s">
        <v>955</v>
      </c>
      <c r="D930" s="57"/>
      <c r="E930" s="48" t="s">
        <v>956</v>
      </c>
      <c r="F930" s="23">
        <f>F931</f>
        <v>0</v>
      </c>
      <c r="G930" s="23">
        <f>G931</f>
        <v>0</v>
      </c>
      <c r="H930" s="52">
        <f t="shared" si="89"/>
        <v>0</v>
      </c>
      <c r="I930" s="54" t="e">
        <f t="shared" si="90"/>
        <v>#DIV/0!</v>
      </c>
    </row>
    <row r="931" spans="1:9" ht="12.75">
      <c r="A931" s="248" t="s">
        <v>739</v>
      </c>
      <c r="B931" s="250" t="s">
        <v>609</v>
      </c>
      <c r="C931" s="24"/>
      <c r="D931" s="24" t="s">
        <v>895</v>
      </c>
      <c r="E931" s="48" t="s">
        <v>896</v>
      </c>
      <c r="F931" s="23"/>
      <c r="G931" s="23">
        <v>0</v>
      </c>
      <c r="H931" s="52">
        <f t="shared" si="89"/>
        <v>0</v>
      </c>
      <c r="I931" s="54" t="e">
        <f t="shared" si="90"/>
        <v>#DIV/0!</v>
      </c>
    </row>
    <row r="932" spans="1:9" ht="63.75">
      <c r="A932" s="248" t="s">
        <v>739</v>
      </c>
      <c r="B932" s="250" t="s">
        <v>609</v>
      </c>
      <c r="C932" s="21" t="s">
        <v>985</v>
      </c>
      <c r="D932" s="21"/>
      <c r="E932" s="44" t="s">
        <v>988</v>
      </c>
      <c r="F932" s="23">
        <f>F933</f>
        <v>5175</v>
      </c>
      <c r="G932" s="23">
        <f>G933</f>
        <v>2462.3</v>
      </c>
      <c r="H932" s="52">
        <f t="shared" si="89"/>
        <v>2712.7</v>
      </c>
      <c r="I932" s="54">
        <f t="shared" si="90"/>
        <v>0.4758067632850242</v>
      </c>
    </row>
    <row r="933" spans="1:9" ht="63.75">
      <c r="A933" s="248" t="s">
        <v>739</v>
      </c>
      <c r="B933" s="250" t="s">
        <v>609</v>
      </c>
      <c r="C933" s="21" t="s">
        <v>987</v>
      </c>
      <c r="D933" s="21"/>
      <c r="E933" s="22" t="s">
        <v>986</v>
      </c>
      <c r="F933" s="23">
        <f>F934</f>
        <v>5175</v>
      </c>
      <c r="G933" s="23">
        <f>G934</f>
        <v>2462.3</v>
      </c>
      <c r="H933" s="52">
        <f t="shared" si="89"/>
        <v>2712.7</v>
      </c>
      <c r="I933" s="54">
        <f t="shared" si="90"/>
        <v>0.4758067632850242</v>
      </c>
    </row>
    <row r="934" spans="1:9" ht="12.75">
      <c r="A934" s="248" t="s">
        <v>739</v>
      </c>
      <c r="B934" s="250" t="s">
        <v>609</v>
      </c>
      <c r="C934" s="21"/>
      <c r="D934" s="24" t="s">
        <v>895</v>
      </c>
      <c r="E934" s="48" t="s">
        <v>896</v>
      </c>
      <c r="F934" s="23">
        <v>5175</v>
      </c>
      <c r="G934" s="23">
        <v>2462.3</v>
      </c>
      <c r="H934" s="52">
        <f t="shared" si="89"/>
        <v>2712.7</v>
      </c>
      <c r="I934" s="54">
        <f t="shared" si="90"/>
        <v>0.4758067632850242</v>
      </c>
    </row>
    <row r="935" spans="1:9" ht="12.75">
      <c r="A935" s="248" t="s">
        <v>739</v>
      </c>
      <c r="B935" s="24" t="s">
        <v>611</v>
      </c>
      <c r="C935" s="24"/>
      <c r="D935" s="24"/>
      <c r="E935" s="55" t="s">
        <v>612</v>
      </c>
      <c r="F935" s="23">
        <f>F944+F936+F940+F950+F947</f>
        <v>23840.6</v>
      </c>
      <c r="G935" s="23">
        <f>G944+G936+G940+G950+G947</f>
        <v>18392.399999999998</v>
      </c>
      <c r="H935" s="52">
        <f t="shared" si="89"/>
        <v>5448.200000000001</v>
      </c>
      <c r="I935" s="54">
        <f t="shared" si="90"/>
        <v>0.7714738723018716</v>
      </c>
    </row>
    <row r="936" spans="1:9" ht="38.25">
      <c r="A936" s="248" t="s">
        <v>739</v>
      </c>
      <c r="B936" s="250" t="s">
        <v>611</v>
      </c>
      <c r="C936" s="24" t="s">
        <v>614</v>
      </c>
      <c r="D936" s="24"/>
      <c r="E936" s="44" t="s">
        <v>132</v>
      </c>
      <c r="F936" s="23">
        <f aca="true" t="shared" si="93" ref="F936:G938">F937</f>
        <v>14974.9</v>
      </c>
      <c r="G936" s="23">
        <f t="shared" si="93"/>
        <v>14974.9</v>
      </c>
      <c r="H936" s="52">
        <f aca="true" t="shared" si="94" ref="H936:H943">F936-G936</f>
        <v>0</v>
      </c>
      <c r="I936" s="54">
        <f aca="true" t="shared" si="95" ref="I936:I943">G936/F936</f>
        <v>1</v>
      </c>
    </row>
    <row r="937" spans="1:9" ht="63.75">
      <c r="A937" s="248" t="s">
        <v>739</v>
      </c>
      <c r="B937" s="250" t="s">
        <v>611</v>
      </c>
      <c r="C937" s="24" t="s">
        <v>105</v>
      </c>
      <c r="D937" s="24"/>
      <c r="E937" s="44" t="s">
        <v>133</v>
      </c>
      <c r="F937" s="23">
        <f t="shared" si="93"/>
        <v>14974.9</v>
      </c>
      <c r="G937" s="23">
        <f t="shared" si="93"/>
        <v>14974.9</v>
      </c>
      <c r="H937" s="52">
        <f t="shared" si="94"/>
        <v>0</v>
      </c>
      <c r="I937" s="54">
        <f t="shared" si="95"/>
        <v>1</v>
      </c>
    </row>
    <row r="938" spans="1:9" ht="25.5">
      <c r="A938" s="248" t="s">
        <v>739</v>
      </c>
      <c r="B938" s="250" t="s">
        <v>611</v>
      </c>
      <c r="C938" s="24" t="s">
        <v>111</v>
      </c>
      <c r="D938" s="24"/>
      <c r="E938" s="44" t="s">
        <v>139</v>
      </c>
      <c r="F938" s="23">
        <f t="shared" si="93"/>
        <v>14974.9</v>
      </c>
      <c r="G938" s="23">
        <f t="shared" si="93"/>
        <v>14974.9</v>
      </c>
      <c r="H938" s="52">
        <f t="shared" si="94"/>
        <v>0</v>
      </c>
      <c r="I938" s="54">
        <f t="shared" si="95"/>
        <v>1</v>
      </c>
    </row>
    <row r="939" spans="1:9" ht="12.75">
      <c r="A939" s="248" t="s">
        <v>739</v>
      </c>
      <c r="B939" s="250" t="s">
        <v>611</v>
      </c>
      <c r="C939" s="24"/>
      <c r="D939" s="24" t="s">
        <v>895</v>
      </c>
      <c r="E939" s="48" t="s">
        <v>896</v>
      </c>
      <c r="F939" s="23">
        <v>14974.9</v>
      </c>
      <c r="G939" s="23">
        <v>14974.9</v>
      </c>
      <c r="H939" s="52">
        <f t="shared" si="94"/>
        <v>0</v>
      </c>
      <c r="I939" s="54">
        <f t="shared" si="95"/>
        <v>1</v>
      </c>
    </row>
    <row r="940" spans="1:9" ht="38.25">
      <c r="A940" s="248" t="s">
        <v>739</v>
      </c>
      <c r="B940" s="250" t="s">
        <v>611</v>
      </c>
      <c r="C940" s="24" t="s">
        <v>581</v>
      </c>
      <c r="D940" s="24"/>
      <c r="E940" s="48" t="s">
        <v>174</v>
      </c>
      <c r="F940" s="23">
        <f aca="true" t="shared" si="96" ref="F940:G942">F941</f>
        <v>0</v>
      </c>
      <c r="G940" s="23">
        <f t="shared" si="96"/>
        <v>0</v>
      </c>
      <c r="H940" s="52">
        <f t="shared" si="94"/>
        <v>0</v>
      </c>
      <c r="I940" s="54" t="e">
        <f t="shared" si="95"/>
        <v>#DIV/0!</v>
      </c>
    </row>
    <row r="941" spans="1:9" ht="102">
      <c r="A941" s="248" t="s">
        <v>739</v>
      </c>
      <c r="B941" s="250" t="s">
        <v>611</v>
      </c>
      <c r="C941" s="24" t="s">
        <v>160</v>
      </c>
      <c r="D941" s="24"/>
      <c r="E941" s="48" t="s">
        <v>173</v>
      </c>
      <c r="F941" s="23">
        <f t="shared" si="96"/>
        <v>0</v>
      </c>
      <c r="G941" s="23">
        <f t="shared" si="96"/>
        <v>0</v>
      </c>
      <c r="H941" s="52">
        <f t="shared" si="94"/>
        <v>0</v>
      </c>
      <c r="I941" s="54" t="e">
        <f t="shared" si="95"/>
        <v>#DIV/0!</v>
      </c>
    </row>
    <row r="942" spans="1:9" ht="63.75" customHeight="1">
      <c r="A942" s="248" t="s">
        <v>739</v>
      </c>
      <c r="B942" s="250" t="s">
        <v>611</v>
      </c>
      <c r="C942" s="24" t="s">
        <v>161</v>
      </c>
      <c r="D942" s="24"/>
      <c r="E942" s="48" t="s">
        <v>172</v>
      </c>
      <c r="F942" s="23">
        <f t="shared" si="96"/>
        <v>0</v>
      </c>
      <c r="G942" s="23">
        <f t="shared" si="96"/>
        <v>0</v>
      </c>
      <c r="H942" s="52">
        <f t="shared" si="94"/>
        <v>0</v>
      </c>
      <c r="I942" s="54" t="e">
        <f t="shared" si="95"/>
        <v>#DIV/0!</v>
      </c>
    </row>
    <row r="943" spans="1:9" ht="12.75">
      <c r="A943" s="248" t="s">
        <v>739</v>
      </c>
      <c r="B943" s="250" t="s">
        <v>611</v>
      </c>
      <c r="C943" s="24"/>
      <c r="D943" s="24" t="s">
        <v>895</v>
      </c>
      <c r="E943" s="48" t="s">
        <v>896</v>
      </c>
      <c r="F943" s="23">
        <v>0</v>
      </c>
      <c r="G943" s="23">
        <v>0</v>
      </c>
      <c r="H943" s="52">
        <f t="shared" si="94"/>
        <v>0</v>
      </c>
      <c r="I943" s="54" t="e">
        <f t="shared" si="95"/>
        <v>#DIV/0!</v>
      </c>
    </row>
    <row r="944" spans="1:9" ht="38.25">
      <c r="A944" s="248" t="s">
        <v>739</v>
      </c>
      <c r="B944" s="250" t="s">
        <v>611</v>
      </c>
      <c r="C944" s="24" t="s">
        <v>903</v>
      </c>
      <c r="D944" s="24"/>
      <c r="E944" s="55" t="s">
        <v>904</v>
      </c>
      <c r="F944" s="23">
        <f>F945</f>
        <v>0</v>
      </c>
      <c r="G944" s="23">
        <f>G945</f>
        <v>0</v>
      </c>
      <c r="H944" s="52">
        <f aca="true" t="shared" si="97" ref="H944:H952">F944-G944</f>
        <v>0</v>
      </c>
      <c r="I944" s="54" t="e">
        <f aca="true" t="shared" si="98" ref="I944:I952">G944/F944</f>
        <v>#DIV/0!</v>
      </c>
    </row>
    <row r="945" spans="1:9" ht="25.5">
      <c r="A945" s="248" t="s">
        <v>739</v>
      </c>
      <c r="B945" s="250" t="s">
        <v>611</v>
      </c>
      <c r="C945" s="24" t="s">
        <v>957</v>
      </c>
      <c r="D945" s="24"/>
      <c r="E945" s="48" t="s">
        <v>958</v>
      </c>
      <c r="F945" s="23">
        <f>F946</f>
        <v>0</v>
      </c>
      <c r="G945" s="23">
        <f>G946</f>
        <v>0</v>
      </c>
      <c r="H945" s="52">
        <f t="shared" si="97"/>
        <v>0</v>
      </c>
      <c r="I945" s="54" t="e">
        <f t="shared" si="98"/>
        <v>#DIV/0!</v>
      </c>
    </row>
    <row r="946" spans="1:9" ht="12.75">
      <c r="A946" s="248" t="s">
        <v>739</v>
      </c>
      <c r="B946" s="250" t="s">
        <v>611</v>
      </c>
      <c r="C946" s="24"/>
      <c r="D946" s="24" t="s">
        <v>895</v>
      </c>
      <c r="E946" s="48" t="s">
        <v>896</v>
      </c>
      <c r="F946" s="23"/>
      <c r="G946" s="23">
        <v>0</v>
      </c>
      <c r="H946" s="52">
        <f t="shared" si="97"/>
        <v>0</v>
      </c>
      <c r="I946" s="54" t="e">
        <f t="shared" si="98"/>
        <v>#DIV/0!</v>
      </c>
    </row>
    <row r="947" spans="1:9" ht="12.75">
      <c r="A947" s="248" t="s">
        <v>739</v>
      </c>
      <c r="B947" s="250" t="s">
        <v>611</v>
      </c>
      <c r="C947" s="21" t="s">
        <v>577</v>
      </c>
      <c r="D947" s="21"/>
      <c r="E947" s="22" t="s">
        <v>612</v>
      </c>
      <c r="F947" s="23">
        <f>F948</f>
        <v>8245.4</v>
      </c>
      <c r="G947" s="23">
        <f>G948</f>
        <v>2797.2</v>
      </c>
      <c r="H947" s="52">
        <f t="shared" si="97"/>
        <v>5448.2</v>
      </c>
      <c r="I947" s="54">
        <f t="shared" si="98"/>
        <v>0.3392436995173066</v>
      </c>
    </row>
    <row r="948" spans="1:9" ht="105" customHeight="1">
      <c r="A948" s="248" t="s">
        <v>739</v>
      </c>
      <c r="B948" s="250" t="s">
        <v>611</v>
      </c>
      <c r="C948" s="21" t="s">
        <v>702</v>
      </c>
      <c r="D948" s="21"/>
      <c r="E948" s="22" t="s">
        <v>703</v>
      </c>
      <c r="F948" s="23">
        <f>F949</f>
        <v>8245.4</v>
      </c>
      <c r="G948" s="23">
        <f>G949</f>
        <v>2797.2</v>
      </c>
      <c r="H948" s="52">
        <f t="shared" si="97"/>
        <v>5448.2</v>
      </c>
      <c r="I948" s="54">
        <f t="shared" si="98"/>
        <v>0.3392436995173066</v>
      </c>
    </row>
    <row r="949" spans="1:9" ht="38.25">
      <c r="A949" s="248" t="s">
        <v>739</v>
      </c>
      <c r="B949" s="250" t="s">
        <v>611</v>
      </c>
      <c r="C949" s="21"/>
      <c r="D949" s="21" t="s">
        <v>553</v>
      </c>
      <c r="E949" s="22" t="s">
        <v>660</v>
      </c>
      <c r="F949" s="23">
        <v>8245.4</v>
      </c>
      <c r="G949" s="23">
        <v>2797.2</v>
      </c>
      <c r="H949" s="52">
        <f t="shared" si="97"/>
        <v>5448.2</v>
      </c>
      <c r="I949" s="54">
        <f t="shared" si="98"/>
        <v>0.3392436995173066</v>
      </c>
    </row>
    <row r="950" spans="1:9" ht="57.75" customHeight="1">
      <c r="A950" s="248" t="s">
        <v>739</v>
      </c>
      <c r="B950" s="250" t="s">
        <v>611</v>
      </c>
      <c r="C950" s="21" t="s">
        <v>985</v>
      </c>
      <c r="D950" s="21"/>
      <c r="E950" s="44" t="s">
        <v>988</v>
      </c>
      <c r="F950" s="23">
        <f>F951</f>
        <v>620.3</v>
      </c>
      <c r="G950" s="23">
        <f>G951</f>
        <v>620.3</v>
      </c>
      <c r="H950" s="52">
        <f t="shared" si="97"/>
        <v>0</v>
      </c>
      <c r="I950" s="54">
        <f t="shared" si="98"/>
        <v>1</v>
      </c>
    </row>
    <row r="951" spans="1:9" ht="63.75">
      <c r="A951" s="248" t="s">
        <v>739</v>
      </c>
      <c r="B951" s="250" t="s">
        <v>611</v>
      </c>
      <c r="C951" s="21" t="s">
        <v>987</v>
      </c>
      <c r="D951" s="21"/>
      <c r="E951" s="22" t="s">
        <v>986</v>
      </c>
      <c r="F951" s="23">
        <f>F952</f>
        <v>620.3</v>
      </c>
      <c r="G951" s="23">
        <f>G952</f>
        <v>620.3</v>
      </c>
      <c r="H951" s="52">
        <f t="shared" si="97"/>
        <v>0</v>
      </c>
      <c r="I951" s="54">
        <f t="shared" si="98"/>
        <v>1</v>
      </c>
    </row>
    <row r="952" spans="1:9" ht="12.75">
      <c r="A952" s="248" t="s">
        <v>739</v>
      </c>
      <c r="B952" s="250" t="s">
        <v>611</v>
      </c>
      <c r="C952" s="21"/>
      <c r="D952" s="24" t="s">
        <v>895</v>
      </c>
      <c r="E952" s="48" t="s">
        <v>896</v>
      </c>
      <c r="F952" s="23">
        <v>620.3</v>
      </c>
      <c r="G952" s="23">
        <v>620.3</v>
      </c>
      <c r="H952" s="52">
        <f t="shared" si="97"/>
        <v>0</v>
      </c>
      <c r="I952" s="54">
        <f t="shared" si="98"/>
        <v>1</v>
      </c>
    </row>
    <row r="953" spans="1:9" ht="14.25" customHeight="1">
      <c r="A953" s="248" t="s">
        <v>739</v>
      </c>
      <c r="B953" s="24"/>
      <c r="C953" s="24"/>
      <c r="D953" s="24"/>
      <c r="E953" s="55"/>
      <c r="F953" s="23"/>
      <c r="G953" s="23"/>
      <c r="H953" s="36"/>
      <c r="I953" s="53"/>
    </row>
    <row r="954" spans="1:15" s="32" customFormat="1" ht="12.75">
      <c r="A954" s="290" t="s">
        <v>650</v>
      </c>
      <c r="B954" s="291"/>
      <c r="C954" s="291"/>
      <c r="D954" s="291"/>
      <c r="E954" s="292"/>
      <c r="F954" s="36">
        <f>F13+F60+F219+F284+F470+F497+F652+F779+F801+F818+F839</f>
        <v>1432128.3</v>
      </c>
      <c r="G954" s="36">
        <f>G13+G60+G219+G284+G470+G497+G652+G779+G801+G818+G839</f>
        <v>1369957.7999999998</v>
      </c>
      <c r="H954" s="36">
        <f>F954-G954</f>
        <v>62170.50000000023</v>
      </c>
      <c r="I954" s="53">
        <f>G954/F954</f>
        <v>0.9565887357997184</v>
      </c>
      <c r="K954" s="246"/>
      <c r="L954" s="246"/>
      <c r="M954" s="246"/>
      <c r="N954" s="246"/>
      <c r="O954" s="246"/>
    </row>
    <row r="956" spans="11:15" s="37" customFormat="1" ht="12.75">
      <c r="K956" s="245"/>
      <c r="L956" s="245"/>
      <c r="M956" s="245"/>
      <c r="N956" s="245"/>
      <c r="O956" s="245"/>
    </row>
    <row r="957" spans="6:15" s="37" customFormat="1" ht="12.75">
      <c r="F957" s="243"/>
      <c r="G957" s="243"/>
      <c r="K957" s="245"/>
      <c r="L957" s="245"/>
      <c r="M957" s="245"/>
      <c r="N957" s="245"/>
      <c r="O957" s="245"/>
    </row>
  </sheetData>
  <sheetProtection/>
  <autoFilter ref="A1:F955"/>
  <mergeCells count="9">
    <mergeCell ref="A7:I7"/>
    <mergeCell ref="A954:E954"/>
    <mergeCell ref="F9:H9"/>
    <mergeCell ref="I9:I10"/>
    <mergeCell ref="E9:E10"/>
    <mergeCell ref="D9:D10"/>
    <mergeCell ref="C9:C10"/>
    <mergeCell ref="B9:B10"/>
    <mergeCell ref="A9:A10"/>
  </mergeCells>
  <printOptions/>
  <pageMargins left="0.7086614173228347" right="0.5511811023622047" top="0.35433070866141736" bottom="0.31496062992125984" header="0.31496062992125984" footer="0.31496062992125984"/>
  <pageSetup firstPageNumber="1" useFirstPageNumber="1" fitToHeight="0" horizontalDpi="600" verticalDpi="600" orientation="portrait" paperSize="9" scale="90" r:id="rId1"/>
  <headerFooter>
    <oddFooter>&amp;C&amp;A 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1.421875" style="4" customWidth="1"/>
    <col min="2" max="2" width="44.7109375" style="4" customWidth="1"/>
    <col min="3" max="4" width="10.7109375" style="253" customWidth="1"/>
    <col min="5" max="16384" width="9.140625" style="4" customWidth="1"/>
  </cols>
  <sheetData>
    <row r="1" spans="1:4" ht="15">
      <c r="A1" s="3"/>
      <c r="B1" s="230" t="s">
        <v>1036</v>
      </c>
      <c r="C1" s="251"/>
      <c r="D1" s="251"/>
    </row>
    <row r="2" spans="1:4" ht="15">
      <c r="A2" s="3"/>
      <c r="B2" s="230" t="s">
        <v>1059</v>
      </c>
      <c r="C2" s="252"/>
      <c r="D2" s="252"/>
    </row>
    <row r="3" spans="1:4" ht="15">
      <c r="A3" s="3"/>
      <c r="B3" s="230" t="s">
        <v>1038</v>
      </c>
      <c r="C3" s="6"/>
      <c r="D3" s="6"/>
    </row>
    <row r="4" spans="1:4" ht="15">
      <c r="A4" s="3"/>
      <c r="B4" s="230" t="s">
        <v>1171</v>
      </c>
      <c r="C4" s="6"/>
      <c r="D4" s="6"/>
    </row>
    <row r="5" spans="1:4" ht="12.75">
      <c r="A5" s="3"/>
      <c r="B5" s="5"/>
      <c r="C5" s="7"/>
      <c r="D5" s="7"/>
    </row>
    <row r="6" spans="1:4" ht="26.25" customHeight="1">
      <c r="A6" s="306" t="s">
        <v>1056</v>
      </c>
      <c r="B6" s="306"/>
      <c r="C6" s="306"/>
      <c r="D6" s="306"/>
    </row>
    <row r="7" spans="1:2" ht="12.75">
      <c r="A7" s="8"/>
      <c r="B7" s="8"/>
    </row>
    <row r="8" spans="1:5" s="43" customFormat="1" ht="15" customHeight="1">
      <c r="A8" s="305" t="s">
        <v>515</v>
      </c>
      <c r="B8" s="303" t="s">
        <v>516</v>
      </c>
      <c r="C8" s="296" t="s">
        <v>652</v>
      </c>
      <c r="D8" s="298"/>
      <c r="E8" s="180"/>
    </row>
    <row r="9" spans="1:4" s="40" customFormat="1" ht="37.5" customHeight="1">
      <c r="A9" s="305"/>
      <c r="B9" s="304"/>
      <c r="C9" s="46" t="s">
        <v>964</v>
      </c>
      <c r="D9" s="46" t="s">
        <v>965</v>
      </c>
    </row>
    <row r="10" spans="1:4" s="9" customFormat="1" ht="12.75">
      <c r="A10" s="217"/>
      <c r="B10" s="208"/>
      <c r="C10" s="46"/>
      <c r="D10" s="46"/>
    </row>
    <row r="11" spans="1:4" s="40" customFormat="1" ht="25.5">
      <c r="A11" s="38" t="s">
        <v>517</v>
      </c>
      <c r="B11" s="39" t="s">
        <v>518</v>
      </c>
      <c r="C11" s="42">
        <f>C12+C24+C20</f>
        <v>28823.4</v>
      </c>
      <c r="D11" s="42">
        <f>D12+D24+D20</f>
        <v>295.5</v>
      </c>
    </row>
    <row r="12" spans="1:4" s="40" customFormat="1" ht="24.75" customHeight="1">
      <c r="A12" s="38" t="s">
        <v>519</v>
      </c>
      <c r="B12" s="39" t="s">
        <v>520</v>
      </c>
      <c r="C12" s="42">
        <f>C13-C15</f>
        <v>-250.09999999999854</v>
      </c>
      <c r="D12" s="42">
        <f>D13-D15</f>
        <v>-31000</v>
      </c>
    </row>
    <row r="13" spans="1:4" s="9" customFormat="1" ht="25.5">
      <c r="A13" s="10" t="s">
        <v>521</v>
      </c>
      <c r="B13" s="2" t="s">
        <v>522</v>
      </c>
      <c r="C13" s="12">
        <f>C14</f>
        <v>30749.9</v>
      </c>
      <c r="D13" s="12">
        <f>D14</f>
        <v>0</v>
      </c>
    </row>
    <row r="14" spans="1:4" s="9" customFormat="1" ht="39.75" customHeight="1">
      <c r="A14" s="11" t="s">
        <v>765</v>
      </c>
      <c r="B14" s="2" t="s">
        <v>766</v>
      </c>
      <c r="C14" s="12">
        <v>30749.9</v>
      </c>
      <c r="D14" s="12">
        <v>0</v>
      </c>
    </row>
    <row r="15" spans="1:4" s="9" customFormat="1" ht="25.5">
      <c r="A15" s="10" t="s">
        <v>653</v>
      </c>
      <c r="B15" s="2" t="s">
        <v>768</v>
      </c>
      <c r="C15" s="12">
        <f>C16</f>
        <v>31000</v>
      </c>
      <c r="D15" s="12">
        <f>D16</f>
        <v>31000</v>
      </c>
    </row>
    <row r="16" spans="1:4" s="9" customFormat="1" ht="38.25">
      <c r="A16" s="11" t="s">
        <v>767</v>
      </c>
      <c r="B16" s="2" t="s">
        <v>769</v>
      </c>
      <c r="C16" s="12">
        <v>31000</v>
      </c>
      <c r="D16" s="12">
        <v>31000</v>
      </c>
    </row>
    <row r="17" spans="1:4" s="9" customFormat="1" ht="25.5" hidden="1">
      <c r="A17" s="11" t="s">
        <v>512</v>
      </c>
      <c r="B17" s="2" t="s">
        <v>513</v>
      </c>
      <c r="C17" s="12">
        <f>-C18</f>
        <v>0</v>
      </c>
      <c r="D17" s="12">
        <f>-D18</f>
        <v>0</v>
      </c>
    </row>
    <row r="18" spans="1:4" s="9" customFormat="1" ht="38.25" hidden="1">
      <c r="A18" s="11" t="s">
        <v>523</v>
      </c>
      <c r="B18" s="2" t="s">
        <v>524</v>
      </c>
      <c r="C18" s="12">
        <f>C19</f>
        <v>0</v>
      </c>
      <c r="D18" s="12">
        <f>D19</f>
        <v>0</v>
      </c>
    </row>
    <row r="19" spans="1:4" s="9" customFormat="1" ht="38.25" hidden="1">
      <c r="A19" s="11" t="s">
        <v>525</v>
      </c>
      <c r="B19" s="2" t="s">
        <v>526</v>
      </c>
      <c r="C19" s="12"/>
      <c r="D19" s="12"/>
    </row>
    <row r="20" spans="1:4" s="40" customFormat="1" ht="25.5">
      <c r="A20" s="49" t="s">
        <v>527</v>
      </c>
      <c r="B20" s="50" t="s">
        <v>528</v>
      </c>
      <c r="C20" s="42">
        <f>C21</f>
        <v>30223.4</v>
      </c>
      <c r="D20" s="42">
        <f>D21</f>
        <v>31036.5</v>
      </c>
    </row>
    <row r="21" spans="1:4" s="9" customFormat="1" ht="25.5">
      <c r="A21" s="13" t="s">
        <v>943</v>
      </c>
      <c r="B21" s="14" t="s">
        <v>942</v>
      </c>
      <c r="C21" s="12">
        <v>30223.4</v>
      </c>
      <c r="D21" s="12">
        <f>D23-D22</f>
        <v>31036.5</v>
      </c>
    </row>
    <row r="22" spans="1:4" s="9" customFormat="1" ht="25.5">
      <c r="A22" s="177" t="s">
        <v>42</v>
      </c>
      <c r="B22" s="179" t="s">
        <v>43</v>
      </c>
      <c r="C22" s="12">
        <v>1176285.1</v>
      </c>
      <c r="D22" s="12">
        <v>1369921.3</v>
      </c>
    </row>
    <row r="23" spans="1:4" s="9" customFormat="1" ht="31.5" customHeight="1">
      <c r="A23" s="13" t="s">
        <v>944</v>
      </c>
      <c r="B23" s="14" t="s">
        <v>945</v>
      </c>
      <c r="C23" s="12">
        <v>1464528.3</v>
      </c>
      <c r="D23" s="12">
        <v>1400957.8</v>
      </c>
    </row>
    <row r="24" spans="1:4" s="43" customFormat="1" ht="26.25" customHeight="1">
      <c r="A24" s="41" t="s">
        <v>529</v>
      </c>
      <c r="B24" s="39" t="s">
        <v>530</v>
      </c>
      <c r="C24" s="42">
        <f>C28+C36+C25</f>
        <v>-1149.9</v>
      </c>
      <c r="D24" s="42">
        <f>D28+D36+D25</f>
        <v>259</v>
      </c>
    </row>
    <row r="25" spans="1:4" ht="25.5">
      <c r="A25" s="10" t="s">
        <v>531</v>
      </c>
      <c r="B25" s="2" t="s">
        <v>532</v>
      </c>
      <c r="C25" s="12">
        <f>-C26</f>
        <v>-1400</v>
      </c>
      <c r="D25" s="12">
        <f>-D26</f>
        <v>0</v>
      </c>
    </row>
    <row r="26" spans="1:4" ht="89.25">
      <c r="A26" s="10" t="s">
        <v>533</v>
      </c>
      <c r="B26" s="1" t="s">
        <v>534</v>
      </c>
      <c r="C26" s="12">
        <f>C27</f>
        <v>1400</v>
      </c>
      <c r="D26" s="12">
        <f>D27</f>
        <v>0</v>
      </c>
    </row>
    <row r="27" spans="1:4" ht="102">
      <c r="A27" s="10" t="s">
        <v>939</v>
      </c>
      <c r="B27" s="1" t="s">
        <v>940</v>
      </c>
      <c r="C27" s="12">
        <v>1400</v>
      </c>
      <c r="D27" s="12">
        <v>0</v>
      </c>
    </row>
    <row r="28" spans="1:4" ht="14.25" customHeight="1">
      <c r="A28" s="11" t="s">
        <v>535</v>
      </c>
      <c r="B28" s="1" t="s">
        <v>536</v>
      </c>
      <c r="C28" s="15">
        <f>C32</f>
        <v>200</v>
      </c>
      <c r="D28" s="15">
        <f>D32</f>
        <v>200</v>
      </c>
    </row>
    <row r="29" spans="1:4" ht="25.5" hidden="1">
      <c r="A29" s="11" t="s">
        <v>537</v>
      </c>
      <c r="B29" s="1" t="s">
        <v>538</v>
      </c>
      <c r="C29" s="15">
        <f>C30</f>
        <v>0</v>
      </c>
      <c r="D29" s="15">
        <f>D30</f>
        <v>0</v>
      </c>
    </row>
    <row r="30" spans="1:4" ht="25.5" hidden="1">
      <c r="A30" s="11" t="s">
        <v>539</v>
      </c>
      <c r="B30" s="1" t="s">
        <v>540</v>
      </c>
      <c r="C30" s="15">
        <f>C31</f>
        <v>0</v>
      </c>
      <c r="D30" s="15">
        <f>D31</f>
        <v>0</v>
      </c>
    </row>
    <row r="31" spans="1:4" ht="51" hidden="1">
      <c r="A31" s="11" t="s">
        <v>511</v>
      </c>
      <c r="B31" s="2" t="s">
        <v>541</v>
      </c>
      <c r="C31" s="12"/>
      <c r="D31" s="12"/>
    </row>
    <row r="32" spans="1:4" ht="25.5">
      <c r="A32" s="11" t="s">
        <v>542</v>
      </c>
      <c r="B32" s="2" t="s">
        <v>543</v>
      </c>
      <c r="C32" s="12">
        <f>C33</f>
        <v>200</v>
      </c>
      <c r="D32" s="12">
        <f>D33</f>
        <v>200</v>
      </c>
    </row>
    <row r="33" spans="1:4" ht="25.5">
      <c r="A33" s="11" t="s">
        <v>771</v>
      </c>
      <c r="B33" s="1" t="s">
        <v>770</v>
      </c>
      <c r="C33" s="12">
        <f>C34+C35</f>
        <v>200</v>
      </c>
      <c r="D33" s="12">
        <f>D34+D35</f>
        <v>200</v>
      </c>
    </row>
    <row r="34" spans="1:4" ht="51">
      <c r="A34" s="16" t="s">
        <v>155</v>
      </c>
      <c r="B34" s="17" t="s">
        <v>941</v>
      </c>
      <c r="C34" s="12">
        <v>0</v>
      </c>
      <c r="D34" s="12">
        <v>0</v>
      </c>
    </row>
    <row r="35" spans="1:4" ht="63.75">
      <c r="A35" s="16" t="s">
        <v>772</v>
      </c>
      <c r="B35" s="17" t="s">
        <v>773</v>
      </c>
      <c r="C35" s="12">
        <v>200</v>
      </c>
      <c r="D35" s="12">
        <v>200</v>
      </c>
    </row>
    <row r="36" spans="1:4" ht="12.75">
      <c r="A36" s="11" t="s">
        <v>775</v>
      </c>
      <c r="B36" s="1" t="s">
        <v>774</v>
      </c>
      <c r="C36" s="12">
        <f>C40</f>
        <v>50.1</v>
      </c>
      <c r="D36" s="12">
        <f>D40</f>
        <v>59</v>
      </c>
    </row>
    <row r="37" spans="1:4" ht="25.5" hidden="1">
      <c r="A37" s="11" t="s">
        <v>776</v>
      </c>
      <c r="B37" s="1" t="s">
        <v>538</v>
      </c>
      <c r="C37" s="12"/>
      <c r="D37" s="12"/>
    </row>
    <row r="38" spans="1:4" ht="25.5" hidden="1">
      <c r="A38" s="11" t="s">
        <v>539</v>
      </c>
      <c r="B38" s="1" t="s">
        <v>540</v>
      </c>
      <c r="C38" s="254"/>
      <c r="D38" s="254"/>
    </row>
    <row r="39" spans="1:4" ht="51" hidden="1">
      <c r="A39" s="11" t="s">
        <v>511</v>
      </c>
      <c r="B39" s="2" t="s">
        <v>541</v>
      </c>
      <c r="C39" s="254"/>
      <c r="D39" s="254"/>
    </row>
    <row r="40" spans="1:4" ht="12.75">
      <c r="A40" s="11" t="s">
        <v>777</v>
      </c>
      <c r="B40" s="2" t="s">
        <v>778</v>
      </c>
      <c r="C40" s="254">
        <f>C41</f>
        <v>50.1</v>
      </c>
      <c r="D40" s="255">
        <f>D41</f>
        <v>59</v>
      </c>
    </row>
    <row r="41" spans="1:4" ht="38.25">
      <c r="A41" s="11" t="s">
        <v>779</v>
      </c>
      <c r="B41" s="1" t="s">
        <v>780</v>
      </c>
      <c r="C41" s="12">
        <v>50.1</v>
      </c>
      <c r="D41" s="12">
        <v>59</v>
      </c>
    </row>
  </sheetData>
  <sheetProtection/>
  <mergeCells count="4">
    <mergeCell ref="C8:D8"/>
    <mergeCell ref="B8:B9"/>
    <mergeCell ref="A8:A9"/>
    <mergeCell ref="A6:D6"/>
  </mergeCells>
  <printOptions/>
  <pageMargins left="0.7086614173228347" right="0.5511811023622047" top="0.35433070866141736" bottom="0.31496062992125984" header="0.31496062992125984" footer="0.31496062992125984"/>
  <pageSetup firstPageNumber="1" useFirstPageNumber="1" horizontalDpi="600" verticalDpi="600" orientation="portrait" paperSize="9" r:id="rId1"/>
  <headerFooter>
    <oddFooter>&amp;C&amp;A стр.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5"/>
  <sheetViews>
    <sheetView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13.8515625" style="181" customWidth="1"/>
    <col min="2" max="2" width="53.7109375" style="181" customWidth="1"/>
    <col min="3" max="3" width="11.7109375" style="181" hidden="1" customWidth="1"/>
    <col min="4" max="4" width="13.140625" style="181" customWidth="1"/>
    <col min="5" max="16384" width="9.140625" style="182" customWidth="1"/>
  </cols>
  <sheetData>
    <row r="1" spans="2:4" s="181" customFormat="1" ht="12" customHeight="1">
      <c r="B1" s="242" t="s">
        <v>44</v>
      </c>
      <c r="C1" s="241"/>
      <c r="D1" s="241"/>
    </row>
    <row r="2" spans="2:4" s="181" customFormat="1" ht="12.75" customHeight="1">
      <c r="B2" s="242" t="s">
        <v>1059</v>
      </c>
      <c r="C2" s="241"/>
      <c r="D2" s="241"/>
    </row>
    <row r="3" spans="2:4" s="181" customFormat="1" ht="12.75" customHeight="1">
      <c r="B3" s="242" t="s">
        <v>1038</v>
      </c>
      <c r="C3" s="241"/>
      <c r="D3" s="241"/>
    </row>
    <row r="4" spans="2:4" s="181" customFormat="1" ht="12.75" customHeight="1">
      <c r="B4" s="242" t="s">
        <v>1171</v>
      </c>
      <c r="C4" s="241"/>
      <c r="D4" s="241"/>
    </row>
    <row r="5" spans="1:2" ht="12.75" customHeight="1">
      <c r="A5" s="183"/>
      <c r="B5" s="184"/>
    </row>
    <row r="6" spans="1:4" ht="25.5" customHeight="1">
      <c r="A6" s="307" t="s">
        <v>1057</v>
      </c>
      <c r="B6" s="307"/>
      <c r="C6" s="307"/>
      <c r="D6" s="307"/>
    </row>
    <row r="7" ht="12.75" customHeight="1">
      <c r="B7" s="184"/>
    </row>
    <row r="8" spans="1:4" s="212" customFormat="1" ht="24" customHeight="1">
      <c r="A8" s="209" t="s">
        <v>45</v>
      </c>
      <c r="B8" s="210" t="s">
        <v>46</v>
      </c>
      <c r="C8" s="211"/>
      <c r="D8" s="209" t="s">
        <v>80</v>
      </c>
    </row>
    <row r="9" spans="1:4" s="181" customFormat="1" ht="12.75">
      <c r="A9" s="185"/>
      <c r="B9" s="186"/>
      <c r="C9" s="187"/>
      <c r="D9" s="185"/>
    </row>
    <row r="10" spans="1:4" ht="12.75" customHeight="1">
      <c r="A10" s="188" t="s">
        <v>548</v>
      </c>
      <c r="B10" s="189" t="s">
        <v>32</v>
      </c>
      <c r="C10" s="190"/>
      <c r="D10" s="191">
        <f>SUM(D11:D23)</f>
        <v>858.5</v>
      </c>
    </row>
    <row r="11" spans="1:4" ht="12.75" customHeight="1" hidden="1">
      <c r="A11" s="177" t="s">
        <v>47</v>
      </c>
      <c r="B11" s="192" t="s">
        <v>48</v>
      </c>
      <c r="C11" s="178"/>
      <c r="D11" s="193"/>
    </row>
    <row r="12" spans="1:4" ht="12.75" customHeight="1" hidden="1">
      <c r="A12" s="194" t="s">
        <v>49</v>
      </c>
      <c r="B12" s="192" t="s">
        <v>50</v>
      </c>
      <c r="C12" s="178"/>
      <c r="D12" s="193"/>
    </row>
    <row r="13" spans="1:4" ht="12.75" customHeight="1">
      <c r="A13" s="177" t="s">
        <v>51</v>
      </c>
      <c r="B13" s="192" t="s">
        <v>52</v>
      </c>
      <c r="C13" s="178"/>
      <c r="D13" s="193">
        <v>19.2</v>
      </c>
    </row>
    <row r="14" spans="1:4" ht="12.75" customHeight="1">
      <c r="A14" s="177" t="s">
        <v>53</v>
      </c>
      <c r="B14" s="192" t="s">
        <v>54</v>
      </c>
      <c r="C14" s="178"/>
      <c r="D14" s="193">
        <v>43.7</v>
      </c>
    </row>
    <row r="15" spans="1:4" ht="12.75" customHeight="1" hidden="1">
      <c r="A15" s="177">
        <v>225</v>
      </c>
      <c r="B15" s="192" t="s">
        <v>55</v>
      </c>
      <c r="C15" s="178"/>
      <c r="D15" s="193"/>
    </row>
    <row r="16" spans="1:4" ht="12.75" customHeight="1">
      <c r="A16" s="177" t="s">
        <v>56</v>
      </c>
      <c r="B16" s="192" t="s">
        <v>57</v>
      </c>
      <c r="C16" s="178"/>
      <c r="D16" s="193">
        <v>79.6</v>
      </c>
    </row>
    <row r="17" spans="1:4" ht="25.5">
      <c r="A17" s="177" t="s">
        <v>58</v>
      </c>
      <c r="B17" s="204" t="s">
        <v>59</v>
      </c>
      <c r="C17" s="178"/>
      <c r="D17" s="193">
        <v>156.9</v>
      </c>
    </row>
    <row r="18" spans="1:4" ht="28.5" customHeight="1">
      <c r="A18" s="177" t="s">
        <v>69</v>
      </c>
      <c r="B18" s="204" t="s">
        <v>81</v>
      </c>
      <c r="C18" s="178"/>
      <c r="D18" s="193">
        <v>56</v>
      </c>
    </row>
    <row r="19" spans="1:4" ht="28.5" customHeight="1">
      <c r="A19" s="194" t="s">
        <v>71</v>
      </c>
      <c r="B19" s="205" t="s">
        <v>72</v>
      </c>
      <c r="C19" s="178"/>
      <c r="D19" s="193">
        <v>45</v>
      </c>
    </row>
    <row r="20" spans="1:4" ht="12.75" customHeight="1" hidden="1">
      <c r="A20" s="177" t="s">
        <v>60</v>
      </c>
      <c r="B20" s="192" t="s">
        <v>61</v>
      </c>
      <c r="C20" s="178"/>
      <c r="D20" s="193"/>
    </row>
    <row r="21" spans="1:4" ht="12.75" customHeight="1">
      <c r="A21" s="177" t="s">
        <v>62</v>
      </c>
      <c r="B21" s="192" t="s">
        <v>63</v>
      </c>
      <c r="C21" s="178"/>
      <c r="D21" s="193">
        <v>424.6</v>
      </c>
    </row>
    <row r="22" spans="1:4" ht="12.75" customHeight="1" hidden="1">
      <c r="A22" s="177" t="s">
        <v>64</v>
      </c>
      <c r="B22" s="192" t="s">
        <v>65</v>
      </c>
      <c r="C22" s="178"/>
      <c r="D22" s="193"/>
    </row>
    <row r="23" spans="1:4" ht="12.75" customHeight="1">
      <c r="A23" s="177" t="s">
        <v>66</v>
      </c>
      <c r="B23" s="192" t="s">
        <v>67</v>
      </c>
      <c r="C23" s="178"/>
      <c r="D23" s="193">
        <v>33.5</v>
      </c>
    </row>
    <row r="24" spans="1:4" ht="12.75" customHeight="1">
      <c r="A24" s="177"/>
      <c r="B24" s="192"/>
      <c r="C24" s="178"/>
      <c r="D24" s="193"/>
    </row>
    <row r="25" spans="1:4" ht="12.75" customHeight="1">
      <c r="A25" s="188" t="s">
        <v>585</v>
      </c>
      <c r="B25" s="196" t="s">
        <v>35</v>
      </c>
      <c r="C25" s="190"/>
      <c r="D25" s="191">
        <f>SUM(D26:D33)</f>
        <v>168.2</v>
      </c>
    </row>
    <row r="26" spans="1:4" ht="12.75" customHeight="1" hidden="1">
      <c r="A26" s="177" t="s">
        <v>47</v>
      </c>
      <c r="B26" s="192" t="s">
        <v>48</v>
      </c>
      <c r="C26" s="178"/>
      <c r="D26" s="193"/>
    </row>
    <row r="27" spans="1:4" ht="12.75" customHeight="1" hidden="1">
      <c r="A27" s="177" t="s">
        <v>49</v>
      </c>
      <c r="B27" s="192" t="s">
        <v>50</v>
      </c>
      <c r="C27" s="178"/>
      <c r="D27" s="193"/>
    </row>
    <row r="28" spans="1:4" ht="12.75" customHeight="1" hidden="1">
      <c r="A28" s="177" t="s">
        <v>53</v>
      </c>
      <c r="B28" s="192" t="s">
        <v>54</v>
      </c>
      <c r="C28" s="178"/>
      <c r="D28" s="193"/>
    </row>
    <row r="29" spans="1:4" ht="12.75" customHeight="1" hidden="1">
      <c r="A29" s="177" t="s">
        <v>68</v>
      </c>
      <c r="B29" s="192" t="s">
        <v>55</v>
      </c>
      <c r="C29" s="178"/>
      <c r="D29" s="193"/>
    </row>
    <row r="30" spans="1:4" ht="12.75" customHeight="1" hidden="1">
      <c r="A30" s="177" t="s">
        <v>56</v>
      </c>
      <c r="B30" s="192" t="s">
        <v>57</v>
      </c>
      <c r="C30" s="178"/>
      <c r="D30" s="193"/>
    </row>
    <row r="31" spans="1:4" ht="12.75" customHeight="1" hidden="1">
      <c r="A31" s="177" t="s">
        <v>62</v>
      </c>
      <c r="B31" s="192" t="s">
        <v>63</v>
      </c>
      <c r="C31" s="178"/>
      <c r="D31" s="193"/>
    </row>
    <row r="32" spans="1:4" ht="12.75" customHeight="1" hidden="1">
      <c r="A32" s="177" t="s">
        <v>64</v>
      </c>
      <c r="B32" s="192" t="s">
        <v>65</v>
      </c>
      <c r="C32" s="178"/>
      <c r="D32" s="193"/>
    </row>
    <row r="33" spans="1:4" ht="12.75" customHeight="1">
      <c r="A33" s="177" t="s">
        <v>66</v>
      </c>
      <c r="B33" s="192" t="s">
        <v>67</v>
      </c>
      <c r="C33" s="178"/>
      <c r="D33" s="193">
        <v>168.2</v>
      </c>
    </row>
    <row r="34" spans="1:4" ht="12.75" customHeight="1">
      <c r="A34" s="177"/>
      <c r="B34" s="192"/>
      <c r="C34" s="178"/>
      <c r="D34" s="193"/>
    </row>
    <row r="35" spans="1:4" ht="12.75" customHeight="1">
      <c r="A35" s="188" t="s">
        <v>589</v>
      </c>
      <c r="B35" s="189" t="s">
        <v>36</v>
      </c>
      <c r="C35" s="190"/>
      <c r="D35" s="191">
        <f>SUM(D36:D40)</f>
        <v>116.8</v>
      </c>
    </row>
    <row r="36" spans="1:4" ht="12.75" customHeight="1">
      <c r="A36" s="177" t="s">
        <v>53</v>
      </c>
      <c r="B36" s="192" t="s">
        <v>54</v>
      </c>
      <c r="C36" s="190"/>
      <c r="D36" s="193">
        <v>8</v>
      </c>
    </row>
    <row r="37" spans="1:4" ht="12.75" customHeight="1" hidden="1">
      <c r="A37" s="177" t="s">
        <v>68</v>
      </c>
      <c r="B37" s="192" t="s">
        <v>55</v>
      </c>
      <c r="C37" s="178"/>
      <c r="D37" s="193"/>
    </row>
    <row r="38" spans="1:4" ht="12.75" customHeight="1">
      <c r="A38" s="177" t="s">
        <v>56</v>
      </c>
      <c r="B38" s="192" t="s">
        <v>57</v>
      </c>
      <c r="C38" s="178"/>
      <c r="D38" s="193">
        <v>95</v>
      </c>
    </row>
    <row r="39" spans="1:4" ht="26.25" hidden="1">
      <c r="A39" s="177" t="s">
        <v>69</v>
      </c>
      <c r="B39" s="55" t="s">
        <v>70</v>
      </c>
      <c r="C39" s="178"/>
      <c r="D39" s="193"/>
    </row>
    <row r="40" spans="1:4" ht="12.75" customHeight="1">
      <c r="A40" s="177" t="s">
        <v>66</v>
      </c>
      <c r="B40" s="192" t="s">
        <v>67</v>
      </c>
      <c r="C40" s="178"/>
      <c r="D40" s="193">
        <v>13.8</v>
      </c>
    </row>
    <row r="41" spans="1:4" ht="12.75" customHeight="1">
      <c r="A41" s="177"/>
      <c r="B41" s="192"/>
      <c r="C41" s="178"/>
      <c r="D41" s="193"/>
    </row>
    <row r="42" spans="1:4" s="197" customFormat="1" ht="12.75" customHeight="1" hidden="1">
      <c r="A42" s="188" t="s">
        <v>601</v>
      </c>
      <c r="B42" s="189" t="s">
        <v>37</v>
      </c>
      <c r="C42" s="190"/>
      <c r="D42" s="191">
        <f>D43</f>
        <v>0</v>
      </c>
    </row>
    <row r="43" spans="1:4" ht="12.75" customHeight="1" hidden="1">
      <c r="A43" s="177" t="s">
        <v>71</v>
      </c>
      <c r="B43" s="192" t="s">
        <v>72</v>
      </c>
      <c r="C43" s="178"/>
      <c r="D43" s="193"/>
    </row>
    <row r="44" spans="1:4" ht="12.75" customHeight="1" hidden="1">
      <c r="A44" s="177"/>
      <c r="B44" s="192"/>
      <c r="C44" s="178"/>
      <c r="D44" s="193"/>
    </row>
    <row r="45" spans="1:4" ht="15.75" hidden="1">
      <c r="A45" s="188" t="s">
        <v>603</v>
      </c>
      <c r="B45" s="189" t="s">
        <v>876</v>
      </c>
      <c r="C45" s="190"/>
      <c r="D45" s="191">
        <f>SUM(D46:D50)</f>
        <v>0</v>
      </c>
    </row>
    <row r="46" spans="1:4" ht="12.75" customHeight="1" hidden="1">
      <c r="A46" s="177" t="s">
        <v>53</v>
      </c>
      <c r="B46" s="192" t="s">
        <v>54</v>
      </c>
      <c r="C46" s="178"/>
      <c r="D46" s="193"/>
    </row>
    <row r="47" spans="1:4" ht="12.75" customHeight="1" hidden="1">
      <c r="A47" s="177" t="s">
        <v>56</v>
      </c>
      <c r="B47" s="192" t="s">
        <v>57</v>
      </c>
      <c r="C47" s="178"/>
      <c r="D47" s="193"/>
    </row>
    <row r="48" spans="1:4" ht="12.75" customHeight="1" hidden="1">
      <c r="A48" s="177" t="s">
        <v>58</v>
      </c>
      <c r="B48" s="55" t="s">
        <v>73</v>
      </c>
      <c r="C48" s="178"/>
      <c r="D48" s="193"/>
    </row>
    <row r="49" spans="1:4" ht="12.75" customHeight="1" hidden="1">
      <c r="A49" s="177" t="s">
        <v>69</v>
      </c>
      <c r="B49" s="55" t="s">
        <v>70</v>
      </c>
      <c r="C49" s="178"/>
      <c r="D49" s="193"/>
    </row>
    <row r="50" spans="1:4" ht="12.75" customHeight="1" hidden="1">
      <c r="A50" s="177" t="s">
        <v>64</v>
      </c>
      <c r="B50" s="192" t="s">
        <v>65</v>
      </c>
      <c r="C50" s="178"/>
      <c r="D50" s="193"/>
    </row>
    <row r="51" spans="1:4" ht="12.75" customHeight="1" hidden="1">
      <c r="A51" s="177"/>
      <c r="B51" s="192"/>
      <c r="C51" s="178"/>
      <c r="D51" s="193"/>
    </row>
    <row r="52" spans="1:4" s="201" customFormat="1" ht="12.75" customHeight="1">
      <c r="A52" s="198" t="s">
        <v>607</v>
      </c>
      <c r="B52" s="196" t="s">
        <v>38</v>
      </c>
      <c r="C52" s="199"/>
      <c r="D52" s="200">
        <f>SUM(D53:D62)</f>
        <v>1178.6</v>
      </c>
    </row>
    <row r="53" spans="1:4" s="201" customFormat="1" ht="12.75" customHeight="1" hidden="1">
      <c r="A53" s="194" t="s">
        <v>47</v>
      </c>
      <c r="B53" s="192" t="s">
        <v>48</v>
      </c>
      <c r="C53" s="179"/>
      <c r="D53" s="202"/>
    </row>
    <row r="54" spans="1:4" s="201" customFormat="1" ht="12.75" customHeight="1" hidden="1">
      <c r="A54" s="194" t="s">
        <v>74</v>
      </c>
      <c r="B54" s="192" t="s">
        <v>75</v>
      </c>
      <c r="C54" s="179"/>
      <c r="D54" s="202"/>
    </row>
    <row r="55" spans="1:4" s="201" customFormat="1" ht="12.75" customHeight="1" hidden="1">
      <c r="A55" s="194" t="s">
        <v>53</v>
      </c>
      <c r="B55" s="192" t="s">
        <v>54</v>
      </c>
      <c r="C55" s="179"/>
      <c r="D55" s="202"/>
    </row>
    <row r="56" spans="1:4" s="201" customFormat="1" ht="12.75" customHeight="1" hidden="1">
      <c r="A56" s="194" t="s">
        <v>68</v>
      </c>
      <c r="B56" s="192" t="s">
        <v>55</v>
      </c>
      <c r="C56" s="179"/>
      <c r="D56" s="202"/>
    </row>
    <row r="57" spans="1:4" s="201" customFormat="1" ht="12.75" customHeight="1" hidden="1">
      <c r="A57" s="194" t="s">
        <v>56</v>
      </c>
      <c r="B57" s="192" t="s">
        <v>57</v>
      </c>
      <c r="C57" s="203"/>
      <c r="D57" s="202"/>
    </row>
    <row r="58" spans="1:4" s="201" customFormat="1" ht="25.5">
      <c r="A58" s="194" t="s">
        <v>58</v>
      </c>
      <c r="B58" s="204" t="s">
        <v>59</v>
      </c>
      <c r="C58" s="203"/>
      <c r="D58" s="202">
        <v>1178.6</v>
      </c>
    </row>
    <row r="59" spans="1:4" s="201" customFormat="1" ht="25.5" hidden="1">
      <c r="A59" s="194" t="s">
        <v>71</v>
      </c>
      <c r="B59" s="204" t="s">
        <v>72</v>
      </c>
      <c r="C59" s="203"/>
      <c r="D59" s="202"/>
    </row>
    <row r="60" spans="1:4" s="201" customFormat="1" ht="12.75" customHeight="1" hidden="1">
      <c r="A60" s="194" t="s">
        <v>62</v>
      </c>
      <c r="B60" s="192" t="s">
        <v>63</v>
      </c>
      <c r="C60" s="203"/>
      <c r="D60" s="202"/>
    </row>
    <row r="61" spans="1:4" ht="12.75" customHeight="1" hidden="1">
      <c r="A61" s="177" t="s">
        <v>64</v>
      </c>
      <c r="B61" s="192" t="s">
        <v>65</v>
      </c>
      <c r="C61" s="178"/>
      <c r="D61" s="193"/>
    </row>
    <row r="62" spans="1:4" ht="14.25" customHeight="1" hidden="1">
      <c r="A62" s="177" t="s">
        <v>66</v>
      </c>
      <c r="B62" s="192" t="s">
        <v>67</v>
      </c>
      <c r="C62" s="178"/>
      <c r="D62" s="193"/>
    </row>
    <row r="63" spans="1:4" ht="12.75" customHeight="1">
      <c r="A63" s="177"/>
      <c r="B63" s="192"/>
      <c r="C63" s="178"/>
      <c r="D63" s="193"/>
    </row>
    <row r="64" spans="1:4" ht="12.75" customHeight="1">
      <c r="A64" s="188" t="s">
        <v>621</v>
      </c>
      <c r="B64" s="196" t="s">
        <v>76</v>
      </c>
      <c r="C64" s="190"/>
      <c r="D64" s="191">
        <f>SUM(D65:D73)</f>
        <v>55.5</v>
      </c>
    </row>
    <row r="65" spans="1:4" ht="12.75" customHeight="1" hidden="1">
      <c r="A65" s="177" t="s">
        <v>47</v>
      </c>
      <c r="B65" s="192" t="s">
        <v>48</v>
      </c>
      <c r="C65" s="178"/>
      <c r="D65" s="193"/>
    </row>
    <row r="66" spans="1:4" ht="12.75" customHeight="1" hidden="1">
      <c r="A66" s="177" t="s">
        <v>51</v>
      </c>
      <c r="B66" s="192" t="s">
        <v>52</v>
      </c>
      <c r="C66" s="178"/>
      <c r="D66" s="193"/>
    </row>
    <row r="67" spans="1:4" ht="12.75" customHeight="1" hidden="1">
      <c r="A67" s="194" t="s">
        <v>53</v>
      </c>
      <c r="B67" s="192" t="s">
        <v>54</v>
      </c>
      <c r="C67" s="178"/>
      <c r="D67" s="193"/>
    </row>
    <row r="68" spans="1:4" ht="12.75" customHeight="1" hidden="1">
      <c r="A68" s="177" t="s">
        <v>56</v>
      </c>
      <c r="B68" s="192" t="s">
        <v>57</v>
      </c>
      <c r="C68" s="178"/>
      <c r="D68" s="193"/>
    </row>
    <row r="69" spans="1:4" ht="12.75" customHeight="1">
      <c r="A69" s="194" t="s">
        <v>58</v>
      </c>
      <c r="B69" s="204" t="s">
        <v>59</v>
      </c>
      <c r="C69" s="178"/>
      <c r="D69" s="193">
        <v>10.5</v>
      </c>
    </row>
    <row r="70" spans="1:4" ht="25.5">
      <c r="A70" s="194" t="s">
        <v>71</v>
      </c>
      <c r="B70" s="205" t="s">
        <v>72</v>
      </c>
      <c r="C70" s="178"/>
      <c r="D70" s="193">
        <v>45</v>
      </c>
    </row>
    <row r="71" spans="1:4" ht="12.75" customHeight="1" hidden="1">
      <c r="A71" s="177" t="s">
        <v>62</v>
      </c>
      <c r="B71" s="192" t="s">
        <v>63</v>
      </c>
      <c r="C71" s="178"/>
      <c r="D71" s="193"/>
    </row>
    <row r="72" spans="1:4" ht="12.75" customHeight="1" hidden="1">
      <c r="A72" s="177" t="s">
        <v>64</v>
      </c>
      <c r="B72" s="192" t="s">
        <v>65</v>
      </c>
      <c r="C72" s="178"/>
      <c r="D72" s="193"/>
    </row>
    <row r="73" spans="1:4" ht="12.75" customHeight="1" hidden="1">
      <c r="A73" s="177" t="s">
        <v>66</v>
      </c>
      <c r="B73" s="192" t="s">
        <v>67</v>
      </c>
      <c r="C73" s="178"/>
      <c r="D73" s="193"/>
    </row>
    <row r="74" spans="1:4" ht="12" customHeight="1" hidden="1">
      <c r="A74" s="177"/>
      <c r="B74" s="192"/>
      <c r="C74" s="178"/>
      <c r="D74" s="193"/>
    </row>
    <row r="75" spans="1:4" ht="12.75" customHeight="1" hidden="1">
      <c r="A75" s="188" t="s">
        <v>624</v>
      </c>
      <c r="B75" s="189" t="s">
        <v>77</v>
      </c>
      <c r="C75" s="190"/>
      <c r="D75" s="191">
        <f>SUM(D76:D83)</f>
        <v>0</v>
      </c>
    </row>
    <row r="76" spans="1:4" ht="12.75" customHeight="1" hidden="1">
      <c r="A76" s="177" t="s">
        <v>47</v>
      </c>
      <c r="B76" s="192" t="s">
        <v>48</v>
      </c>
      <c r="C76" s="178"/>
      <c r="D76" s="193"/>
    </row>
    <row r="77" spans="1:4" ht="12.75" customHeight="1" hidden="1">
      <c r="A77" s="177" t="s">
        <v>49</v>
      </c>
      <c r="B77" s="192" t="s">
        <v>50</v>
      </c>
      <c r="C77" s="178"/>
      <c r="D77" s="193"/>
    </row>
    <row r="78" spans="1:4" ht="12.75" customHeight="1" hidden="1">
      <c r="A78" s="177" t="s">
        <v>74</v>
      </c>
      <c r="B78" s="192" t="s">
        <v>75</v>
      </c>
      <c r="C78" s="178"/>
      <c r="D78" s="193"/>
    </row>
    <row r="79" spans="1:4" ht="12.75" customHeight="1" hidden="1">
      <c r="A79" s="177" t="s">
        <v>53</v>
      </c>
      <c r="B79" s="192" t="s">
        <v>54</v>
      </c>
      <c r="C79" s="178"/>
      <c r="D79" s="193"/>
    </row>
    <row r="80" spans="1:4" ht="12.75" customHeight="1" hidden="1">
      <c r="A80" s="177" t="s">
        <v>56</v>
      </c>
      <c r="B80" s="192" t="s">
        <v>57</v>
      </c>
      <c r="C80" s="206"/>
      <c r="D80" s="193"/>
    </row>
    <row r="81" spans="1:4" ht="25.5" hidden="1">
      <c r="A81" s="177" t="s">
        <v>58</v>
      </c>
      <c r="B81" s="195" t="s">
        <v>59</v>
      </c>
      <c r="C81" s="206"/>
      <c r="D81" s="193"/>
    </row>
    <row r="82" spans="1:4" ht="12.75" customHeight="1" hidden="1">
      <c r="A82" s="177" t="s">
        <v>64</v>
      </c>
      <c r="B82" s="192" t="s">
        <v>65</v>
      </c>
      <c r="C82" s="206"/>
      <c r="D82" s="193"/>
    </row>
    <row r="83" spans="1:4" ht="12.75" customHeight="1" hidden="1">
      <c r="A83" s="177" t="s">
        <v>66</v>
      </c>
      <c r="B83" s="192" t="s">
        <v>67</v>
      </c>
      <c r="C83" s="178"/>
      <c r="D83" s="193"/>
    </row>
    <row r="84" spans="1:4" ht="12.75" customHeight="1">
      <c r="A84" s="177"/>
      <c r="B84" s="192"/>
      <c r="C84" s="178"/>
      <c r="D84" s="193"/>
    </row>
    <row r="85" spans="1:4" ht="12.75" customHeight="1">
      <c r="A85" s="188" t="s">
        <v>628</v>
      </c>
      <c r="B85" s="189" t="s">
        <v>39</v>
      </c>
      <c r="C85" s="190"/>
      <c r="D85" s="191">
        <f>SUM(D86:D93)</f>
        <v>241.8</v>
      </c>
    </row>
    <row r="86" spans="1:4" ht="12.75" customHeight="1" hidden="1">
      <c r="A86" s="177" t="s">
        <v>51</v>
      </c>
      <c r="B86" s="192" t="s">
        <v>52</v>
      </c>
      <c r="C86" s="190"/>
      <c r="D86" s="193"/>
    </row>
    <row r="87" spans="1:4" ht="12.75" customHeight="1" hidden="1">
      <c r="A87" s="177" t="s">
        <v>56</v>
      </c>
      <c r="B87" s="192" t="s">
        <v>57</v>
      </c>
      <c r="C87" s="178"/>
      <c r="D87" s="193"/>
    </row>
    <row r="88" spans="1:4" ht="25.5">
      <c r="A88" s="177" t="s">
        <v>58</v>
      </c>
      <c r="B88" s="204" t="s">
        <v>59</v>
      </c>
      <c r="C88" s="178"/>
      <c r="D88" s="193">
        <v>10</v>
      </c>
    </row>
    <row r="89" spans="1:4" ht="12.75" customHeight="1" hidden="1">
      <c r="A89" s="177" t="s">
        <v>71</v>
      </c>
      <c r="B89" s="205" t="s">
        <v>72</v>
      </c>
      <c r="C89" s="178"/>
      <c r="D89" s="193"/>
    </row>
    <row r="90" spans="1:4" ht="12.75" customHeight="1">
      <c r="A90" s="177" t="s">
        <v>60</v>
      </c>
      <c r="B90" s="192" t="s">
        <v>61</v>
      </c>
      <c r="C90" s="178"/>
      <c r="D90" s="193">
        <v>211.8</v>
      </c>
    </row>
    <row r="91" spans="1:4" ht="12.75" customHeight="1">
      <c r="A91" s="177" t="s">
        <v>62</v>
      </c>
      <c r="B91" s="192" t="s">
        <v>63</v>
      </c>
      <c r="C91" s="178"/>
      <c r="D91" s="193">
        <v>20</v>
      </c>
    </row>
    <row r="92" spans="1:4" ht="12.75" customHeight="1" hidden="1">
      <c r="A92" s="177" t="s">
        <v>64</v>
      </c>
      <c r="B92" s="192" t="s">
        <v>65</v>
      </c>
      <c r="C92" s="190"/>
      <c r="D92" s="193"/>
    </row>
    <row r="93" spans="1:4" ht="12.75" customHeight="1" hidden="1">
      <c r="A93" s="177" t="s">
        <v>66</v>
      </c>
      <c r="B93" s="192" t="s">
        <v>67</v>
      </c>
      <c r="C93" s="178"/>
      <c r="D93" s="193"/>
    </row>
    <row r="94" spans="1:4" ht="12.75" customHeight="1">
      <c r="A94" s="177"/>
      <c r="B94" s="192"/>
      <c r="C94" s="178"/>
      <c r="D94" s="193"/>
    </row>
    <row r="95" spans="1:4" ht="12.75" customHeight="1">
      <c r="A95" s="188" t="s">
        <v>638</v>
      </c>
      <c r="B95" s="189" t="s">
        <v>874</v>
      </c>
      <c r="C95" s="190"/>
      <c r="D95" s="191">
        <f>SUM(D96:D100)</f>
        <v>100.9</v>
      </c>
    </row>
    <row r="96" spans="1:4" ht="12.75" customHeight="1" hidden="1">
      <c r="A96" s="177" t="s">
        <v>53</v>
      </c>
      <c r="B96" s="192" t="s">
        <v>54</v>
      </c>
      <c r="C96" s="178"/>
      <c r="D96" s="193"/>
    </row>
    <row r="97" spans="1:4" ht="12.75" customHeight="1">
      <c r="A97" s="194" t="s">
        <v>56</v>
      </c>
      <c r="B97" s="192" t="s">
        <v>57</v>
      </c>
      <c r="C97" s="178"/>
      <c r="D97" s="193">
        <v>28</v>
      </c>
    </row>
    <row r="98" spans="1:4" ht="12.75" customHeight="1">
      <c r="A98" s="177" t="s">
        <v>58</v>
      </c>
      <c r="B98" s="195" t="s">
        <v>59</v>
      </c>
      <c r="C98" s="178"/>
      <c r="D98" s="193">
        <v>47.9</v>
      </c>
    </row>
    <row r="99" spans="1:4" ht="12.75" customHeight="1">
      <c r="A99" s="177" t="s">
        <v>62</v>
      </c>
      <c r="B99" s="192" t="s">
        <v>63</v>
      </c>
      <c r="C99" s="178"/>
      <c r="D99" s="193">
        <v>25</v>
      </c>
    </row>
    <row r="100" spans="1:4" ht="12.75" customHeight="1" hidden="1">
      <c r="A100" s="177" t="s">
        <v>66</v>
      </c>
      <c r="B100" s="192" t="s">
        <v>67</v>
      </c>
      <c r="C100" s="178"/>
      <c r="D100" s="193"/>
    </row>
    <row r="101" spans="1:4" ht="12.75" customHeight="1" hidden="1">
      <c r="A101" s="177"/>
      <c r="B101" s="192"/>
      <c r="C101" s="178"/>
      <c r="D101" s="193"/>
    </row>
    <row r="102" spans="1:4" ht="12.75" customHeight="1" hidden="1">
      <c r="A102" s="188" t="s">
        <v>682</v>
      </c>
      <c r="B102" s="189" t="s">
        <v>78</v>
      </c>
      <c r="C102" s="190"/>
      <c r="D102" s="191">
        <f>SUM(D103)</f>
        <v>0</v>
      </c>
    </row>
    <row r="103" spans="1:4" ht="25.5" hidden="1">
      <c r="A103" s="177" t="s">
        <v>58</v>
      </c>
      <c r="B103" s="195" t="s">
        <v>59</v>
      </c>
      <c r="C103" s="178"/>
      <c r="D103" s="193"/>
    </row>
    <row r="104" spans="1:4" ht="12.75" customHeight="1">
      <c r="A104" s="177"/>
      <c r="B104" s="192"/>
      <c r="C104" s="178"/>
      <c r="D104" s="193"/>
    </row>
    <row r="105" spans="1:4" ht="12.75" customHeight="1">
      <c r="A105" s="308" t="s">
        <v>40</v>
      </c>
      <c r="B105" s="309"/>
      <c r="C105" s="206"/>
      <c r="D105" s="207">
        <f>D10+D35+D52+D64+D85+D95+D25</f>
        <v>2720.2999999999997</v>
      </c>
    </row>
  </sheetData>
  <sheetProtection/>
  <mergeCells count="2">
    <mergeCell ref="A6:D6"/>
    <mergeCell ref="A105:B10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r:id="rId1"/>
  <headerFooter>
    <oddFooter>&amp;C&amp;A стр.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3" width="11.7109375" style="0" customWidth="1"/>
    <col min="4" max="4" width="10.57421875" style="0" customWidth="1"/>
    <col min="5" max="5" width="11.421875" style="0" customWidth="1"/>
  </cols>
  <sheetData>
    <row r="1" spans="1:2" ht="15">
      <c r="A1" s="221"/>
      <c r="B1" s="256" t="s">
        <v>143</v>
      </c>
    </row>
    <row r="2" spans="1:2" ht="15">
      <c r="A2" s="221"/>
      <c r="B2" s="256" t="s">
        <v>1059</v>
      </c>
    </row>
    <row r="3" spans="1:2" ht="15">
      <c r="A3" s="221"/>
      <c r="B3" s="256" t="s">
        <v>1038</v>
      </c>
    </row>
    <row r="4" spans="1:2" ht="15">
      <c r="A4" s="221"/>
      <c r="B4" s="256" t="s">
        <v>1171</v>
      </c>
    </row>
    <row r="5" spans="1:3" ht="15">
      <c r="A5" s="221"/>
      <c r="B5" s="256"/>
      <c r="C5" s="257"/>
    </row>
    <row r="6" spans="1:3" ht="15">
      <c r="A6" s="221"/>
      <c r="B6" s="221"/>
      <c r="C6" s="257"/>
    </row>
    <row r="7" spans="1:6" ht="30" customHeight="1">
      <c r="A7" s="310" t="s">
        <v>1060</v>
      </c>
      <c r="B7" s="310"/>
      <c r="C7" s="310"/>
      <c r="D7" s="310"/>
      <c r="E7" s="310"/>
      <c r="F7" s="310"/>
    </row>
    <row r="8" spans="1:3" ht="15">
      <c r="A8" s="221"/>
      <c r="B8" s="221"/>
      <c r="C8" s="221"/>
    </row>
    <row r="9" spans="1:6" ht="15">
      <c r="A9" s="311" t="s">
        <v>144</v>
      </c>
      <c r="B9" s="313" t="s">
        <v>145</v>
      </c>
      <c r="C9" s="296" t="s">
        <v>652</v>
      </c>
      <c r="D9" s="297"/>
      <c r="E9" s="298"/>
      <c r="F9" s="294" t="s">
        <v>1030</v>
      </c>
    </row>
    <row r="10" spans="1:6" ht="40.5" customHeight="1">
      <c r="A10" s="312"/>
      <c r="B10" s="314"/>
      <c r="C10" s="46" t="s">
        <v>964</v>
      </c>
      <c r="D10" s="46" t="s">
        <v>965</v>
      </c>
      <c r="E10" s="46" t="s">
        <v>966</v>
      </c>
      <c r="F10" s="295"/>
    </row>
    <row r="11" spans="1:6" ht="51.75">
      <c r="A11" s="222" t="s">
        <v>146</v>
      </c>
      <c r="B11" s="223" t="s">
        <v>911</v>
      </c>
      <c r="C11" s="224">
        <v>14562.1</v>
      </c>
      <c r="D11" s="224">
        <v>14554.5</v>
      </c>
      <c r="E11" s="224">
        <f>C11-D11</f>
        <v>7.600000000000364</v>
      </c>
      <c r="F11" s="225">
        <f>D11/C11</f>
        <v>0.9994780972524567</v>
      </c>
    </row>
    <row r="12" spans="1:6" ht="77.25">
      <c r="A12" s="222" t="s">
        <v>147</v>
      </c>
      <c r="B12" s="223" t="s">
        <v>912</v>
      </c>
      <c r="C12" s="224">
        <v>14716.9</v>
      </c>
      <c r="D12" s="226">
        <v>8327.6</v>
      </c>
      <c r="E12" s="226">
        <f>C12-D12</f>
        <v>6389.299999999999</v>
      </c>
      <c r="F12" s="225">
        <f>D12/C12</f>
        <v>0.5658528630350143</v>
      </c>
    </row>
    <row r="13" spans="1:6" s="260" customFormat="1" ht="15">
      <c r="A13" s="258"/>
      <c r="B13" s="259" t="s">
        <v>148</v>
      </c>
      <c r="C13" s="227">
        <f>SUM(C11:C12)</f>
        <v>29279</v>
      </c>
      <c r="D13" s="227">
        <f>SUM(D11:D12)</f>
        <v>22882.1</v>
      </c>
      <c r="E13" s="227">
        <f>C13-D13</f>
        <v>6396.9000000000015</v>
      </c>
      <c r="F13" s="228">
        <f>D13/C13</f>
        <v>0.7815191775675399</v>
      </c>
    </row>
    <row r="14" spans="1:3" ht="15.75">
      <c r="A14" s="229"/>
      <c r="B14" s="229"/>
      <c r="C14" s="229"/>
    </row>
    <row r="15" spans="1:3" ht="15.75">
      <c r="A15" s="229"/>
      <c r="B15" s="229"/>
      <c r="C15" s="229"/>
    </row>
    <row r="16" spans="1:3" ht="15.75">
      <c r="A16" s="229"/>
      <c r="B16" s="229"/>
      <c r="C16" s="229"/>
    </row>
    <row r="17" spans="1:3" ht="15.75">
      <c r="A17" s="229"/>
      <c r="B17" s="229"/>
      <c r="C17" s="229"/>
    </row>
    <row r="18" spans="1:3" ht="15.75">
      <c r="A18" s="229"/>
      <c r="B18" s="229"/>
      <c r="C18" s="229"/>
    </row>
    <row r="19" spans="1:3" ht="15.75">
      <c r="A19" s="229"/>
      <c r="B19" s="229"/>
      <c r="C19" s="229"/>
    </row>
    <row r="20" spans="1:3" ht="15.75">
      <c r="A20" s="229"/>
      <c r="B20" s="229"/>
      <c r="C20" s="229"/>
    </row>
    <row r="21" spans="1:3" ht="15.75">
      <c r="A21" s="229"/>
      <c r="B21" s="229"/>
      <c r="C21" s="229"/>
    </row>
    <row r="22" spans="1:3" ht="15.75">
      <c r="A22" s="229"/>
      <c r="B22" s="229"/>
      <c r="C22" s="229"/>
    </row>
    <row r="23" spans="1:3" ht="15.75">
      <c r="A23" s="229"/>
      <c r="B23" s="229"/>
      <c r="C23" s="229"/>
    </row>
    <row r="24" spans="1:3" ht="15.75">
      <c r="A24" s="229"/>
      <c r="B24" s="229"/>
      <c r="C24" s="229"/>
    </row>
    <row r="25" spans="1:3" ht="15.75">
      <c r="A25" s="229"/>
      <c r="B25" s="229"/>
      <c r="C25" s="229"/>
    </row>
    <row r="26" spans="1:3" ht="15.75">
      <c r="A26" s="229"/>
      <c r="B26" s="229"/>
      <c r="C26" s="229"/>
    </row>
    <row r="27" spans="1:3" ht="15.75">
      <c r="A27" s="229"/>
      <c r="B27" s="229"/>
      <c r="C27" s="229"/>
    </row>
    <row r="28" spans="1:3" ht="15.75">
      <c r="A28" s="229"/>
      <c r="B28" s="229"/>
      <c r="C28" s="229"/>
    </row>
    <row r="29" spans="1:3" ht="15.75">
      <c r="A29" s="229"/>
      <c r="B29" s="229"/>
      <c r="C29" s="229"/>
    </row>
    <row r="30" spans="1:3" ht="15.75">
      <c r="A30" s="229"/>
      <c r="B30" s="229"/>
      <c r="C30" s="229"/>
    </row>
    <row r="31" spans="1:3" ht="15.75">
      <c r="A31" s="229"/>
      <c r="B31" s="229"/>
      <c r="C31" s="229"/>
    </row>
    <row r="32" spans="1:3" ht="15.75">
      <c r="A32" s="229"/>
      <c r="B32" s="229"/>
      <c r="C32" s="229"/>
    </row>
    <row r="33" spans="1:3" ht="15.75">
      <c r="A33" s="229"/>
      <c r="B33" s="229"/>
      <c r="C33" s="229"/>
    </row>
    <row r="34" spans="1:3" ht="15.75">
      <c r="A34" s="229"/>
      <c r="B34" s="229"/>
      <c r="C34" s="229"/>
    </row>
    <row r="35" spans="1:3" ht="15.75">
      <c r="A35" s="229"/>
      <c r="B35" s="229"/>
      <c r="C35" s="229"/>
    </row>
    <row r="36" spans="1:3" ht="15.75">
      <c r="A36" s="229"/>
      <c r="B36" s="229"/>
      <c r="C36" s="229"/>
    </row>
    <row r="37" spans="1:3" ht="15.75">
      <c r="A37" s="229"/>
      <c r="B37" s="229"/>
      <c r="C37" s="229"/>
    </row>
    <row r="38" spans="1:3" ht="15.75">
      <c r="A38" s="229"/>
      <c r="B38" s="229"/>
      <c r="C38" s="229"/>
    </row>
    <row r="39" spans="1:3" ht="15.75">
      <c r="A39" s="229"/>
      <c r="B39" s="229"/>
      <c r="C39" s="229"/>
    </row>
    <row r="40" spans="1:3" ht="15.75">
      <c r="A40" s="229"/>
      <c r="B40" s="229"/>
      <c r="C40" s="229"/>
    </row>
    <row r="41" spans="1:3" ht="15.75">
      <c r="A41" s="229"/>
      <c r="B41" s="229"/>
      <c r="C41" s="229"/>
    </row>
    <row r="42" spans="1:3" ht="15.75">
      <c r="A42" s="229"/>
      <c r="B42" s="229"/>
      <c r="C42" s="229"/>
    </row>
    <row r="43" spans="1:3" ht="15.75">
      <c r="A43" s="229"/>
      <c r="B43" s="229"/>
      <c r="C43" s="229"/>
    </row>
  </sheetData>
  <sheetProtection/>
  <mergeCells count="5">
    <mergeCell ref="A7:F7"/>
    <mergeCell ref="A9:A10"/>
    <mergeCell ref="B9:B10"/>
    <mergeCell ref="C9:E9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&amp;C&amp;A 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Анатольевна</dc:creator>
  <cp:keywords/>
  <dc:description/>
  <cp:lastModifiedBy>Пользователи сети ФУ</cp:lastModifiedBy>
  <cp:lastPrinted>2015-04-01T03:57:35Z</cp:lastPrinted>
  <dcterms:created xsi:type="dcterms:W3CDTF">2013-09-26T11:31:41Z</dcterms:created>
  <dcterms:modified xsi:type="dcterms:W3CDTF">2015-06-02T09:17:30Z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Приложения.xlsx</vt:lpwstr>
  </property>
</Properties>
</file>