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1" sheetId="1" r:id="rId1"/>
    <sheet name="6" sheetId="2" r:id="rId2"/>
    <sheet name="8" sheetId="3" r:id="rId3"/>
    <sheet name="4" sheetId="4" r:id="rId4"/>
    <sheet name="РезФонд" sheetId="5" r:id="rId5"/>
    <sheet name="ДорФонд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2" hidden="1">'8'!$A$1:$F$720</definedName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'6'!$10:$10</definedName>
    <definedName name="_xlnm.Print_Titles" localSheetId="2">'8'!$10:$10</definedName>
    <definedName name="_xlnm.Print_Area" localSheetId="0">'1'!$A$1:$AD$332</definedName>
    <definedName name="_xlnm.Print_Area" localSheetId="1">'6'!$A$1:$G$382</definedName>
    <definedName name="_xlnm.Print_Area" localSheetId="2">'8'!$A$1:$I$715</definedName>
  </definedNames>
  <calcPr fullCalcOnLoad="1"/>
</workbook>
</file>

<file path=xl/sharedStrings.xml><?xml version="1.0" encoding="utf-8"?>
<sst xmlns="http://schemas.openxmlformats.org/spreadsheetml/2006/main" count="3233" uniqueCount="1068">
  <si>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</si>
  <si>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обеспеченности поселений, входящих в состав Краснокамского муниципального района, из районного фонда финансовой поддержки поселений</t>
  </si>
  <si>
    <t>Резервный фонд администрации Краснокамского муниципального района</t>
  </si>
  <si>
    <t>Проведение выборов и референдумов</t>
  </si>
  <si>
    <t>01 02 00 00 05 0000 710</t>
  </si>
  <si>
    <t>Получение кредитов от кредитных организаций бюджетом Краснокамского муниципального района в валюте Российской Федерации</t>
  </si>
  <si>
    <t>01 02 00 00 05 0000 810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</si>
  <si>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</si>
  <si>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бюджетом Краснокамского муниципального района в валюте Российской Федерации</t>
  </si>
  <si>
    <t>Возврат бюджетных кредитов, предоставленных из бюджета Краснокамского муниципального района</t>
  </si>
  <si>
    <t xml:space="preserve"> 01 06 05 00 05 0000 640</t>
  </si>
  <si>
    <t xml:space="preserve"> 01 06 05 02 05 0000 640</t>
  </si>
  <si>
    <t>Возврат бюджетных кредитов, предоставленных бюджетам поселений, входящим в состав Краснокамского муниципального района,  из бюджета Краснокамского муниципального района в валюте Российской Федерации</t>
  </si>
  <si>
    <t>Прочие бюджетные кредиты (ссуды)</t>
  </si>
  <si>
    <t xml:space="preserve"> 01 06 08 00 00 0000 000</t>
  </si>
  <si>
    <t>01 06 08 00 00 0000 600</t>
  </si>
  <si>
    <t>Возврат прочих бюджетных кредитов (ссуд)</t>
  </si>
  <si>
    <t xml:space="preserve"> 01 06 08 00 05 0000 640</t>
  </si>
  <si>
    <t>Возврат прочих бюджетных кредитов (ссуд), предоставленных из бюджета Краснокамского муниципального района</t>
  </si>
  <si>
    <t>Приложение 2</t>
  </si>
  <si>
    <t>Краснокамского муниципального района</t>
  </si>
  <si>
    <t>9100000</t>
  </si>
  <si>
    <t>9100002</t>
  </si>
  <si>
    <t>Обеспечение деятельности органов местного самоуправления Краснокамского муниципального района</t>
  </si>
  <si>
    <t>Муниципальная программа Краснокамского муниципального района "Управление земельными ресурсами и имуществом Краснокамского муниципального района"</t>
  </si>
  <si>
    <t>0330000</t>
  </si>
  <si>
    <t>Подпрограмма "Обеспечение реализации муниципальной программы" муниципальной программы Краснокамского муниципального района "Управление земельными ресурсами и имуществом Краснокамского муниципального района"</t>
  </si>
  <si>
    <t>0330001</t>
  </si>
  <si>
    <t>Обеспечение выполнения функций органами местного самоуправления</t>
  </si>
  <si>
    <t>0310000</t>
  </si>
  <si>
    <t>Подпрограмма "Эффективное управление земельными ресурсами Краснокамского муниципального района" муниципальной программы Краснокамского муниципального района "Управление земельными ресурсами и имуществом Краснокамского муниципального района"</t>
  </si>
  <si>
    <t>0310001</t>
  </si>
  <si>
    <t>Подготовка земельных участков к вовлечению в оборот</t>
  </si>
  <si>
    <t>0320000</t>
  </si>
  <si>
    <t>Подпрограмма "Эффективное управление муниципальным имуществом Краснокамского муниципального района" муниципальной программы Краснокамского муниципального района "Управление земельными ресурсами и имуществом Краснокамского муниципального района"</t>
  </si>
  <si>
    <t>0320001</t>
  </si>
  <si>
    <t>Обеспечение предоставления всех объектов недвижимости в пользование</t>
  </si>
  <si>
    <t>Обеспечение государственной регистрации возникновения, перехода, прекращения права собственности Краснокамского муниципального района на объекты недвижимости</t>
  </si>
  <si>
    <t>Оптимизация состава муниципального имущества Краснокамского муниципального района</t>
  </si>
  <si>
    <t>Контроль за использованием, сохранностью муниципального имущества, закрепленного на вещном праве за муниципальными организациями и составляющими казну Краснокамского муниципального района</t>
  </si>
  <si>
    <t>Осуществление полномочий собственника в отношении хозяйствующих субъектов</t>
  </si>
  <si>
    <t>0320002</t>
  </si>
  <si>
    <t>0320003</t>
  </si>
  <si>
    <t>0320004</t>
  </si>
  <si>
    <t>0320006</t>
  </si>
  <si>
    <t>0900000</t>
  </si>
  <si>
    <t>Муниципальная программа Краснокамского муниципального района "Укрепление гражданского единства на территории Краснокамского муниципального района на 2015-2017 годы"</t>
  </si>
  <si>
    <t>0910000</t>
  </si>
  <si>
    <t>Подпрограмма "Развитие гражданского общества на территории Краснокамского муниципального района" муниципальной программы Краснокамского муниципального района "Укрепление гражданского единства на территории Краснокамского муниципального района на 2015-2017 годы"</t>
  </si>
  <si>
    <t>0910001</t>
  </si>
  <si>
    <t>Мероприятия, направленные на развитие гражданского общества и поддержку общественных инициатив на территории Краснокамского муниципального района</t>
  </si>
  <si>
    <t>9100001</t>
  </si>
  <si>
    <t>0920000</t>
  </si>
  <si>
    <t>Подпрограмма "Развитие муниципальной службы в Краснокамском муниципальном районе" муниципальной программы Краснокамского муниципального района "Укрепление гражданского единства на территории Краснокамского муниципального района на 2015-2017 годы"</t>
  </si>
  <si>
    <t>0920004</t>
  </si>
  <si>
    <t>Совершенствование технологий объективной оценки служебной деятельности муниципальных служащих</t>
  </si>
  <si>
    <t>0920003</t>
  </si>
  <si>
    <t>Совершенствование системы дополнительного профессионального образования муниципальных служащих</t>
  </si>
  <si>
    <t>Муниципальная программа Краснокамского муниципального района "Экономическое развитие Краснокамского муниципального района на 2015-2017 годы"</t>
  </si>
  <si>
    <t>0220000</t>
  </si>
  <si>
    <t>Подпрограмма "Стратегическое планирование в Краснокамском муниципальном районе" муниципальной программы Краснокамского муниципального района "Экономическое развитие Краснокамского муниципального района на 2015-2017 годы"</t>
  </si>
  <si>
    <t>0220001</t>
  </si>
  <si>
    <t>Разработка Стратегии социально-экономического развития Краснокамского муниципального района</t>
  </si>
  <si>
    <t>9200000</t>
  </si>
  <si>
    <t>Мероприятия, осуществляемые органами местного самоуправления Краснокамского муниципального района, в рамках непрограммных направлений расходов</t>
  </si>
  <si>
    <t>9200001</t>
  </si>
  <si>
    <t>Информирование населения через средства массовой информации, публикации нормативно-правовых актов</t>
  </si>
  <si>
    <t>9200002</t>
  </si>
  <si>
    <t>9100003</t>
  </si>
  <si>
    <t>9100004</t>
  </si>
  <si>
    <t>0110000</t>
  </si>
  <si>
    <t>Муниципальная программа Краснокамского муниципального района "Обеспечение доступности качественного образования на территории Краснокамского муниципального района"</t>
  </si>
  <si>
    <t>Подпрограмма "Дошкольное образование" муниципальной программы Краснокамского муниципального района "Обеспечение доступности качественного образования на территории Краснокамского муниципального района"</t>
  </si>
  <si>
    <t>0110002</t>
  </si>
  <si>
    <t>Предоставление муниципальной услуги дошкольного образования детей в учреждениях дошкольного образования</t>
  </si>
  <si>
    <t>0120000</t>
  </si>
  <si>
    <t>Предоставление муниципальной услуги дошкольного, начального общего, основного общего, среднего общего образования в общеобразовательных организациях (учреждениях)</t>
  </si>
  <si>
    <t>0120002</t>
  </si>
  <si>
    <t>0130000</t>
  </si>
  <si>
    <t>Подпрограмма "Начальное, основное и среднее общее образование" муниципальной программы Краснокамского муниципального района "Обеспечение доступности качественного образования на территории Краснокамского муниципального района"</t>
  </si>
  <si>
    <t>Подпрограмма "Дополнительное образование и воспитание детей" муниципальной программы Краснокамского муниципального района "Обеспечение доступности качественного образования на территории Краснокамского муниципального района"</t>
  </si>
  <si>
    <t>Предоставление муниципальных услуг дополнительного образования детей в учреждениях дополнительного образования детей</t>
  </si>
  <si>
    <t>0130001</t>
  </si>
  <si>
    <t>Организация оздоровления и отдыха детей</t>
  </si>
  <si>
    <t>0130003</t>
  </si>
  <si>
    <t>0140000</t>
  </si>
  <si>
    <t>Подпрограмма "Кадровая политика" муниципальной программы Краснокамского муниципального района "Обеспечение доступности качественного образования на территории Краснокамского муниципального района"</t>
  </si>
  <si>
    <t>0140001</t>
  </si>
  <si>
    <t>Предоставление муниципальной услуги по организации представления дополнительного профессионального образования по повышению квалификации работников образования</t>
  </si>
  <si>
    <t>0130002</t>
  </si>
  <si>
    <t>Предоставление муниципальной услуги по оказанию психолого-медико-социального сопровождения населения района и организации информационно-методической помощи населению</t>
  </si>
  <si>
    <t>Компенсация на проезд учащихся до места учебы</t>
  </si>
  <si>
    <t>0140002</t>
  </si>
  <si>
    <t>Улучшение жилищных условий педагогических работников образовательных организаций</t>
  </si>
  <si>
    <t>0150000</t>
  </si>
  <si>
    <t>Подпрограмма "Обеспечение реализации Программы и прочие мероприятия в области образования" муниципальной программы Краснокамского муниципального района "Обеспечение доступности качественного образования на территории Краснокамского муниципального района"</t>
  </si>
  <si>
    <t>0150001</t>
  </si>
  <si>
    <t>Руководство и управление в сфере установленных функций Управления системой образования администрации Краснокамского муниципального района</t>
  </si>
  <si>
    <t>9100005</t>
  </si>
  <si>
    <t>Муниципальная программа Краснокамского муниципального района "Развитие инфраструктуры, транспорта и дорог Краснокамского муниципального района на 2015-2017 годы"</t>
  </si>
  <si>
    <t>0630000</t>
  </si>
  <si>
    <t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</si>
  <si>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0126310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</si>
  <si>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</si>
  <si>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9406311</t>
  </si>
  <si>
    <t>Предоставление мер социальной поддержки педагогическим работникам муниципальных образовательных организаций</t>
  </si>
  <si>
    <t>0136320</t>
  </si>
  <si>
    <t>9106329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</si>
  <si>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</si>
  <si>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9106325</t>
  </si>
  <si>
    <t>9206324</t>
  </si>
  <si>
    <t>9106326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</si>
  <si>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</t>
  </si>
  <si>
    <t>0116316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</si>
  <si>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</si>
  <si>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9405135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</si>
  <si>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</t>
  </si>
  <si>
    <t>9105930</t>
  </si>
  <si>
    <t>Государственная регистрация актов гражданского состояния</t>
  </si>
  <si>
    <t>9206201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</si>
  <si>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</si>
  <si>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0120006</t>
  </si>
  <si>
    <t>0420001</t>
  </si>
  <si>
    <t>Ведомственная целевая программа "Развитие сельского хозяйства в малых формах хозяйствования на территории Краснокамского муниципального района на 2014 год и плановые 2015-2017 годы"</t>
  </si>
  <si>
    <t>Ведомственная целевая программа "Переход на электронный документооборот в сфере управления финансами Краснокамского муниципального района"</t>
  </si>
  <si>
    <t xml:space="preserve"> 01 06 05 01 05 0000 640</t>
  </si>
  <si>
    <t>Средства, получаемые в порядке регресса сумм, уплаченных гарантом во исполнение (частичное исполнение) обязательств по муниципальным гарантиям Краснокамского муниципального района</t>
  </si>
  <si>
    <t xml:space="preserve">01 06 04 01 05 0000 810 
</t>
  </si>
  <si>
    <t>Исполнение муниципальных гарантий Краснокамского муниципального района в валюте Российской Федерации в случае, если исполнение гарантом муниципальных гарантий Краснокамского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</si>
  <si>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732</t>
  </si>
  <si>
    <t>Сумма, тыс.рублей</t>
  </si>
  <si>
    <t xml:space="preserve"> 01 06 05 02 02 0000 540</t>
  </si>
  <si>
    <t>7</t>
  </si>
  <si>
    <t>1.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</si>
  <si>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</si>
  <si>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</si>
  <si>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</si>
  <si>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</si>
  <si>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</si>
  <si>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</si>
  <si>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</si>
  <si>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</si>
  <si>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</si>
  <si>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</si>
  <si>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</si>
  <si>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</si>
  <si>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01 06 04 01 00 0000 000
</t>
  </si>
  <si>
    <t>Исполнение государственных и муниципальных гарантий в валюте Российской Федерации</t>
  </si>
  <si>
    <t xml:space="preserve">01 06 04 01 00 0000 800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</si>
  <si>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</si>
  <si>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</si>
  <si>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</si>
  <si>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>01 06 05 00 00 0000 500</t>
  </si>
  <si>
    <t>Предоставление бюджетных кредитов внутри страны в валюте Российской Федерации</t>
  </si>
  <si>
    <t xml:space="preserve"> 01 06 05 00 02 0000 540</t>
  </si>
  <si>
    <t xml:space="preserve">Предоставление из бюджета Пермского края бюджетных кредитов </t>
  </si>
  <si>
    <t>Предоставление  бюджетных кредитов бюджетам муниципальных образований Пермского края из бюджета Пермского края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</si>
  <si>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</si>
  <si>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</si>
  <si>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Рз, ПР</t>
  </si>
  <si>
    <t>ЦСР</t>
  </si>
  <si>
    <t>ВР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</si>
  <si>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</si>
  <si>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</si>
  <si>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</si>
  <si>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</si>
  <si>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</si>
  <si>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</si>
  <si>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200</t>
  </si>
  <si>
    <t>800</t>
  </si>
  <si>
    <t>Иные бюджетные ассигнования</t>
  </si>
  <si>
    <t>0103</t>
  </si>
  <si>
    <t>300</t>
  </si>
  <si>
    <t>Социальное обеспечение и иные выплаты населению</t>
  </si>
  <si>
    <t>500</t>
  </si>
  <si>
    <t>Межбюджетные трансферты</t>
  </si>
  <si>
    <t>0104</t>
  </si>
  <si>
    <t>0106</t>
  </si>
  <si>
    <t>Обслуживание лицевых счетов органов государственной власти Пермского края, государственных краевых учреждений</t>
  </si>
  <si>
    <t>0107</t>
  </si>
  <si>
    <t>0200000</t>
  </si>
  <si>
    <t>0111</t>
  </si>
  <si>
    <t>Резервные фонды</t>
  </si>
  <si>
    <t>0113</t>
  </si>
  <si>
    <t>Другие общегосударственные вопросы</t>
  </si>
  <si>
    <t>0300000</t>
  </si>
  <si>
    <t>0500000</t>
  </si>
  <si>
    <t>0600000</t>
  </si>
  <si>
    <t>Обеспечение деятельности казенных учреждений</t>
  </si>
  <si>
    <t>600</t>
  </si>
  <si>
    <t>0300</t>
  </si>
  <si>
    <t>НАЦИОНАЛЬНАЯ БЕЗОПАСНОСТЬ И ПРАВООХРАНИТЕЛЬНАЯ ДЕЯТЕЛЬНОСТЬ</t>
  </si>
  <si>
    <t>0309</t>
  </si>
  <si>
    <t>Составление протоколов об административных правонарушениях</t>
  </si>
  <si>
    <t>0400</t>
  </si>
  <si>
    <t>НАЦИОНАЛЬНАЯ ЭКОНОМИКА</t>
  </si>
  <si>
    <t>0100000</t>
  </si>
  <si>
    <t>0405</t>
  </si>
  <si>
    <t>Сельское хозяйство и рыболовство</t>
  </si>
  <si>
    <t>Государственная поддержка кредитования малых форм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</si>
  <si>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</si>
  <si>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</si>
  <si>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</si>
  <si>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</si>
  <si>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</si>
  <si>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</si>
  <si>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</si>
  <si>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</si>
  <si>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</si>
  <si>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</si>
  <si>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</si>
  <si>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</si>
  <si>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</si>
  <si>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</si>
  <si>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</si>
  <si>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</si>
  <si>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</si>
  <si>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0700000</t>
  </si>
  <si>
    <t>0707</t>
  </si>
  <si>
    <t>Молодежная политика и оздоровление детей</t>
  </si>
  <si>
    <t>Организация отдыха и оздоровления детей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</si>
  <si>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</si>
  <si>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</si>
  <si>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</si>
  <si>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</si>
  <si>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</si>
  <si>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</si>
  <si>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</si>
  <si>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</si>
  <si>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</si>
  <si>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</si>
  <si>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</si>
  <si>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</si>
  <si>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</si>
  <si>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</si>
  <si>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</si>
  <si>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</si>
  <si>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</si>
  <si>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</si>
  <si>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</si>
  <si>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</si>
  <si>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</si>
  <si>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</si>
  <si>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</si>
  <si>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700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</si>
  <si>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</si>
  <si>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</si>
  <si>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</si>
  <si>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ВСЕГО РАСХОДОВ</t>
  </si>
  <si>
    <t>Вед</t>
  </si>
  <si>
    <t>Сумма, тыс. рублей</t>
  </si>
  <si>
    <t>01 02 00 00 00 0000 800</t>
  </si>
  <si>
    <t>710</t>
  </si>
  <si>
    <t>Отдел сельского хозяйства и продовольствия администрации Краснокамского муниципального района</t>
  </si>
  <si>
    <t>Обеспечение выполнения функций органами местного самоуправления Краснокамского муниципального района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</si>
  <si>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</si>
  <si>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</si>
  <si>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Пенсии за выслугу лет лицам, замещавшим муниципальные должности Краснокамского муниципального района, муниципальным служащим Краснокамского муниципального района</t>
  </si>
  <si>
    <t>711</t>
  </si>
  <si>
    <t>Финансовое управление администрации Краснокамского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</si>
  <si>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</si>
  <si>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 Краснокамского муниципального района</t>
  </si>
  <si>
    <t>Обслуживание государственного (муниципального) долга</t>
  </si>
  <si>
    <t>712</t>
  </si>
  <si>
    <t>Комитет имущественных отношений администрации Краснокамского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</si>
  <si>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</si>
  <si>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713</t>
  </si>
  <si>
    <t>Администрация Краснокамского муниципального района</t>
  </si>
  <si>
    <t>Глава Краснокамского муниципального района</t>
  </si>
  <si>
    <t>1200</t>
  </si>
  <si>
    <t>СРЕДСТВА МАССОВОЙ ИНФОРМАЦИИ</t>
  </si>
  <si>
    <t>1202</t>
  </si>
  <si>
    <t>Периодическая печать и издательства</t>
  </si>
  <si>
    <t>Предоставление субсидий бюджетным, автономным учреждениям и иным некоммерческим организациям</t>
  </si>
  <si>
    <t>714</t>
  </si>
  <si>
    <t>Земское собрание Краснокамского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</si>
  <si>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</si>
  <si>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Земского собрания Краснокамского муниципального района</t>
  </si>
  <si>
    <t>Депутаты (члены) Земского собрания Краснокамского муниципального района</t>
  </si>
  <si>
    <t>Управление системой образования администрации Краснокамского муниципального района</t>
  </si>
  <si>
    <t>722</t>
  </si>
  <si>
    <t>723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</si>
  <si>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</si>
  <si>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</si>
  <si>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</si>
  <si>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</si>
  <si>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Подпрограмма "Развитие и улучшение транспортно-эксплуатационного состояния сети автомобильных дорог Краснокамского муниципального района на 2015-2017 годы" муниципальной программы Краснокамского муниципального района "Развитие инфраструктуры, транспорта и дорог Краснокамского муниципального района на 2015-2017 годы"</t>
  </si>
  <si>
    <t>0630002</t>
  </si>
  <si>
    <t>Ремонт автомобильных дорог</t>
  </si>
  <si>
    <t>0630003</t>
  </si>
  <si>
    <t>Содержание автомобильных дорог общего пользования местного значения</t>
  </si>
  <si>
    <t>Управление по спорту и физической культуре администрации Краснокамского муниципального района</t>
  </si>
  <si>
    <t>1105</t>
  </si>
  <si>
    <t>Другие вопросы в области физической культуры и спорта</t>
  </si>
  <si>
    <t>Муниципальная программа Краснокамского муниципального района "Развитие физической культуры, спорта и здорового образа жизни на 2015-2020 годы"</t>
  </si>
  <si>
    <t>0710000</t>
  </si>
  <si>
    <t>Подпрограмма "Развитие спорта высших достижений, физической культуры и массового спорта на территории Краснокамского муниципального района" муниципальной программы Краснокамского муниципального района "Развитие физической культуры, спорта и здорового образа жизни на 2015-2020 годы"</t>
  </si>
  <si>
    <t>0710001</t>
  </si>
  <si>
    <t>Привлечение населения к занятиям физической культурой и спортом</t>
  </si>
  <si>
    <t>0730000</t>
  </si>
  <si>
    <t>Подпрограмма "Обеспечение реализации программы" муниципальной программы Краснокамского муниципального района "Развитие физической культуры, спорта и здорового образа жизни на 2015-2020 годы"</t>
  </si>
  <si>
    <t>0730001</t>
  </si>
  <si>
    <t>Предоставление муниципальной услуги. Обеспечение выполнения функций муниципальными органами</t>
  </si>
  <si>
    <t>Управление культуры и молодежной политики администрации Краснокамского муниципального района</t>
  </si>
  <si>
    <t>0804</t>
  </si>
  <si>
    <t>Другие вопросы в области культуры, кинематографии</t>
  </si>
  <si>
    <t>Муниципальная программа Краснокамского муниципального района "Развитие молодежной политики Краснокамского муниципального района"</t>
  </si>
  <si>
    <t>0520000</t>
  </si>
  <si>
    <t>Подпрограмма "Дополнительное образование в учреждениях сферы молодежной политики" муниципальной программы Краснокамского муниципального района "Развитие молодежной политики Краснокамского муниципального района"</t>
  </si>
  <si>
    <t>0520001</t>
  </si>
  <si>
    <t>Организация дополнительного образования</t>
  </si>
  <si>
    <t>0510000</t>
  </si>
  <si>
    <t>Подпрограмма "Молодежь Краснокамского муниципального района" муниципальной программы Краснокамского муниципального района "Развитие молодежной политики Краснокамского муниципального района"</t>
  </si>
  <si>
    <t>0510004</t>
  </si>
  <si>
    <t>Организация досуговой занятости молодежи</t>
  </si>
  <si>
    <t>0400000</t>
  </si>
  <si>
    <t>Муниципальная программа Краснокамского муниципального района "Развитие сферы культуры и искусства Краснокамского муниципального района"</t>
  </si>
  <si>
    <t>0410000</t>
  </si>
  <si>
    <t>Подпрограмма "Сохранение и развитие культурного потенциала Краснокамского муниципального района" муниципальной программы Краснокамского муниципального района "Развитие сферы культуры и искусства Краснокамского муниципального района"</t>
  </si>
  <si>
    <t>0410003</t>
  </si>
  <si>
    <t>Развитие системы художественного образования</t>
  </si>
  <si>
    <t>0410002</t>
  </si>
  <si>
    <t>Создание условий для организации досуга и самореализации жителей Краснокамского муниципального района</t>
  </si>
  <si>
    <t>0410001</t>
  </si>
  <si>
    <t>Сохранение и развитие библиотечного дела</t>
  </si>
  <si>
    <t>0420000</t>
  </si>
  <si>
    <t>Подпрограмма "Развитие материально-технической базы и приведение в нормативное состояние учреждений культуры" муниципальной программы Краснокамского муниципального района "Развитие сферы культуры и искусства Краснокамского муниципального района"</t>
  </si>
  <si>
    <t>Развитие материально-технической базы учреждений культуры</t>
  </si>
  <si>
    <t>0510002</t>
  </si>
  <si>
    <t>Содействие профориентации и трудовой занятости молодежи</t>
  </si>
  <si>
    <t>0430000</t>
  </si>
  <si>
    <t>Подпрограмма "Обеспечение реализации муниципальной программы" муниципальной программы Краснокамского муниципального района "Развитие сферы культуры и искусства Краснокамского муниципального района"</t>
  </si>
  <si>
    <t>0430001</t>
  </si>
  <si>
    <t>Содержание Отдела культуры и молодежной политики</t>
  </si>
  <si>
    <t>0620000</t>
  </si>
  <si>
    <t>Подпрограмма "Благоустройство и содержание межпоселенческих кладбищ Краснокамского муниципального района на 2015-2017 годы" муниципальной программы Краснокамского муниципального района "Развитие инфраструктуры, транспорта и дорог Краснокамского муниципального района на 2015-2017 годы"</t>
  </si>
  <si>
    <t>0620001</t>
  </si>
  <si>
    <t>0620002</t>
  </si>
  <si>
    <t>Содержание объектов ритуального назначения</t>
  </si>
  <si>
    <t>Установка обелиска на "Аллее воинской славы"</t>
  </si>
  <si>
    <t>9200003</t>
  </si>
  <si>
    <t>Проведение выборов в Краснокамском муниципальном районе</t>
  </si>
  <si>
    <t>9200005</t>
  </si>
  <si>
    <t>9300000</t>
  </si>
  <si>
    <t>9300001</t>
  </si>
  <si>
    <t>Ведомственные целевые программы Краснокамского муниципального района</t>
  </si>
  <si>
    <t>9300002</t>
  </si>
  <si>
    <t>Ведомственная целевая программа "Энергосбережение и энергетическая эффективность администрации Краснокамского муниципального района"</t>
  </si>
  <si>
    <t>0412</t>
  </si>
  <si>
    <t>Другие вопросы в области национальной экономики</t>
  </si>
  <si>
    <t>Ведомственная целевая программа "Развитие и поддержка субъектов малого и среднего предпринимательства Краснокамского муниципального района на 2014-2016 годы"</t>
  </si>
  <si>
    <t>9300003</t>
  </si>
  <si>
    <t>9300004</t>
  </si>
  <si>
    <t>Ведомственная целевая программа "Охрана окружающей среды Краснокамского муниципального района на 2014-2016 годы"</t>
  </si>
  <si>
    <t>9300005</t>
  </si>
  <si>
    <t>9200007</t>
  </si>
  <si>
    <t>Организация и проведение мероприятий районного уровня</t>
  </si>
  <si>
    <t>0510003</t>
  </si>
  <si>
    <t>Выявление и поддержка талантливой молодежи</t>
  </si>
  <si>
    <t>0510007</t>
  </si>
  <si>
    <t>Патриотическое воспитание в молодежной среде</t>
  </si>
  <si>
    <t>0510008</t>
  </si>
  <si>
    <t>Пропаганда и поддержка семьи</t>
  </si>
  <si>
    <t>0510009</t>
  </si>
  <si>
    <t>Профилактика ассоциальных явлений в молодежной среде</t>
  </si>
  <si>
    <t>0530000</t>
  </si>
  <si>
    <t>Подпрограмма "Сохранение и развитие учреждений сферы молодежной политики Краснокамского муниципального района" муниципальной программы Краснокамского муниципального района "Развитие молодежной политики Краснокамского муниципального района"</t>
  </si>
  <si>
    <t>0530002</t>
  </si>
  <si>
    <t>Совершенствование кадрового потенциала отрасли</t>
  </si>
  <si>
    <t>0800000</t>
  </si>
  <si>
    <t>Муниципальная программа Краснокамского муниципального района "Формирование доступной среды жизнедеятельности для инвалидов и других маломобильных групп населения Краснокамского муниципального района на 2015-2017 годы"</t>
  </si>
  <si>
    <t>0800003</t>
  </si>
  <si>
    <t>Организация и проведение районных культурных и физкультурно-спортивных мероприятий для инвалидов и подготовка команды инвалидов КМР к физкультурно-спортивным мероприятиям краевого и межмуниципального значения</t>
  </si>
  <si>
    <t>9200008</t>
  </si>
  <si>
    <t>9400000</t>
  </si>
  <si>
    <t>Социальная поддержка</t>
  </si>
  <si>
    <t>9400001</t>
  </si>
  <si>
    <t>9400002</t>
  </si>
  <si>
    <t>Возмещение хозяйствующим субъектам, обслуживающим садоводческие пригородные маршруты Краснокамского муниципального района, недополученных доходов от перевозки льготной категории граждан</t>
  </si>
  <si>
    <t>9400004</t>
  </si>
  <si>
    <t>9406314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</si>
  <si>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</si>
  <si>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9106322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</si>
  <si>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</si>
  <si>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9106321</t>
  </si>
  <si>
    <t>9106319</t>
  </si>
  <si>
    <t>Образование комиссий  по  делам несовершеннолетних  и  защите их прав и организацию их деятельности</t>
  </si>
  <si>
    <t>9106327</t>
  </si>
  <si>
    <t>9406317</t>
  </si>
  <si>
    <t>9406318</t>
  </si>
  <si>
    <t>0116307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</si>
  <si>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</si>
  <si>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0126307</t>
  </si>
  <si>
    <t>0116306</t>
  </si>
  <si>
    <t>Обеспечение воспитания и обучения детей-инвалидов в муниципальных дошкольных образовательных организациях и на дому</t>
  </si>
  <si>
    <t>0116330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</si>
  <si>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</si>
  <si>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0126308</t>
  </si>
  <si>
    <t>Приложение 3</t>
  </si>
  <si>
    <t>Приложение 4</t>
  </si>
  <si>
    <t>Уточненный план на год</t>
  </si>
  <si>
    <t>Исполнено</t>
  </si>
  <si>
    <t>Отклонение</t>
  </si>
  <si>
    <t>% исполнения</t>
  </si>
  <si>
    <t>8</t>
  </si>
  <si>
    <t>9</t>
  </si>
  <si>
    <t>9400005</t>
  </si>
  <si>
    <t>Оказание социальной помощи гражданам</t>
  </si>
  <si>
    <t>9428308</t>
  </si>
  <si>
    <t>Реализация программы в рамках ФЦП "Устойчивое развитие сельских территорий на 2014-2017 годы и на плановый период до 2020 года"</t>
  </si>
  <si>
    <t>9420000</t>
  </si>
  <si>
    <t>9200202</t>
  </si>
  <si>
    <t>9208001</t>
  </si>
  <si>
    <t>9208101</t>
  </si>
  <si>
    <t>9208301</t>
  </si>
  <si>
    <t>Обслуживание лицевых счетов органов местного самоуправления Оверятского городского поселения</t>
  </si>
  <si>
    <t>Обслуживание лицевых счетов органов местного самоуправления ССП</t>
  </si>
  <si>
    <t>Обслуживание лицевых счетов органов местного самоуправления, муниципальных учреждений Краснокамского городского поселения</t>
  </si>
  <si>
    <t>Обслуживание лицевых счетов органов местного самоуправления Майского сельского поселения</t>
  </si>
  <si>
    <t>9209602</t>
  </si>
  <si>
    <t>Обеспечение мероприятий по переселению граждан из аварийного жилищного фонда за счет средств краевого бюджета</t>
  </si>
  <si>
    <t>1403</t>
  </si>
  <si>
    <t>9200019</t>
  </si>
  <si>
    <t>9200020</t>
  </si>
  <si>
    <t>Иные межбюджетные трансферты на обеспечение сбалансированности сельских бюджетов</t>
  </si>
  <si>
    <t>Прочие межбюджетные трансферты общего характера</t>
  </si>
  <si>
    <t>0501</t>
  </si>
  <si>
    <t>Жилищное хозяйство</t>
  </si>
  <si>
    <t>0502</t>
  </si>
  <si>
    <t>9200017</t>
  </si>
  <si>
    <t>Коммунальное хозяйство</t>
  </si>
  <si>
    <t>9200018</t>
  </si>
  <si>
    <t>Инвестиционный проект "Реконструкция, строительство водовода и модернизация насосного оборудования систем водоснабжения г.Краснокамска Пермского края" 3 очередь "Реконструкция сетей водоснабжения"</t>
  </si>
  <si>
    <t>Реконструкция объекта "Магистральный водовод от котельного цеха ОАО "Пермский свинокомплекс" до ВНС п. Майский</t>
  </si>
  <si>
    <t>9200015</t>
  </si>
  <si>
    <t>Исполнение решений судов, вступивших в законную силу, оплата государственной пошлины</t>
  </si>
  <si>
    <t>9405134</t>
  </si>
  <si>
    <t>Обеспечение жильем отдельных категорий граждан,установленных Федеральным Законом от 12.01.1995 г. № 5-ФЗ "О ветеранах",в соответствие с Указом Президента Российской Федерации от 7 мая 2008 г. №714 "Об обеспечении жильем ветеранов Великой Отечественной войны 1941-1945 годов"</t>
  </si>
  <si>
    <t>9200203</t>
  </si>
  <si>
    <t>Выдача разрешений на строительство, разрешений на ввод объектов в эксплуатацию, подготовка и выдача градостроительных планов земельных участков Оверятского городского поселения</t>
  </si>
  <si>
    <t>9208003</t>
  </si>
  <si>
    <t>Осуществление полномочий в части выдачи разрешений на строительство ССП</t>
  </si>
  <si>
    <t>9208308</t>
  </si>
  <si>
    <t>Межбюджетные трансферты на осуществление полномочий по передаче полномочий и выдаче разрешений на строительство объектов капитального строительства</t>
  </si>
  <si>
    <t>9200010</t>
  </si>
  <si>
    <t>Прочие мероприятия</t>
  </si>
  <si>
    <t>9200016</t>
  </si>
  <si>
    <t>Оплата услуг для вступления в саморегулируемую организацию (СРО)</t>
  </si>
  <si>
    <t>Разработка нормативов градостроительного проектирования Краснокамского муниципального района</t>
  </si>
  <si>
    <t>9200204</t>
  </si>
  <si>
    <t>Исполнение бюджетных полномочий финансового органа поселения в случаях возникновения расходных обязательств поселения при заключении заказчиками поселения муниципальных контрактов и договоров в рамках Федерального закона Российской Федерации от 05.04.2013 г. № 44-ФЗ «О контрактной системе в сфере закупок товаров, работ и услуг для обеспечения государственных и муниципальных нужд»ОГП</t>
  </si>
  <si>
    <t>9208004</t>
  </si>
  <si>
    <t>Осуществление полномочий в части исполнения уполномоченного органа поселения в сфере закупок ССП</t>
  </si>
  <si>
    <t>9208309</t>
  </si>
  <si>
    <t>Межбюджетные трансферты на осуществление полномочий в части исполнения функций уполномоченного органа в сфере осуществления закупок в рамках ФЗ от 05.04.2013 №44-ФЗ"О контрактной системе в сфере закупок товаров, работ, услуг для обеспечения государственныхи муниципальных нужд"МСП</t>
  </si>
  <si>
    <t>9200009</t>
  </si>
  <si>
    <t>Осуществление мероприятий в области предупреждения и ликвидации последствий чрезвычайных ситуаций</t>
  </si>
  <si>
    <t>9406403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</si>
  <si>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</si>
  <si>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0635390</t>
  </si>
  <si>
    <t>Финансовое обеспечение дорожной деятельности за счет средств федерального бюджета</t>
  </si>
  <si>
    <t>9200301</t>
  </si>
  <si>
    <t>Газификация частных домов с. Усть-Сыны</t>
  </si>
  <si>
    <t>400</t>
  </si>
  <si>
    <t>Капитальные вложения в объекты недвижимого имущества государственной (муниципальной) собственности</t>
  </si>
  <si>
    <t>9200302</t>
  </si>
  <si>
    <t>0620246</t>
  </si>
  <si>
    <t>Мероприятие: 4.6. Установка обелиска на "Аллее воинской славы" на территории межпоселенческого кладбища д.Брагино Краснокамского муниципального района</t>
  </si>
  <si>
    <t>0110004</t>
  </si>
  <si>
    <t>Создание дополнительных мест для организации дошкольного образования в КМР (в т.ч. Строительство ДОУ)</t>
  </si>
  <si>
    <t>0120005</t>
  </si>
  <si>
    <t>Мероприятия по приведению образовательных организаций в нормативное состояние, в т.ч. ремонт учреждений, благоустройство территорий, организация безопасности ОУ, организация образовательного процесса</t>
  </si>
  <si>
    <t>9410000</t>
  </si>
  <si>
    <t>ДЦП "Обеспечение жильем молодых семей в Пермском крае на 2011-2015 годы"</t>
  </si>
  <si>
    <t>9410002</t>
  </si>
  <si>
    <t>Обеспечение жильем молодых семей Стряпунинского сельского поселения</t>
  </si>
  <si>
    <t>9410214</t>
  </si>
  <si>
    <t>Мероприятие: 1.4. Обеспечение жильем молодых семей Оверятского городского поселения</t>
  </si>
  <si>
    <t>Обеспечение жильем молодых семей</t>
  </si>
  <si>
    <t>9416210</t>
  </si>
  <si>
    <t>Обеспечение жильем молодых семей в Пермском крае на 2011-2015 годы в части участия в подпрограмме "Обеспечени жильем молодых семей "ФЦП "Жилище"</t>
  </si>
  <si>
    <t>9418306</t>
  </si>
  <si>
    <t>9200201</t>
  </si>
  <si>
    <t>Осуществление внешнего муниципального финансового контроля Оверятского городского поселения</t>
  </si>
  <si>
    <t>9208002</t>
  </si>
  <si>
    <t>Осуществление внешнего муниципального финансового контроля Стряпунинского сельского поселения</t>
  </si>
  <si>
    <t>9208102</t>
  </si>
  <si>
    <t>Осуществление внешнего муниципального финансового контроля Краснокамского городского поселения</t>
  </si>
  <si>
    <t>9208302</t>
  </si>
  <si>
    <t>Осуществление внешнего муниципального финансового контроля Майского сельского поселения</t>
  </si>
  <si>
    <t>0800001</t>
  </si>
  <si>
    <t>Мероприятия по созданию условий инвалидам и другим маломобильным группам населения для беспрепятственного доступа в здания муниципальных учреждений Краснокамского муниципального района</t>
  </si>
  <si>
    <t>9200011</t>
  </si>
  <si>
    <t>Оказание поддержки социально ориентированным некоммерчеким организациям</t>
  </si>
  <si>
    <t>0410211</t>
  </si>
  <si>
    <t>Мероприятие: 1.1. Обеспечение библиотечного и информационного обслуживания ОГП</t>
  </si>
  <si>
    <t>0418104</t>
  </si>
  <si>
    <t>Организация библиотечного обслуживания населения библиотеками, комплектование обеспечение сохранности библиотечных фондов библиотек КГП</t>
  </si>
  <si>
    <t>0418303</t>
  </si>
  <si>
    <t>Организация библиотечного обслуживания населения библиотеками, комплектование и обеспечение сохранности библиотечных фондов библиотек МСП</t>
  </si>
  <si>
    <t>9406315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</si>
  <si>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</si>
  <si>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к постановлению администрации</t>
  </si>
  <si>
    <t>Газификация частных домов д.Конец-Бор</t>
  </si>
  <si>
    <t>5</t>
  </si>
  <si>
    <t>6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</si>
  <si>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</si>
  <si>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</si>
  <si>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</si>
  <si>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</si>
  <si>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</si>
  <si>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ВСЕГО:</t>
  </si>
  <si>
    <t>Приложение 5</t>
  </si>
  <si>
    <t>Код классификации</t>
  </si>
  <si>
    <t>Расходы бюджета</t>
  </si>
  <si>
    <t>Сумма  (тыс. рублей)</t>
  </si>
  <si>
    <t>221</t>
  </si>
  <si>
    <t>Услуги связи</t>
  </si>
  <si>
    <t>242</t>
  </si>
  <si>
    <t>Безвозмездные перечисления организациям, за исключением государственных и муниципальных организаций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</si>
  <si>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</si>
  <si>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</si>
  <si>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</si>
  <si>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</si>
  <si>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</si>
  <si>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</si>
  <si>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241</t>
  </si>
  <si>
    <t>Безвозмездные перечисления государственным и муниципальным организациям</t>
  </si>
  <si>
    <t>262</t>
  </si>
  <si>
    <t>Пособия по социальной помощи населению</t>
  </si>
  <si>
    <t>Приложение 6</t>
  </si>
  <si>
    <t>№  п/п</t>
  </si>
  <si>
    <t>Направление расходов по мероприятиям</t>
  </si>
  <si>
    <t>Выполнение работ по ремонту и содержанию автомобильных дорог общего пользования местного значения и искусственных сооружений на них</t>
  </si>
  <si>
    <t>2.</t>
  </si>
  <si>
    <t>Выполнение работ по капитальному ремонту  автомобильных дорог общего пользования местного значения и искусственных сооружений на них, в том числе работы по изысканиям, проектированию, экспертизе</t>
  </si>
  <si>
    <t>Всего:</t>
  </si>
  <si>
    <t>Уточненный план</t>
  </si>
  <si>
    <t>01 05 02 01 05 0000 510</t>
  </si>
  <si>
    <t>01 05 02 01 05 0000 000</t>
  </si>
  <si>
    <t>Увеличение прочих остатков денежных средств бюджета Краснокамского муниципального района</t>
  </si>
  <si>
    <t>01 05 02 01 05 0000 610</t>
  </si>
  <si>
    <t>Уменьшение прочих остатков денежных средств бюджета Краснокамского муниципального раойна</t>
  </si>
  <si>
    <t>Изменение прочих остатков денежных средств бюджета Краснокамского муниципального района</t>
  </si>
  <si>
    <t>Отчет об исполнении бюджета Краснокамского муниципального района за 1 полугодие 2015 года по бюджетополучателям (ведомственная структура расходов)</t>
  </si>
  <si>
    <t>9205055</t>
  </si>
  <si>
    <t>Возмещение части процентной ставки по долгосрочным,среднесрочным и краткосрочным кредитам взятыми малыми формами хозяйствования</t>
  </si>
  <si>
    <t>9306209</t>
  </si>
  <si>
    <t>Развитие семейных животноводческих ферм, поддержка начинающих фермеров, поддержка иных мероприятий по развитию малых форм хозяйствования, реализуемых в рамках софинансирования муниципальных программ</t>
  </si>
  <si>
    <t>9202101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</si>
  <si>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</si>
  <si>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9200021</t>
  </si>
  <si>
    <t>Газификация жилого фонда д.Семичи Краснокамского района</t>
  </si>
  <si>
    <t>9400006</t>
  </si>
  <si>
    <t>Софинансирование мероприятий по обеспечению работников муниципальных учреждений бюджетной сферы Краснокамского муниципального района путевками на санаторно-курортное лечение и оздоровление</t>
  </si>
  <si>
    <t>9406203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</si>
  <si>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</si>
  <si>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9305064</t>
  </si>
  <si>
    <t>9306208</t>
  </si>
  <si>
    <t>Государственная поддержка малого и среднего предпринимательства, включая крестьянские (фермерские) хозяйства</t>
  </si>
  <si>
    <t>Софинансирование отдельных мероприятий муниципальных целевых программ развития малого и среднего предпринимательства</t>
  </si>
  <si>
    <t>9415020</t>
  </si>
  <si>
    <t>Обеспечение жильем молодых семей федеральной целевой программы "Жилище" на 2011 - 2015 годы</t>
  </si>
  <si>
    <t>9418106</t>
  </si>
  <si>
    <t>0146404</t>
  </si>
  <si>
    <t>Улучшение жилищных условий молодых учителей</t>
  </si>
  <si>
    <t>Отчет об исполнении бюджета Краснокамского муниципального района по расходам за 1 полугодие 2015 года</t>
  </si>
  <si>
    <t>УТВЕРЖДЕНО</t>
  </si>
  <si>
    <t>Приложение 1</t>
  </si>
  <si>
    <t>решением Земского собрания</t>
  </si>
  <si>
    <t>от 27.02.2013 № 28</t>
  </si>
  <si>
    <t>к Постановлению администрации</t>
  </si>
  <si>
    <t>Краснокамского муниципального</t>
  </si>
  <si>
    <t>района</t>
  </si>
  <si>
    <t>от                            №</t>
  </si>
  <si>
    <t>Отчет об исполнении бюджета Краснокамского муниципального района по доходам за 1 полугодие 2015 года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</si>
  <si>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</si>
  <si>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</si>
  <si>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Утверждено решением о бюджете</t>
  </si>
  <si>
    <t>Ассигнования 2010 год тыс.руб.</t>
  </si>
  <si>
    <t>000</t>
  </si>
  <si>
    <t>10000000000000000</t>
  </si>
  <si>
    <t>НАЛОГОВЫЕ И НЕНАЛОГОВЫЕ ДОХОДЫ</t>
  </si>
  <si>
    <t>10100000000000000</t>
  </si>
  <si>
    <t>Налоги на прибыль, доходы</t>
  </si>
  <si>
    <t>182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</si>
  <si>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</si>
  <si>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</si>
  <si>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</si>
  <si>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</si>
  <si>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</si>
  <si>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</si>
  <si>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</si>
  <si>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</si>
  <si>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</si>
  <si>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</si>
  <si>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</si>
  <si>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</si>
  <si>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</si>
  <si>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</si>
  <si>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</si>
  <si>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</si>
  <si>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</si>
  <si>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</si>
  <si>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</si>
  <si>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</si>
  <si>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</si>
  <si>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</si>
  <si>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</si>
  <si>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</si>
  <si>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10502010020000110</t>
  </si>
  <si>
    <t>Единый налог на вмененный доход для отдельных видов деятельности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</si>
  <si>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</si>
  <si>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</si>
  <si>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10503000010000110</t>
  </si>
  <si>
    <t xml:space="preserve">Единый сельскохозяйственный налог 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</si>
  <si>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</si>
  <si>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</si>
  <si>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10600000000000000</t>
  </si>
  <si>
    <t>Налоги на имущество</t>
  </si>
  <si>
    <t>10604000020000110</t>
  </si>
  <si>
    <t>Транспортный налог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</si>
  <si>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</si>
  <si>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</si>
  <si>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</si>
  <si>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</si>
  <si>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10606000000000110</t>
  </si>
  <si>
    <t>Земельный налог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</si>
  <si>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</si>
  <si>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</si>
  <si>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</si>
  <si>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</si>
  <si>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</si>
  <si>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</si>
  <si>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</si>
  <si>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</si>
  <si>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10807140010000110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</si>
  <si>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</t>
  </si>
  <si>
    <t>10807150010000110</t>
  </si>
  <si>
    <t>Государственная пошлина за выдачу разрешения на установку рекламной конструкции</t>
  </si>
  <si>
    <t>10900000000000110</t>
  </si>
  <si>
    <t>Задолженность и перерасчёты по отменённым налогам, сборам и иным обязательным платежам</t>
  </si>
  <si>
    <t>10907030000000110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</si>
  <si>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</t>
  </si>
  <si>
    <t>10907033050000110</t>
  </si>
  <si>
    <t>Целевые сборы с граждан и предприятий, учреждений, организаций на содержание милиции, на благоустройство территории, на нужды образования и другие цели, мобилизируемые на территориях муниципальных районов</t>
  </si>
  <si>
    <t>10907050000000110</t>
  </si>
  <si>
    <t>Прочие местные налоги и сборы</t>
  </si>
  <si>
    <t>10907053050000110</t>
  </si>
  <si>
    <t>Прочие местные налоги и сборы, мобилизируемые на территориях муниципальных районов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</si>
  <si>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</si>
  <si>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</si>
  <si>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</si>
  <si>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</si>
  <si>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</si>
  <si>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</si>
  <si>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</si>
  <si>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</si>
  <si>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</si>
  <si>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</si>
  <si>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</si>
  <si>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</si>
  <si>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</si>
  <si>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</si>
  <si>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</si>
  <si>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</si>
  <si>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</si>
  <si>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</si>
  <si>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</si>
  <si>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</si>
  <si>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</si>
  <si>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</si>
  <si>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</si>
  <si>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</si>
  <si>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</si>
  <si>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</si>
  <si>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</si>
  <si>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</si>
  <si>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</si>
  <si>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</si>
  <si>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</si>
  <si>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</si>
  <si>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</si>
  <si>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</si>
  <si>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</si>
  <si>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</si>
  <si>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</si>
  <si>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</si>
  <si>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</si>
  <si>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</si>
  <si>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</si>
  <si>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</si>
  <si>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</si>
  <si>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</si>
  <si>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</si>
  <si>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11201050010000120</t>
  </si>
  <si>
    <t>Плата за иные виды негативного воздействия на окружающую среду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</si>
  <si>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</si>
  <si>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</si>
  <si>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11300000000000000</t>
  </si>
  <si>
    <t>Доходы от оказания платных услуг (работ) и компенсации затрат государства</t>
  </si>
  <si>
    <t>11301000000000130</t>
  </si>
  <si>
    <t xml:space="preserve">Доходы от оказания платных услуг (работ) 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</si>
  <si>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</si>
  <si>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</si>
  <si>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</si>
  <si>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государтсва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</si>
  <si>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</si>
  <si>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</si>
  <si>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</si>
  <si>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</si>
  <si>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</si>
  <si>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</si>
  <si>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</si>
  <si>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</si>
  <si>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</si>
  <si>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</si>
  <si>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</si>
  <si>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</si>
  <si>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</si>
  <si>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</si>
  <si>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11402050050000440</t>
  </si>
  <si>
    <t xml:space="preserve"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</si>
  <si>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11402052050000440</t>
  </si>
  <si>
    <t>Доходы от реализации имущества, находящегося в оперативном управлении учреждений, находящихся в ведении органов управлений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</si>
  <si>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11406000000000430</t>
  </si>
  <si>
    <t xml:space="preserve">Доходы от продажи земельных участков, находящихся в государственной и муниципальной собственности 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</si>
  <si>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</si>
  <si>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</si>
  <si>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</si>
  <si>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</si>
  <si>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</si>
  <si>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</si>
  <si>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</si>
  <si>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</si>
  <si>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</si>
  <si>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</si>
  <si>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</si>
  <si>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</si>
  <si>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</si>
  <si>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</si>
  <si>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</si>
  <si>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116,118,статьей 119.1,пунктами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</si>
  <si>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</si>
  <si>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</si>
  <si>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</si>
  <si>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взыскания,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</si>
  <si>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</si>
  <si>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</si>
  <si>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</si>
  <si>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11623000000000140</t>
  </si>
  <si>
    <t>Доходы от возмещения ущерба при возникновении страховых случаев</t>
  </si>
  <si>
    <t>321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</si>
  <si>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</si>
  <si>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</si>
  <si>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819</t>
  </si>
  <si>
    <t>11625030010000140</t>
  </si>
  <si>
    <t xml:space="preserve">Денежные взыскания (штрафы) за нарушение законодательства Российской Федерации об охране и использовании животного мира 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</si>
  <si>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</si>
  <si>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</si>
  <si>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</si>
  <si>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</si>
  <si>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</t>
  </si>
  <si>
    <t>11630000010000140</t>
  </si>
  <si>
    <t>Денежные взыскания (штрафы) за правонарушения в области дорожного движения</t>
  </si>
  <si>
    <t>11630030000000140</t>
  </si>
  <si>
    <t>Прочие денежные взыскания (штрафы) за правонарушения в области дорожного движения</t>
  </si>
  <si>
    <t>11633000000000140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</si>
  <si>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</si>
  <si>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161</t>
  </si>
  <si>
    <t>11633050050000140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</si>
  <si>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</si>
  <si>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11641000010000140</t>
  </si>
  <si>
    <t>Денежные взыскания (штрафы) за нарушение законодательства Российской Федерации об электроэнергетике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</si>
  <si>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</si>
  <si>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от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</si>
  <si>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</si>
  <si>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</si>
  <si>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</si>
  <si>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</si>
  <si>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11700000000000000</t>
  </si>
  <si>
    <t>Прочие неналоговые доходы</t>
  </si>
  <si>
    <t>11701050050000180</t>
  </si>
  <si>
    <t>Невыясненные поступления, зачисляемые в бюджеты муниципальных районов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</si>
  <si>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</si>
  <si>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</si>
  <si>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</si>
  <si>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</si>
  <si>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</si>
  <si>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</si>
  <si>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</si>
  <si>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 субъектов Российской Федерации и муниципальных образований</t>
  </si>
  <si>
    <t>20201001000000151</t>
  </si>
  <si>
    <t>Дотации на выравнивание бюджетной обеспеченности</t>
  </si>
  <si>
    <t>20201001050000151</t>
  </si>
  <si>
    <t>Дотации бюджетам муниципальных районов на выравнивание бюджетной обеспеченности</t>
  </si>
  <si>
    <t>20201003050000151</t>
  </si>
  <si>
    <t>Дотации бюджетам муниципальных районов на поддержку мер по обеспечению сбалансированности бюджетов</t>
  </si>
  <si>
    <t>20201999050000151</t>
  </si>
  <si>
    <t xml:space="preserve">Прочие дотации бюджетам муниципальных районов 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</si>
  <si>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</si>
  <si>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</si>
  <si>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</si>
  <si>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</si>
  <si>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20202008050000151</t>
  </si>
  <si>
    <t>Субсидии бюджетам муниципальных районов на обеспечение жильем молодых семей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</si>
  <si>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</si>
  <si>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</si>
  <si>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</si>
  <si>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</si>
  <si>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20202051000000151</t>
  </si>
  <si>
    <t>Субсидии бюджетам на реализацию федеральных целевых программ</t>
  </si>
  <si>
    <t>20202051050000151</t>
  </si>
  <si>
    <t>Субсидии бюджетам муниципальных районов на реализацию федеральных целевых программ</t>
  </si>
  <si>
    <t>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</si>
  <si>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</si>
  <si>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</si>
  <si>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</si>
  <si>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20202085000000151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</si>
  <si>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</si>
  <si>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20202085050000151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</si>
  <si>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</si>
  <si>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</si>
  <si>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</si>
  <si>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</si>
  <si>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</si>
  <si>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20202089050002151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</si>
  <si>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</si>
  <si>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20202204050000151</t>
  </si>
  <si>
    <t>Субсидии бюджетам муниципальных районов на модернизацию региональных систем дошкольного  образования</t>
  </si>
  <si>
    <t>Субсидии бюджетам муниципальных районов на обеспечение мероприятий по переселению граждан из аварийонго жилищного фонда за счет средств бюджетов</t>
  </si>
  <si>
    <t>20202089050004151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</si>
  <si>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</si>
  <si>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20202153000000151</t>
  </si>
  <si>
    <t>Субсидии бюджетам на поддержку начинающих фермеров</t>
  </si>
  <si>
    <t>20202153050000151</t>
  </si>
  <si>
    <t>Субсидии бюджетам муниципальных районов на поддержку начинающих фермеров</t>
  </si>
  <si>
    <t>20202999050000151</t>
  </si>
  <si>
    <t>Прочие субсидии бюджетам муниципальных районов</t>
  </si>
  <si>
    <t>20203000000000151</t>
  </si>
  <si>
    <t>Субвенции бюджетам субъектов Российской Федерации и муниципальных образований</t>
  </si>
  <si>
    <t>20203002050000151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</si>
  <si>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</si>
  <si>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20203003050000151</t>
  </si>
  <si>
    <t>Субвенции бюджетам муниципальных районов на государственную регистрацию актов гражданского состояния</t>
  </si>
  <si>
    <t>20203007050000151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</si>
  <si>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</si>
  <si>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20203021050000151</t>
  </si>
  <si>
    <t>Субвенции бюджетам муниципальных районов на ежемесячное денежное вознаграждение за классное руководство</t>
  </si>
  <si>
    <t>20203024050000151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</si>
  <si>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</si>
  <si>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</si>
  <si>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Субвенции на обслуживание лицевых счетов органов государственной власти Пермского края, государственных краевых учреждений</t>
  </si>
  <si>
    <t>Субвенции на организацию оказания медицинской помощи на территории Пермского края муниципальным учреждениям (расходы на совершенствование оказания медицинской помощи по социально-значимым и прочим заболеваниям)</t>
  </si>
  <si>
    <t>Организация оказания медицинской помощи на территории Пермского края муниципальным учреждениям (расходы на администрирование финансового обеспечения и на выполнение переданных полномочий)</t>
  </si>
  <si>
    <t>Субвенции на 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</si>
  <si>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международного сообщения</t>
  </si>
  <si>
    <t>Субвенции на образование комиссий по делам несовершеннолетних и защите их прав и организацию их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</si>
  <si>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семей(администрирование)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</si>
  <si>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</si>
  <si>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жилыми помещениями детей -сирот, детей, оставшихся без попечения родителей, а также детей, находящихся под опекой (попечительством), не имеющих закрепленного жилого помещения (администрирование)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</si>
  <si>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</si>
  <si>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Субвенция на обеспечение донорской кровью и ее компонентами муниципальных учреждений здравоохранения (ФОТ)</t>
  </si>
  <si>
    <t>Субвенция на обеспечение донорской кровью и ее компонентами муниципальных учреждений здравоохранения (Прочие расходы)</t>
  </si>
  <si>
    <t>Субвенция на обеспечение государственных гарантий  на получение общедоступного бесплатного дошкольного, начального общего, основного общего,  среднего (полного) общего образования, а также дополнительного образования в общеобразовательных учреждениях</t>
  </si>
  <si>
    <t>Субвенции на 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</si>
  <si>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 xml:space="preserve">Субвенции на предоставление мер социальной поддержки учащимся из многодетных малоимущих семей </t>
  </si>
  <si>
    <t>Предоставление мер социальной поддержки учащимся из многодетных малоимущих семей (Обеспечение одеждой)</t>
  </si>
  <si>
    <t>Субвенции бюджетам на предоставление мер соц.поддержки учащимся из многодетных малоимущих семей (Одежда -многодетные)</t>
  </si>
  <si>
    <t>Субвенции на обеспечение воспитания и обучения детей-инвалидов в дошкольных образовательных учреждениях и на дому</t>
  </si>
  <si>
    <t xml:space="preserve">Субвенции для обеспечения воспитания и обучения детей-инвалидов в дошкольных образовательных учреждениях </t>
  </si>
  <si>
    <t>Субвенции на предоставление мер социальной поддержки учащимся из малоимущих семей</t>
  </si>
  <si>
    <t>Субвенции,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</si>
  <si>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</si>
  <si>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 xml:space="preserve">Субвенция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специализированных (коррекционных) образовательных учреждениях </t>
  </si>
  <si>
    <t>Субвенции на  предоставление мер социальной поддержки педагогическим работникам муниципальных образовательных организаций</t>
  </si>
  <si>
    <t>Предоставление дополнительных социальных гарантий и льгот педагогическим работникам дошкольных и общеобразовательных организаций (Администрирование полномлчий в части ежемесячных надбавок педагогическим работникам общеобразовательных учреждений)</t>
  </si>
  <si>
    <t>Субвенция на предоставление социальных гарантий и льгот педагогическим работникам дошкольных и общеобразовательных организаций (в части единовременных пособий педагогическим работникам)</t>
  </si>
  <si>
    <t>Предоставление социальных гарантий и льгот педагогическим работникам дошкольных и общеобразовательных организаций (Администрирование полномочий в части единовременных пособий педагогическим работникам)</t>
  </si>
  <si>
    <t>Предоставление социальных гарантий и льгот педагогическим работникам дошкольных и общеобразовательных организаций (в части ежемесячных надбавок педагогическим работникам дошкольных учреждений)</t>
  </si>
  <si>
    <t>Предоставление социальных гарантий и льгот педагогическим работникам дошкольных и общеобразовательных организаций (Администрирование полномлчий в части ежемесячных надбавок педагогическим работникам дошкольных учреждений)</t>
  </si>
  <si>
    <t>Субвенции для предоставления государственных гарантий  на получение общедоступного бесплатного дошкольного, начального,основного ,среднего общего образования, а также дополнительного образования в общеобразовательных организациях</t>
  </si>
  <si>
    <t>Стипендиальное обеспечение обучающихся в 10-х и 11 классах общеобразовательных организаций (Обеспечение)</t>
  </si>
  <si>
    <t>Стипендиальное обеспечение обучающихся в 10-х и 11 классах общеобразовательных организаций (Администрирование полномочий)</t>
  </si>
  <si>
    <t>Субвенции на организацию отдыха и оздоровления детей</t>
  </si>
  <si>
    <t>Субвенции на 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</si>
  <si>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</si>
  <si>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затрат на уплату процентов по долгосрочным, среднесрочным и краткосрочным кредитам( займам), взятым малыми формами хозяйствования (создание условий для развития малого и среднего бизнеса)</t>
  </si>
  <si>
    <t xml:space="preserve">Обеспечение государственных полномочий на обеспечение жилыми помещениями реабилитированных лиц, имеющих инвалидность или являющихся пенсионерами и проживающих совместно членов их семей (Администрирование) </t>
  </si>
  <si>
    <t>20203026050000151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</si>
  <si>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</si>
  <si>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лицам из их числа по договорам найма специализированных жилых помещений</t>
  </si>
  <si>
    <t>20203029050000151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</si>
  <si>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</si>
  <si>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20203046050000151</t>
  </si>
  <si>
    <t>Субсидии на возмещ. части затрат на уплату % по кредитам полученным в РКО, и займам получ. в с/х кредит.потреб. кооперативах в 2005-2011 годах личных подсоб.хозяйства с/х потреб. кооперативам КФХ на сролк до 8 лет.</t>
  </si>
  <si>
    <t>20203055050000151</t>
  </si>
  <si>
    <t>Организация оказания медицинской помощи на территории Пермского края (снижение смертности в трудоспособном возрасте от болезней системы кровообращения)</t>
  </si>
  <si>
    <t>Организация оказания медицинской помощи на территории Пермского края ( расходы на администрирование финансового обеспечения и на выполнение переданных полномочий по организации оказания медицинской помощи)</t>
  </si>
  <si>
    <t>20203069050000151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</si>
  <si>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</si>
  <si>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20203070050000151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</si>
  <si>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</si>
  <si>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20203078050000151</t>
  </si>
  <si>
    <t>Субвенции бюджетам муниципальных районов на модернизацию региональных систем общего образования</t>
  </si>
  <si>
    <t>20203115050000151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</si>
  <si>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</si>
  <si>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20203999050000151</t>
  </si>
  <si>
    <t>Прочие субвенции бюджетам муниципальных районов</t>
  </si>
  <si>
    <t>Прочие субвенции бюджетам муниципальных районов (Обеспечение жилыми помещениями реабилитационных лиц, имеющих инвалидность или являющихся пенсионерами, и проживающих совместно членов их семей)</t>
  </si>
  <si>
    <t>Закон Пермского края от 01.06.2010 №628-ПК"О социальной поддержке педагогических работников образовательных учреждений, работающих и проживающих в сельской местности и поселках городского типа(рабочих поселках),по оплате жилого помещения и коммунальных услуг</t>
  </si>
  <si>
    <t>20204000000000151</t>
  </si>
  <si>
    <t>Иные межбюджетные трансферты</t>
  </si>
  <si>
    <t>2020405000000151</t>
  </si>
  <si>
    <t>Межбюджетные трансферты, передаваемые бюджетам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</si>
  <si>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20204012050000151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</si>
  <si>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</si>
  <si>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</si>
  <si>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</si>
  <si>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Обслуживание лицевых счетов</t>
  </si>
  <si>
    <t>Библиотечное обслуживание, комплектование библиотечных фондов</t>
  </si>
  <si>
    <t>Внешний муниципальный финансовый контроль</t>
  </si>
  <si>
    <t>Долгосрочная целевая программа"Обеспечение жильем молодых семей в Пермском крае на 2011-2015 годы"</t>
  </si>
  <si>
    <t>Выдача разрешений на строительство, разрешений на ввод объектов в эксплуатацию, подготовка и выдача градостроительных планов земельных участков</t>
  </si>
  <si>
    <t>Разработка генерального плана Майского сельского поселения</t>
  </si>
  <si>
    <t>Возникновение расходных обязательств поселения при заключении заказчиками поселения муниципальных контрактов и договоров в рамках Федерального закона Российской Федерации от 04.04.2013 № 44-ФЗ "О контрактной системе в сфере закупок товаров, работ и услуг для обеспечения государственных и муниципальных нужд"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</si>
  <si>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 по оплате жилого помещения и коммунальных услуг</t>
  </si>
  <si>
    <t>Региональный проект "Устойчивое развитие сельских территорий"</t>
  </si>
  <si>
    <t>Газификация жилого фонда с. Черная-2 очередь (ПИР)</t>
  </si>
  <si>
    <t>Газификация жилого фонда д. Фадеята (ПИР)</t>
  </si>
  <si>
    <t>ул. Молодежная п. Оверята</t>
  </si>
  <si>
    <t>Региональный проект "Сельское жилье"</t>
  </si>
  <si>
    <t>Водоснабжение г. Краснокамска из подземных источников (экспертиза)</t>
  </si>
  <si>
    <t>Газификация жилого фонда  д. Конец - Бор (2 оч)</t>
  </si>
  <si>
    <t xml:space="preserve">Газификация частных домов д. Нижние Симонята </t>
  </si>
  <si>
    <t xml:space="preserve">Газификация частных домов с. Усть - Сыны </t>
  </si>
  <si>
    <t>Газификация жилого фонда пос. Ласьва Краснокамского района Пермского края (проектно изыскательские работы)</t>
  </si>
  <si>
    <t>Поддержка лучших работников муниципальных учреждений культуры, находящихся на территории сельских поселений</t>
  </si>
  <si>
    <t>Распределительный газопровод д. Хухрята Краснокамского района Пермского края</t>
  </si>
  <si>
    <t>Разработка проектно-сметной документации капитального ремонта участков дорог по ул. Молодежная, пер. Вокзальный и ул. Строителей п. Оверята</t>
  </si>
  <si>
    <t>МБУ Мысовский дом культуры "Восход"</t>
  </si>
  <si>
    <t>МБУК МЦБС Ласьвинская библиотека - филиал № 10</t>
  </si>
  <si>
    <t>МБУК Черновской дом культуры</t>
  </si>
  <si>
    <t>МБУК МЦБС Оверятская поселковая библиотека - филиал № 3</t>
  </si>
  <si>
    <t>МБУК Оверятский дом культуры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</si>
  <si>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</si>
  <si>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</si>
  <si>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20204034050002151</t>
  </si>
  <si>
    <t>Межбюджетные трансферты, передаваемые бюджетам муниципальных районов на реализацию Программы модернизации здравоохранения Пермского края в части внедрения современных информационных систем в здравоохранении</t>
  </si>
  <si>
    <t>20204041050000151</t>
  </si>
  <si>
    <t>Подключение общедоступных библиотек к сети Интернет</t>
  </si>
  <si>
    <t>20204052050000151</t>
  </si>
  <si>
    <t xml:space="preserve"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поселений. </t>
  </si>
  <si>
    <t>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</si>
  <si>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поселений. Создание новых и модернизация существующих институций сферы культуры</t>
  </si>
  <si>
    <t>20204999050000151</t>
  </si>
  <si>
    <t>Прочие межбюджетные трансферты, передаваемые бюджетам муниципальных районов</t>
  </si>
  <si>
    <t>ДЦП "Развитие физической культуры, спорта и здорового образа жизни в ПК на 2011-2015г. - реализация проекта "Спортивный клуб+Спортивный сертификат"</t>
  </si>
  <si>
    <t>Приобретение музыкальных инструментов и оборудования для муниципальных образовательных учреждений (организаций) дополнительного образования детей сферы искусства и культуры Пермского края</t>
  </si>
  <si>
    <t>Организация спортивных и досуговых мероприятий для молодежи и подростков на Краснокамского муниципального района</t>
  </si>
  <si>
    <t>Организация мероприятий по информированию населения Краснокамского муниципального района о последствиях потребления психоактивных веществ, обучению специалистов работе в антинаркотической сфере</t>
  </si>
  <si>
    <t>Межбюджетные трансферты на реализацию мероприятий в рамках подпроекта "Кадровое обеспечение системы здравоохранения ПК"</t>
  </si>
  <si>
    <t>Софинансирование ФЦП "Жилище" на 2011-2015г(35%)</t>
  </si>
  <si>
    <t>Модернизация материально-технической базы и информации общедоступных библиотек муниципальных образований Пермского края</t>
  </si>
  <si>
    <t>Дополнительная социальная выплата за счет краевого бюджета молодым семьям при рождении (усыновлении) 1 ребенка в размере 100 % . Государственная программа Пермского края "Семья и дети Пермского края"</t>
  </si>
  <si>
    <t>Дополнительная социальная выплата молодым семьям при рождении (усыновлении) 1 ребенка в размере 5 % в рамках реализации подпрограммы "Обеспечение жильем молодых семей" ФЦП "Жилище" на 2011-2015 годы. Государственная программа ПК "Семья и дети Пермского края"</t>
  </si>
  <si>
    <t>ДЦП "Развитие сельского хозяйства ри регулирование рынков сельскохозяйственной продукции, сырья и продовольствия в Пермском крае на 2013-2020 годы" за исключением противоэкзотических мероприятий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</si>
  <si>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</si>
  <si>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Приобретение учебного, развивающего, мультимедийного, музыкального, физкультурно-оздоровительного оборудования и инвентаря в дошкольные учреждения в соответствии с федеральными государственными требованиями - иные задачи по направлению" Социальная порлитика"</t>
  </si>
  <si>
    <t xml:space="preserve">Реализация мероприятий по стимулированию педагогических работников по результатам обучения школьников </t>
  </si>
  <si>
    <t>Субвенция на реализацию долгосрочной целевой программы улучшения жилищных условий молодых учителей (компенсационная выплата)</t>
  </si>
  <si>
    <t>Субвенция на реализацию долгосрочной целевой программы улучшения жилищных условий молодых учителей (социальная выплата)</t>
  </si>
  <si>
    <t>ДЦП "Привлечение и закрепление медицинских кадров в государственных и муниципальных учреждениях здравоохранения Пермского края на 2013 -2015годы" частичная компенсация затрат на приобретение (строительство) жилья</t>
  </si>
  <si>
    <t>ВЦП "Выявление, мониторинг лечения, профилактика ВИЧ-инфекции в Пермском крае (Админ.)</t>
  </si>
  <si>
    <t>Софинансирование отдельных мероприятий муниципальных целевых программ развития малого и среднего предпринимательства (иные межбюджетные трансферты)</t>
  </si>
  <si>
    <t>Конкурс муниципальных районов и городских округов ПК по достижению наиболее результативных значений показателей социально-экономического развития муниципальных районов и город.округов ПК.</t>
  </si>
  <si>
    <t>Активизация института самообложения граждан</t>
  </si>
  <si>
    <t>Возмещение хозяйствующим субъектам недополученных доходов от перевозки отдельных категрий граждан с использованием социальных проездных документов (Федеральное СПД)</t>
  </si>
  <si>
    <t>Возмещение хозяйствующим субъектам недополученных доходов от перевозки отдельных категрий граждан с использованием социальных проездных документов (Региональное СПД)</t>
  </si>
  <si>
    <t>Субвенция на предоставление учителям общеобразовательных учреждений ипотечного кредита</t>
  </si>
  <si>
    <t>Стимулирование ОМС по сельхозналогу</t>
  </si>
  <si>
    <t>Обеспечение вовлечения органами местного самоуправления  земельных участков, государственная собственность на которые не разграничена и находящихся в муниципальной собственности, под жилищное строительство</t>
  </si>
  <si>
    <t>Мероприятия направленные на снижение уровня преступности</t>
  </si>
  <si>
    <t>Проведение эксперимента "Стимулирование педагогических работников по результатам обучения школьников"</t>
  </si>
  <si>
    <t>Строительство детского сада на 190 мест г. Краснокамск, ул.Чапаева, 40 (оснащение оборудованием)</t>
  </si>
  <si>
    <t>20700000000000000</t>
  </si>
  <si>
    <t>Прочие безвозмездные поступления</t>
  </si>
  <si>
    <t>20705030050000180</t>
  </si>
  <si>
    <t xml:space="preserve">Прочие безвозмездные поступления в бюджеты муниципальных районов </t>
  </si>
  <si>
    <t>20705000050000180</t>
  </si>
  <si>
    <t>Прочие безвозмездные поступления в бюджеты муниципальных районов (ООО "ЛУКОЙЛ-ПЕРМЬ")</t>
  </si>
  <si>
    <t>Прочие безвозмездные поступления в бюджеты муниципальных районов (ИП Киракосян М. В.)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</si>
  <si>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</si>
  <si>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</si>
  <si>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21805010050000151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</si>
  <si>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</si>
  <si>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21805010050000180</t>
  </si>
  <si>
    <t>Доходы бюджетов муниципальных районов от возврата бюджетными учреждениями остатков субсидий прошлых лет</t>
  </si>
  <si>
    <t>21805020050000180</t>
  </si>
  <si>
    <t>Доходы бюджетов муниципальных районов от возврата автономными учреждениями остатков субсидий прошлых лет</t>
  </si>
  <si>
    <t>21805030050000180</t>
  </si>
  <si>
    <t>Доходы бюджетов муниципальных районов от возврата иными организациями остатков субсидий прошлых лет</t>
  </si>
  <si>
    <t>001</t>
  </si>
  <si>
    <t>21805010100000180</t>
  </si>
  <si>
    <t xml:space="preserve">Доходы бюджетов поселений от возврата бюджетными учреждениями остатков субсидий прошлых лет
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</si>
  <si>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</si>
  <si>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</si>
  <si>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</si>
  <si>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</si>
  <si>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</si>
  <si>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</si>
  <si>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</si>
  <si>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 xml:space="preserve">Обеспечение деятельности финансовых, налоговых и таможенных  органов и органов финансового (финансово-бюджетного) надзора </t>
  </si>
  <si>
    <t>Обеспечение проведения выборов и референдумов</t>
  </si>
  <si>
    <t>Обслуживание государственного и муниципального долга</t>
  </si>
  <si>
    <t>0112</t>
  </si>
  <si>
    <t>0114</t>
  </si>
  <si>
    <t>0200</t>
  </si>
  <si>
    <t>Национальная оборона</t>
  </si>
  <si>
    <t>0203</t>
  </si>
  <si>
    <t>Мобилизационная и вневойсковая подготовка</t>
  </si>
  <si>
    <t>0302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</si>
  <si>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</si>
  <si>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</si>
  <si>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</si>
  <si>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</si>
  <si>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0401</t>
  </si>
  <si>
    <t>Общеэкономические вопросы</t>
  </si>
  <si>
    <t>0407</t>
  </si>
  <si>
    <t>Лесное хозяйство</t>
  </si>
  <si>
    <t>Дорожное хозяйство</t>
  </si>
  <si>
    <t>Другие вопрсоы в области национальной экономики</t>
  </si>
  <si>
    <t>Жилищно-коммунальное хозяйство</t>
  </si>
  <si>
    <t>0505</t>
  </si>
  <si>
    <t>Другие вопросы в области жилищно-коммунального хозяйства</t>
  </si>
  <si>
    <t>Охрана окружающей среды</t>
  </si>
  <si>
    <t>Культура, кинематография, средства массовой информации</t>
  </si>
  <si>
    <t>0806</t>
  </si>
  <si>
    <t>Другие вопросы в области культуры, кинематографии и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</si>
  <si>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</si>
  <si>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</si>
  <si>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</si>
  <si>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</si>
  <si>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0902</t>
  </si>
  <si>
    <t>Амбулаторная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</si>
  <si>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</si>
  <si>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</si>
  <si>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</si>
  <si>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</si>
  <si>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</si>
  <si>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</si>
  <si>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1006</t>
  </si>
  <si>
    <t>Другие вопрсоы в области социальной политики</t>
  </si>
  <si>
    <t/>
  </si>
  <si>
    <t>ДЕФИЦИТ</t>
  </si>
  <si>
    <t>х</t>
  </si>
  <si>
    <t>Отчет об исполнении бюджета Краснокамского муниципального района по источникам финансирования дефицита бюджета за 1 полугодие 2015 года</t>
  </si>
  <si>
    <t>Отчет об использовании средств резервного фонда администрации Краснокамского муниципального района за 1 полугодие 2015 года</t>
  </si>
  <si>
    <t>222</t>
  </si>
  <si>
    <t>Транспортные услуги</t>
  </si>
  <si>
    <t>226</t>
  </si>
  <si>
    <t>Прочие работы, услуги</t>
  </si>
  <si>
    <t>Культура, кинематография</t>
  </si>
  <si>
    <t>Средства массовой информации</t>
  </si>
  <si>
    <t>Отчет об использовании средств дорожного фонда Краснокамского муниципального района за  1 полугодие 2015 года</t>
  </si>
  <si>
    <t xml:space="preserve">от  27.07.2015  №  698 </t>
  </si>
  <si>
    <t>от  27.07.2015  №  698</t>
  </si>
  <si>
    <t xml:space="preserve">от  27.07.2015  №  698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</si>
</sst>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_(* #,##0.00_);_(* \(#,##0.00\);_(* &quot;-&quot;??_);_(@_)"/>
    <numFmt numFmtId="166" formatCode="_-* #,##0.00\ _D_M_-;\-* #,##0.00\ _D_M_-;_-* &quot;-&quot;??\ _D_M_-;_-@_-"/>
    <numFmt numFmtId="167" formatCode="#,##0.0"/>
    <numFmt numFmtId="168" formatCode="0.0000%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"/>
    <numFmt numFmtId="176" formatCode="0.00000"/>
    <numFmt numFmtId="177" formatCode="[$-FC19]d\ mmmm\ yyyy\ &quot;г.&quot;"/>
    <numFmt numFmtId="178" formatCode="000000"/>
    <numFmt numFmtId="179" formatCode="0.0%"/>
    <numFmt numFmtId="180" formatCode="?"/>
  </numFmts>
  <fonts count="8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Narrow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66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0" fillId="7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66" fillId="13" borderId="0" applyNumberFormat="0" applyBorder="0" applyAlignment="0" applyProtection="0"/>
    <xf numFmtId="0" fontId="0" fillId="14" borderId="0" applyNumberFormat="0" applyBorder="0" applyAlignment="0" applyProtection="0"/>
    <xf numFmtId="0" fontId="66" fillId="15" borderId="0" applyNumberFormat="0" applyBorder="0" applyAlignment="0" applyProtection="0"/>
    <xf numFmtId="0" fontId="0" fillId="16" borderId="0" applyNumberFormat="0" applyBorder="0" applyAlignment="0" applyProtection="0"/>
    <xf numFmtId="0" fontId="66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66" fillId="22" borderId="0" applyNumberFormat="0" applyBorder="0" applyAlignment="0" applyProtection="0"/>
    <xf numFmtId="0" fontId="0" fillId="6" borderId="0" applyNumberFormat="0" applyBorder="0" applyAlignment="0" applyProtection="0"/>
    <xf numFmtId="0" fontId="66" fillId="23" borderId="0" applyNumberFormat="0" applyBorder="0" applyAlignment="0" applyProtection="0"/>
    <xf numFmtId="0" fontId="0" fillId="3" borderId="0" applyNumberFormat="0" applyBorder="0" applyAlignment="0" applyProtection="0"/>
    <xf numFmtId="0" fontId="66" fillId="24" borderId="0" applyNumberFormat="0" applyBorder="0" applyAlignment="0" applyProtection="0"/>
    <xf numFmtId="0" fontId="0" fillId="25" borderId="0" applyNumberFormat="0" applyBorder="0" applyAlignment="0" applyProtection="0"/>
    <xf numFmtId="0" fontId="66" fillId="26" borderId="0" applyNumberFormat="0" applyBorder="0" applyAlignment="0" applyProtection="0"/>
    <xf numFmtId="0" fontId="0" fillId="14" borderId="0" applyNumberFormat="0" applyBorder="0" applyAlignment="0" applyProtection="0"/>
    <xf numFmtId="0" fontId="66" fillId="27" borderId="0" applyNumberFormat="0" applyBorder="0" applyAlignment="0" applyProtection="0"/>
    <xf numFmtId="0" fontId="0" fillId="6" borderId="0" applyNumberFormat="0" applyBorder="0" applyAlignment="0" applyProtection="0"/>
    <xf numFmtId="0" fontId="66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" borderId="0" applyNumberFormat="0" applyBorder="0" applyAlignment="0" applyProtection="0"/>
    <xf numFmtId="0" fontId="67" fillId="33" borderId="0" applyNumberFormat="0" applyBorder="0" applyAlignment="0" applyProtection="0"/>
    <xf numFmtId="0" fontId="5" fillId="25" borderId="0" applyNumberFormat="0" applyBorder="0" applyAlignment="0" applyProtection="0"/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0" fillId="45" borderId="0" applyNumberFormat="0" applyBorder="0" applyAlignment="0" applyProtection="0"/>
    <xf numFmtId="0" fontId="0" fillId="48" borderId="0" applyNumberFormat="0" applyBorder="0" applyAlignment="0" applyProtection="0"/>
    <xf numFmtId="0" fontId="5" fillId="46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0" fillId="56" borderId="0" applyNumberFormat="0" applyBorder="0" applyAlignment="0" applyProtection="0"/>
    <xf numFmtId="0" fontId="0" fillId="5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18" fillId="47" borderId="0" applyNumberFormat="0" applyBorder="0" applyAlignment="0" applyProtection="0"/>
    <xf numFmtId="0" fontId="19" fillId="63" borderId="1" applyNumberFormat="0" applyAlignment="0" applyProtection="0"/>
    <xf numFmtId="0" fontId="20" fillId="48" borderId="2" applyNumberFormat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0" borderId="1" applyNumberFormat="0" applyAlignment="0" applyProtection="0"/>
    <xf numFmtId="0" fontId="27" fillId="0" borderId="6" applyNumberFormat="0" applyFill="0" applyAlignment="0" applyProtection="0"/>
    <xf numFmtId="0" fontId="28" fillId="60" borderId="0" applyNumberFormat="0" applyBorder="0" applyAlignment="0" applyProtection="0"/>
    <xf numFmtId="0" fontId="16" fillId="0" borderId="0">
      <alignment/>
      <protection/>
    </xf>
    <xf numFmtId="0" fontId="1" fillId="59" borderId="7" applyNumberFormat="0" applyFont="0" applyAlignment="0" applyProtection="0"/>
    <xf numFmtId="0" fontId="29" fillId="63" borderId="8" applyNumberFormat="0" applyAlignment="0" applyProtection="0"/>
    <xf numFmtId="4" fontId="7" fillId="68" borderId="9" applyNumberFormat="0" applyProtection="0">
      <alignment vertical="center"/>
    </xf>
    <xf numFmtId="4" fontId="30" fillId="68" borderId="10" applyNumberFormat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4" fontId="8" fillId="68" borderId="9" applyNumberFormat="0" applyProtection="0">
      <alignment vertical="center"/>
    </xf>
    <xf numFmtId="4" fontId="31" fillId="68" borderId="10" applyNumberFormat="0" applyProtection="0">
      <alignment vertical="center"/>
    </xf>
    <xf numFmtId="0" fontId="1" fillId="0" borderId="0">
      <alignment/>
      <protection/>
    </xf>
    <xf numFmtId="4" fontId="7" fillId="68" borderId="9" applyNumberFormat="0" applyProtection="0">
      <alignment horizontal="left" vertical="center" indent="1"/>
    </xf>
    <xf numFmtId="4" fontId="30" fillId="68" borderId="10" applyNumberFormat="0" applyProtection="0">
      <alignment horizontal="left" vertical="center" indent="1"/>
    </xf>
    <xf numFmtId="0" fontId="1" fillId="0" borderId="0">
      <alignment/>
      <protection/>
    </xf>
    <xf numFmtId="4" fontId="7" fillId="68" borderId="9" applyNumberFormat="0" applyProtection="0">
      <alignment horizontal="left" vertical="center" indent="1"/>
    </xf>
    <xf numFmtId="0" fontId="9" fillId="68" borderId="10" applyNumberFormat="0" applyProtection="0">
      <alignment horizontal="left" vertical="top" indent="1"/>
    </xf>
    <xf numFmtId="0" fontId="30" fillId="68" borderId="10" applyNumberFormat="0" applyProtection="0">
      <alignment horizontal="left" vertical="top" indent="1"/>
    </xf>
    <xf numFmtId="0" fontId="1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7" borderId="9" applyNumberFormat="0" applyProtection="0">
      <alignment horizontal="right" vertical="center"/>
    </xf>
    <xf numFmtId="4" fontId="12" fillId="7" borderId="10" applyNumberFormat="0" applyProtection="0">
      <alignment horizontal="right" vertical="center"/>
    </xf>
    <xf numFmtId="0" fontId="1" fillId="0" borderId="0">
      <alignment/>
      <protection/>
    </xf>
    <xf numFmtId="4" fontId="7" fillId="69" borderId="9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0" fontId="1" fillId="0" borderId="0">
      <alignment/>
      <protection/>
    </xf>
    <xf numFmtId="4" fontId="7" fillId="70" borderId="11" applyNumberFormat="0" applyProtection="0">
      <alignment horizontal="right" vertical="center"/>
    </xf>
    <xf numFmtId="4" fontId="12" fillId="70" borderId="10" applyNumberFormat="0" applyProtection="0">
      <alignment horizontal="right" vertical="center"/>
    </xf>
    <xf numFmtId="0" fontId="1" fillId="0" borderId="0">
      <alignment/>
      <protection/>
    </xf>
    <xf numFmtId="4" fontId="7" fillId="29" borderId="9" applyNumberFormat="0" applyProtection="0">
      <alignment horizontal="right" vertical="center"/>
    </xf>
    <xf numFmtId="4" fontId="12" fillId="29" borderId="10" applyNumberFormat="0" applyProtection="0">
      <alignment horizontal="right" vertical="center"/>
    </xf>
    <xf numFmtId="0" fontId="1" fillId="0" borderId="0">
      <alignment/>
      <protection/>
    </xf>
    <xf numFmtId="4" fontId="7" fillId="39" borderId="9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0" fontId="1" fillId="0" borderId="0">
      <alignment/>
      <protection/>
    </xf>
    <xf numFmtId="4" fontId="7" fillId="71" borderId="9" applyNumberFormat="0" applyProtection="0">
      <alignment horizontal="right" vertical="center"/>
    </xf>
    <xf numFmtId="4" fontId="12" fillId="71" borderId="10" applyNumberFormat="0" applyProtection="0">
      <alignment horizontal="right" vertical="center"/>
    </xf>
    <xf numFmtId="0" fontId="1" fillId="0" borderId="0">
      <alignment/>
      <protection/>
    </xf>
    <xf numFmtId="4" fontId="7" fillId="20" borderId="9" applyNumberFormat="0" applyProtection="0">
      <alignment horizontal="right" vertical="center"/>
    </xf>
    <xf numFmtId="4" fontId="12" fillId="20" borderId="10" applyNumberFormat="0" applyProtection="0">
      <alignment horizontal="right" vertical="center"/>
    </xf>
    <xf numFmtId="0" fontId="1" fillId="0" borderId="0">
      <alignment/>
      <protection/>
    </xf>
    <xf numFmtId="4" fontId="7" fillId="72" borderId="9" applyNumberFormat="0" applyProtection="0">
      <alignment horizontal="right" vertical="center"/>
    </xf>
    <xf numFmtId="4" fontId="12" fillId="72" borderId="10" applyNumberFormat="0" applyProtection="0">
      <alignment horizontal="right" vertical="center"/>
    </xf>
    <xf numFmtId="0" fontId="1" fillId="0" borderId="0">
      <alignment/>
      <protection/>
    </xf>
    <xf numFmtId="4" fontId="7" fillId="25" borderId="9" applyNumberFormat="0" applyProtection="0">
      <alignment horizontal="right" vertical="center"/>
    </xf>
    <xf numFmtId="4" fontId="12" fillId="25" borderId="10" applyNumberFormat="0" applyProtection="0">
      <alignment horizontal="right" vertical="center"/>
    </xf>
    <xf numFmtId="0" fontId="1" fillId="0" borderId="0">
      <alignment/>
      <protection/>
    </xf>
    <xf numFmtId="4" fontId="7" fillId="73" borderId="11" applyNumberFormat="0" applyProtection="0">
      <alignment horizontal="left" vertical="center" indent="1"/>
    </xf>
    <xf numFmtId="4" fontId="30" fillId="73" borderId="12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1" fillId="19" borderId="11" applyNumberFormat="0" applyProtection="0">
      <alignment horizontal="left" vertical="center" indent="1"/>
    </xf>
    <xf numFmtId="4" fontId="32" fillId="19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2" borderId="9" applyNumberFormat="0" applyProtection="0">
      <alignment horizontal="right" vertical="center"/>
    </xf>
    <xf numFmtId="4" fontId="12" fillId="2" borderId="10" applyNumberFormat="0" applyProtection="0">
      <alignment horizontal="right" vertical="center"/>
    </xf>
    <xf numFmtId="0" fontId="1" fillId="0" borderId="0">
      <alignment/>
      <protection/>
    </xf>
    <xf numFmtId="4" fontId="7" fillId="74" borderId="11" applyNumberFormat="0" applyProtection="0">
      <alignment horizontal="left" vertical="center" indent="1"/>
    </xf>
    <xf numFmtId="4" fontId="12" fillId="74" borderId="0" applyNumberFormat="0" applyProtection="0">
      <alignment horizontal="left" vertical="center" indent="1"/>
    </xf>
    <xf numFmtId="0" fontId="1" fillId="0" borderId="0">
      <alignment/>
      <protection/>
    </xf>
    <xf numFmtId="4" fontId="7" fillId="2" borderId="11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>
      <alignment/>
      <protection/>
    </xf>
    <xf numFmtId="0" fontId="1" fillId="19" borderId="10" applyNumberFormat="0" applyProtection="0">
      <alignment horizontal="left" vertical="center" indent="1"/>
    </xf>
    <xf numFmtId="0" fontId="7" fillId="21" borderId="9" applyNumberFormat="0" applyProtection="0">
      <alignment horizontal="left" vertical="center" indent="1"/>
    </xf>
    <xf numFmtId="0" fontId="1" fillId="19" borderId="10" applyNumberFormat="0" applyProtection="0">
      <alignment horizontal="left" vertical="center" indent="1"/>
    </xf>
    <xf numFmtId="0" fontId="7" fillId="19" borderId="10" applyNumberFormat="0" applyProtection="0">
      <alignment horizontal="left" vertical="top" indent="1"/>
    </xf>
    <xf numFmtId="0" fontId="1" fillId="19" borderId="10" applyNumberFormat="0" applyProtection="0">
      <alignment horizontal="left" vertical="top" indent="1"/>
    </xf>
    <xf numFmtId="0" fontId="1" fillId="0" borderId="0">
      <alignment/>
      <protection/>
    </xf>
    <xf numFmtId="0" fontId="1" fillId="2" borderId="10" applyNumberFormat="0" applyProtection="0">
      <alignment horizontal="left" vertical="center" indent="1"/>
    </xf>
    <xf numFmtId="0" fontId="7" fillId="75" borderId="9" applyNumberFormat="0" applyProtection="0">
      <alignment horizontal="left" vertical="center" indent="1"/>
    </xf>
    <xf numFmtId="0" fontId="7" fillId="2" borderId="10" applyNumberFormat="0" applyProtection="0">
      <alignment horizontal="left" vertical="top" indent="1"/>
    </xf>
    <xf numFmtId="0" fontId="1" fillId="2" borderId="10" applyNumberFormat="0" applyProtection="0">
      <alignment horizontal="left" vertical="top" indent="1"/>
    </xf>
    <xf numFmtId="0" fontId="1" fillId="0" borderId="0">
      <alignment/>
      <protection/>
    </xf>
    <xf numFmtId="0" fontId="1" fillId="6" borderId="10" applyNumberFormat="0" applyProtection="0">
      <alignment horizontal="left" vertical="center" indent="1"/>
    </xf>
    <xf numFmtId="0" fontId="7" fillId="6" borderId="9" applyNumberFormat="0" applyProtection="0">
      <alignment horizontal="left" vertical="center" indent="1"/>
    </xf>
    <xf numFmtId="0" fontId="7" fillId="6" borderId="10" applyNumberFormat="0" applyProtection="0">
      <alignment horizontal="left" vertical="top" indent="1"/>
    </xf>
    <xf numFmtId="0" fontId="1" fillId="6" borderId="10" applyNumberFormat="0" applyProtection="0">
      <alignment horizontal="left" vertical="top" indent="1"/>
    </xf>
    <xf numFmtId="0" fontId="1" fillId="0" borderId="0">
      <alignment/>
      <protection/>
    </xf>
    <xf numFmtId="0" fontId="7" fillId="74" borderId="9" applyNumberFormat="0" applyProtection="0">
      <alignment horizontal="left" vertical="center" indent="1"/>
    </xf>
    <xf numFmtId="0" fontId="1" fillId="74" borderId="10" applyNumberFormat="0" applyProtection="0">
      <alignment horizontal="left" vertical="center" indent="1"/>
    </xf>
    <xf numFmtId="0" fontId="1" fillId="0" borderId="0">
      <alignment/>
      <protection/>
    </xf>
    <xf numFmtId="0" fontId="7" fillId="74" borderId="10" applyNumberFormat="0" applyProtection="0">
      <alignment horizontal="left" vertical="top" indent="1"/>
    </xf>
    <xf numFmtId="0" fontId="1" fillId="74" borderId="10" applyNumberFormat="0" applyProtection="0">
      <alignment horizontal="left" vertical="top" indent="1"/>
    </xf>
    <xf numFmtId="0" fontId="1" fillId="0" borderId="0">
      <alignment/>
      <protection/>
    </xf>
    <xf numFmtId="0" fontId="7" fillId="5" borderId="13" applyNumberFormat="0">
      <alignment/>
      <protection locked="0"/>
    </xf>
    <xf numFmtId="0" fontId="1" fillId="5" borderId="14" applyNumberFormat="0">
      <alignment/>
      <protection locked="0"/>
    </xf>
    <xf numFmtId="0" fontId="1" fillId="0" borderId="0">
      <alignment/>
      <protection/>
    </xf>
    <xf numFmtId="0" fontId="10" fillId="19" borderId="15" applyBorder="0">
      <alignment/>
      <protection/>
    </xf>
    <xf numFmtId="4" fontId="11" fillId="4" borderId="10" applyNumberFormat="0" applyProtection="0">
      <alignment vertical="center"/>
    </xf>
    <xf numFmtId="4" fontId="12" fillId="4" borderId="10" applyNumberFormat="0" applyProtection="0">
      <alignment vertical="center"/>
    </xf>
    <xf numFmtId="0" fontId="1" fillId="0" borderId="0">
      <alignment/>
      <protection/>
    </xf>
    <xf numFmtId="4" fontId="8" fillId="4" borderId="14" applyNumberFormat="0" applyProtection="0">
      <alignment vertical="center"/>
    </xf>
    <xf numFmtId="4" fontId="33" fillId="4" borderId="10" applyNumberFormat="0" applyProtection="0">
      <alignment vertical="center"/>
    </xf>
    <xf numFmtId="0" fontId="1" fillId="0" borderId="0">
      <alignment/>
      <protection/>
    </xf>
    <xf numFmtId="4" fontId="11" fillId="21" borderId="10" applyNumberFormat="0" applyProtection="0">
      <alignment horizontal="left" vertical="center" indent="1"/>
    </xf>
    <xf numFmtId="4" fontId="12" fillId="4" borderId="10" applyNumberFormat="0" applyProtection="0">
      <alignment horizontal="left" vertical="center" indent="1"/>
    </xf>
    <xf numFmtId="0" fontId="1" fillId="0" borderId="0">
      <alignment/>
      <protection/>
    </xf>
    <xf numFmtId="0" fontId="11" fillId="4" borderId="10" applyNumberFormat="0" applyProtection="0">
      <alignment horizontal="left" vertical="top" indent="1"/>
    </xf>
    <xf numFmtId="0" fontId="12" fillId="4" borderId="10" applyNumberFormat="0" applyProtection="0">
      <alignment horizontal="left" vertical="top" indent="1"/>
    </xf>
    <xf numFmtId="0" fontId="1" fillId="0" borderId="0">
      <alignment/>
      <protection/>
    </xf>
    <xf numFmtId="4" fontId="12" fillId="74" borderId="10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7" fillId="0" borderId="9" applyNumberFormat="0" applyProtection="0">
      <alignment horizontal="right" vertical="center"/>
    </xf>
    <xf numFmtId="4" fontId="8" fillId="5" borderId="9" applyNumberFormat="0" applyProtection="0">
      <alignment horizontal="right" vertical="center"/>
    </xf>
    <xf numFmtId="4" fontId="33" fillId="74" borderId="10" applyNumberFormat="0" applyProtection="0">
      <alignment horizontal="right" vertical="center"/>
    </xf>
    <xf numFmtId="0" fontId="1" fillId="0" borderId="0">
      <alignment/>
      <protection/>
    </xf>
    <xf numFmtId="4" fontId="7" fillId="37" borderId="9" applyNumberFormat="0" applyProtection="0">
      <alignment horizontal="left" vertical="center" indent="1"/>
    </xf>
    <xf numFmtId="4" fontId="12" fillId="2" borderId="10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1" fillId="2" borderId="10" applyNumberFormat="0" applyProtection="0">
      <alignment horizontal="left" vertical="top" indent="1"/>
    </xf>
    <xf numFmtId="0" fontId="12" fillId="2" borderId="10" applyNumberFormat="0" applyProtection="0">
      <alignment horizontal="left" vertical="top" indent="1"/>
    </xf>
    <xf numFmtId="0" fontId="1" fillId="0" borderId="0">
      <alignment/>
      <protection/>
    </xf>
    <xf numFmtId="4" fontId="13" fillId="76" borderId="11" applyNumberFormat="0" applyProtection="0">
      <alignment horizontal="left" vertical="center" indent="1"/>
    </xf>
    <xf numFmtId="4" fontId="34" fillId="76" borderId="0" applyNumberFormat="0" applyProtection="0">
      <alignment horizontal="left" vertical="center" indent="1"/>
    </xf>
    <xf numFmtId="0" fontId="1" fillId="0" borderId="0">
      <alignment/>
      <protection/>
    </xf>
    <xf numFmtId="0" fontId="7" fillId="77" borderId="14">
      <alignment/>
      <protection/>
    </xf>
    <xf numFmtId="4" fontId="14" fillId="5" borderId="9" applyNumberFormat="0" applyProtection="0">
      <alignment horizontal="right" vertical="center"/>
    </xf>
    <xf numFmtId="4" fontId="35" fillId="74" borderId="10" applyNumberFormat="0" applyProtection="0">
      <alignment horizontal="right" vertical="center"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67" fillId="78" borderId="0" applyNumberFormat="0" applyBorder="0" applyAlignment="0" applyProtection="0"/>
    <xf numFmtId="0" fontId="5" fillId="79" borderId="0" applyNumberFormat="0" applyBorder="0" applyAlignment="0" applyProtection="0"/>
    <xf numFmtId="0" fontId="67" fillId="80" borderId="0" applyNumberFormat="0" applyBorder="0" applyAlignment="0" applyProtection="0"/>
    <xf numFmtId="0" fontId="5" fillId="70" borderId="0" applyNumberFormat="0" applyBorder="0" applyAlignment="0" applyProtection="0"/>
    <xf numFmtId="0" fontId="67" fillId="81" borderId="0" applyNumberFormat="0" applyBorder="0" applyAlignment="0" applyProtection="0"/>
    <xf numFmtId="0" fontId="5" fillId="20" borderId="0" applyNumberFormat="0" applyBorder="0" applyAlignment="0" applyProtection="0"/>
    <xf numFmtId="0" fontId="67" fillId="82" borderId="0" applyNumberFormat="0" applyBorder="0" applyAlignment="0" applyProtection="0"/>
    <xf numFmtId="0" fontId="5" fillId="35" borderId="0" applyNumberFormat="0" applyBorder="0" applyAlignment="0" applyProtection="0"/>
    <xf numFmtId="0" fontId="67" fillId="83" borderId="0" applyNumberFormat="0" applyBorder="0" applyAlignment="0" applyProtection="0"/>
    <xf numFmtId="0" fontId="5" fillId="37" borderId="0" applyNumberFormat="0" applyBorder="0" applyAlignment="0" applyProtection="0"/>
    <xf numFmtId="0" fontId="67" fillId="84" borderId="0" applyNumberFormat="0" applyBorder="0" applyAlignment="0" applyProtection="0"/>
    <xf numFmtId="0" fontId="5" fillId="71" borderId="0" applyNumberFormat="0" applyBorder="0" applyAlignment="0" applyProtection="0"/>
    <xf numFmtId="0" fontId="68" fillId="85" borderId="17" applyNumberFormat="0" applyAlignment="0" applyProtection="0"/>
    <xf numFmtId="0" fontId="37" fillId="18" borderId="1" applyNumberFormat="0" applyAlignment="0" applyProtection="0"/>
    <xf numFmtId="0" fontId="69" fillId="86" borderId="18" applyNumberFormat="0" applyAlignment="0" applyProtection="0"/>
    <xf numFmtId="0" fontId="29" fillId="21" borderId="8" applyNumberFormat="0" applyAlignment="0" applyProtection="0"/>
    <xf numFmtId="0" fontId="70" fillId="86" borderId="17" applyNumberFormat="0" applyAlignment="0" applyProtection="0"/>
    <xf numFmtId="0" fontId="38" fillId="21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19" applyNumberFormat="0" applyFill="0" applyAlignment="0" applyProtection="0"/>
    <xf numFmtId="0" fontId="39" fillId="0" borderId="20" applyNumberFormat="0" applyFill="0" applyAlignment="0" applyProtection="0"/>
    <xf numFmtId="0" fontId="73" fillId="0" borderId="21" applyNumberFormat="0" applyFill="0" applyAlignment="0" applyProtection="0"/>
    <xf numFmtId="0" fontId="40" fillId="0" borderId="4" applyNumberFormat="0" applyFill="0" applyAlignment="0" applyProtection="0"/>
    <xf numFmtId="0" fontId="74" fillId="0" borderId="22" applyNumberFormat="0" applyFill="0" applyAlignment="0" applyProtection="0"/>
    <xf numFmtId="0" fontId="41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6" fillId="0" borderId="25" applyNumberFormat="0" applyFill="0" applyAlignment="0" applyProtection="0"/>
    <xf numFmtId="0" fontId="76" fillId="87" borderId="26" applyNumberFormat="0" applyAlignment="0" applyProtection="0"/>
    <xf numFmtId="0" fontId="20" fillId="88" borderId="2" applyNumberFormat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89" borderId="0" applyNumberFormat="0" applyBorder="0" applyAlignment="0" applyProtection="0"/>
    <xf numFmtId="0" fontId="28" fillId="68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7" fillId="9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91" borderId="0" applyNumberFormat="0" applyBorder="0" applyAlignment="0" applyProtection="0"/>
    <xf numFmtId="0" fontId="43" fillId="7" borderId="0" applyNumberFormat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1" fillId="4" borderId="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28" applyNumberFormat="0" applyFill="0" applyAlignment="0" applyProtection="0"/>
    <xf numFmtId="0" fontId="45" fillId="0" borderId="29" applyNumberFormat="0" applyFill="0" applyAlignment="0" applyProtection="0"/>
    <xf numFmtId="0" fontId="46" fillId="0" borderId="0">
      <alignment/>
      <protection/>
    </xf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283" applyFont="1" applyFill="1">
      <alignment/>
      <protection/>
    </xf>
    <xf numFmtId="0" fontId="2" fillId="0" borderId="0" xfId="283" applyFont="1" applyFill="1">
      <alignment/>
      <protection/>
    </xf>
    <xf numFmtId="167" fontId="2" fillId="0" borderId="14" xfId="283" applyNumberFormat="1" applyFont="1" applyFill="1" applyBorder="1" applyAlignment="1">
      <alignment horizontal="right" vertical="center" wrapText="1"/>
      <protection/>
    </xf>
    <xf numFmtId="167" fontId="2" fillId="0" borderId="14" xfId="283" applyNumberFormat="1" applyFont="1" applyFill="1" applyBorder="1" applyAlignment="1">
      <alignment vertical="center" wrapText="1"/>
      <protection/>
    </xf>
    <xf numFmtId="0" fontId="2" fillId="0" borderId="14" xfId="282" applyFont="1" applyFill="1" applyBorder="1" applyAlignment="1">
      <alignment horizontal="left" vertical="top" wrapText="1"/>
      <protection/>
    </xf>
    <xf numFmtId="167" fontId="3" fillId="0" borderId="14" xfId="283" applyNumberFormat="1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/>
    </xf>
    <xf numFmtId="49" fontId="49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 horizontal="left" indent="15"/>
    </xf>
    <xf numFmtId="0" fontId="49" fillId="0" borderId="0" xfId="0" applyNumberFormat="1" applyFont="1" applyFill="1" applyAlignment="1">
      <alignment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vertical="center"/>
    </xf>
    <xf numFmtId="0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/>
    </xf>
    <xf numFmtId="167" fontId="49" fillId="0" borderId="14" xfId="0" applyNumberFormat="1" applyFont="1" applyFill="1" applyBorder="1" applyAlignment="1">
      <alignment horizontal="right" vertical="center"/>
    </xf>
    <xf numFmtId="179" fontId="49" fillId="0" borderId="14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Alignment="1">
      <alignment/>
    </xf>
    <xf numFmtId="49" fontId="49" fillId="0" borderId="14" xfId="0" applyNumberFormat="1" applyFont="1" applyBorder="1" applyAlignment="1">
      <alignment horizontal="left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167" fontId="50" fillId="0" borderId="14" xfId="0" applyNumberFormat="1" applyFont="1" applyFill="1" applyBorder="1" applyAlignment="1">
      <alignment horizontal="right" vertical="center"/>
    </xf>
    <xf numFmtId="179" fontId="50" fillId="0" borderId="14" xfId="0" applyNumberFormat="1" applyFont="1" applyFill="1" applyBorder="1" applyAlignment="1">
      <alignment horizontal="right" vertical="center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49" fillId="0" borderId="14" xfId="0" applyNumberFormat="1" applyFont="1" applyFill="1" applyBorder="1" applyAlignment="1">
      <alignment horizontal="left" vertical="top" wrapText="1"/>
    </xf>
    <xf numFmtId="167" fontId="49" fillId="0" borderId="0" xfId="0" applyNumberFormat="1" applyFont="1" applyFill="1" applyBorder="1" applyAlignment="1">
      <alignment horizontal="right" vertical="center"/>
    </xf>
    <xf numFmtId="169" fontId="49" fillId="0" borderId="0" xfId="0" applyNumberFormat="1" applyFont="1" applyFill="1" applyAlignment="1">
      <alignment/>
    </xf>
    <xf numFmtId="167" fontId="49" fillId="0" borderId="14" xfId="0" applyNumberFormat="1" applyFont="1" applyFill="1" applyBorder="1" applyAlignment="1">
      <alignment/>
    </xf>
    <xf numFmtId="49" fontId="50" fillId="0" borderId="14" xfId="0" applyNumberFormat="1" applyFont="1" applyFill="1" applyBorder="1" applyAlignment="1">
      <alignment horizontal="left" vertical="center"/>
    </xf>
    <xf numFmtId="4" fontId="54" fillId="0" borderId="0" xfId="0" applyNumberFormat="1" applyFont="1" applyFill="1" applyAlignment="1">
      <alignment horizontal="right"/>
    </xf>
    <xf numFmtId="0" fontId="49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2" fillId="0" borderId="0" xfId="279" applyFont="1" applyFill="1">
      <alignment/>
      <protection/>
    </xf>
    <xf numFmtId="0" fontId="2" fillId="0" borderId="0" xfId="279" applyFont="1" applyFill="1" applyAlignment="1">
      <alignment horizontal="left" indent="15"/>
      <protection/>
    </xf>
    <xf numFmtId="0" fontId="2" fillId="0" borderId="0" xfId="279" applyFont="1" applyFill="1" applyAlignment="1">
      <alignment/>
      <protection/>
    </xf>
    <xf numFmtId="0" fontId="2" fillId="0" borderId="0" xfId="279" applyFont="1" applyFill="1" applyAlignment="1">
      <alignment horizontal="center"/>
      <protection/>
    </xf>
    <xf numFmtId="0" fontId="50" fillId="0" borderId="0" xfId="279" applyFont="1" applyFill="1" applyAlignment="1">
      <alignment horizontal="center"/>
      <protection/>
    </xf>
    <xf numFmtId="0" fontId="0" fillId="0" borderId="0" xfId="279">
      <alignment/>
      <protection/>
    </xf>
    <xf numFmtId="0" fontId="3" fillId="0" borderId="14" xfId="279" applyFont="1" applyFill="1" applyBorder="1" applyAlignment="1">
      <alignment horizontal="center" vertical="center" wrapText="1"/>
      <protection/>
    </xf>
    <xf numFmtId="0" fontId="3" fillId="0" borderId="14" xfId="279" applyFont="1" applyFill="1" applyBorder="1" applyAlignment="1">
      <alignment horizontal="center" vertical="center"/>
      <protection/>
    </xf>
    <xf numFmtId="0" fontId="2" fillId="0" borderId="14" xfId="279" applyFont="1" applyFill="1" applyBorder="1" applyAlignment="1">
      <alignment horizontal="center" vertical="center" wrapText="1"/>
      <protection/>
    </xf>
    <xf numFmtId="0" fontId="2" fillId="0" borderId="14" xfId="279" applyFont="1" applyFill="1" applyBorder="1" applyAlignment="1">
      <alignment horizontal="center" vertical="center"/>
      <protection/>
    </xf>
    <xf numFmtId="49" fontId="55" fillId="0" borderId="14" xfId="279" applyNumberFormat="1" applyFont="1" applyFill="1" applyBorder="1" applyAlignment="1">
      <alignment horizontal="center" vertical="center"/>
      <protection/>
    </xf>
    <xf numFmtId="0" fontId="55" fillId="0" borderId="14" xfId="279" applyFont="1" applyFill="1" applyBorder="1" applyAlignment="1">
      <alignment horizontal="left"/>
      <protection/>
    </xf>
    <xf numFmtId="169" fontId="55" fillId="0" borderId="14" xfId="279" applyNumberFormat="1" applyFont="1" applyFill="1" applyBorder="1">
      <alignment/>
      <protection/>
    </xf>
    <xf numFmtId="49" fontId="2" fillId="0" borderId="14" xfId="279" applyNumberFormat="1" applyFont="1" applyFill="1" applyBorder="1" applyAlignment="1">
      <alignment horizontal="center" vertical="center"/>
      <protection/>
    </xf>
    <xf numFmtId="0" fontId="2" fillId="0" borderId="14" xfId="279" applyFont="1" applyFill="1" applyBorder="1" applyAlignment="1">
      <alignment horizontal="left"/>
      <protection/>
    </xf>
    <xf numFmtId="169" fontId="2" fillId="0" borderId="14" xfId="279" applyNumberFormat="1" applyFont="1" applyFill="1" applyBorder="1">
      <alignment/>
      <protection/>
    </xf>
    <xf numFmtId="49" fontId="2" fillId="0" borderId="14" xfId="279" applyNumberFormat="1" applyFont="1" applyFill="1" applyBorder="1" applyAlignment="1">
      <alignment horizontal="left" vertical="center" wrapText="1"/>
      <protection/>
    </xf>
    <xf numFmtId="0" fontId="55" fillId="0" borderId="14" xfId="279" applyFont="1" applyFill="1" applyBorder="1" applyAlignment="1">
      <alignment horizontal="left" wrapText="1"/>
      <protection/>
    </xf>
    <xf numFmtId="49" fontId="55" fillId="0" borderId="14" xfId="279" applyNumberFormat="1" applyFont="1" applyFill="1" applyBorder="1" applyAlignment="1">
      <alignment horizontal="center" vertical="center" wrapText="1"/>
      <protection/>
    </xf>
    <xf numFmtId="169" fontId="55" fillId="0" borderId="14" xfId="279" applyNumberFormat="1" applyFont="1" applyFill="1" applyBorder="1" applyAlignment="1">
      <alignment wrapText="1"/>
      <protection/>
    </xf>
    <xf numFmtId="49" fontId="2" fillId="0" borderId="14" xfId="279" applyNumberFormat="1" applyFont="1" applyFill="1" applyBorder="1" applyAlignment="1">
      <alignment horizontal="center" vertical="center" wrapText="1"/>
      <protection/>
    </xf>
    <xf numFmtId="169" fontId="2" fillId="0" borderId="14" xfId="279" applyNumberFormat="1" applyFont="1" applyFill="1" applyBorder="1" applyAlignment="1">
      <alignment wrapText="1"/>
      <protection/>
    </xf>
    <xf numFmtId="169" fontId="3" fillId="0" borderId="14" xfId="279" applyNumberFormat="1" applyFont="1" applyFill="1" applyBorder="1">
      <alignment/>
      <protection/>
    </xf>
    <xf numFmtId="0" fontId="47" fillId="0" borderId="0" xfId="0" applyFont="1" applyAlignment="1">
      <alignment horizontal="left" indent="31"/>
    </xf>
    <xf numFmtId="0" fontId="47" fillId="0" borderId="0" xfId="0" applyFont="1" applyAlignment="1">
      <alignment horizontal="right"/>
    </xf>
    <xf numFmtId="49" fontId="3" fillId="0" borderId="30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/>
    </xf>
    <xf numFmtId="0" fontId="47" fillId="0" borderId="14" xfId="0" applyFont="1" applyBorder="1" applyAlignment="1">
      <alignment wrapText="1"/>
    </xf>
    <xf numFmtId="169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9" fontId="47" fillId="0" borderId="14" xfId="297" applyNumberFormat="1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left" vertical="top"/>
    </xf>
    <xf numFmtId="169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9" fontId="48" fillId="0" borderId="14" xfId="297" applyNumberFormat="1" applyFont="1" applyBorder="1" applyAlignment="1">
      <alignment horizontal="center" vertical="center"/>
    </xf>
    <xf numFmtId="167" fontId="2" fillId="0" borderId="31" xfId="283" applyNumberFormat="1" applyFont="1" applyFill="1" applyBorder="1" applyAlignment="1">
      <alignment horizontal="right" vertical="center" wrapText="1"/>
      <protection/>
    </xf>
    <xf numFmtId="49" fontId="49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left" vertical="center" wrapText="1"/>
    </xf>
    <xf numFmtId="0" fontId="57" fillId="0" borderId="0" xfId="289" applyFont="1" applyFill="1">
      <alignment/>
      <protection/>
    </xf>
    <xf numFmtId="0" fontId="57" fillId="0" borderId="0" xfId="289" applyFont="1" applyFill="1" applyAlignment="1">
      <alignment horizontal="right"/>
      <protection/>
    </xf>
    <xf numFmtId="0" fontId="49" fillId="0" borderId="0" xfId="278" applyFont="1" applyFill="1" applyAlignment="1">
      <alignment horizontal="right"/>
      <protection/>
    </xf>
    <xf numFmtId="49" fontId="2" fillId="0" borderId="0" xfId="278" applyNumberFormat="1" applyFont="1" applyFill="1" applyAlignment="1">
      <alignment horizontal="left" indent="4"/>
      <protection/>
    </xf>
    <xf numFmtId="49" fontId="2" fillId="0" borderId="0" xfId="278" applyNumberFormat="1" applyFont="1" applyFill="1" applyAlignment="1">
      <alignment/>
      <protection/>
    </xf>
    <xf numFmtId="0" fontId="57" fillId="0" borderId="0" xfId="278" applyFont="1" applyFill="1" applyAlignment="1">
      <alignment/>
      <protection/>
    </xf>
    <xf numFmtId="0" fontId="57" fillId="0" borderId="0" xfId="278" applyFont="1" applyFill="1" applyAlignment="1">
      <alignment horizontal="right"/>
      <protection/>
    </xf>
    <xf numFmtId="0" fontId="57" fillId="0" borderId="0" xfId="278" applyFont="1" applyFill="1" applyAlignment="1">
      <alignment horizontal="left"/>
      <protection/>
    </xf>
    <xf numFmtId="49" fontId="2" fillId="0" borderId="0" xfId="278" applyNumberFormat="1" applyFont="1" applyFill="1" applyAlignment="1">
      <alignment horizontal="left" indent="5"/>
      <protection/>
    </xf>
    <xf numFmtId="0" fontId="57" fillId="0" borderId="0" xfId="289" applyNumberFormat="1" applyFont="1" applyFill="1" applyAlignment="1">
      <alignment horizontal="center" vertical="center" wrapText="1"/>
      <protection/>
    </xf>
    <xf numFmtId="0" fontId="57" fillId="0" borderId="0" xfId="289" applyNumberFormat="1" applyFont="1" applyFill="1" applyAlignment="1">
      <alignment horizontal="center"/>
      <protection/>
    </xf>
    <xf numFmtId="0" fontId="57" fillId="0" borderId="0" xfId="289" applyFont="1" applyFill="1" applyAlignment="1">
      <alignment horizontal="center"/>
      <protection/>
    </xf>
    <xf numFmtId="0" fontId="57" fillId="0" borderId="0" xfId="289" applyNumberFormat="1" applyFont="1" applyFill="1">
      <alignment/>
      <protection/>
    </xf>
    <xf numFmtId="0" fontId="59" fillId="0" borderId="0" xfId="289" applyNumberFormat="1" applyFont="1" applyFill="1">
      <alignment/>
      <protection/>
    </xf>
    <xf numFmtId="0" fontId="57" fillId="0" borderId="0" xfId="289" applyNumberFormat="1" applyFont="1" applyFill="1" applyAlignment="1">
      <alignment horizontal="right"/>
      <protection/>
    </xf>
    <xf numFmtId="0" fontId="59" fillId="0" borderId="14" xfId="289" applyNumberFormat="1" applyFont="1" applyFill="1" applyBorder="1" applyAlignment="1">
      <alignment horizontal="center" vertical="center" wrapText="1"/>
      <protection/>
    </xf>
    <xf numFmtId="0" fontId="59" fillId="0" borderId="14" xfId="278" applyNumberFormat="1" applyFont="1" applyFill="1" applyBorder="1" applyAlignment="1">
      <alignment horizontal="center" vertical="center" wrapText="1"/>
      <protection/>
    </xf>
    <xf numFmtId="0" fontId="57" fillId="0" borderId="0" xfId="289" applyFont="1" applyFill="1" applyAlignment="1">
      <alignment horizontal="center" vertical="center"/>
      <protection/>
    </xf>
    <xf numFmtId="0" fontId="57" fillId="0" borderId="14" xfId="289" applyNumberFormat="1" applyFont="1" applyFill="1" applyBorder="1" applyAlignment="1">
      <alignment horizontal="center" vertical="center" wrapText="1"/>
      <protection/>
    </xf>
    <xf numFmtId="49" fontId="57" fillId="0" borderId="14" xfId="289" applyNumberFormat="1" applyFont="1" applyFill="1" applyBorder="1" applyAlignment="1">
      <alignment horizontal="center" vertical="center" wrapText="1"/>
      <protection/>
    </xf>
    <xf numFmtId="0" fontId="57" fillId="0" borderId="32" xfId="289" applyNumberFormat="1" applyFont="1" applyFill="1" applyBorder="1" applyAlignment="1">
      <alignment horizontal="center" vertical="center" wrapText="1"/>
      <protection/>
    </xf>
    <xf numFmtId="0" fontId="57" fillId="0" borderId="14" xfId="289" applyNumberFormat="1" applyFont="1" applyFill="1" applyBorder="1" applyAlignment="1">
      <alignment horizontal="center" vertical="top" wrapText="1"/>
      <protection/>
    </xf>
    <xf numFmtId="0" fontId="57" fillId="0" borderId="0" xfId="289" applyFont="1" applyFill="1" applyAlignment="1">
      <alignment vertical="top"/>
      <protection/>
    </xf>
    <xf numFmtId="49" fontId="57" fillId="0" borderId="14" xfId="289" applyNumberFormat="1" applyFont="1" applyFill="1" applyBorder="1" applyAlignment="1">
      <alignment horizontal="center" vertical="top" wrapText="1"/>
      <protection/>
    </xf>
    <xf numFmtId="0" fontId="59" fillId="0" borderId="14" xfId="289" applyNumberFormat="1" applyFont="1" applyFill="1" applyBorder="1" applyAlignment="1">
      <alignment horizontal="right" vertical="center"/>
      <protection/>
    </xf>
    <xf numFmtId="0" fontId="59" fillId="0" borderId="14" xfId="289" applyNumberFormat="1" applyFont="1" applyFill="1" applyBorder="1" applyAlignment="1">
      <alignment horizontal="center" vertical="center" wrapText="1"/>
      <protection/>
    </xf>
    <xf numFmtId="0" fontId="59" fillId="0" borderId="14" xfId="289" applyNumberFormat="1" applyFont="1" applyFill="1" applyBorder="1" applyAlignment="1">
      <alignment horizontal="left" vertical="center" wrapText="1"/>
      <protection/>
    </xf>
    <xf numFmtId="167" fontId="59" fillId="0" borderId="14" xfId="289" applyNumberFormat="1" applyFont="1" applyFill="1" applyBorder="1" applyAlignment="1">
      <alignment horizontal="center" vertical="center" wrapText="1"/>
      <protection/>
    </xf>
    <xf numFmtId="179" fontId="59" fillId="0" borderId="14" xfId="306" applyNumberFormat="1" applyFont="1" applyFill="1" applyBorder="1" applyAlignment="1">
      <alignment horizontal="center" vertical="center" wrapText="1"/>
    </xf>
    <xf numFmtId="0" fontId="59" fillId="0" borderId="0" xfId="289" applyFont="1" applyFill="1" applyAlignment="1">
      <alignment vertical="center"/>
      <protection/>
    </xf>
    <xf numFmtId="0" fontId="59" fillId="0" borderId="14" xfId="289" applyNumberFormat="1" applyFont="1" applyFill="1" applyBorder="1" applyAlignment="1">
      <alignment horizontal="right" vertical="center" wrapText="1"/>
      <protection/>
    </xf>
    <xf numFmtId="0" fontId="59" fillId="0" borderId="14" xfId="306" applyNumberFormat="1" applyFont="1" applyFill="1" applyBorder="1" applyAlignment="1">
      <alignment vertical="center"/>
    </xf>
    <xf numFmtId="0" fontId="59" fillId="0" borderId="14" xfId="289" applyNumberFormat="1" applyFont="1" applyFill="1" applyBorder="1" applyAlignment="1">
      <alignment vertical="center"/>
      <protection/>
    </xf>
    <xf numFmtId="167" fontId="59" fillId="0" borderId="14" xfId="289" applyNumberFormat="1" applyFont="1" applyFill="1" applyBorder="1" applyAlignment="1">
      <alignment horizontal="right" vertical="center" wrapText="1"/>
      <protection/>
    </xf>
    <xf numFmtId="0" fontId="59" fillId="0" borderId="14" xfId="289" applyNumberFormat="1" applyFont="1" applyFill="1" applyBorder="1" applyAlignment="1">
      <alignment horizontal="right" vertical="center"/>
      <protection/>
    </xf>
    <xf numFmtId="49" fontId="59" fillId="0" borderId="14" xfId="289" applyNumberFormat="1" applyFont="1" applyFill="1" applyBorder="1" applyAlignment="1">
      <alignment horizontal="center" vertical="center" wrapText="1"/>
      <protection/>
    </xf>
    <xf numFmtId="0" fontId="59" fillId="0" borderId="14" xfId="289" applyNumberFormat="1" applyFont="1" applyFill="1" applyBorder="1" applyAlignment="1">
      <alignment horizontal="left" vertical="center" wrapText="1"/>
      <protection/>
    </xf>
    <xf numFmtId="0" fontId="59" fillId="0" borderId="0" xfId="289" applyFont="1" applyFill="1" applyAlignment="1">
      <alignment vertical="center"/>
      <protection/>
    </xf>
    <xf numFmtId="0" fontId="59" fillId="0" borderId="14" xfId="289" applyNumberFormat="1" applyFont="1" applyFill="1" applyBorder="1" applyAlignment="1">
      <alignment horizontal="right" vertical="center" wrapText="1"/>
      <protection/>
    </xf>
    <xf numFmtId="0" fontId="59" fillId="0" borderId="14" xfId="306" applyNumberFormat="1" applyFont="1" applyFill="1" applyBorder="1" applyAlignment="1">
      <alignment vertical="center"/>
    </xf>
    <xf numFmtId="0" fontId="59" fillId="0" borderId="14" xfId="289" applyNumberFormat="1" applyFont="1" applyFill="1" applyBorder="1" applyAlignment="1">
      <alignment vertical="center"/>
      <protection/>
    </xf>
    <xf numFmtId="167" fontId="59" fillId="0" borderId="14" xfId="289" applyNumberFormat="1" applyFont="1" applyFill="1" applyBorder="1" applyAlignment="1">
      <alignment horizontal="right" vertical="center" wrapText="1"/>
      <protection/>
    </xf>
    <xf numFmtId="0" fontId="60" fillId="0" borderId="14" xfId="289" applyNumberFormat="1" applyFont="1" applyFill="1" applyBorder="1" applyAlignment="1">
      <alignment horizontal="right" vertical="center"/>
      <protection/>
    </xf>
    <xf numFmtId="0" fontId="60" fillId="0" borderId="14" xfId="289" applyNumberFormat="1" applyFont="1" applyFill="1" applyBorder="1" applyAlignment="1">
      <alignment horizontal="center" vertical="center" wrapText="1"/>
      <protection/>
    </xf>
    <xf numFmtId="0" fontId="60" fillId="0" borderId="14" xfId="289" applyNumberFormat="1" applyFont="1" applyFill="1" applyBorder="1" applyAlignment="1">
      <alignment horizontal="left" vertical="center" wrapText="1"/>
      <protection/>
    </xf>
    <xf numFmtId="167" fontId="60" fillId="0" borderId="14" xfId="289" applyNumberFormat="1" applyFont="1" applyFill="1" applyBorder="1" applyAlignment="1">
      <alignment horizontal="center" vertical="center" wrapText="1"/>
      <protection/>
    </xf>
    <xf numFmtId="167" fontId="60" fillId="0" borderId="14" xfId="289" applyNumberFormat="1" applyFont="1" applyFill="1" applyBorder="1" applyAlignment="1">
      <alignment horizontal="center" vertical="center" wrapText="1"/>
      <protection/>
    </xf>
    <xf numFmtId="179" fontId="60" fillId="0" borderId="14" xfId="306" applyNumberFormat="1" applyFont="1" applyFill="1" applyBorder="1" applyAlignment="1">
      <alignment horizontal="center" vertical="center" wrapText="1"/>
    </xf>
    <xf numFmtId="0" fontId="60" fillId="0" borderId="0" xfId="289" applyFont="1" applyFill="1" applyAlignment="1">
      <alignment vertical="center"/>
      <protection/>
    </xf>
    <xf numFmtId="0" fontId="60" fillId="0" borderId="14" xfId="289" applyNumberFormat="1" applyFont="1" applyFill="1" applyBorder="1" applyAlignment="1">
      <alignment horizontal="right" vertical="center" wrapText="1"/>
      <protection/>
    </xf>
    <xf numFmtId="0" fontId="60" fillId="0" borderId="14" xfId="306" applyNumberFormat="1" applyFont="1" applyFill="1" applyBorder="1" applyAlignment="1">
      <alignment vertical="center"/>
    </xf>
    <xf numFmtId="0" fontId="60" fillId="0" borderId="14" xfId="289" applyNumberFormat="1" applyFont="1" applyFill="1" applyBorder="1" applyAlignment="1">
      <alignment vertical="center"/>
      <protection/>
    </xf>
    <xf numFmtId="167" fontId="60" fillId="0" borderId="14" xfId="289" applyNumberFormat="1" applyFont="1" applyFill="1" applyBorder="1" applyAlignment="1">
      <alignment horizontal="right" vertical="center" wrapText="1"/>
      <protection/>
    </xf>
    <xf numFmtId="0" fontId="57" fillId="0" borderId="14" xfId="289" applyNumberFormat="1" applyFont="1" applyFill="1" applyBorder="1" applyAlignment="1">
      <alignment horizontal="right" vertical="center"/>
      <protection/>
    </xf>
    <xf numFmtId="0" fontId="57" fillId="0" borderId="14" xfId="289" applyNumberFormat="1" applyFont="1" applyFill="1" applyBorder="1" applyAlignment="1">
      <alignment horizontal="left" vertical="center" wrapText="1"/>
      <protection/>
    </xf>
    <xf numFmtId="167" fontId="57" fillId="0" borderId="14" xfId="289" applyNumberFormat="1" applyFont="1" applyFill="1" applyBorder="1" applyAlignment="1">
      <alignment horizontal="center" vertical="center" wrapText="1"/>
      <protection/>
    </xf>
    <xf numFmtId="179" fontId="57" fillId="0" borderId="14" xfId="306" applyNumberFormat="1" applyFont="1" applyFill="1" applyBorder="1" applyAlignment="1">
      <alignment horizontal="center" vertical="center" wrapText="1"/>
    </xf>
    <xf numFmtId="0" fontId="57" fillId="0" borderId="0" xfId="289" applyFont="1" applyFill="1" applyAlignment="1">
      <alignment vertical="center"/>
      <protection/>
    </xf>
    <xf numFmtId="0" fontId="57" fillId="0" borderId="14" xfId="289" applyNumberFormat="1" applyFont="1" applyFill="1" applyBorder="1" applyAlignment="1">
      <alignment horizontal="right" vertical="center" wrapText="1"/>
      <protection/>
    </xf>
    <xf numFmtId="0" fontId="57" fillId="0" borderId="14" xfId="306" applyNumberFormat="1" applyFont="1" applyFill="1" applyBorder="1" applyAlignment="1">
      <alignment vertical="center"/>
    </xf>
    <xf numFmtId="0" fontId="57" fillId="0" borderId="14" xfId="289" applyNumberFormat="1" applyFont="1" applyFill="1" applyBorder="1" applyAlignment="1">
      <alignment vertical="center"/>
      <protection/>
    </xf>
    <xf numFmtId="167" fontId="57" fillId="0" borderId="14" xfId="289" applyNumberFormat="1" applyFont="1" applyFill="1" applyBorder="1" applyAlignment="1">
      <alignment horizontal="right" vertical="center" wrapText="1"/>
      <protection/>
    </xf>
    <xf numFmtId="49" fontId="57" fillId="0" borderId="14" xfId="289" applyNumberFormat="1" applyFont="1" applyFill="1" applyBorder="1" applyAlignment="1">
      <alignment horizontal="right" vertical="center"/>
      <protection/>
    </xf>
    <xf numFmtId="49" fontId="59" fillId="0" borderId="14" xfId="289" applyNumberFormat="1" applyFont="1" applyFill="1" applyBorder="1" applyAlignment="1">
      <alignment horizontal="center" vertical="center" wrapText="1"/>
      <protection/>
    </xf>
    <xf numFmtId="0" fontId="59" fillId="0" borderId="14" xfId="289" applyNumberFormat="1" applyFont="1" applyFill="1" applyBorder="1" applyAlignment="1" applyProtection="1">
      <alignment horizontal="left" vertical="top" wrapText="1"/>
      <protection locked="0"/>
    </xf>
    <xf numFmtId="49" fontId="60" fillId="0" borderId="14" xfId="289" applyNumberFormat="1" applyFont="1" applyFill="1" applyBorder="1" applyAlignment="1">
      <alignment horizontal="right" vertical="center"/>
      <protection/>
    </xf>
    <xf numFmtId="49" fontId="60" fillId="0" borderId="14" xfId="289" applyNumberFormat="1" applyFont="1" applyFill="1" applyBorder="1" applyAlignment="1">
      <alignment horizontal="center" vertical="center" wrapText="1"/>
      <protection/>
    </xf>
    <xf numFmtId="0" fontId="60" fillId="0" borderId="14" xfId="289" applyNumberFormat="1" applyFont="1" applyFill="1" applyBorder="1" applyAlignment="1">
      <alignment horizontal="left" vertical="center" wrapText="1"/>
      <protection/>
    </xf>
    <xf numFmtId="0" fontId="60" fillId="0" borderId="0" xfId="289" applyFont="1" applyFill="1" applyAlignment="1">
      <alignment vertical="center"/>
      <protection/>
    </xf>
    <xf numFmtId="0" fontId="60" fillId="0" borderId="14" xfId="289" applyNumberFormat="1" applyFont="1" applyFill="1" applyBorder="1" applyAlignment="1">
      <alignment horizontal="right" vertical="center" wrapText="1"/>
      <protection/>
    </xf>
    <xf numFmtId="0" fontId="60" fillId="0" borderId="14" xfId="306" applyNumberFormat="1" applyFont="1" applyFill="1" applyBorder="1" applyAlignment="1">
      <alignment vertical="center"/>
    </xf>
    <xf numFmtId="0" fontId="60" fillId="0" borderId="14" xfId="289" applyNumberFormat="1" applyFont="1" applyFill="1" applyBorder="1" applyAlignment="1">
      <alignment vertical="center"/>
      <protection/>
    </xf>
    <xf numFmtId="167" fontId="60" fillId="0" borderId="14" xfId="289" applyNumberFormat="1" applyFont="1" applyFill="1" applyBorder="1" applyAlignment="1">
      <alignment horizontal="right" vertical="center" wrapText="1"/>
      <protection/>
    </xf>
    <xf numFmtId="0" fontId="57" fillId="0" borderId="14" xfId="278" applyFont="1" applyFill="1" applyBorder="1" applyAlignment="1">
      <alignment wrapText="1"/>
      <protection/>
    </xf>
    <xf numFmtId="0" fontId="57" fillId="0" borderId="14" xfId="289" applyNumberFormat="1" applyFont="1" applyFill="1" applyBorder="1" applyAlignment="1">
      <alignment horizontal="right" vertical="center"/>
      <protection/>
    </xf>
    <xf numFmtId="0" fontId="57" fillId="0" borderId="14" xfId="289" applyNumberFormat="1" applyFont="1" applyFill="1" applyBorder="1" applyAlignment="1">
      <alignment horizontal="center" vertical="center" wrapText="1"/>
      <protection/>
    </xf>
    <xf numFmtId="0" fontId="57" fillId="0" borderId="14" xfId="289" applyNumberFormat="1" applyFont="1" applyFill="1" applyBorder="1" applyAlignment="1">
      <alignment horizontal="left" vertical="center" wrapText="1"/>
      <protection/>
    </xf>
    <xf numFmtId="0" fontId="57" fillId="0" borderId="0" xfId="289" applyFont="1" applyFill="1" applyAlignment="1">
      <alignment vertical="center"/>
      <protection/>
    </xf>
    <xf numFmtId="0" fontId="57" fillId="0" borderId="14" xfId="289" applyNumberFormat="1" applyFont="1" applyFill="1" applyBorder="1" applyAlignment="1">
      <alignment horizontal="right" vertical="center" wrapText="1"/>
      <protection/>
    </xf>
    <xf numFmtId="0" fontId="57" fillId="0" borderId="14" xfId="306" applyNumberFormat="1" applyFont="1" applyFill="1" applyBorder="1" applyAlignment="1">
      <alignment vertical="center"/>
    </xf>
    <xf numFmtId="0" fontId="57" fillId="0" borderId="14" xfId="289" applyNumberFormat="1" applyFont="1" applyFill="1" applyBorder="1" applyAlignment="1">
      <alignment vertical="center"/>
      <protection/>
    </xf>
    <xf numFmtId="167" fontId="57" fillId="0" borderId="14" xfId="289" applyNumberFormat="1" applyFont="1" applyFill="1" applyBorder="1" applyAlignment="1">
      <alignment horizontal="right" vertical="center" wrapText="1"/>
      <protection/>
    </xf>
    <xf numFmtId="0" fontId="57" fillId="0" borderId="14" xfId="289" applyNumberFormat="1" applyFont="1" applyFill="1" applyBorder="1" applyAlignment="1" applyProtection="1">
      <alignment horizontal="left" vertical="top" wrapText="1"/>
      <protection locked="0"/>
    </xf>
    <xf numFmtId="49" fontId="57" fillId="0" borderId="14" xfId="289" applyNumberFormat="1" applyFont="1" applyFill="1" applyBorder="1" applyAlignment="1">
      <alignment horizontal="right" vertical="center"/>
      <protection/>
    </xf>
    <xf numFmtId="49" fontId="57" fillId="0" borderId="14" xfId="289" applyNumberFormat="1" applyFont="1" applyFill="1" applyBorder="1" applyAlignment="1">
      <alignment horizontal="center" vertical="center"/>
      <protection/>
    </xf>
    <xf numFmtId="49" fontId="57" fillId="0" borderId="14" xfId="289" applyNumberFormat="1" applyFont="1" applyFill="1" applyBorder="1" applyAlignment="1">
      <alignment horizontal="center" vertical="center" wrapText="1"/>
      <protection/>
    </xf>
    <xf numFmtId="49" fontId="57" fillId="0" borderId="33" xfId="278" applyNumberFormat="1" applyFont="1" applyFill="1" applyBorder="1" applyAlignment="1">
      <alignment horizontal="left" vertical="center" wrapText="1"/>
      <protection/>
    </xf>
    <xf numFmtId="0" fontId="57" fillId="0" borderId="14" xfId="278" applyFont="1" applyFill="1" applyBorder="1" applyAlignment="1">
      <alignment horizontal="left" vertical="center" wrapText="1"/>
      <protection/>
    </xf>
    <xf numFmtId="49" fontId="57" fillId="0" borderId="34" xfId="278" applyNumberFormat="1" applyFont="1" applyFill="1" applyBorder="1" applyAlignment="1">
      <alignment horizontal="left" vertical="center" wrapText="1"/>
      <protection/>
    </xf>
    <xf numFmtId="49" fontId="59" fillId="0" borderId="14" xfId="289" applyNumberFormat="1" applyFont="1" applyFill="1" applyBorder="1" applyAlignment="1">
      <alignment horizontal="right" vertical="center"/>
      <protection/>
    </xf>
    <xf numFmtId="49" fontId="59" fillId="0" borderId="14" xfId="289" applyNumberFormat="1" applyFont="1" applyFill="1" applyBorder="1" applyAlignment="1">
      <alignment horizontal="right" vertical="center"/>
      <protection/>
    </xf>
    <xf numFmtId="0" fontId="59" fillId="0" borderId="14" xfId="278" applyFont="1" applyFill="1" applyBorder="1" applyAlignment="1">
      <alignment wrapText="1"/>
      <protection/>
    </xf>
    <xf numFmtId="167" fontId="59" fillId="0" borderId="14" xfId="289" applyNumberFormat="1" applyFont="1" applyFill="1" applyBorder="1" applyAlignment="1">
      <alignment horizontal="center" vertical="center" wrapText="1"/>
      <protection/>
    </xf>
    <xf numFmtId="49" fontId="61" fillId="0" borderId="14" xfId="289" applyNumberFormat="1" applyFont="1" applyFill="1" applyBorder="1" applyAlignment="1">
      <alignment horizontal="right" vertical="center"/>
      <protection/>
    </xf>
    <xf numFmtId="49" fontId="61" fillId="0" borderId="14" xfId="289" applyNumberFormat="1" applyFont="1" applyFill="1" applyBorder="1" applyAlignment="1">
      <alignment horizontal="center" vertical="center" wrapText="1"/>
      <protection/>
    </xf>
    <xf numFmtId="0" fontId="61" fillId="0" borderId="14" xfId="289" applyNumberFormat="1" applyFont="1" applyFill="1" applyBorder="1" applyAlignment="1">
      <alignment horizontal="left" vertical="center" wrapText="1"/>
      <protection/>
    </xf>
    <xf numFmtId="167" fontId="61" fillId="0" borderId="14" xfId="289" applyNumberFormat="1" applyFont="1" applyFill="1" applyBorder="1" applyAlignment="1">
      <alignment horizontal="center" vertical="center" wrapText="1"/>
      <protection/>
    </xf>
    <xf numFmtId="49" fontId="61" fillId="0" borderId="33" xfId="278" applyNumberFormat="1" applyFont="1" applyFill="1" applyBorder="1" applyAlignment="1">
      <alignment horizontal="left" vertical="center" wrapText="1"/>
      <protection/>
    </xf>
    <xf numFmtId="0" fontId="61" fillId="0" borderId="0" xfId="289" applyFont="1" applyFill="1" applyAlignment="1">
      <alignment vertical="center"/>
      <protection/>
    </xf>
    <xf numFmtId="0" fontId="61" fillId="0" borderId="14" xfId="289" applyNumberFormat="1" applyFont="1" applyFill="1" applyBorder="1" applyAlignment="1">
      <alignment horizontal="right" vertical="center" wrapText="1"/>
      <protection/>
    </xf>
    <xf numFmtId="0" fontId="61" fillId="0" borderId="14" xfId="306" applyNumberFormat="1" applyFont="1" applyFill="1" applyBorder="1" applyAlignment="1">
      <alignment vertical="center"/>
    </xf>
    <xf numFmtId="0" fontId="61" fillId="0" borderId="14" xfId="289" applyNumberFormat="1" applyFont="1" applyFill="1" applyBorder="1" applyAlignment="1">
      <alignment vertical="center"/>
      <protection/>
    </xf>
    <xf numFmtId="167" fontId="61" fillId="0" borderId="14" xfId="289" applyNumberFormat="1" applyFont="1" applyFill="1" applyBorder="1" applyAlignment="1">
      <alignment horizontal="right" vertical="center" wrapText="1"/>
      <protection/>
    </xf>
    <xf numFmtId="49" fontId="61" fillId="0" borderId="14" xfId="278" applyNumberFormat="1" applyFont="1" applyFill="1" applyBorder="1" applyAlignment="1">
      <alignment horizontal="left" vertical="center" wrapText="1"/>
      <protection/>
    </xf>
    <xf numFmtId="0" fontId="61" fillId="0" borderId="14" xfId="278" applyFont="1" applyFill="1" applyBorder="1" applyAlignment="1">
      <alignment wrapText="1"/>
      <protection/>
    </xf>
    <xf numFmtId="180" fontId="61" fillId="0" borderId="33" xfId="278" applyNumberFormat="1" applyFont="1" applyFill="1" applyBorder="1" applyAlignment="1">
      <alignment horizontal="left" vertical="center" wrapText="1"/>
      <protection/>
    </xf>
    <xf numFmtId="0" fontId="61" fillId="0" borderId="14" xfId="278" applyFont="1" applyFill="1" applyBorder="1" applyAlignment="1">
      <alignment vertical="center" wrapText="1"/>
      <protection/>
    </xf>
    <xf numFmtId="49" fontId="61" fillId="0" borderId="14" xfId="289" applyNumberFormat="1" applyFont="1" applyFill="1" applyBorder="1" applyAlignment="1">
      <alignment horizontal="right" vertical="center"/>
      <protection/>
    </xf>
    <xf numFmtId="49" fontId="61" fillId="0" borderId="14" xfId="289" applyNumberFormat="1" applyFont="1" applyFill="1" applyBorder="1" applyAlignment="1">
      <alignment horizontal="center" vertical="center" wrapText="1"/>
      <protection/>
    </xf>
    <xf numFmtId="0" fontId="61" fillId="0" borderId="14" xfId="289" applyNumberFormat="1" applyFont="1" applyFill="1" applyBorder="1" applyAlignment="1">
      <alignment horizontal="left" vertical="center" wrapText="1"/>
      <protection/>
    </xf>
    <xf numFmtId="0" fontId="61" fillId="0" borderId="0" xfId="289" applyFont="1" applyFill="1" applyAlignment="1">
      <alignment vertical="center"/>
      <protection/>
    </xf>
    <xf numFmtId="0" fontId="61" fillId="0" borderId="14" xfId="289" applyNumberFormat="1" applyFont="1" applyFill="1" applyBorder="1" applyAlignment="1">
      <alignment horizontal="right" vertical="center" wrapText="1"/>
      <protection/>
    </xf>
    <xf numFmtId="0" fontId="61" fillId="0" borderId="14" xfId="306" applyNumberFormat="1" applyFont="1" applyFill="1" applyBorder="1" applyAlignment="1">
      <alignment vertical="center"/>
    </xf>
    <xf numFmtId="0" fontId="61" fillId="0" borderId="14" xfId="289" applyNumberFormat="1" applyFont="1" applyFill="1" applyBorder="1" applyAlignment="1">
      <alignment vertical="center"/>
      <protection/>
    </xf>
    <xf numFmtId="167" fontId="61" fillId="0" borderId="14" xfId="289" applyNumberFormat="1" applyFont="1" applyFill="1" applyBorder="1" applyAlignment="1">
      <alignment horizontal="right" vertical="center" wrapText="1"/>
      <protection/>
    </xf>
    <xf numFmtId="49" fontId="62" fillId="0" borderId="33" xfId="278" applyNumberFormat="1" applyFont="1" applyFill="1" applyBorder="1" applyAlignment="1">
      <alignment horizontal="left" vertical="center" wrapText="1"/>
      <protection/>
    </xf>
    <xf numFmtId="49" fontId="61" fillId="0" borderId="33" xfId="278" applyNumberFormat="1" applyFont="1" applyBorder="1" applyAlignment="1">
      <alignment horizontal="left" vertical="center" wrapText="1"/>
      <protection/>
    </xf>
    <xf numFmtId="180" fontId="61" fillId="0" borderId="33" xfId="278" applyNumberFormat="1" applyFont="1" applyBorder="1" applyAlignment="1">
      <alignment horizontal="left" vertical="center" wrapText="1"/>
      <protection/>
    </xf>
    <xf numFmtId="49" fontId="57" fillId="0" borderId="14" xfId="289" applyNumberFormat="1" applyFont="1" applyFill="1" applyBorder="1" applyAlignment="1">
      <alignment horizontal="left" vertical="center" wrapText="1"/>
      <protection/>
    </xf>
    <xf numFmtId="49" fontId="57" fillId="0" borderId="0" xfId="289" applyNumberFormat="1" applyFont="1" applyFill="1" applyAlignment="1">
      <alignment vertical="center"/>
      <protection/>
    </xf>
    <xf numFmtId="49" fontId="57" fillId="0" borderId="14" xfId="289" applyNumberFormat="1" applyFont="1" applyFill="1" applyBorder="1" applyAlignment="1">
      <alignment horizontal="right" vertical="center" wrapText="1"/>
      <protection/>
    </xf>
    <xf numFmtId="49" fontId="57" fillId="0" borderId="14" xfId="306" applyNumberFormat="1" applyFont="1" applyFill="1" applyBorder="1" applyAlignment="1">
      <alignment vertical="center"/>
    </xf>
    <xf numFmtId="49" fontId="57" fillId="0" borderId="14" xfId="289" applyNumberFormat="1" applyFont="1" applyFill="1" applyBorder="1" applyAlignment="1">
      <alignment vertical="center"/>
      <protection/>
    </xf>
    <xf numFmtId="0" fontId="59" fillId="0" borderId="14" xfId="289" applyNumberFormat="1" applyFont="1" applyFill="1" applyBorder="1" applyAlignment="1">
      <alignment horizontal="left" vertical="top" wrapText="1"/>
      <protection/>
    </xf>
    <xf numFmtId="0" fontId="59" fillId="0" borderId="14" xfId="289" applyNumberFormat="1" applyFont="1" applyFill="1" applyBorder="1">
      <alignment/>
      <protection/>
    </xf>
    <xf numFmtId="0" fontId="59" fillId="0" borderId="0" xfId="289" applyFont="1" applyFill="1">
      <alignment/>
      <protection/>
    </xf>
    <xf numFmtId="167" fontId="59" fillId="0" borderId="14" xfId="289" applyNumberFormat="1" applyFont="1" applyFill="1" applyBorder="1">
      <alignment/>
      <protection/>
    </xf>
    <xf numFmtId="0" fontId="57" fillId="0" borderId="0" xfId="289" applyNumberFormat="1" applyFont="1" applyFill="1" applyBorder="1" applyAlignment="1">
      <alignment horizontal="right" vertical="center" wrapText="1"/>
      <protection/>
    </xf>
    <xf numFmtId="0" fontId="59" fillId="0" borderId="14" xfId="289" applyNumberFormat="1" applyFont="1" applyFill="1" applyBorder="1" applyAlignment="1">
      <alignment horizontal="center" vertical="center"/>
      <protection/>
    </xf>
    <xf numFmtId="167" fontId="59" fillId="0" borderId="14" xfId="289" applyNumberFormat="1" applyFont="1" applyFill="1" applyBorder="1" applyAlignment="1">
      <alignment horizontal="right" vertical="center"/>
      <protection/>
    </xf>
    <xf numFmtId="0" fontId="59" fillId="0" borderId="14" xfId="289" applyNumberFormat="1" applyFont="1" applyFill="1" applyBorder="1" applyAlignment="1">
      <alignment horizontal="left" vertical="center"/>
      <protection/>
    </xf>
    <xf numFmtId="0" fontId="1" fillId="0" borderId="0" xfId="283" applyFont="1" applyFill="1">
      <alignment/>
      <protection/>
    </xf>
    <xf numFmtId="49" fontId="2" fillId="0" borderId="0" xfId="276" applyNumberFormat="1" applyFont="1" applyFill="1" applyAlignment="1">
      <alignment horizontal="left" indent="15"/>
      <protection/>
    </xf>
    <xf numFmtId="0" fontId="4" fillId="0" borderId="0" xfId="283" applyFont="1" applyFill="1" applyAlignment="1">
      <alignment vertical="top" wrapText="1"/>
      <protection/>
    </xf>
    <xf numFmtId="0" fontId="0" fillId="0" borderId="0" xfId="276" applyFill="1">
      <alignment/>
      <protection/>
    </xf>
    <xf numFmtId="0" fontId="4" fillId="0" borderId="0" xfId="283" applyFont="1" applyFill="1" applyAlignment="1">
      <alignment vertical="top"/>
      <protection/>
    </xf>
    <xf numFmtId="0" fontId="2" fillId="0" borderId="0" xfId="283" applyFont="1" applyFill="1" applyAlignment="1">
      <alignment horizontal="right" vertical="top" wrapText="1"/>
      <protection/>
    </xf>
    <xf numFmtId="0" fontId="3" fillId="0" borderId="35" xfId="283" applyFont="1" applyFill="1" applyBorder="1" applyAlignment="1">
      <alignment horizontal="center" vertical="top" wrapText="1"/>
      <protection/>
    </xf>
    <xf numFmtId="0" fontId="3" fillId="0" borderId="14" xfId="283" applyFont="1" applyFill="1" applyBorder="1" applyAlignment="1">
      <alignment horizontal="center" vertical="top" wrapText="1"/>
      <protection/>
    </xf>
    <xf numFmtId="0" fontId="3" fillId="0" borderId="14" xfId="276" applyFont="1" applyFill="1" applyBorder="1" applyAlignment="1">
      <alignment horizontal="center" vertical="top" wrapText="1"/>
      <protection/>
    </xf>
    <xf numFmtId="0" fontId="2" fillId="0" borderId="14" xfId="283" applyFont="1" applyFill="1" applyBorder="1" applyAlignment="1">
      <alignment horizontal="center" vertical="top" wrapText="1"/>
      <protection/>
    </xf>
    <xf numFmtId="0" fontId="2" fillId="0" borderId="14" xfId="276" applyFont="1" applyFill="1" applyBorder="1" applyAlignment="1">
      <alignment horizontal="center" vertical="top" wrapText="1"/>
      <protection/>
    </xf>
    <xf numFmtId="0" fontId="3" fillId="0" borderId="14" xfId="283" applyFont="1" applyFill="1" applyBorder="1" applyAlignment="1">
      <alignment horizontal="center" vertical="center" wrapText="1"/>
      <protection/>
    </xf>
    <xf numFmtId="0" fontId="3" fillId="0" borderId="14" xfId="283" applyFont="1" applyFill="1" applyBorder="1" applyAlignment="1">
      <alignment horizontal="left" vertical="top" wrapText="1"/>
      <protection/>
    </xf>
    <xf numFmtId="167" fontId="3" fillId="0" borderId="14" xfId="276" applyNumberFormat="1" applyFont="1" applyFill="1" applyBorder="1" applyAlignment="1">
      <alignment horizontal="right" vertical="center" wrapText="1"/>
      <protection/>
    </xf>
    <xf numFmtId="0" fontId="2" fillId="0" borderId="14" xfId="283" applyFont="1" applyFill="1" applyBorder="1" applyAlignment="1">
      <alignment horizontal="center" vertical="center" wrapText="1"/>
      <protection/>
    </xf>
    <xf numFmtId="0" fontId="2" fillId="0" borderId="14" xfId="283" applyFont="1" applyFill="1" applyBorder="1" applyAlignment="1">
      <alignment horizontal="left" vertical="top" wrapText="1"/>
      <protection/>
    </xf>
    <xf numFmtId="0" fontId="2" fillId="0" borderId="14" xfId="283" applyFont="1" applyFill="1" applyBorder="1" applyAlignment="1">
      <alignment horizontal="center" vertical="center"/>
      <protection/>
    </xf>
    <xf numFmtId="167" fontId="2" fillId="0" borderId="14" xfId="276" applyNumberFormat="1" applyFont="1" applyFill="1" applyBorder="1" applyAlignment="1">
      <alignment horizontal="right" vertical="center" wrapText="1"/>
      <protection/>
    </xf>
    <xf numFmtId="0" fontId="3" fillId="0" borderId="14" xfId="282" applyFont="1" applyFill="1" applyBorder="1" applyAlignment="1">
      <alignment horizontal="center" vertical="center" wrapText="1"/>
      <protection/>
    </xf>
    <xf numFmtId="0" fontId="3" fillId="0" borderId="14" xfId="282" applyFont="1" applyFill="1" applyBorder="1" applyAlignment="1">
      <alignment horizontal="left" vertical="top" wrapText="1"/>
      <protection/>
    </xf>
    <xf numFmtId="0" fontId="2" fillId="0" borderId="14" xfId="276" applyFont="1" applyFill="1" applyBorder="1" applyAlignment="1">
      <alignment horizontal="center" vertical="center"/>
      <protection/>
    </xf>
    <xf numFmtId="0" fontId="2" fillId="0" borderId="14" xfId="276" applyFont="1" applyFill="1" applyBorder="1" applyAlignment="1">
      <alignment horizontal="left" vertical="top" wrapText="1"/>
      <protection/>
    </xf>
    <xf numFmtId="0" fontId="3" fillId="0" borderId="14" xfId="283" applyFont="1" applyFill="1" applyBorder="1" applyAlignment="1">
      <alignment horizontal="center" vertical="center"/>
      <protection/>
    </xf>
    <xf numFmtId="0" fontId="2" fillId="0" borderId="14" xfId="283" applyFont="1" applyFill="1" applyBorder="1" applyAlignment="1">
      <alignment vertical="top" wrapText="1"/>
      <protection/>
    </xf>
    <xf numFmtId="0" fontId="2" fillId="0" borderId="14" xfId="282" applyFont="1" applyFill="1" applyBorder="1" applyAlignment="1">
      <alignment horizontal="center" vertical="center"/>
      <protection/>
    </xf>
    <xf numFmtId="0" fontId="2" fillId="0" borderId="31" xfId="283" applyFont="1" applyFill="1" applyBorder="1" applyAlignment="1">
      <alignment horizontal="center" vertical="center"/>
      <protection/>
    </xf>
    <xf numFmtId="0" fontId="2" fillId="0" borderId="31" xfId="283" applyFont="1" applyFill="1" applyBorder="1" applyAlignment="1">
      <alignment vertical="top" wrapText="1"/>
      <protection/>
    </xf>
    <xf numFmtId="169" fontId="2" fillId="0" borderId="14" xfId="276" applyNumberFormat="1" applyFont="1" applyFill="1" applyBorder="1" applyAlignment="1">
      <alignment vertical="top" wrapText="1"/>
      <protection/>
    </xf>
    <xf numFmtId="0" fontId="2" fillId="0" borderId="14" xfId="276" applyFont="1" applyFill="1" applyBorder="1" applyAlignment="1">
      <alignment horizontal="right" vertical="center" wrapText="1"/>
      <protection/>
    </xf>
    <xf numFmtId="49" fontId="3" fillId="0" borderId="14" xfId="279" applyNumberFormat="1" applyFont="1" applyFill="1" applyBorder="1" applyAlignment="1">
      <alignment horizontal="center" vertical="center" wrapText="1"/>
      <protection/>
    </xf>
    <xf numFmtId="49" fontId="3" fillId="0" borderId="14" xfId="279" applyNumberFormat="1" applyFont="1" applyFill="1" applyBorder="1" applyAlignment="1">
      <alignment horizontal="left" vertical="center" wrapText="1"/>
      <protection/>
    </xf>
    <xf numFmtId="169" fontId="3" fillId="0" borderId="14" xfId="279" applyNumberFormat="1" applyFont="1" applyFill="1" applyBorder="1" applyAlignment="1">
      <alignment wrapText="1"/>
      <protection/>
    </xf>
    <xf numFmtId="49" fontId="3" fillId="0" borderId="14" xfId="279" applyNumberFormat="1" applyFont="1" applyFill="1" applyBorder="1" applyAlignment="1">
      <alignment horizontal="center" vertical="center"/>
      <protection/>
    </xf>
    <xf numFmtId="0" fontId="3" fillId="0" borderId="14" xfId="279" applyFont="1" applyFill="1" applyBorder="1" applyAlignment="1">
      <alignment horizontal="left"/>
      <protection/>
    </xf>
    <xf numFmtId="0" fontId="2" fillId="0" borderId="14" xfId="279" applyFont="1" applyFill="1" applyBorder="1" applyAlignment="1">
      <alignment horizontal="left" wrapText="1"/>
      <protection/>
    </xf>
    <xf numFmtId="4" fontId="56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0" fontId="58" fillId="0" borderId="0" xfId="289" applyNumberFormat="1" applyFont="1" applyFill="1" applyAlignment="1">
      <alignment horizontal="center" vertical="center" wrapText="1"/>
      <protection/>
    </xf>
    <xf numFmtId="0" fontId="59" fillId="0" borderId="14" xfId="289" applyNumberFormat="1" applyFont="1" applyFill="1" applyBorder="1" applyAlignment="1">
      <alignment horizontal="center" vertical="center" wrapText="1"/>
      <protection/>
    </xf>
    <xf numFmtId="49" fontId="3" fillId="0" borderId="14" xfId="278" applyNumberFormat="1" applyFont="1" applyFill="1" applyBorder="1" applyAlignment="1">
      <alignment horizontal="center" vertical="center" wrapText="1"/>
      <protection/>
    </xf>
    <xf numFmtId="43" fontId="59" fillId="0" borderId="14" xfId="318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49" fontId="50" fillId="0" borderId="14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0" fillId="0" borderId="14" xfId="0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49" fontId="50" fillId="0" borderId="14" xfId="0" applyNumberFormat="1" applyFont="1" applyFill="1" applyBorder="1" applyAlignment="1">
      <alignment horizontal="left" vertical="center"/>
    </xf>
    <xf numFmtId="0" fontId="51" fillId="0" borderId="14" xfId="0" applyFont="1" applyBorder="1" applyAlignment="1">
      <alignment wrapText="1"/>
    </xf>
    <xf numFmtId="0" fontId="3" fillId="0" borderId="0" xfId="283" applyFont="1" applyFill="1" applyBorder="1" applyAlignment="1">
      <alignment horizontal="center" vertical="top" wrapText="1"/>
      <protection/>
    </xf>
    <xf numFmtId="0" fontId="0" fillId="0" borderId="0" xfId="276" applyFill="1" applyAlignment="1">
      <alignment vertical="top" wrapText="1"/>
      <protection/>
    </xf>
    <xf numFmtId="0" fontId="3" fillId="0" borderId="14" xfId="283" applyFont="1" applyFill="1" applyBorder="1" applyAlignment="1">
      <alignment horizontal="center" vertical="top" wrapText="1"/>
      <protection/>
    </xf>
    <xf numFmtId="0" fontId="0" fillId="0" borderId="14" xfId="276" applyFill="1" applyBorder="1" applyAlignment="1">
      <alignment horizontal="center" vertical="top" wrapText="1"/>
      <protection/>
    </xf>
    <xf numFmtId="0" fontId="3" fillId="0" borderId="0" xfId="279" applyFont="1" applyFill="1" applyAlignment="1">
      <alignment horizontal="center" wrapText="1"/>
      <protection/>
    </xf>
    <xf numFmtId="0" fontId="3" fillId="0" borderId="36" xfId="279" applyFont="1" applyFill="1" applyBorder="1" applyAlignment="1">
      <alignment horizontal="center"/>
      <protection/>
    </xf>
    <xf numFmtId="0" fontId="3" fillId="0" borderId="32" xfId="279" applyFont="1" applyFill="1" applyBorder="1" applyAlignment="1">
      <alignment horizontal="center"/>
      <protection/>
    </xf>
    <xf numFmtId="0" fontId="48" fillId="0" borderId="0" xfId="0" applyFont="1" applyAlignment="1">
      <alignment horizont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</cellXfs>
  <cellStyles count="3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2" xfId="278"/>
    <cellStyle name="Обычный 13" xfId="279"/>
    <cellStyle name="Обычный 2" xfId="280"/>
    <cellStyle name="Обычный 2 2" xfId="281"/>
    <cellStyle name="Обычный 3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Обычный_Книга1" xfId="289"/>
    <cellStyle name="Followed Hyperlink" xfId="290"/>
    <cellStyle name="Плохой" xfId="291"/>
    <cellStyle name="Плохой 2" xfId="292"/>
    <cellStyle name="Пояснение" xfId="293"/>
    <cellStyle name="Пояснение 2" xfId="294"/>
    <cellStyle name="Примечание" xfId="295"/>
    <cellStyle name="Примечание 2" xfId="296"/>
    <cellStyle name="Percent" xfId="297"/>
    <cellStyle name="Процентный 2" xfId="298"/>
    <cellStyle name="Процентный 2 2" xfId="299"/>
    <cellStyle name="Процентный 3" xfId="300"/>
    <cellStyle name="Процентный 3 2" xfId="301"/>
    <cellStyle name="Процентный 3 3" xfId="302"/>
    <cellStyle name="Процентный 4" xfId="303"/>
    <cellStyle name="Процентный 5" xfId="304"/>
    <cellStyle name="Процентный 6" xfId="305"/>
    <cellStyle name="Процентный 7" xfId="306"/>
    <cellStyle name="Связанная ячейка" xfId="307"/>
    <cellStyle name="Связанная ячейка 2" xfId="308"/>
    <cellStyle name="Стиль 1" xfId="309"/>
    <cellStyle name="Текст предупреждения" xfId="310"/>
    <cellStyle name="Текст предупреждения 2" xfId="311"/>
    <cellStyle name="Comma" xfId="312"/>
    <cellStyle name="Comma [0]" xfId="313"/>
    <cellStyle name="Финансовый 2" xfId="314"/>
    <cellStyle name="Финансовый 3" xfId="315"/>
    <cellStyle name="Финансовый 4" xfId="316"/>
    <cellStyle name="Финансовый 5" xfId="317"/>
    <cellStyle name="Финансовый 6" xfId="318"/>
    <cellStyle name="Хороший" xfId="319"/>
    <cellStyle name="Хороший 2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30"/>
  <sheetViews>
    <sheetView tabSelected="1" zoomScaleSheetLayoutView="100" workbookViewId="0" topLeftCell="A5">
      <selection activeCell="E5" sqref="E5"/>
    </sheetView>
  </sheetViews>
  <sheetFormatPr defaultColWidth="9.140625" defaultRowHeight="15"/>
  <cols>
    <col min="1" max="1" width="3.421875" style="77" customWidth="1"/>
    <col min="2" max="2" width="17.140625" style="77" customWidth="1"/>
    <col min="3" max="3" width="56.28125" style="77" customWidth="1"/>
    <col min="4" max="6" width="10.7109375" style="77" customWidth="1"/>
    <col min="7" max="7" width="8.8515625" style="77" customWidth="1"/>
    <col min="8" max="8" width="0.13671875" style="77" hidden="1" customWidth="1"/>
    <col min="9" max="9" width="11.7109375" style="77" hidden="1" customWidth="1"/>
    <col min="10" max="12" width="10.7109375" style="77" hidden="1" customWidth="1"/>
    <col min="13" max="13" width="11.7109375" style="77" hidden="1" customWidth="1"/>
    <col min="14" max="14" width="10.7109375" style="77" hidden="1" customWidth="1"/>
    <col min="15" max="15" width="0.13671875" style="77" hidden="1" customWidth="1"/>
    <col min="16" max="16" width="10.7109375" style="77" hidden="1" customWidth="1"/>
    <col min="17" max="30" width="0.13671875" style="77" hidden="1" customWidth="1"/>
    <col min="31" max="16384" width="9.140625" style="77" customWidth="1"/>
  </cols>
  <sheetData>
    <row r="1" spans="4:8" ht="15.75" hidden="1">
      <c r="D1" s="78"/>
      <c r="E1" s="78"/>
      <c r="F1" s="78"/>
      <c r="G1" s="79" t="s">
        <v>567</v>
      </c>
      <c r="H1" s="78" t="s">
        <v>568</v>
      </c>
    </row>
    <row r="2" spans="4:8" ht="15" customHeight="1" hidden="1">
      <c r="D2" s="78"/>
      <c r="E2" s="78"/>
      <c r="F2" s="78"/>
      <c r="G2" s="79" t="s">
        <v>569</v>
      </c>
      <c r="H2" s="78"/>
    </row>
    <row r="3" spans="4:8" ht="15.75" hidden="1">
      <c r="D3" s="78"/>
      <c r="E3" s="78"/>
      <c r="F3" s="78"/>
      <c r="G3" s="79" t="s">
        <v>20</v>
      </c>
      <c r="H3" s="78"/>
    </row>
    <row r="4" spans="4:8" ht="15" customHeight="1" hidden="1">
      <c r="D4" s="78"/>
      <c r="E4" s="78"/>
      <c r="F4" s="78"/>
      <c r="G4" s="79" t="s">
        <v>570</v>
      </c>
      <c r="H4" s="78"/>
    </row>
    <row r="5" spans="4:12" ht="12.75" customHeight="1">
      <c r="D5" s="80"/>
      <c r="E5" s="81" t="s">
        <v>568</v>
      </c>
      <c r="F5" s="82"/>
      <c r="G5" s="82"/>
      <c r="H5" s="82"/>
      <c r="I5" s="82"/>
      <c r="J5" s="82"/>
      <c r="K5" s="82"/>
      <c r="L5" s="83" t="s">
        <v>568</v>
      </c>
    </row>
    <row r="6" spans="4:12" ht="12.75" customHeight="1">
      <c r="D6" s="80"/>
      <c r="E6" s="81" t="s">
        <v>502</v>
      </c>
      <c r="F6" s="78"/>
      <c r="G6" s="83"/>
      <c r="H6" s="84" t="s">
        <v>571</v>
      </c>
      <c r="I6" s="82"/>
      <c r="J6" s="82"/>
      <c r="K6" s="82"/>
      <c r="L6" s="82"/>
    </row>
    <row r="7" spans="4:12" ht="12.75">
      <c r="D7" s="80"/>
      <c r="E7" s="81" t="s">
        <v>572</v>
      </c>
      <c r="F7" s="78"/>
      <c r="G7" s="83"/>
      <c r="H7" s="84" t="s">
        <v>20</v>
      </c>
      <c r="I7" s="82"/>
      <c r="J7" s="82"/>
      <c r="K7" s="82"/>
      <c r="L7" s="82"/>
    </row>
    <row r="8" spans="4:12" ht="12.75" customHeight="1">
      <c r="D8" s="80"/>
      <c r="E8" s="81" t="s">
        <v>573</v>
      </c>
      <c r="F8" s="78"/>
      <c r="G8" s="83"/>
      <c r="H8" s="84" t="s">
        <v>574</v>
      </c>
      <c r="I8" s="82"/>
      <c r="J8" s="82"/>
      <c r="K8" s="82"/>
      <c r="L8" s="82"/>
    </row>
    <row r="9" spans="4:7" ht="12.75" customHeight="1">
      <c r="D9" s="80"/>
      <c r="E9" s="81" t="s">
        <v>1067</v>
      </c>
      <c r="F9" s="82"/>
      <c r="G9" s="82"/>
    </row>
    <row r="10" spans="4:7" ht="12.75" customHeight="1">
      <c r="D10" s="85"/>
      <c r="F10" s="83"/>
      <c r="G10" s="83"/>
    </row>
    <row r="11" spans="1:22" s="88" customFormat="1" ht="24.75" customHeight="1">
      <c r="A11" s="245" t="s">
        <v>575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86"/>
      <c r="L11" s="86"/>
      <c r="M11" s="86"/>
      <c r="N11" s="86"/>
      <c r="O11" s="87"/>
      <c r="P11" s="87"/>
      <c r="Q11" s="87"/>
      <c r="R11" s="87"/>
      <c r="S11" s="87"/>
      <c r="T11" s="87"/>
      <c r="U11" s="87"/>
      <c r="V11" s="87"/>
    </row>
    <row r="12" spans="1:28" ht="12">
      <c r="A12" s="89"/>
      <c r="B12" s="90"/>
      <c r="C12" s="90"/>
      <c r="D12" s="89"/>
      <c r="E12" s="89"/>
      <c r="F12" s="89"/>
      <c r="G12" s="91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.75" customHeight="1">
      <c r="A13" s="246" t="s">
        <v>576</v>
      </c>
      <c r="B13" s="246"/>
      <c r="C13" s="246" t="s">
        <v>577</v>
      </c>
      <c r="D13" s="247" t="s">
        <v>130</v>
      </c>
      <c r="E13" s="247"/>
      <c r="F13" s="247"/>
      <c r="G13" s="248" t="s">
        <v>403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30" s="94" customFormat="1" ht="42" customHeight="1">
      <c r="A14" s="246"/>
      <c r="B14" s="246"/>
      <c r="C14" s="246"/>
      <c r="D14" s="92" t="s">
        <v>578</v>
      </c>
      <c r="E14" s="92" t="s">
        <v>401</v>
      </c>
      <c r="F14" s="93" t="s">
        <v>402</v>
      </c>
      <c r="G14" s="248"/>
      <c r="I14" s="95" t="s">
        <v>579</v>
      </c>
      <c r="J14" s="95" t="s">
        <v>401</v>
      </c>
      <c r="K14" s="95" t="s">
        <v>403</v>
      </c>
      <c r="L14" s="95" t="s">
        <v>402</v>
      </c>
      <c r="M14" s="95" t="s">
        <v>579</v>
      </c>
      <c r="N14" s="95" t="s">
        <v>401</v>
      </c>
      <c r="O14" s="95" t="s">
        <v>403</v>
      </c>
      <c r="P14" s="95" t="s">
        <v>402</v>
      </c>
      <c r="Q14" s="95" t="s">
        <v>579</v>
      </c>
      <c r="R14" s="95" t="s">
        <v>401</v>
      </c>
      <c r="S14" s="95" t="s">
        <v>403</v>
      </c>
      <c r="T14" s="95" t="s">
        <v>402</v>
      </c>
      <c r="U14" s="95" t="s">
        <v>579</v>
      </c>
      <c r="V14" s="95" t="s">
        <v>401</v>
      </c>
      <c r="W14" s="95" t="s">
        <v>403</v>
      </c>
      <c r="X14" s="95" t="s">
        <v>402</v>
      </c>
      <c r="Y14" s="95" t="s">
        <v>579</v>
      </c>
      <c r="Z14" s="95" t="s">
        <v>401</v>
      </c>
      <c r="AA14" s="95" t="s">
        <v>403</v>
      </c>
      <c r="AB14" s="95" t="s">
        <v>402</v>
      </c>
      <c r="AC14" s="96"/>
      <c r="AD14" s="96"/>
    </row>
    <row r="15" spans="1:30" s="99" customFormat="1" ht="12" customHeight="1">
      <c r="A15" s="95">
        <v>1</v>
      </c>
      <c r="B15" s="97">
        <v>2</v>
      </c>
      <c r="C15" s="98">
        <v>3</v>
      </c>
      <c r="D15" s="95">
        <v>4</v>
      </c>
      <c r="E15" s="95">
        <v>5</v>
      </c>
      <c r="F15" s="95">
        <v>6</v>
      </c>
      <c r="G15" s="95">
        <v>7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0"/>
      <c r="AD15" s="100"/>
    </row>
    <row r="16" spans="1:30" s="106" customFormat="1" ht="20.25" customHeight="1">
      <c r="A16" s="101" t="s">
        <v>580</v>
      </c>
      <c r="B16" s="102" t="s">
        <v>581</v>
      </c>
      <c r="C16" s="103" t="s">
        <v>582</v>
      </c>
      <c r="D16" s="104">
        <f>D17+D29+D34+D39+D45+D50+D66+D74+D80+D93+D112+D23</f>
        <v>298050.3</v>
      </c>
      <c r="E16" s="104">
        <f>E17+E29+E34+E39+E45+E50+E66+E74+E80+E93+E112+E23</f>
        <v>125568.7</v>
      </c>
      <c r="F16" s="104">
        <f>D16-E16</f>
        <v>172481.59999999998</v>
      </c>
      <c r="G16" s="105">
        <f>E16/D16</f>
        <v>0.4213003644015792</v>
      </c>
      <c r="I16" s="107">
        <f>SUM(M16,Q16,U16,Y16)</f>
        <v>156184.7</v>
      </c>
      <c r="J16" s="107">
        <f>SUM(N16,R16,V16,Z16)</f>
        <v>36307.899999999994</v>
      </c>
      <c r="K16" s="108">
        <f>J16/I16</f>
        <v>0.23246771290657786</v>
      </c>
      <c r="L16" s="109">
        <f>J16-I16</f>
        <v>-119876.80000000002</v>
      </c>
      <c r="M16" s="107">
        <v>136027.4</v>
      </c>
      <c r="N16" s="107">
        <v>33969.2</v>
      </c>
      <c r="O16" s="108">
        <f>N16/M16</f>
        <v>0.24972321752823326</v>
      </c>
      <c r="P16" s="109">
        <f>N16-M16</f>
        <v>-102058.2</v>
      </c>
      <c r="Q16" s="107">
        <v>9698.2</v>
      </c>
      <c r="R16" s="107">
        <v>1248.7</v>
      </c>
      <c r="S16" s="108">
        <f>R16/Q16</f>
        <v>0.12875585160132808</v>
      </c>
      <c r="T16" s="109">
        <f>R16-Q16</f>
        <v>-8449.5</v>
      </c>
      <c r="U16" s="107">
        <v>7447.6</v>
      </c>
      <c r="V16" s="107">
        <v>880.9</v>
      </c>
      <c r="W16" s="108">
        <f>V16/U16</f>
        <v>0.11827971427036897</v>
      </c>
      <c r="X16" s="109">
        <f>V16-U16</f>
        <v>-6566.700000000001</v>
      </c>
      <c r="Y16" s="107">
        <v>3011.5</v>
      </c>
      <c r="Z16" s="107">
        <v>209.1</v>
      </c>
      <c r="AA16" s="108">
        <f>Z16/Y16</f>
        <v>0.06943383695832642</v>
      </c>
      <c r="AB16" s="109">
        <f>Z16-Y16</f>
        <v>-2802.4</v>
      </c>
      <c r="AC16" s="110">
        <f>SUM(M16,Q16,U16,Y16)</f>
        <v>156184.7</v>
      </c>
      <c r="AD16" s="110">
        <f>SUM(N16,R16,V16,Z16)</f>
        <v>36307.899999999994</v>
      </c>
    </row>
    <row r="17" spans="1:30" s="114" customFormat="1" ht="12">
      <c r="A17" s="111" t="s">
        <v>580</v>
      </c>
      <c r="B17" s="112" t="s">
        <v>583</v>
      </c>
      <c r="C17" s="113" t="s">
        <v>584</v>
      </c>
      <c r="D17" s="104">
        <f>D18</f>
        <v>181985</v>
      </c>
      <c r="E17" s="104">
        <f>E18</f>
        <v>83345.59999999999</v>
      </c>
      <c r="F17" s="104">
        <f aca="true" t="shared" si="0" ref="F17:F80">D17-E17</f>
        <v>98639.40000000001</v>
      </c>
      <c r="G17" s="105">
        <f aca="true" t="shared" si="1" ref="G17:G80">E17/D17</f>
        <v>0.45798060279693376</v>
      </c>
      <c r="I17" s="115">
        <f>SUM(M17,Q17,U17,Y17)</f>
        <v>40750</v>
      </c>
      <c r="J17" s="115">
        <f>SUM(N17,R17,V17,Z17)</f>
        <v>8834.2</v>
      </c>
      <c r="K17" s="116">
        <f>J17/I17</f>
        <v>0.21679018404907976</v>
      </c>
      <c r="L17" s="117">
        <f>J17-I17</f>
        <v>-31915.8</v>
      </c>
      <c r="M17" s="115">
        <v>32819</v>
      </c>
      <c r="N17" s="115">
        <v>7867.7</v>
      </c>
      <c r="O17" s="116">
        <f>N17/M17</f>
        <v>0.23973003443127455</v>
      </c>
      <c r="P17" s="117">
        <f>N17-M17</f>
        <v>-24951.3</v>
      </c>
      <c r="Q17" s="115">
        <v>2640</v>
      </c>
      <c r="R17" s="115">
        <v>234.7</v>
      </c>
      <c r="S17" s="116">
        <f>R17/Q17</f>
        <v>0.08890151515151515</v>
      </c>
      <c r="T17" s="117">
        <f>R17-Q17</f>
        <v>-2405.3</v>
      </c>
      <c r="U17" s="115">
        <v>4815</v>
      </c>
      <c r="V17" s="115">
        <v>614.6</v>
      </c>
      <c r="W17" s="116">
        <f>V17/U17</f>
        <v>0.12764278296988577</v>
      </c>
      <c r="X17" s="117">
        <f>V17-U17</f>
        <v>-4200.4</v>
      </c>
      <c r="Y17" s="115">
        <v>476</v>
      </c>
      <c r="Z17" s="115">
        <v>117.2</v>
      </c>
      <c r="AA17" s="116">
        <f>Z17/Y17</f>
        <v>0.246218487394958</v>
      </c>
      <c r="AB17" s="117">
        <f>Z17-Y17</f>
        <v>-358.8</v>
      </c>
      <c r="AC17" s="118"/>
      <c r="AD17" s="118"/>
    </row>
    <row r="18" spans="1:30" s="125" customFormat="1" ht="12">
      <c r="A18" s="119" t="s">
        <v>585</v>
      </c>
      <c r="B18" s="120" t="s">
        <v>586</v>
      </c>
      <c r="C18" s="121" t="s">
        <v>587</v>
      </c>
      <c r="D18" s="122">
        <f>SUM(D19:D22)</f>
        <v>181985</v>
      </c>
      <c r="E18" s="122">
        <f>SUM(E19:E22)</f>
        <v>83345.59999999999</v>
      </c>
      <c r="F18" s="123">
        <f t="shared" si="0"/>
        <v>98639.40000000001</v>
      </c>
      <c r="G18" s="124">
        <f t="shared" si="1"/>
        <v>0.45798060279693376</v>
      </c>
      <c r="I18" s="126"/>
      <c r="J18" s="126"/>
      <c r="K18" s="127"/>
      <c r="L18" s="128"/>
      <c r="M18" s="126"/>
      <c r="N18" s="126"/>
      <c r="O18" s="127"/>
      <c r="P18" s="128"/>
      <c r="Q18" s="126"/>
      <c r="R18" s="126"/>
      <c r="S18" s="127"/>
      <c r="T18" s="128"/>
      <c r="U18" s="126"/>
      <c r="V18" s="126"/>
      <c r="W18" s="127"/>
      <c r="X18" s="128"/>
      <c r="Y18" s="126"/>
      <c r="Z18" s="126"/>
      <c r="AA18" s="127"/>
      <c r="AB18" s="128"/>
      <c r="AC18" s="129"/>
      <c r="AD18" s="129"/>
    </row>
    <row r="19" spans="1:30" s="134" customFormat="1" ht="48">
      <c r="A19" s="130" t="s">
        <v>585</v>
      </c>
      <c r="B19" s="96" t="s">
        <v>588</v>
      </c>
      <c r="C19" s="131" t="s">
        <v>589</v>
      </c>
      <c r="D19" s="132">
        <v>180685</v>
      </c>
      <c r="E19" s="132">
        <v>82347.9</v>
      </c>
      <c r="F19" s="132">
        <f t="shared" si="0"/>
        <v>98337.1</v>
      </c>
      <c r="G19" s="133">
        <f t="shared" si="1"/>
        <v>0.45575393640866696</v>
      </c>
      <c r="I19" s="135"/>
      <c r="J19" s="135"/>
      <c r="K19" s="136"/>
      <c r="L19" s="137"/>
      <c r="M19" s="135"/>
      <c r="N19" s="135"/>
      <c r="O19" s="136"/>
      <c r="P19" s="137"/>
      <c r="Q19" s="135"/>
      <c r="R19" s="135"/>
      <c r="S19" s="136"/>
      <c r="T19" s="137"/>
      <c r="U19" s="135"/>
      <c r="V19" s="135"/>
      <c r="W19" s="136"/>
      <c r="X19" s="137"/>
      <c r="Y19" s="135"/>
      <c r="Z19" s="135"/>
      <c r="AA19" s="136"/>
      <c r="AB19" s="137"/>
      <c r="AC19" s="138"/>
      <c r="AD19" s="138"/>
    </row>
    <row r="20" spans="1:30" s="134" customFormat="1" ht="72">
      <c r="A20" s="139" t="s">
        <v>585</v>
      </c>
      <c r="B20" s="96" t="s">
        <v>590</v>
      </c>
      <c r="C20" s="131" t="s">
        <v>591</v>
      </c>
      <c r="D20" s="132">
        <v>1300</v>
      </c>
      <c r="E20" s="132">
        <v>333.1</v>
      </c>
      <c r="F20" s="132">
        <f t="shared" si="0"/>
        <v>966.9</v>
      </c>
      <c r="G20" s="133">
        <f t="shared" si="1"/>
        <v>0.25623076923076926</v>
      </c>
      <c r="I20" s="135"/>
      <c r="J20" s="135"/>
      <c r="K20" s="136"/>
      <c r="L20" s="137"/>
      <c r="M20" s="135"/>
      <c r="N20" s="135"/>
      <c r="O20" s="136"/>
      <c r="P20" s="137"/>
      <c r="Q20" s="135"/>
      <c r="R20" s="135"/>
      <c r="S20" s="136"/>
      <c r="T20" s="137"/>
      <c r="U20" s="135"/>
      <c r="V20" s="135"/>
      <c r="W20" s="136"/>
      <c r="X20" s="137"/>
      <c r="Y20" s="135"/>
      <c r="Z20" s="135"/>
      <c r="AA20" s="136"/>
      <c r="AB20" s="137"/>
      <c r="AC20" s="138"/>
      <c r="AD20" s="138"/>
    </row>
    <row r="21" spans="1:30" s="134" customFormat="1" ht="36">
      <c r="A21" s="139" t="s">
        <v>585</v>
      </c>
      <c r="B21" s="96" t="s">
        <v>592</v>
      </c>
      <c r="C21" s="131" t="s">
        <v>593</v>
      </c>
      <c r="D21" s="132">
        <v>0</v>
      </c>
      <c r="E21" s="132">
        <v>171.7</v>
      </c>
      <c r="F21" s="132">
        <f t="shared" si="0"/>
        <v>-171.7</v>
      </c>
      <c r="G21" s="133" t="e">
        <f t="shared" si="1"/>
        <v>#DIV/0!</v>
      </c>
      <c r="I21" s="135"/>
      <c r="J21" s="135"/>
      <c r="K21" s="136"/>
      <c r="L21" s="137"/>
      <c r="M21" s="135"/>
      <c r="N21" s="135"/>
      <c r="O21" s="136"/>
      <c r="P21" s="137"/>
      <c r="Q21" s="135"/>
      <c r="R21" s="135"/>
      <c r="S21" s="136"/>
      <c r="T21" s="137"/>
      <c r="U21" s="135"/>
      <c r="V21" s="135"/>
      <c r="W21" s="136"/>
      <c r="X21" s="137"/>
      <c r="Y21" s="135"/>
      <c r="Z21" s="135"/>
      <c r="AA21" s="136"/>
      <c r="AB21" s="137"/>
      <c r="AC21" s="138"/>
      <c r="AD21" s="138"/>
    </row>
    <row r="22" spans="1:30" s="134" customFormat="1" ht="60">
      <c r="A22" s="139" t="s">
        <v>585</v>
      </c>
      <c r="B22" s="96" t="s">
        <v>594</v>
      </c>
      <c r="C22" s="131" t="s">
        <v>595</v>
      </c>
      <c r="D22" s="132">
        <v>0</v>
      </c>
      <c r="E22" s="132">
        <v>492.9</v>
      </c>
      <c r="F22" s="132">
        <f t="shared" si="0"/>
        <v>-492.9</v>
      </c>
      <c r="G22" s="133" t="e">
        <f t="shared" si="1"/>
        <v>#DIV/0!</v>
      </c>
      <c r="I22" s="135"/>
      <c r="J22" s="135"/>
      <c r="K22" s="136"/>
      <c r="L22" s="137"/>
      <c r="M22" s="135"/>
      <c r="N22" s="135"/>
      <c r="O22" s="136"/>
      <c r="P22" s="137"/>
      <c r="Q22" s="135"/>
      <c r="R22" s="135"/>
      <c r="S22" s="136"/>
      <c r="T22" s="137"/>
      <c r="U22" s="135"/>
      <c r="V22" s="135"/>
      <c r="W22" s="136"/>
      <c r="X22" s="137"/>
      <c r="Y22" s="135"/>
      <c r="Z22" s="135"/>
      <c r="AA22" s="136"/>
      <c r="AB22" s="137"/>
      <c r="AC22" s="138"/>
      <c r="AD22" s="138"/>
    </row>
    <row r="23" spans="1:30" s="134" customFormat="1" ht="24">
      <c r="A23" s="111" t="s">
        <v>580</v>
      </c>
      <c r="B23" s="140" t="s">
        <v>596</v>
      </c>
      <c r="C23" s="141" t="s">
        <v>597</v>
      </c>
      <c r="D23" s="104">
        <f>SUM(D24)</f>
        <v>1973</v>
      </c>
      <c r="E23" s="104">
        <f>SUM(E24)</f>
        <v>1467.4</v>
      </c>
      <c r="F23" s="104">
        <f t="shared" si="0"/>
        <v>505.5999999999999</v>
      </c>
      <c r="G23" s="105">
        <f t="shared" si="1"/>
        <v>0.7437404967055247</v>
      </c>
      <c r="I23" s="135"/>
      <c r="J23" s="135"/>
      <c r="K23" s="136"/>
      <c r="L23" s="137"/>
      <c r="M23" s="135"/>
      <c r="N23" s="135"/>
      <c r="O23" s="136"/>
      <c r="P23" s="137"/>
      <c r="Q23" s="135"/>
      <c r="R23" s="135"/>
      <c r="S23" s="136"/>
      <c r="T23" s="137"/>
      <c r="U23" s="135"/>
      <c r="V23" s="135"/>
      <c r="W23" s="136"/>
      <c r="X23" s="137"/>
      <c r="Y23" s="135"/>
      <c r="Z23" s="135"/>
      <c r="AA23" s="136"/>
      <c r="AB23" s="137"/>
      <c r="AC23" s="138"/>
      <c r="AD23" s="138"/>
    </row>
    <row r="24" spans="1:30" s="145" customFormat="1" ht="24">
      <c r="A24" s="142" t="s">
        <v>167</v>
      </c>
      <c r="B24" s="143" t="s">
        <v>598</v>
      </c>
      <c r="C24" s="144" t="s">
        <v>599</v>
      </c>
      <c r="D24" s="123">
        <f>SUM(D25:D28)</f>
        <v>1973</v>
      </c>
      <c r="E24" s="123">
        <f>SUM(E25:E28)</f>
        <v>1467.4</v>
      </c>
      <c r="F24" s="123">
        <f t="shared" si="0"/>
        <v>505.5999999999999</v>
      </c>
      <c r="G24" s="124">
        <f t="shared" si="1"/>
        <v>0.7437404967055247</v>
      </c>
      <c r="I24" s="146"/>
      <c r="J24" s="146"/>
      <c r="K24" s="147"/>
      <c r="L24" s="148"/>
      <c r="M24" s="146"/>
      <c r="N24" s="146"/>
      <c r="O24" s="147"/>
      <c r="P24" s="148"/>
      <c r="Q24" s="146"/>
      <c r="R24" s="146"/>
      <c r="S24" s="147"/>
      <c r="T24" s="148"/>
      <c r="U24" s="146"/>
      <c r="V24" s="146"/>
      <c r="W24" s="147"/>
      <c r="X24" s="148"/>
      <c r="Y24" s="146"/>
      <c r="Z24" s="146"/>
      <c r="AA24" s="147"/>
      <c r="AB24" s="148"/>
      <c r="AC24" s="149"/>
      <c r="AD24" s="149"/>
    </row>
    <row r="25" spans="1:30" s="134" customFormat="1" ht="48">
      <c r="A25" s="139" t="s">
        <v>167</v>
      </c>
      <c r="B25" s="96" t="s">
        <v>600</v>
      </c>
      <c r="C25" s="150" t="s">
        <v>601</v>
      </c>
      <c r="D25" s="132">
        <v>745</v>
      </c>
      <c r="E25" s="132">
        <v>477.2</v>
      </c>
      <c r="F25" s="132">
        <f t="shared" si="0"/>
        <v>267.8</v>
      </c>
      <c r="G25" s="133">
        <f t="shared" si="1"/>
        <v>0.6405369127516778</v>
      </c>
      <c r="I25" s="135"/>
      <c r="J25" s="135"/>
      <c r="K25" s="136"/>
      <c r="L25" s="137"/>
      <c r="M25" s="135"/>
      <c r="N25" s="135"/>
      <c r="O25" s="136"/>
      <c r="P25" s="137"/>
      <c r="Q25" s="135"/>
      <c r="R25" s="135"/>
      <c r="S25" s="136"/>
      <c r="T25" s="137"/>
      <c r="U25" s="135"/>
      <c r="V25" s="135"/>
      <c r="W25" s="136"/>
      <c r="X25" s="137"/>
      <c r="Y25" s="135"/>
      <c r="Z25" s="135"/>
      <c r="AA25" s="136"/>
      <c r="AB25" s="137"/>
      <c r="AC25" s="138"/>
      <c r="AD25" s="138"/>
    </row>
    <row r="26" spans="1:30" s="134" customFormat="1" ht="60">
      <c r="A26" s="139" t="s">
        <v>167</v>
      </c>
      <c r="B26" s="96" t="s">
        <v>602</v>
      </c>
      <c r="C26" s="150" t="s">
        <v>603</v>
      </c>
      <c r="D26" s="132">
        <v>18</v>
      </c>
      <c r="E26" s="132">
        <v>13.3</v>
      </c>
      <c r="F26" s="132">
        <f t="shared" si="0"/>
        <v>4.699999999999999</v>
      </c>
      <c r="G26" s="133">
        <f t="shared" si="1"/>
        <v>0.7388888888888889</v>
      </c>
      <c r="I26" s="135"/>
      <c r="J26" s="135"/>
      <c r="K26" s="136"/>
      <c r="L26" s="137"/>
      <c r="M26" s="135"/>
      <c r="N26" s="135"/>
      <c r="O26" s="136"/>
      <c r="P26" s="137"/>
      <c r="Q26" s="135"/>
      <c r="R26" s="135"/>
      <c r="S26" s="136"/>
      <c r="T26" s="137"/>
      <c r="U26" s="135"/>
      <c r="V26" s="135"/>
      <c r="W26" s="136"/>
      <c r="X26" s="137"/>
      <c r="Y26" s="135"/>
      <c r="Z26" s="135"/>
      <c r="AA26" s="136"/>
      <c r="AB26" s="137"/>
      <c r="AC26" s="138"/>
      <c r="AD26" s="138"/>
    </row>
    <row r="27" spans="1:30" s="134" customFormat="1" ht="48">
      <c r="A27" s="139" t="s">
        <v>167</v>
      </c>
      <c r="B27" s="96" t="s">
        <v>604</v>
      </c>
      <c r="C27" s="150" t="s">
        <v>605</v>
      </c>
      <c r="D27" s="132">
        <v>1210</v>
      </c>
      <c r="E27" s="132">
        <v>1017.7</v>
      </c>
      <c r="F27" s="132">
        <f t="shared" si="0"/>
        <v>192.29999999999995</v>
      </c>
      <c r="G27" s="133">
        <f t="shared" si="1"/>
        <v>0.8410743801652893</v>
      </c>
      <c r="I27" s="135"/>
      <c r="J27" s="135"/>
      <c r="K27" s="136"/>
      <c r="L27" s="137"/>
      <c r="M27" s="135"/>
      <c r="N27" s="135"/>
      <c r="O27" s="136"/>
      <c r="P27" s="137"/>
      <c r="Q27" s="135"/>
      <c r="R27" s="135"/>
      <c r="S27" s="136"/>
      <c r="T27" s="137"/>
      <c r="U27" s="135"/>
      <c r="V27" s="135"/>
      <c r="W27" s="136"/>
      <c r="X27" s="137"/>
      <c r="Y27" s="135"/>
      <c r="Z27" s="135"/>
      <c r="AA27" s="136"/>
      <c r="AB27" s="137"/>
      <c r="AC27" s="138"/>
      <c r="AD27" s="138"/>
    </row>
    <row r="28" spans="1:30" s="134" customFormat="1" ht="48">
      <c r="A28" s="139" t="s">
        <v>167</v>
      </c>
      <c r="B28" s="96" t="s">
        <v>606</v>
      </c>
      <c r="C28" s="150" t="s">
        <v>607</v>
      </c>
      <c r="D28" s="132">
        <v>0</v>
      </c>
      <c r="E28" s="132">
        <v>-40.8</v>
      </c>
      <c r="F28" s="132">
        <f t="shared" si="0"/>
        <v>40.8</v>
      </c>
      <c r="G28" s="133" t="e">
        <f t="shared" si="1"/>
        <v>#DIV/0!</v>
      </c>
      <c r="I28" s="135"/>
      <c r="J28" s="135"/>
      <c r="K28" s="136"/>
      <c r="L28" s="137"/>
      <c r="M28" s="135"/>
      <c r="N28" s="135"/>
      <c r="O28" s="136"/>
      <c r="P28" s="137"/>
      <c r="Q28" s="135"/>
      <c r="R28" s="135"/>
      <c r="S28" s="136"/>
      <c r="T28" s="137"/>
      <c r="U28" s="135"/>
      <c r="V28" s="135"/>
      <c r="W28" s="136"/>
      <c r="X28" s="137"/>
      <c r="Y28" s="135"/>
      <c r="Z28" s="135"/>
      <c r="AA28" s="136"/>
      <c r="AB28" s="137"/>
      <c r="AC28" s="138"/>
      <c r="AD28" s="138"/>
    </row>
    <row r="29" spans="1:30" s="114" customFormat="1" ht="12">
      <c r="A29" s="111" t="s">
        <v>580</v>
      </c>
      <c r="B29" s="92" t="s">
        <v>608</v>
      </c>
      <c r="C29" s="141" t="s">
        <v>609</v>
      </c>
      <c r="D29" s="104">
        <f>SUM(D30:D33)</f>
        <v>29350</v>
      </c>
      <c r="E29" s="104">
        <f>SUM(E30:E33)</f>
        <v>14972.800000000001</v>
      </c>
      <c r="F29" s="104">
        <f t="shared" si="0"/>
        <v>14377.199999999999</v>
      </c>
      <c r="G29" s="105">
        <f t="shared" si="1"/>
        <v>0.5101465076660988</v>
      </c>
      <c r="I29" s="115"/>
      <c r="J29" s="115"/>
      <c r="K29" s="116"/>
      <c r="L29" s="117"/>
      <c r="M29" s="115"/>
      <c r="N29" s="115"/>
      <c r="O29" s="116"/>
      <c r="P29" s="117"/>
      <c r="Q29" s="115"/>
      <c r="R29" s="115"/>
      <c r="S29" s="116"/>
      <c r="T29" s="117"/>
      <c r="U29" s="115"/>
      <c r="V29" s="115"/>
      <c r="W29" s="116"/>
      <c r="X29" s="117"/>
      <c r="Y29" s="115"/>
      <c r="Z29" s="115"/>
      <c r="AA29" s="116"/>
      <c r="AB29" s="117"/>
      <c r="AC29" s="118"/>
      <c r="AD29" s="118"/>
    </row>
    <row r="30" spans="1:30" s="134" customFormat="1" ht="12">
      <c r="A30" s="151" t="s">
        <v>585</v>
      </c>
      <c r="B30" s="96" t="s">
        <v>610</v>
      </c>
      <c r="C30" s="131" t="s">
        <v>611</v>
      </c>
      <c r="D30" s="132">
        <v>29000</v>
      </c>
      <c r="E30" s="132">
        <v>14695.5</v>
      </c>
      <c r="F30" s="132">
        <f t="shared" si="0"/>
        <v>14304.5</v>
      </c>
      <c r="G30" s="133">
        <f t="shared" si="1"/>
        <v>0.5067413793103448</v>
      </c>
      <c r="I30" s="135">
        <f aca="true" t="shared" si="2" ref="I30:J32">SUM(M30,Q30,U30,Y30)</f>
        <v>0</v>
      </c>
      <c r="J30" s="135">
        <f t="shared" si="2"/>
        <v>0</v>
      </c>
      <c r="K30" s="136" t="e">
        <f>J30/I30</f>
        <v>#DIV/0!</v>
      </c>
      <c r="L30" s="137">
        <f>J30-I30</f>
        <v>0</v>
      </c>
      <c r="M30" s="135"/>
      <c r="N30" s="135"/>
      <c r="O30" s="136" t="e">
        <f>N30/M30</f>
        <v>#DIV/0!</v>
      </c>
      <c r="P30" s="137">
        <f>N30-M30</f>
        <v>0</v>
      </c>
      <c r="Q30" s="135"/>
      <c r="R30" s="135"/>
      <c r="S30" s="136" t="e">
        <f>R30/Q30</f>
        <v>#DIV/0!</v>
      </c>
      <c r="T30" s="137">
        <f>R30-Q30</f>
        <v>0</v>
      </c>
      <c r="U30" s="135"/>
      <c r="V30" s="135"/>
      <c r="W30" s="136" t="e">
        <f>V30/U30</f>
        <v>#DIV/0!</v>
      </c>
      <c r="X30" s="137">
        <f>V30-U30</f>
        <v>0</v>
      </c>
      <c r="Y30" s="135"/>
      <c r="Z30" s="135"/>
      <c r="AA30" s="136" t="e">
        <f>Z30/Y30</f>
        <v>#DIV/0!</v>
      </c>
      <c r="AB30" s="137">
        <f>Z30-Y30</f>
        <v>0</v>
      </c>
      <c r="AC30" s="138"/>
      <c r="AD30" s="138"/>
    </row>
    <row r="31" spans="1:30" s="134" customFormat="1" ht="24">
      <c r="A31" s="151" t="s">
        <v>585</v>
      </c>
      <c r="B31" s="96" t="s">
        <v>612</v>
      </c>
      <c r="C31" s="131" t="s">
        <v>613</v>
      </c>
      <c r="D31" s="132">
        <v>0</v>
      </c>
      <c r="E31" s="132">
        <v>90.7</v>
      </c>
      <c r="F31" s="132">
        <f t="shared" si="0"/>
        <v>-90.7</v>
      </c>
      <c r="G31" s="133" t="e">
        <f t="shared" si="1"/>
        <v>#DIV/0!</v>
      </c>
      <c r="I31" s="135">
        <f t="shared" si="2"/>
        <v>0</v>
      </c>
      <c r="J31" s="135">
        <f t="shared" si="2"/>
        <v>0</v>
      </c>
      <c r="K31" s="136" t="e">
        <f>J31/I31</f>
        <v>#DIV/0!</v>
      </c>
      <c r="L31" s="137">
        <f>J31-I31</f>
        <v>0</v>
      </c>
      <c r="M31" s="135"/>
      <c r="N31" s="135"/>
      <c r="O31" s="136" t="e">
        <f>N31/M31</f>
        <v>#DIV/0!</v>
      </c>
      <c r="P31" s="137">
        <f>N31-M31</f>
        <v>0</v>
      </c>
      <c r="Q31" s="135"/>
      <c r="R31" s="135"/>
      <c r="S31" s="136" t="e">
        <f>R31/Q31</f>
        <v>#DIV/0!</v>
      </c>
      <c r="T31" s="137">
        <f>R31-Q31</f>
        <v>0</v>
      </c>
      <c r="U31" s="135"/>
      <c r="V31" s="135"/>
      <c r="W31" s="136" t="e">
        <f>V31/U31</f>
        <v>#DIV/0!</v>
      </c>
      <c r="X31" s="137">
        <f>V31-U31</f>
        <v>0</v>
      </c>
      <c r="Y31" s="135"/>
      <c r="Z31" s="135"/>
      <c r="AA31" s="136" t="e">
        <f>Z31/Y31</f>
        <v>#DIV/0!</v>
      </c>
      <c r="AB31" s="137">
        <f>Z31-Y31</f>
        <v>0</v>
      </c>
      <c r="AC31" s="138"/>
      <c r="AD31" s="138"/>
    </row>
    <row r="32" spans="1:30" s="134" customFormat="1" ht="12" hidden="1">
      <c r="A32" s="151" t="s">
        <v>580</v>
      </c>
      <c r="B32" s="95" t="s">
        <v>614</v>
      </c>
      <c r="C32" s="131" t="s">
        <v>615</v>
      </c>
      <c r="D32" s="132">
        <v>0</v>
      </c>
      <c r="E32" s="132">
        <v>0</v>
      </c>
      <c r="F32" s="132">
        <f t="shared" si="0"/>
        <v>0</v>
      </c>
      <c r="G32" s="133" t="e">
        <f t="shared" si="1"/>
        <v>#DIV/0!</v>
      </c>
      <c r="I32" s="135">
        <f t="shared" si="2"/>
        <v>51</v>
      </c>
      <c r="J32" s="135">
        <f t="shared" si="2"/>
        <v>-32.8</v>
      </c>
      <c r="K32" s="136">
        <f>J32/I32</f>
        <v>-0.6431372549019607</v>
      </c>
      <c r="L32" s="137">
        <f>J32-I32</f>
        <v>-83.8</v>
      </c>
      <c r="M32" s="135">
        <v>39</v>
      </c>
      <c r="N32" s="135">
        <v>-32.8</v>
      </c>
      <c r="O32" s="136">
        <f>N32/M32</f>
        <v>-0.8410256410256409</v>
      </c>
      <c r="P32" s="137">
        <f>N32-M32</f>
        <v>-71.8</v>
      </c>
      <c r="Q32" s="135">
        <v>12</v>
      </c>
      <c r="R32" s="135"/>
      <c r="S32" s="136">
        <f>R32/Q32</f>
        <v>0</v>
      </c>
      <c r="T32" s="137">
        <f>R32-Q32</f>
        <v>-12</v>
      </c>
      <c r="U32" s="135"/>
      <c r="V32" s="135"/>
      <c r="W32" s="136" t="e">
        <f>V32/U32</f>
        <v>#DIV/0!</v>
      </c>
      <c r="X32" s="137">
        <f>V32-U32</f>
        <v>0</v>
      </c>
      <c r="Y32" s="135"/>
      <c r="Z32" s="135"/>
      <c r="AA32" s="136" t="e">
        <f>Z32/Y32</f>
        <v>#DIV/0!</v>
      </c>
      <c r="AB32" s="137">
        <f>Z32-Y32</f>
        <v>0</v>
      </c>
      <c r="AC32" s="138"/>
      <c r="AD32" s="138"/>
    </row>
    <row r="33" spans="1:30" s="134" customFormat="1" ht="24">
      <c r="A33" s="151">
        <v>182</v>
      </c>
      <c r="B33" s="96" t="s">
        <v>616</v>
      </c>
      <c r="C33" s="131" t="s">
        <v>617</v>
      </c>
      <c r="D33" s="132">
        <v>350</v>
      </c>
      <c r="E33" s="132">
        <v>186.6</v>
      </c>
      <c r="F33" s="132">
        <f t="shared" si="0"/>
        <v>163.4</v>
      </c>
      <c r="G33" s="133">
        <f t="shared" si="1"/>
        <v>0.5331428571428571</v>
      </c>
      <c r="I33" s="135"/>
      <c r="J33" s="135"/>
      <c r="K33" s="136"/>
      <c r="L33" s="137"/>
      <c r="M33" s="135"/>
      <c r="N33" s="135"/>
      <c r="O33" s="136"/>
      <c r="P33" s="137"/>
      <c r="Q33" s="135"/>
      <c r="R33" s="135"/>
      <c r="S33" s="136"/>
      <c r="T33" s="137"/>
      <c r="U33" s="135"/>
      <c r="V33" s="135"/>
      <c r="W33" s="136"/>
      <c r="X33" s="137"/>
      <c r="Y33" s="135"/>
      <c r="Z33" s="135"/>
      <c r="AA33" s="136"/>
      <c r="AB33" s="137"/>
      <c r="AC33" s="138"/>
      <c r="AD33" s="138"/>
    </row>
    <row r="34" spans="1:30" s="114" customFormat="1" ht="12">
      <c r="A34" s="111" t="s">
        <v>580</v>
      </c>
      <c r="B34" s="92" t="s">
        <v>618</v>
      </c>
      <c r="C34" s="113" t="s">
        <v>619</v>
      </c>
      <c r="D34" s="104">
        <f>D35</f>
        <v>24048</v>
      </c>
      <c r="E34" s="104">
        <f>E35</f>
        <v>4896.6</v>
      </c>
      <c r="F34" s="104">
        <f t="shared" si="0"/>
        <v>19151.4</v>
      </c>
      <c r="G34" s="105">
        <f t="shared" si="1"/>
        <v>0.2036177644710579</v>
      </c>
      <c r="I34" s="115"/>
      <c r="J34" s="115"/>
      <c r="K34" s="116"/>
      <c r="L34" s="117"/>
      <c r="M34" s="115"/>
      <c r="N34" s="115"/>
      <c r="O34" s="116"/>
      <c r="P34" s="117"/>
      <c r="Q34" s="115"/>
      <c r="R34" s="115"/>
      <c r="S34" s="116"/>
      <c r="T34" s="117"/>
      <c r="U34" s="115"/>
      <c r="V34" s="115"/>
      <c r="W34" s="116"/>
      <c r="X34" s="117"/>
      <c r="Y34" s="115"/>
      <c r="Z34" s="115"/>
      <c r="AA34" s="116"/>
      <c r="AB34" s="117"/>
      <c r="AC34" s="118"/>
      <c r="AD34" s="118"/>
    </row>
    <row r="35" spans="1:30" s="125" customFormat="1" ht="12">
      <c r="A35" s="119">
        <v>182</v>
      </c>
      <c r="B35" s="120" t="s">
        <v>620</v>
      </c>
      <c r="C35" s="121" t="s">
        <v>621</v>
      </c>
      <c r="D35" s="122">
        <f>SUM(D36:D37)</f>
        <v>24048</v>
      </c>
      <c r="E35" s="122">
        <f>SUM(E36:E37)</f>
        <v>4896.6</v>
      </c>
      <c r="F35" s="123">
        <f t="shared" si="0"/>
        <v>19151.4</v>
      </c>
      <c r="G35" s="124">
        <f t="shared" si="1"/>
        <v>0.2036177644710579</v>
      </c>
      <c r="I35" s="126"/>
      <c r="J35" s="126"/>
      <c r="K35" s="127"/>
      <c r="L35" s="128"/>
      <c r="M35" s="126"/>
      <c r="N35" s="126"/>
      <c r="O35" s="127"/>
      <c r="P35" s="128"/>
      <c r="Q35" s="126"/>
      <c r="R35" s="126"/>
      <c r="S35" s="127"/>
      <c r="T35" s="128"/>
      <c r="U35" s="126"/>
      <c r="V35" s="126"/>
      <c r="W35" s="127"/>
      <c r="X35" s="128"/>
      <c r="Y35" s="126"/>
      <c r="Z35" s="126"/>
      <c r="AA35" s="127"/>
      <c r="AB35" s="128"/>
      <c r="AC35" s="129"/>
      <c r="AD35" s="129"/>
    </row>
    <row r="36" spans="1:30" s="134" customFormat="1" ht="12">
      <c r="A36" s="151" t="s">
        <v>585</v>
      </c>
      <c r="B36" s="95" t="s">
        <v>622</v>
      </c>
      <c r="C36" s="131" t="s">
        <v>623</v>
      </c>
      <c r="D36" s="132">
        <v>4589</v>
      </c>
      <c r="E36" s="132">
        <v>2170.4</v>
      </c>
      <c r="F36" s="132">
        <f t="shared" si="0"/>
        <v>2418.6</v>
      </c>
      <c r="G36" s="133">
        <f t="shared" si="1"/>
        <v>0.4729570712573546</v>
      </c>
      <c r="I36" s="135"/>
      <c r="J36" s="135"/>
      <c r="K36" s="136"/>
      <c r="L36" s="137"/>
      <c r="M36" s="135"/>
      <c r="N36" s="135"/>
      <c r="O36" s="136"/>
      <c r="P36" s="137"/>
      <c r="Q36" s="135"/>
      <c r="R36" s="135"/>
      <c r="S36" s="136"/>
      <c r="T36" s="137"/>
      <c r="U36" s="135"/>
      <c r="V36" s="135"/>
      <c r="W36" s="136"/>
      <c r="X36" s="137"/>
      <c r="Y36" s="135"/>
      <c r="Z36" s="135"/>
      <c r="AA36" s="136"/>
      <c r="AB36" s="137"/>
      <c r="AC36" s="138"/>
      <c r="AD36" s="138"/>
    </row>
    <row r="37" spans="1:30" s="134" customFormat="1" ht="12">
      <c r="A37" s="151" t="s">
        <v>585</v>
      </c>
      <c r="B37" s="95" t="s">
        <v>624</v>
      </c>
      <c r="C37" s="131" t="s">
        <v>625</v>
      </c>
      <c r="D37" s="132">
        <v>19459</v>
      </c>
      <c r="E37" s="132">
        <v>2726.2</v>
      </c>
      <c r="F37" s="132">
        <f t="shared" si="0"/>
        <v>16732.8</v>
      </c>
      <c r="G37" s="133">
        <f t="shared" si="1"/>
        <v>0.14009969679839662</v>
      </c>
      <c r="I37" s="135"/>
      <c r="J37" s="135"/>
      <c r="K37" s="136"/>
      <c r="L37" s="137"/>
      <c r="M37" s="135"/>
      <c r="N37" s="135"/>
      <c r="O37" s="136"/>
      <c r="P37" s="137"/>
      <c r="Q37" s="135"/>
      <c r="R37" s="135"/>
      <c r="S37" s="136"/>
      <c r="T37" s="137"/>
      <c r="U37" s="135"/>
      <c r="V37" s="135"/>
      <c r="W37" s="136"/>
      <c r="X37" s="137"/>
      <c r="Y37" s="135"/>
      <c r="Z37" s="135"/>
      <c r="AA37" s="136"/>
      <c r="AB37" s="137"/>
      <c r="AC37" s="138"/>
      <c r="AD37" s="138"/>
    </row>
    <row r="38" spans="1:30" s="134" customFormat="1" ht="12" hidden="1">
      <c r="A38" s="151" t="s">
        <v>585</v>
      </c>
      <c r="B38" s="95" t="s">
        <v>626</v>
      </c>
      <c r="C38" s="131" t="s">
        <v>627</v>
      </c>
      <c r="D38" s="132">
        <v>0</v>
      </c>
      <c r="E38" s="132">
        <v>0</v>
      </c>
      <c r="F38" s="104">
        <f t="shared" si="0"/>
        <v>0</v>
      </c>
      <c r="G38" s="105" t="e">
        <f t="shared" si="1"/>
        <v>#DIV/0!</v>
      </c>
      <c r="I38" s="135">
        <f>SUM(M38,Q38,U38,Y38)</f>
        <v>71999.4</v>
      </c>
      <c r="J38" s="135">
        <f>SUM(N38,R38,V38,Z38)</f>
        <v>23642.2</v>
      </c>
      <c r="K38" s="136">
        <f>J38/I38</f>
        <v>0.3283666252774329</v>
      </c>
      <c r="L38" s="137">
        <f>J38-I38</f>
        <v>-48357.2</v>
      </c>
      <c r="M38" s="135">
        <v>68150</v>
      </c>
      <c r="N38" s="135">
        <v>23158.7</v>
      </c>
      <c r="O38" s="136">
        <f>N38/M38</f>
        <v>0.3398195157740279</v>
      </c>
      <c r="P38" s="137">
        <f>N38-M38</f>
        <v>-44991.3</v>
      </c>
      <c r="Q38" s="135">
        <v>3024</v>
      </c>
      <c r="R38" s="135">
        <v>292.7</v>
      </c>
      <c r="S38" s="136">
        <f>R38/Q38</f>
        <v>0.09679232804232804</v>
      </c>
      <c r="T38" s="137">
        <f>R38-Q38</f>
        <v>-2731.3</v>
      </c>
      <c r="U38" s="135">
        <v>473.4</v>
      </c>
      <c r="V38" s="135">
        <v>142</v>
      </c>
      <c r="W38" s="136">
        <f>V38/U38</f>
        <v>0.29995775242923534</v>
      </c>
      <c r="X38" s="137">
        <f>V38-U38</f>
        <v>-331.4</v>
      </c>
      <c r="Y38" s="135">
        <v>352</v>
      </c>
      <c r="Z38" s="135">
        <v>48.8</v>
      </c>
      <c r="AA38" s="136">
        <f>Z38/Y38</f>
        <v>0.13863636363636364</v>
      </c>
      <c r="AB38" s="137">
        <f>Z38-Y38</f>
        <v>-303.2</v>
      </c>
      <c r="AC38" s="138"/>
      <c r="AD38" s="138"/>
    </row>
    <row r="39" spans="1:30" s="114" customFormat="1" ht="12">
      <c r="A39" s="111" t="s">
        <v>580</v>
      </c>
      <c r="B39" s="92" t="s">
        <v>628</v>
      </c>
      <c r="C39" s="113" t="s">
        <v>629</v>
      </c>
      <c r="D39" s="104">
        <f>D40+D42</f>
        <v>5449</v>
      </c>
      <c r="E39" s="104">
        <f>E40+E42</f>
        <v>3430.1</v>
      </c>
      <c r="F39" s="104">
        <f t="shared" si="0"/>
        <v>2018.9</v>
      </c>
      <c r="G39" s="105">
        <f t="shared" si="1"/>
        <v>0.6294916498440081</v>
      </c>
      <c r="I39" s="115">
        <f>SUM(M39,Q39,U39,Y39)</f>
        <v>34</v>
      </c>
      <c r="J39" s="115">
        <f>SUM(N39,R39,V39,Z39)</f>
        <v>8.7</v>
      </c>
      <c r="K39" s="116">
        <f>J39/I39</f>
        <v>0.25588235294117645</v>
      </c>
      <c r="L39" s="117">
        <f>J39-I39</f>
        <v>-25.3</v>
      </c>
      <c r="M39" s="115"/>
      <c r="N39" s="115"/>
      <c r="O39" s="116" t="e">
        <f>N39/M39</f>
        <v>#DIV/0!</v>
      </c>
      <c r="P39" s="117">
        <f>N39-M39</f>
        <v>0</v>
      </c>
      <c r="Q39" s="115">
        <v>12</v>
      </c>
      <c r="R39" s="115">
        <v>0.6</v>
      </c>
      <c r="S39" s="116">
        <f>R39/Q39</f>
        <v>0.049999999999999996</v>
      </c>
      <c r="T39" s="117">
        <f>R39-Q39</f>
        <v>-11.4</v>
      </c>
      <c r="U39" s="115">
        <v>12</v>
      </c>
      <c r="V39" s="115">
        <v>6.2</v>
      </c>
      <c r="W39" s="116">
        <f>V39/U39</f>
        <v>0.5166666666666667</v>
      </c>
      <c r="X39" s="117">
        <f>V39-U39</f>
        <v>-5.8</v>
      </c>
      <c r="Y39" s="115">
        <v>10</v>
      </c>
      <c r="Z39" s="115">
        <v>1.9</v>
      </c>
      <c r="AA39" s="116">
        <f>Z39/Y39</f>
        <v>0.19</v>
      </c>
      <c r="AB39" s="117">
        <f>Z39-Y39</f>
        <v>-8.1</v>
      </c>
      <c r="AC39" s="118"/>
      <c r="AD39" s="118"/>
    </row>
    <row r="40" spans="1:30" s="154" customFormat="1" ht="24">
      <c r="A40" s="151">
        <v>182</v>
      </c>
      <c r="B40" s="152" t="s">
        <v>630</v>
      </c>
      <c r="C40" s="153" t="s">
        <v>631</v>
      </c>
      <c r="D40" s="132">
        <f>D41</f>
        <v>5350</v>
      </c>
      <c r="E40" s="132">
        <f>E41</f>
        <v>3415.1</v>
      </c>
      <c r="F40" s="132">
        <f t="shared" si="0"/>
        <v>1934.9</v>
      </c>
      <c r="G40" s="133">
        <f t="shared" si="1"/>
        <v>0.6383364485981309</v>
      </c>
      <c r="I40" s="155"/>
      <c r="J40" s="155"/>
      <c r="K40" s="156"/>
      <c r="L40" s="157"/>
      <c r="M40" s="155"/>
      <c r="N40" s="155"/>
      <c r="O40" s="156"/>
      <c r="P40" s="157"/>
      <c r="Q40" s="155"/>
      <c r="R40" s="155"/>
      <c r="S40" s="156"/>
      <c r="T40" s="157"/>
      <c r="U40" s="155"/>
      <c r="V40" s="155"/>
      <c r="W40" s="156"/>
      <c r="X40" s="157"/>
      <c r="Y40" s="155"/>
      <c r="Z40" s="155"/>
      <c r="AA40" s="156"/>
      <c r="AB40" s="157"/>
      <c r="AC40" s="158"/>
      <c r="AD40" s="158"/>
    </row>
    <row r="41" spans="1:30" s="154" customFormat="1" ht="36">
      <c r="A41" s="151">
        <v>182</v>
      </c>
      <c r="B41" s="152" t="s">
        <v>632</v>
      </c>
      <c r="C41" s="153" t="s">
        <v>633</v>
      </c>
      <c r="D41" s="132">
        <v>5350</v>
      </c>
      <c r="E41" s="132">
        <v>3415.1</v>
      </c>
      <c r="F41" s="132">
        <f t="shared" si="0"/>
        <v>1934.9</v>
      </c>
      <c r="G41" s="133">
        <f t="shared" si="1"/>
        <v>0.6383364485981309</v>
      </c>
      <c r="I41" s="155"/>
      <c r="J41" s="155"/>
      <c r="K41" s="156"/>
      <c r="L41" s="157"/>
      <c r="M41" s="155"/>
      <c r="N41" s="155"/>
      <c r="O41" s="156"/>
      <c r="P41" s="157"/>
      <c r="Q41" s="155"/>
      <c r="R41" s="155"/>
      <c r="S41" s="156"/>
      <c r="T41" s="157"/>
      <c r="U41" s="155"/>
      <c r="V41" s="155"/>
      <c r="W41" s="156"/>
      <c r="X41" s="157"/>
      <c r="Y41" s="155"/>
      <c r="Z41" s="155"/>
      <c r="AA41" s="156"/>
      <c r="AB41" s="157"/>
      <c r="AC41" s="158"/>
      <c r="AD41" s="158"/>
    </row>
    <row r="42" spans="1:30" s="154" customFormat="1" ht="24">
      <c r="A42" s="151">
        <v>713</v>
      </c>
      <c r="B42" s="152" t="s">
        <v>634</v>
      </c>
      <c r="C42" s="153" t="s">
        <v>635</v>
      </c>
      <c r="D42" s="132">
        <f>SUM(D43:D44)</f>
        <v>99</v>
      </c>
      <c r="E42" s="132">
        <f>SUM(E43:E44)</f>
        <v>15</v>
      </c>
      <c r="F42" s="132">
        <f t="shared" si="0"/>
        <v>84</v>
      </c>
      <c r="G42" s="133">
        <f t="shared" si="1"/>
        <v>0.15151515151515152</v>
      </c>
      <c r="I42" s="155"/>
      <c r="J42" s="155"/>
      <c r="K42" s="156"/>
      <c r="L42" s="157"/>
      <c r="M42" s="155"/>
      <c r="N42" s="155"/>
      <c r="O42" s="156"/>
      <c r="P42" s="157"/>
      <c r="Q42" s="155"/>
      <c r="R42" s="155"/>
      <c r="S42" s="156"/>
      <c r="T42" s="157"/>
      <c r="U42" s="155"/>
      <c r="V42" s="155"/>
      <c r="W42" s="156"/>
      <c r="X42" s="157"/>
      <c r="Y42" s="155"/>
      <c r="Z42" s="155"/>
      <c r="AA42" s="156"/>
      <c r="AB42" s="157"/>
      <c r="AC42" s="158"/>
      <c r="AD42" s="158"/>
    </row>
    <row r="43" spans="1:30" s="154" customFormat="1" ht="48" hidden="1">
      <c r="A43" s="151" t="s">
        <v>258</v>
      </c>
      <c r="B43" s="152" t="s">
        <v>636</v>
      </c>
      <c r="C43" s="159" t="s">
        <v>637</v>
      </c>
      <c r="D43" s="132">
        <v>0</v>
      </c>
      <c r="E43" s="132">
        <v>0</v>
      </c>
      <c r="F43" s="132">
        <f t="shared" si="0"/>
        <v>0</v>
      </c>
      <c r="G43" s="133" t="e">
        <f t="shared" si="1"/>
        <v>#DIV/0!</v>
      </c>
      <c r="I43" s="155"/>
      <c r="J43" s="155"/>
      <c r="K43" s="156"/>
      <c r="L43" s="157"/>
      <c r="M43" s="155"/>
      <c r="N43" s="155"/>
      <c r="O43" s="156"/>
      <c r="P43" s="157"/>
      <c r="Q43" s="155"/>
      <c r="R43" s="155"/>
      <c r="S43" s="156"/>
      <c r="T43" s="157"/>
      <c r="U43" s="155"/>
      <c r="V43" s="155"/>
      <c r="W43" s="156"/>
      <c r="X43" s="157"/>
      <c r="Y43" s="155"/>
      <c r="Z43" s="155"/>
      <c r="AA43" s="156"/>
      <c r="AB43" s="157"/>
      <c r="AC43" s="158"/>
      <c r="AD43" s="158"/>
    </row>
    <row r="44" spans="1:30" s="154" customFormat="1" ht="24">
      <c r="A44" s="151" t="s">
        <v>266</v>
      </c>
      <c r="B44" s="152" t="s">
        <v>638</v>
      </c>
      <c r="C44" s="153" t="s">
        <v>639</v>
      </c>
      <c r="D44" s="132">
        <v>99</v>
      </c>
      <c r="E44" s="132">
        <v>15</v>
      </c>
      <c r="F44" s="132">
        <f t="shared" si="0"/>
        <v>84</v>
      </c>
      <c r="G44" s="133">
        <f t="shared" si="1"/>
        <v>0.15151515151515152</v>
      </c>
      <c r="I44" s="155"/>
      <c r="J44" s="155"/>
      <c r="K44" s="156"/>
      <c r="L44" s="157"/>
      <c r="M44" s="155"/>
      <c r="N44" s="155"/>
      <c r="O44" s="156"/>
      <c r="P44" s="157"/>
      <c r="Q44" s="155"/>
      <c r="R44" s="155"/>
      <c r="S44" s="156"/>
      <c r="T44" s="157"/>
      <c r="U44" s="155"/>
      <c r="V44" s="155"/>
      <c r="W44" s="156"/>
      <c r="X44" s="157"/>
      <c r="Y44" s="155"/>
      <c r="Z44" s="155"/>
      <c r="AA44" s="156"/>
      <c r="AB44" s="157"/>
      <c r="AC44" s="158"/>
      <c r="AD44" s="158"/>
    </row>
    <row r="45" spans="1:30" s="114" customFormat="1" ht="24" hidden="1">
      <c r="A45" s="111" t="s">
        <v>580</v>
      </c>
      <c r="B45" s="92" t="s">
        <v>640</v>
      </c>
      <c r="C45" s="113" t="s">
        <v>641</v>
      </c>
      <c r="D45" s="104">
        <f>D46+D48</f>
        <v>0</v>
      </c>
      <c r="E45" s="104">
        <f>E46+E48</f>
        <v>0</v>
      </c>
      <c r="F45" s="104">
        <f t="shared" si="0"/>
        <v>0</v>
      </c>
      <c r="G45" s="105" t="e">
        <f t="shared" si="1"/>
        <v>#DIV/0!</v>
      </c>
      <c r="I45" s="115">
        <f>SUM(M45,Q45,U45,Y45)</f>
        <v>0</v>
      </c>
      <c r="J45" s="115">
        <f>SUM(N45,R45,V45,Z45)</f>
        <v>33.1</v>
      </c>
      <c r="K45" s="116" t="e">
        <f>J45/I45</f>
        <v>#DIV/0!</v>
      </c>
      <c r="L45" s="117">
        <f>J45-I45</f>
        <v>33.1</v>
      </c>
      <c r="M45" s="115"/>
      <c r="N45" s="115">
        <v>29.9</v>
      </c>
      <c r="O45" s="116" t="e">
        <f>N45/M45</f>
        <v>#DIV/0!</v>
      </c>
      <c r="P45" s="117">
        <f>N45-M45</f>
        <v>29.9</v>
      </c>
      <c r="Q45" s="115"/>
      <c r="R45" s="115">
        <v>3.7</v>
      </c>
      <c r="S45" s="116" t="e">
        <f>R45/Q45</f>
        <v>#DIV/0!</v>
      </c>
      <c r="T45" s="117">
        <f>R45-Q45</f>
        <v>3.7</v>
      </c>
      <c r="U45" s="115"/>
      <c r="V45" s="115">
        <v>-0.3</v>
      </c>
      <c r="W45" s="116" t="e">
        <f>V45/U45</f>
        <v>#DIV/0!</v>
      </c>
      <c r="X45" s="117">
        <f>V45-U45</f>
        <v>-0.3</v>
      </c>
      <c r="Y45" s="115"/>
      <c r="Z45" s="115">
        <v>-0.2</v>
      </c>
      <c r="AA45" s="116" t="e">
        <f>Z45/Y45</f>
        <v>#DIV/0!</v>
      </c>
      <c r="AB45" s="117">
        <f>Z45-Y45</f>
        <v>-0.2</v>
      </c>
      <c r="AC45" s="118"/>
      <c r="AD45" s="118"/>
    </row>
    <row r="46" spans="1:30" s="134" customFormat="1" ht="36" hidden="1">
      <c r="A46" s="160" t="s">
        <v>580</v>
      </c>
      <c r="B46" s="161" t="s">
        <v>642</v>
      </c>
      <c r="C46" s="131" t="s">
        <v>643</v>
      </c>
      <c r="D46" s="132">
        <f>D47</f>
        <v>0</v>
      </c>
      <c r="E46" s="132">
        <f>E47</f>
        <v>0</v>
      </c>
      <c r="F46" s="104">
        <f t="shared" si="0"/>
        <v>0</v>
      </c>
      <c r="G46" s="105" t="e">
        <f t="shared" si="1"/>
        <v>#DIV/0!</v>
      </c>
      <c r="I46" s="135"/>
      <c r="J46" s="135"/>
      <c r="K46" s="136"/>
      <c r="L46" s="137"/>
      <c r="M46" s="135"/>
      <c r="N46" s="135"/>
      <c r="O46" s="136"/>
      <c r="P46" s="137"/>
      <c r="Q46" s="135"/>
      <c r="R46" s="135"/>
      <c r="S46" s="136"/>
      <c r="T46" s="137"/>
      <c r="U46" s="135"/>
      <c r="V46" s="135"/>
      <c r="W46" s="136"/>
      <c r="X46" s="137"/>
      <c r="Y46" s="135"/>
      <c r="Z46" s="135"/>
      <c r="AA46" s="136"/>
      <c r="AB46" s="137"/>
      <c r="AC46" s="138"/>
      <c r="AD46" s="138"/>
    </row>
    <row r="47" spans="1:30" s="134" customFormat="1" ht="48" hidden="1">
      <c r="A47" s="160" t="s">
        <v>580</v>
      </c>
      <c r="B47" s="161" t="s">
        <v>644</v>
      </c>
      <c r="C47" s="131" t="s">
        <v>645</v>
      </c>
      <c r="D47" s="132">
        <v>0</v>
      </c>
      <c r="E47" s="132">
        <v>0</v>
      </c>
      <c r="F47" s="104">
        <f t="shared" si="0"/>
        <v>0</v>
      </c>
      <c r="G47" s="105" t="e">
        <f t="shared" si="1"/>
        <v>#DIV/0!</v>
      </c>
      <c r="I47" s="135"/>
      <c r="J47" s="135"/>
      <c r="K47" s="136"/>
      <c r="L47" s="137"/>
      <c r="M47" s="135"/>
      <c r="N47" s="135"/>
      <c r="O47" s="136"/>
      <c r="P47" s="137"/>
      <c r="Q47" s="135"/>
      <c r="R47" s="135"/>
      <c r="S47" s="136"/>
      <c r="T47" s="137"/>
      <c r="U47" s="135"/>
      <c r="V47" s="135"/>
      <c r="W47" s="136"/>
      <c r="X47" s="137"/>
      <c r="Y47" s="135"/>
      <c r="Z47" s="135"/>
      <c r="AA47" s="136"/>
      <c r="AB47" s="137"/>
      <c r="AC47" s="138"/>
      <c r="AD47" s="138"/>
    </row>
    <row r="48" spans="1:30" s="134" customFormat="1" ht="12" hidden="1">
      <c r="A48" s="160" t="s">
        <v>580</v>
      </c>
      <c r="B48" s="161" t="s">
        <v>646</v>
      </c>
      <c r="C48" s="131" t="s">
        <v>647</v>
      </c>
      <c r="D48" s="132">
        <f>D49</f>
        <v>0</v>
      </c>
      <c r="E48" s="132">
        <f>E49</f>
        <v>0</v>
      </c>
      <c r="F48" s="104">
        <f t="shared" si="0"/>
        <v>0</v>
      </c>
      <c r="G48" s="105" t="e">
        <f t="shared" si="1"/>
        <v>#DIV/0!</v>
      </c>
      <c r="I48" s="135"/>
      <c r="J48" s="135"/>
      <c r="K48" s="136"/>
      <c r="L48" s="137"/>
      <c r="M48" s="135"/>
      <c r="N48" s="135"/>
      <c r="O48" s="136"/>
      <c r="P48" s="137"/>
      <c r="Q48" s="135"/>
      <c r="R48" s="135"/>
      <c r="S48" s="136"/>
      <c r="T48" s="137"/>
      <c r="U48" s="135"/>
      <c r="V48" s="135"/>
      <c r="W48" s="136"/>
      <c r="X48" s="137"/>
      <c r="Y48" s="135"/>
      <c r="Z48" s="135"/>
      <c r="AA48" s="136"/>
      <c r="AB48" s="137"/>
      <c r="AC48" s="138"/>
      <c r="AD48" s="138"/>
    </row>
    <row r="49" spans="1:30" s="134" customFormat="1" ht="24" hidden="1">
      <c r="A49" s="160" t="s">
        <v>580</v>
      </c>
      <c r="B49" s="161" t="s">
        <v>648</v>
      </c>
      <c r="C49" s="131" t="s">
        <v>649</v>
      </c>
      <c r="D49" s="132">
        <v>0</v>
      </c>
      <c r="E49" s="132">
        <v>0</v>
      </c>
      <c r="F49" s="104">
        <f t="shared" si="0"/>
        <v>0</v>
      </c>
      <c r="G49" s="105" t="e">
        <f t="shared" si="1"/>
        <v>#DIV/0!</v>
      </c>
      <c r="I49" s="135"/>
      <c r="J49" s="135"/>
      <c r="K49" s="136"/>
      <c r="L49" s="137"/>
      <c r="M49" s="135"/>
      <c r="N49" s="135"/>
      <c r="O49" s="136"/>
      <c r="P49" s="137"/>
      <c r="Q49" s="135"/>
      <c r="R49" s="135"/>
      <c r="S49" s="136"/>
      <c r="T49" s="137"/>
      <c r="U49" s="135"/>
      <c r="V49" s="135"/>
      <c r="W49" s="136"/>
      <c r="X49" s="137"/>
      <c r="Y49" s="135"/>
      <c r="Z49" s="135"/>
      <c r="AA49" s="136"/>
      <c r="AB49" s="137"/>
      <c r="AC49" s="138"/>
      <c r="AD49" s="138"/>
    </row>
    <row r="50" spans="1:30" s="114" customFormat="1" ht="24">
      <c r="A50" s="111" t="s">
        <v>580</v>
      </c>
      <c r="B50" s="92" t="s">
        <v>650</v>
      </c>
      <c r="C50" s="113" t="s">
        <v>651</v>
      </c>
      <c r="D50" s="104">
        <f>D51+D61+D64</f>
        <v>25370.6</v>
      </c>
      <c r="E50" s="104">
        <f>E51+E61+E64</f>
        <v>8552.8</v>
      </c>
      <c r="F50" s="104">
        <f t="shared" si="0"/>
        <v>16817.8</v>
      </c>
      <c r="G50" s="105">
        <f t="shared" si="1"/>
        <v>0.3371146129772256</v>
      </c>
      <c r="I50" s="115"/>
      <c r="J50" s="115"/>
      <c r="K50" s="116"/>
      <c r="L50" s="117"/>
      <c r="M50" s="115"/>
      <c r="N50" s="115"/>
      <c r="O50" s="116"/>
      <c r="P50" s="117"/>
      <c r="Q50" s="115"/>
      <c r="R50" s="115"/>
      <c r="S50" s="116"/>
      <c r="T50" s="117"/>
      <c r="U50" s="115"/>
      <c r="V50" s="115"/>
      <c r="W50" s="116"/>
      <c r="X50" s="117"/>
      <c r="Y50" s="115"/>
      <c r="Z50" s="115"/>
      <c r="AA50" s="116"/>
      <c r="AB50" s="117"/>
      <c r="AC50" s="118"/>
      <c r="AD50" s="118"/>
    </row>
    <row r="51" spans="1:30" s="134" customFormat="1" ht="60">
      <c r="A51" s="151" t="s">
        <v>580</v>
      </c>
      <c r="B51" s="162" t="s">
        <v>652</v>
      </c>
      <c r="C51" s="131" t="s">
        <v>653</v>
      </c>
      <c r="D51" s="132">
        <f>D52+D55+D59+D57</f>
        <v>24730</v>
      </c>
      <c r="E51" s="132">
        <f>E52+E55+E59+E57</f>
        <v>8433.9</v>
      </c>
      <c r="F51" s="132">
        <f t="shared" si="0"/>
        <v>16296.1</v>
      </c>
      <c r="G51" s="133">
        <f t="shared" si="1"/>
        <v>0.34103922361504246</v>
      </c>
      <c r="I51" s="135">
        <f>SUM(M51,Q51,U51,Y51)</f>
        <v>12625.7</v>
      </c>
      <c r="J51" s="135">
        <f>SUM(N51,R51,V51,Z51)</f>
        <v>601.1999999999999</v>
      </c>
      <c r="K51" s="136">
        <f>J51/I51</f>
        <v>0.047617161820730725</v>
      </c>
      <c r="L51" s="137">
        <f>J51-I51</f>
        <v>-12024.5</v>
      </c>
      <c r="M51" s="135">
        <v>10000</v>
      </c>
      <c r="N51" s="135">
        <v>555.5</v>
      </c>
      <c r="O51" s="136">
        <f>N51/M51</f>
        <v>0.05555</v>
      </c>
      <c r="P51" s="137">
        <f>N51-M51</f>
        <v>-9444.5</v>
      </c>
      <c r="Q51" s="135">
        <v>725</v>
      </c>
      <c r="R51" s="135">
        <v>20.4</v>
      </c>
      <c r="S51" s="136">
        <f>R51/Q51</f>
        <v>0.02813793103448276</v>
      </c>
      <c r="T51" s="137">
        <f>R51-Q51</f>
        <v>-704.6</v>
      </c>
      <c r="U51" s="135">
        <v>220.7</v>
      </c>
      <c r="V51" s="135">
        <v>4.5</v>
      </c>
      <c r="W51" s="136">
        <f>V51/U51</f>
        <v>0.020389669234254646</v>
      </c>
      <c r="X51" s="137">
        <f>V51-U51</f>
        <v>-216.2</v>
      </c>
      <c r="Y51" s="135">
        <v>1680</v>
      </c>
      <c r="Z51" s="135">
        <v>20.8</v>
      </c>
      <c r="AA51" s="136">
        <f>Z51/Y51</f>
        <v>0.012380952380952381</v>
      </c>
      <c r="AB51" s="137">
        <f>Z51-Y51</f>
        <v>-1659.2</v>
      </c>
      <c r="AC51" s="138"/>
      <c r="AD51" s="138"/>
    </row>
    <row r="52" spans="1:30" s="154" customFormat="1" ht="48">
      <c r="A52" s="160" t="s">
        <v>580</v>
      </c>
      <c r="B52" s="162" t="s">
        <v>654</v>
      </c>
      <c r="C52" s="153" t="s">
        <v>655</v>
      </c>
      <c r="D52" s="132">
        <f>D53+D54</f>
        <v>16647</v>
      </c>
      <c r="E52" s="132">
        <f>E53+E54</f>
        <v>5389.7</v>
      </c>
      <c r="F52" s="132">
        <f t="shared" si="0"/>
        <v>11257.3</v>
      </c>
      <c r="G52" s="133">
        <f t="shared" si="1"/>
        <v>0.3237640415690515</v>
      </c>
      <c r="I52" s="155"/>
      <c r="J52" s="155"/>
      <c r="K52" s="156"/>
      <c r="L52" s="157"/>
      <c r="M52" s="155"/>
      <c r="N52" s="155"/>
      <c r="O52" s="156"/>
      <c r="P52" s="157"/>
      <c r="Q52" s="155"/>
      <c r="R52" s="155"/>
      <c r="S52" s="156"/>
      <c r="T52" s="157"/>
      <c r="U52" s="155"/>
      <c r="V52" s="155"/>
      <c r="W52" s="156"/>
      <c r="X52" s="157"/>
      <c r="Y52" s="155"/>
      <c r="Z52" s="155"/>
      <c r="AA52" s="156"/>
      <c r="AB52" s="157"/>
      <c r="AC52" s="158"/>
      <c r="AD52" s="158"/>
    </row>
    <row r="53" spans="1:30" s="154" customFormat="1" ht="60">
      <c r="A53" s="160" t="s">
        <v>580</v>
      </c>
      <c r="B53" s="162" t="s">
        <v>656</v>
      </c>
      <c r="C53" s="153" t="s">
        <v>657</v>
      </c>
      <c r="D53" s="132">
        <v>5785</v>
      </c>
      <c r="E53" s="132">
        <v>3101.5</v>
      </c>
      <c r="F53" s="132">
        <f t="shared" si="0"/>
        <v>2683.5</v>
      </c>
      <c r="G53" s="133">
        <f t="shared" si="1"/>
        <v>0.5361279170267934</v>
      </c>
      <c r="I53" s="155"/>
      <c r="J53" s="155"/>
      <c r="K53" s="156"/>
      <c r="L53" s="157"/>
      <c r="M53" s="155"/>
      <c r="N53" s="155"/>
      <c r="O53" s="156"/>
      <c r="P53" s="157"/>
      <c r="Q53" s="155"/>
      <c r="R53" s="155"/>
      <c r="S53" s="156"/>
      <c r="T53" s="157"/>
      <c r="U53" s="155"/>
      <c r="V53" s="155"/>
      <c r="W53" s="156"/>
      <c r="X53" s="157"/>
      <c r="Y53" s="155"/>
      <c r="Z53" s="155"/>
      <c r="AA53" s="156"/>
      <c r="AB53" s="157"/>
      <c r="AC53" s="158"/>
      <c r="AD53" s="158"/>
    </row>
    <row r="54" spans="1:30" s="154" customFormat="1" ht="60">
      <c r="A54" s="160" t="s">
        <v>580</v>
      </c>
      <c r="B54" s="162" t="s">
        <v>658</v>
      </c>
      <c r="C54" s="153" t="s">
        <v>659</v>
      </c>
      <c r="D54" s="132">
        <v>10862</v>
      </c>
      <c r="E54" s="132">
        <v>2288.2</v>
      </c>
      <c r="F54" s="132">
        <f t="shared" si="0"/>
        <v>8573.8</v>
      </c>
      <c r="G54" s="133">
        <f t="shared" si="1"/>
        <v>0.21066102006996867</v>
      </c>
      <c r="I54" s="155"/>
      <c r="J54" s="155"/>
      <c r="K54" s="156"/>
      <c r="L54" s="157"/>
      <c r="M54" s="155"/>
      <c r="N54" s="155"/>
      <c r="O54" s="156"/>
      <c r="P54" s="157"/>
      <c r="Q54" s="155"/>
      <c r="R54" s="155"/>
      <c r="S54" s="156"/>
      <c r="T54" s="157"/>
      <c r="U54" s="155"/>
      <c r="V54" s="155"/>
      <c r="W54" s="156"/>
      <c r="X54" s="157"/>
      <c r="Y54" s="155"/>
      <c r="Z54" s="155"/>
      <c r="AA54" s="156"/>
      <c r="AB54" s="157"/>
      <c r="AC54" s="158"/>
      <c r="AD54" s="158"/>
    </row>
    <row r="55" spans="1:30" s="134" customFormat="1" ht="60">
      <c r="A55" s="160" t="s">
        <v>263</v>
      </c>
      <c r="B55" s="162" t="s">
        <v>660</v>
      </c>
      <c r="C55" s="131" t="s">
        <v>661</v>
      </c>
      <c r="D55" s="132">
        <f>D56</f>
        <v>79.4</v>
      </c>
      <c r="E55" s="132">
        <f>E56</f>
        <v>0</v>
      </c>
      <c r="F55" s="132">
        <f t="shared" si="0"/>
        <v>79.4</v>
      </c>
      <c r="G55" s="133">
        <f t="shared" si="1"/>
        <v>0</v>
      </c>
      <c r="I55" s="135"/>
      <c r="J55" s="135"/>
      <c r="K55" s="136"/>
      <c r="L55" s="137"/>
      <c r="M55" s="135"/>
      <c r="N55" s="135"/>
      <c r="O55" s="136"/>
      <c r="P55" s="137"/>
      <c r="Q55" s="135"/>
      <c r="R55" s="135"/>
      <c r="S55" s="136"/>
      <c r="T55" s="137"/>
      <c r="U55" s="135"/>
      <c r="V55" s="135"/>
      <c r="W55" s="136"/>
      <c r="X55" s="137"/>
      <c r="Y55" s="135"/>
      <c r="Z55" s="135"/>
      <c r="AA55" s="136"/>
      <c r="AB55" s="137"/>
      <c r="AC55" s="138"/>
      <c r="AD55" s="138"/>
    </row>
    <row r="56" spans="1:30" s="134" customFormat="1" ht="48">
      <c r="A56" s="160" t="s">
        <v>263</v>
      </c>
      <c r="B56" s="162" t="s">
        <v>662</v>
      </c>
      <c r="C56" s="131" t="s">
        <v>663</v>
      </c>
      <c r="D56" s="132">
        <v>79.4</v>
      </c>
      <c r="E56" s="132">
        <v>0</v>
      </c>
      <c r="F56" s="132">
        <f t="shared" si="0"/>
        <v>79.4</v>
      </c>
      <c r="G56" s="133">
        <f t="shared" si="1"/>
        <v>0</v>
      </c>
      <c r="I56" s="135"/>
      <c r="J56" s="135"/>
      <c r="K56" s="136"/>
      <c r="L56" s="137"/>
      <c r="M56" s="135"/>
      <c r="N56" s="135"/>
      <c r="O56" s="136"/>
      <c r="P56" s="137"/>
      <c r="Q56" s="135"/>
      <c r="R56" s="135"/>
      <c r="S56" s="136"/>
      <c r="T56" s="137"/>
      <c r="U56" s="135"/>
      <c r="V56" s="135"/>
      <c r="W56" s="136"/>
      <c r="X56" s="137"/>
      <c r="Y56" s="135"/>
      <c r="Z56" s="135"/>
      <c r="AA56" s="136"/>
      <c r="AB56" s="137"/>
      <c r="AC56" s="138"/>
      <c r="AD56" s="138"/>
    </row>
    <row r="57" spans="1:30" s="134" customFormat="1" ht="60" hidden="1">
      <c r="A57" s="160" t="s">
        <v>580</v>
      </c>
      <c r="B57" s="162" t="s">
        <v>664</v>
      </c>
      <c r="C57" s="131" t="s">
        <v>665</v>
      </c>
      <c r="D57" s="132">
        <f>D58</f>
        <v>0</v>
      </c>
      <c r="E57" s="132">
        <f>E58</f>
        <v>0</v>
      </c>
      <c r="F57" s="132">
        <f t="shared" si="0"/>
        <v>0</v>
      </c>
      <c r="G57" s="133" t="e">
        <f t="shared" si="1"/>
        <v>#DIV/0!</v>
      </c>
      <c r="I57" s="135"/>
      <c r="J57" s="135"/>
      <c r="K57" s="136"/>
      <c r="L57" s="137"/>
      <c r="M57" s="135"/>
      <c r="N57" s="135"/>
      <c r="O57" s="136"/>
      <c r="P57" s="137"/>
      <c r="Q57" s="135"/>
      <c r="R57" s="135"/>
      <c r="S57" s="136"/>
      <c r="T57" s="137"/>
      <c r="U57" s="135"/>
      <c r="V57" s="135"/>
      <c r="W57" s="136"/>
      <c r="X57" s="137"/>
      <c r="Y57" s="135"/>
      <c r="Z57" s="135"/>
      <c r="AA57" s="136"/>
      <c r="AB57" s="137"/>
      <c r="AC57" s="138"/>
      <c r="AD57" s="138"/>
    </row>
    <row r="58" spans="1:30" s="134" customFormat="1" ht="48" hidden="1">
      <c r="A58" s="160" t="s">
        <v>263</v>
      </c>
      <c r="B58" s="162" t="s">
        <v>666</v>
      </c>
      <c r="C58" s="131" t="s">
        <v>667</v>
      </c>
      <c r="D58" s="132">
        <v>0</v>
      </c>
      <c r="E58" s="132">
        <v>0</v>
      </c>
      <c r="F58" s="132">
        <f t="shared" si="0"/>
        <v>0</v>
      </c>
      <c r="G58" s="133" t="e">
        <f t="shared" si="1"/>
        <v>#DIV/0!</v>
      </c>
      <c r="I58" s="135"/>
      <c r="J58" s="135"/>
      <c r="K58" s="136"/>
      <c r="L58" s="137"/>
      <c r="M58" s="135"/>
      <c r="N58" s="135"/>
      <c r="O58" s="136"/>
      <c r="P58" s="137"/>
      <c r="Q58" s="135"/>
      <c r="R58" s="135"/>
      <c r="S58" s="136"/>
      <c r="T58" s="137"/>
      <c r="U58" s="135"/>
      <c r="V58" s="135"/>
      <c r="W58" s="136"/>
      <c r="X58" s="137"/>
      <c r="Y58" s="135"/>
      <c r="Z58" s="135"/>
      <c r="AA58" s="136"/>
      <c r="AB58" s="137"/>
      <c r="AC58" s="138"/>
      <c r="AD58" s="138"/>
    </row>
    <row r="59" spans="1:30" s="134" customFormat="1" ht="24">
      <c r="A59" s="160" t="s">
        <v>263</v>
      </c>
      <c r="B59" s="162" t="s">
        <v>668</v>
      </c>
      <c r="C59" s="131" t="s">
        <v>669</v>
      </c>
      <c r="D59" s="132">
        <f>D60</f>
        <v>8003.6</v>
      </c>
      <c r="E59" s="132">
        <f>E60</f>
        <v>3044.2</v>
      </c>
      <c r="F59" s="132">
        <f t="shared" si="0"/>
        <v>4959.400000000001</v>
      </c>
      <c r="G59" s="133">
        <f t="shared" si="1"/>
        <v>0.38035384077165274</v>
      </c>
      <c r="I59" s="135"/>
      <c r="J59" s="135"/>
      <c r="K59" s="136"/>
      <c r="L59" s="137"/>
      <c r="M59" s="135"/>
      <c r="N59" s="135"/>
      <c r="O59" s="136"/>
      <c r="P59" s="137"/>
      <c r="Q59" s="135"/>
      <c r="R59" s="135"/>
      <c r="S59" s="136"/>
      <c r="T59" s="137"/>
      <c r="U59" s="135"/>
      <c r="V59" s="135"/>
      <c r="W59" s="136"/>
      <c r="X59" s="137"/>
      <c r="Y59" s="135"/>
      <c r="Z59" s="135"/>
      <c r="AA59" s="136"/>
      <c r="AB59" s="137"/>
      <c r="AC59" s="138"/>
      <c r="AD59" s="138"/>
    </row>
    <row r="60" spans="1:30" s="134" customFormat="1" ht="24">
      <c r="A60" s="160" t="s">
        <v>263</v>
      </c>
      <c r="B60" s="162" t="s">
        <v>670</v>
      </c>
      <c r="C60" s="131" t="s">
        <v>671</v>
      </c>
      <c r="D60" s="132">
        <v>8003.6</v>
      </c>
      <c r="E60" s="132">
        <v>3044.2</v>
      </c>
      <c r="F60" s="132">
        <f t="shared" si="0"/>
        <v>4959.400000000001</v>
      </c>
      <c r="G60" s="133">
        <f t="shared" si="1"/>
        <v>0.38035384077165274</v>
      </c>
      <c r="I60" s="135"/>
      <c r="J60" s="135"/>
      <c r="K60" s="136"/>
      <c r="L60" s="137"/>
      <c r="M60" s="135"/>
      <c r="N60" s="135"/>
      <c r="O60" s="136"/>
      <c r="P60" s="137"/>
      <c r="Q60" s="135"/>
      <c r="R60" s="135"/>
      <c r="S60" s="136"/>
      <c r="T60" s="137"/>
      <c r="U60" s="135"/>
      <c r="V60" s="135"/>
      <c r="W60" s="136"/>
      <c r="X60" s="137"/>
      <c r="Y60" s="135"/>
      <c r="Z60" s="135"/>
      <c r="AA60" s="136"/>
      <c r="AB60" s="137"/>
      <c r="AC60" s="138"/>
      <c r="AD60" s="138"/>
    </row>
    <row r="61" spans="1:30" s="134" customFormat="1" ht="12">
      <c r="A61" s="160" t="s">
        <v>580</v>
      </c>
      <c r="B61" s="162" t="s">
        <v>672</v>
      </c>
      <c r="C61" s="131" t="s">
        <v>673</v>
      </c>
      <c r="D61" s="132">
        <f aca="true" t="shared" si="3" ref="D61:E64">D62</f>
        <v>532.5</v>
      </c>
      <c r="E61" s="132">
        <f t="shared" si="3"/>
        <v>102.6</v>
      </c>
      <c r="F61" s="132">
        <f t="shared" si="0"/>
        <v>429.9</v>
      </c>
      <c r="G61" s="133">
        <f t="shared" si="1"/>
        <v>0.19267605633802815</v>
      </c>
      <c r="I61" s="135"/>
      <c r="J61" s="135"/>
      <c r="K61" s="136"/>
      <c r="L61" s="137"/>
      <c r="M61" s="135"/>
      <c r="N61" s="135"/>
      <c r="O61" s="136"/>
      <c r="P61" s="137"/>
      <c r="Q61" s="135"/>
      <c r="R61" s="135"/>
      <c r="S61" s="136"/>
      <c r="T61" s="137"/>
      <c r="U61" s="135"/>
      <c r="V61" s="135"/>
      <c r="W61" s="136"/>
      <c r="X61" s="137"/>
      <c r="Y61" s="135"/>
      <c r="Z61" s="135"/>
      <c r="AA61" s="136"/>
      <c r="AB61" s="137"/>
      <c r="AC61" s="138"/>
      <c r="AD61" s="138"/>
    </row>
    <row r="62" spans="1:30" s="134" customFormat="1" ht="36">
      <c r="A62" s="160" t="s">
        <v>580</v>
      </c>
      <c r="B62" s="162" t="s">
        <v>674</v>
      </c>
      <c r="C62" s="131" t="s">
        <v>675</v>
      </c>
      <c r="D62" s="132">
        <f t="shared" si="3"/>
        <v>532.5</v>
      </c>
      <c r="E62" s="132">
        <f t="shared" si="3"/>
        <v>102.6</v>
      </c>
      <c r="F62" s="132">
        <f t="shared" si="0"/>
        <v>429.9</v>
      </c>
      <c r="G62" s="133">
        <f t="shared" si="1"/>
        <v>0.19267605633802815</v>
      </c>
      <c r="I62" s="135"/>
      <c r="J62" s="135"/>
      <c r="K62" s="136"/>
      <c r="L62" s="137"/>
      <c r="M62" s="135"/>
      <c r="N62" s="135"/>
      <c r="O62" s="136"/>
      <c r="P62" s="137"/>
      <c r="Q62" s="135"/>
      <c r="R62" s="135"/>
      <c r="S62" s="136"/>
      <c r="T62" s="137"/>
      <c r="U62" s="135"/>
      <c r="V62" s="135"/>
      <c r="W62" s="136"/>
      <c r="X62" s="137"/>
      <c r="Y62" s="135"/>
      <c r="Z62" s="135"/>
      <c r="AA62" s="136"/>
      <c r="AB62" s="137"/>
      <c r="AC62" s="138"/>
      <c r="AD62" s="138"/>
    </row>
    <row r="63" spans="1:30" s="134" customFormat="1" ht="36">
      <c r="A63" s="160" t="s">
        <v>263</v>
      </c>
      <c r="B63" s="162" t="s">
        <v>676</v>
      </c>
      <c r="C63" s="131" t="s">
        <v>677</v>
      </c>
      <c r="D63" s="132">
        <v>532.5</v>
      </c>
      <c r="E63" s="132">
        <v>102.6</v>
      </c>
      <c r="F63" s="132">
        <f t="shared" si="0"/>
        <v>429.9</v>
      </c>
      <c r="G63" s="133">
        <f t="shared" si="1"/>
        <v>0.19267605633802815</v>
      </c>
      <c r="I63" s="135"/>
      <c r="J63" s="135"/>
      <c r="K63" s="136"/>
      <c r="L63" s="137"/>
      <c r="M63" s="135"/>
      <c r="N63" s="135"/>
      <c r="O63" s="136"/>
      <c r="P63" s="137"/>
      <c r="Q63" s="135"/>
      <c r="R63" s="135"/>
      <c r="S63" s="136"/>
      <c r="T63" s="137"/>
      <c r="U63" s="135"/>
      <c r="V63" s="135"/>
      <c r="W63" s="136"/>
      <c r="X63" s="137"/>
      <c r="Y63" s="135"/>
      <c r="Z63" s="135"/>
      <c r="AA63" s="136"/>
      <c r="AB63" s="137"/>
      <c r="AC63" s="138"/>
      <c r="AD63" s="138"/>
    </row>
    <row r="64" spans="1:30" s="134" customFormat="1" ht="60">
      <c r="A64" s="160" t="s">
        <v>263</v>
      </c>
      <c r="B64" s="162" t="s">
        <v>678</v>
      </c>
      <c r="C64" s="131" t="s">
        <v>679</v>
      </c>
      <c r="D64" s="132">
        <f t="shared" si="3"/>
        <v>108.1</v>
      </c>
      <c r="E64" s="132">
        <f t="shared" si="3"/>
        <v>16.3</v>
      </c>
      <c r="F64" s="132">
        <f t="shared" si="0"/>
        <v>91.8</v>
      </c>
      <c r="G64" s="133">
        <f t="shared" si="1"/>
        <v>0.150786308973173</v>
      </c>
      <c r="I64" s="135"/>
      <c r="J64" s="135"/>
      <c r="K64" s="136"/>
      <c r="L64" s="137"/>
      <c r="M64" s="135"/>
      <c r="N64" s="135"/>
      <c r="O64" s="136"/>
      <c r="P64" s="137"/>
      <c r="Q64" s="135"/>
      <c r="R64" s="135"/>
      <c r="S64" s="136"/>
      <c r="T64" s="137"/>
      <c r="U64" s="135"/>
      <c r="V64" s="135"/>
      <c r="W64" s="136"/>
      <c r="X64" s="137"/>
      <c r="Y64" s="135"/>
      <c r="Z64" s="135"/>
      <c r="AA64" s="136"/>
      <c r="AB64" s="137"/>
      <c r="AC64" s="138"/>
      <c r="AD64" s="138"/>
    </row>
    <row r="65" spans="1:30" s="134" customFormat="1" ht="60">
      <c r="A65" s="160" t="s">
        <v>263</v>
      </c>
      <c r="B65" s="162" t="s">
        <v>680</v>
      </c>
      <c r="C65" s="131" t="s">
        <v>681</v>
      </c>
      <c r="D65" s="132">
        <v>108.1</v>
      </c>
      <c r="E65" s="132">
        <v>16.3</v>
      </c>
      <c r="F65" s="132">
        <f t="shared" si="0"/>
        <v>91.8</v>
      </c>
      <c r="G65" s="133">
        <f t="shared" si="1"/>
        <v>0.150786308973173</v>
      </c>
      <c r="I65" s="135"/>
      <c r="J65" s="135"/>
      <c r="K65" s="136"/>
      <c r="L65" s="137"/>
      <c r="M65" s="135"/>
      <c r="N65" s="135"/>
      <c r="O65" s="136"/>
      <c r="P65" s="137"/>
      <c r="Q65" s="135"/>
      <c r="R65" s="135"/>
      <c r="S65" s="136"/>
      <c r="T65" s="137"/>
      <c r="U65" s="135"/>
      <c r="V65" s="135"/>
      <c r="W65" s="136"/>
      <c r="X65" s="137"/>
      <c r="Y65" s="135"/>
      <c r="Z65" s="135"/>
      <c r="AA65" s="136"/>
      <c r="AB65" s="137"/>
      <c r="AC65" s="138"/>
      <c r="AD65" s="138"/>
    </row>
    <row r="66" spans="1:30" s="114" customFormat="1" ht="12">
      <c r="A66" s="111" t="s">
        <v>580</v>
      </c>
      <c r="B66" s="140" t="s">
        <v>682</v>
      </c>
      <c r="C66" s="113" t="s">
        <v>683</v>
      </c>
      <c r="D66" s="104">
        <f>D67</f>
        <v>6340.7</v>
      </c>
      <c r="E66" s="104">
        <f>E67</f>
        <v>3041.2000000000003</v>
      </c>
      <c r="F66" s="104">
        <f t="shared" si="0"/>
        <v>3299.4999999999995</v>
      </c>
      <c r="G66" s="105">
        <f t="shared" si="1"/>
        <v>0.47963158641790343</v>
      </c>
      <c r="I66" s="115">
        <f>SUM(M66,Q66,U66,Y66)</f>
        <v>0</v>
      </c>
      <c r="J66" s="115">
        <f>SUM(N66,R66,V66,Z66)</f>
        <v>0</v>
      </c>
      <c r="K66" s="116" t="e">
        <f>J66/I66</f>
        <v>#DIV/0!</v>
      </c>
      <c r="L66" s="117">
        <f>J66-I66</f>
        <v>0</v>
      </c>
      <c r="M66" s="115"/>
      <c r="N66" s="115"/>
      <c r="O66" s="116" t="e">
        <f>N66/M66</f>
        <v>#DIV/0!</v>
      </c>
      <c r="P66" s="117">
        <f>N66-M66</f>
        <v>0</v>
      </c>
      <c r="Q66" s="115"/>
      <c r="R66" s="115"/>
      <c r="S66" s="116" t="e">
        <f>R66/Q66</f>
        <v>#DIV/0!</v>
      </c>
      <c r="T66" s="117">
        <f>R66-Q66</f>
        <v>0</v>
      </c>
      <c r="U66" s="115"/>
      <c r="V66" s="115"/>
      <c r="W66" s="116" t="e">
        <f>V66/U66</f>
        <v>#DIV/0!</v>
      </c>
      <c r="X66" s="117">
        <f>V66-U66</f>
        <v>0</v>
      </c>
      <c r="Y66" s="115"/>
      <c r="Z66" s="115"/>
      <c r="AA66" s="116" t="e">
        <f>Z66/Y66</f>
        <v>#DIV/0!</v>
      </c>
      <c r="AB66" s="117">
        <f>Z66-Y66</f>
        <v>0</v>
      </c>
      <c r="AC66" s="118"/>
      <c r="AD66" s="118"/>
    </row>
    <row r="67" spans="1:30" s="154" customFormat="1" ht="12">
      <c r="A67" s="160" t="s">
        <v>684</v>
      </c>
      <c r="B67" s="162" t="s">
        <v>685</v>
      </c>
      <c r="C67" s="153" t="s">
        <v>686</v>
      </c>
      <c r="D67" s="132">
        <f>SUM(D68:D73)</f>
        <v>6340.7</v>
      </c>
      <c r="E67" s="132">
        <f>SUM(E68:E73)</f>
        <v>3041.2000000000003</v>
      </c>
      <c r="F67" s="132">
        <f t="shared" si="0"/>
        <v>3299.4999999999995</v>
      </c>
      <c r="G67" s="133">
        <f t="shared" si="1"/>
        <v>0.47963158641790343</v>
      </c>
      <c r="I67" s="155"/>
      <c r="J67" s="155"/>
      <c r="K67" s="156"/>
      <c r="L67" s="157"/>
      <c r="M67" s="155"/>
      <c r="N67" s="155"/>
      <c r="O67" s="156"/>
      <c r="P67" s="157"/>
      <c r="Q67" s="155"/>
      <c r="R67" s="155"/>
      <c r="S67" s="156"/>
      <c r="T67" s="157"/>
      <c r="U67" s="155"/>
      <c r="V67" s="155"/>
      <c r="W67" s="156"/>
      <c r="X67" s="157"/>
      <c r="Y67" s="155"/>
      <c r="Z67" s="155"/>
      <c r="AA67" s="156"/>
      <c r="AB67" s="157"/>
      <c r="AC67" s="158"/>
      <c r="AD67" s="158"/>
    </row>
    <row r="68" spans="1:30" s="154" customFormat="1" ht="24">
      <c r="A68" s="160" t="s">
        <v>684</v>
      </c>
      <c r="B68" s="162" t="s">
        <v>687</v>
      </c>
      <c r="C68" s="153" t="s">
        <v>688</v>
      </c>
      <c r="D68" s="132">
        <v>248.7</v>
      </c>
      <c r="E68" s="132">
        <v>147.3</v>
      </c>
      <c r="F68" s="132">
        <f t="shared" si="0"/>
        <v>101.39999999999998</v>
      </c>
      <c r="G68" s="133">
        <f t="shared" si="1"/>
        <v>0.592279855247286</v>
      </c>
      <c r="I68" s="155"/>
      <c r="J68" s="155"/>
      <c r="K68" s="156"/>
      <c r="L68" s="157"/>
      <c r="M68" s="155"/>
      <c r="N68" s="155"/>
      <c r="O68" s="156"/>
      <c r="P68" s="157"/>
      <c r="Q68" s="155"/>
      <c r="R68" s="155"/>
      <c r="S68" s="156"/>
      <c r="T68" s="157"/>
      <c r="U68" s="155"/>
      <c r="V68" s="155"/>
      <c r="W68" s="156"/>
      <c r="X68" s="157"/>
      <c r="Y68" s="155"/>
      <c r="Z68" s="155"/>
      <c r="AA68" s="156"/>
      <c r="AB68" s="157"/>
      <c r="AC68" s="158"/>
      <c r="AD68" s="158"/>
    </row>
    <row r="69" spans="1:30" s="154" customFormat="1" ht="24">
      <c r="A69" s="160" t="s">
        <v>684</v>
      </c>
      <c r="B69" s="162" t="s">
        <v>689</v>
      </c>
      <c r="C69" s="153" t="s">
        <v>690</v>
      </c>
      <c r="D69" s="132">
        <v>16</v>
      </c>
      <c r="E69" s="132">
        <v>14.1</v>
      </c>
      <c r="F69" s="132">
        <f t="shared" si="0"/>
        <v>1.9000000000000004</v>
      </c>
      <c r="G69" s="133">
        <f t="shared" si="1"/>
        <v>0.88125</v>
      </c>
      <c r="I69" s="155"/>
      <c r="J69" s="155"/>
      <c r="K69" s="156"/>
      <c r="L69" s="157"/>
      <c r="M69" s="155"/>
      <c r="N69" s="155"/>
      <c r="O69" s="156"/>
      <c r="P69" s="157"/>
      <c r="Q69" s="155"/>
      <c r="R69" s="155"/>
      <c r="S69" s="156"/>
      <c r="T69" s="157"/>
      <c r="U69" s="155"/>
      <c r="V69" s="155"/>
      <c r="W69" s="156"/>
      <c r="X69" s="157"/>
      <c r="Y69" s="155"/>
      <c r="Z69" s="155"/>
      <c r="AA69" s="156"/>
      <c r="AB69" s="157"/>
      <c r="AC69" s="158"/>
      <c r="AD69" s="158"/>
    </row>
    <row r="70" spans="1:30" s="154" customFormat="1" ht="12">
      <c r="A70" s="160" t="s">
        <v>684</v>
      </c>
      <c r="B70" s="162" t="s">
        <v>691</v>
      </c>
      <c r="C70" s="153" t="s">
        <v>692</v>
      </c>
      <c r="D70" s="132">
        <v>2797</v>
      </c>
      <c r="E70" s="132">
        <v>1057.4</v>
      </c>
      <c r="F70" s="132">
        <f t="shared" si="0"/>
        <v>1739.6</v>
      </c>
      <c r="G70" s="133">
        <f t="shared" si="1"/>
        <v>0.37804790847336434</v>
      </c>
      <c r="I70" s="155"/>
      <c r="J70" s="155"/>
      <c r="K70" s="156"/>
      <c r="L70" s="157"/>
      <c r="M70" s="155"/>
      <c r="N70" s="155"/>
      <c r="O70" s="156"/>
      <c r="P70" s="157"/>
      <c r="Q70" s="155"/>
      <c r="R70" s="155"/>
      <c r="S70" s="156"/>
      <c r="T70" s="157"/>
      <c r="U70" s="155"/>
      <c r="V70" s="155"/>
      <c r="W70" s="156"/>
      <c r="X70" s="157"/>
      <c r="Y70" s="155"/>
      <c r="Z70" s="155"/>
      <c r="AA70" s="156"/>
      <c r="AB70" s="157"/>
      <c r="AC70" s="158"/>
      <c r="AD70" s="158"/>
    </row>
    <row r="71" spans="1:30" s="154" customFormat="1" ht="12">
      <c r="A71" s="160" t="s">
        <v>684</v>
      </c>
      <c r="B71" s="162" t="s">
        <v>693</v>
      </c>
      <c r="C71" s="153" t="s">
        <v>694</v>
      </c>
      <c r="D71" s="132">
        <v>3178</v>
      </c>
      <c r="E71" s="132">
        <v>1786.4</v>
      </c>
      <c r="F71" s="132">
        <f t="shared" si="0"/>
        <v>1391.6</v>
      </c>
      <c r="G71" s="133">
        <f t="shared" si="1"/>
        <v>0.562114537444934</v>
      </c>
      <c r="I71" s="155"/>
      <c r="J71" s="155"/>
      <c r="K71" s="156"/>
      <c r="L71" s="157"/>
      <c r="M71" s="155"/>
      <c r="N71" s="155"/>
      <c r="O71" s="156"/>
      <c r="P71" s="157"/>
      <c r="Q71" s="155"/>
      <c r="R71" s="155"/>
      <c r="S71" s="156"/>
      <c r="T71" s="157"/>
      <c r="U71" s="155"/>
      <c r="V71" s="155"/>
      <c r="W71" s="156"/>
      <c r="X71" s="157"/>
      <c r="Y71" s="155"/>
      <c r="Z71" s="155"/>
      <c r="AA71" s="156"/>
      <c r="AB71" s="157"/>
      <c r="AC71" s="158"/>
      <c r="AD71" s="158"/>
    </row>
    <row r="72" spans="1:30" s="154" customFormat="1" ht="12" hidden="1">
      <c r="A72" s="160" t="s">
        <v>684</v>
      </c>
      <c r="B72" s="162" t="s">
        <v>695</v>
      </c>
      <c r="C72" s="153" t="s">
        <v>696</v>
      </c>
      <c r="D72" s="132">
        <v>0</v>
      </c>
      <c r="E72" s="132">
        <v>0</v>
      </c>
      <c r="F72" s="132">
        <f t="shared" si="0"/>
        <v>0</v>
      </c>
      <c r="G72" s="133" t="e">
        <f t="shared" si="1"/>
        <v>#DIV/0!</v>
      </c>
      <c r="I72" s="155"/>
      <c r="J72" s="155"/>
      <c r="K72" s="156"/>
      <c r="L72" s="157"/>
      <c r="M72" s="155"/>
      <c r="N72" s="155"/>
      <c r="O72" s="156"/>
      <c r="P72" s="157"/>
      <c r="Q72" s="155"/>
      <c r="R72" s="155"/>
      <c r="S72" s="156"/>
      <c r="T72" s="157"/>
      <c r="U72" s="155"/>
      <c r="V72" s="155"/>
      <c r="W72" s="156"/>
      <c r="X72" s="157"/>
      <c r="Y72" s="155"/>
      <c r="Z72" s="155"/>
      <c r="AA72" s="156"/>
      <c r="AB72" s="157"/>
      <c r="AC72" s="158"/>
      <c r="AD72" s="158"/>
    </row>
    <row r="73" spans="1:30" s="154" customFormat="1" ht="24">
      <c r="A73" s="160" t="s">
        <v>684</v>
      </c>
      <c r="B73" s="162" t="s">
        <v>697</v>
      </c>
      <c r="C73" s="153" t="s">
        <v>698</v>
      </c>
      <c r="D73" s="132">
        <v>101</v>
      </c>
      <c r="E73" s="132">
        <v>36</v>
      </c>
      <c r="F73" s="132">
        <f t="shared" si="0"/>
        <v>65</v>
      </c>
      <c r="G73" s="133">
        <f t="shared" si="1"/>
        <v>0.3564356435643564</v>
      </c>
      <c r="I73" s="155"/>
      <c r="J73" s="155"/>
      <c r="K73" s="156"/>
      <c r="L73" s="157"/>
      <c r="M73" s="155"/>
      <c r="N73" s="155"/>
      <c r="O73" s="156"/>
      <c r="P73" s="157"/>
      <c r="Q73" s="155"/>
      <c r="R73" s="155"/>
      <c r="S73" s="156"/>
      <c r="T73" s="157"/>
      <c r="U73" s="155"/>
      <c r="V73" s="155"/>
      <c r="W73" s="156"/>
      <c r="X73" s="157"/>
      <c r="Y73" s="155"/>
      <c r="Z73" s="155"/>
      <c r="AA73" s="156"/>
      <c r="AB73" s="157"/>
      <c r="AC73" s="158"/>
      <c r="AD73" s="158"/>
    </row>
    <row r="74" spans="1:30" s="114" customFormat="1" ht="24">
      <c r="A74" s="111" t="s">
        <v>580</v>
      </c>
      <c r="B74" s="140" t="s">
        <v>699</v>
      </c>
      <c r="C74" s="113" t="s">
        <v>700</v>
      </c>
      <c r="D74" s="104">
        <f>D75+D77</f>
        <v>0</v>
      </c>
      <c r="E74" s="104">
        <f>E75+E77</f>
        <v>144.9</v>
      </c>
      <c r="F74" s="104">
        <f t="shared" si="0"/>
        <v>-144.9</v>
      </c>
      <c r="G74" s="105" t="e">
        <f t="shared" si="1"/>
        <v>#DIV/0!</v>
      </c>
      <c r="I74" s="115"/>
      <c r="J74" s="115"/>
      <c r="K74" s="116"/>
      <c r="L74" s="117"/>
      <c r="M74" s="115"/>
      <c r="N74" s="115"/>
      <c r="O74" s="116"/>
      <c r="P74" s="117"/>
      <c r="Q74" s="115"/>
      <c r="R74" s="115"/>
      <c r="S74" s="116"/>
      <c r="T74" s="117"/>
      <c r="U74" s="115"/>
      <c r="V74" s="115"/>
      <c r="W74" s="116"/>
      <c r="X74" s="117"/>
      <c r="Y74" s="115"/>
      <c r="Z74" s="115"/>
      <c r="AA74" s="116"/>
      <c r="AB74" s="117"/>
      <c r="AC74" s="118"/>
      <c r="AD74" s="118"/>
    </row>
    <row r="75" spans="1:30" s="114" customFormat="1" ht="12">
      <c r="A75" s="160" t="s">
        <v>266</v>
      </c>
      <c r="B75" s="162" t="s">
        <v>701</v>
      </c>
      <c r="C75" s="153" t="s">
        <v>702</v>
      </c>
      <c r="D75" s="132">
        <f>D76</f>
        <v>0</v>
      </c>
      <c r="E75" s="132">
        <f>E76</f>
        <v>8.4</v>
      </c>
      <c r="F75" s="132">
        <f t="shared" si="0"/>
        <v>-8.4</v>
      </c>
      <c r="G75" s="133" t="e">
        <f t="shared" si="1"/>
        <v>#DIV/0!</v>
      </c>
      <c r="I75" s="115">
        <f>SUM(M75,Q75,U75,Y75)</f>
        <v>0</v>
      </c>
      <c r="J75" s="115">
        <f>SUM(N75,R75,V75,Z75)</f>
        <v>0</v>
      </c>
      <c r="K75" s="116" t="e">
        <f>J75/I75</f>
        <v>#DIV/0!</v>
      </c>
      <c r="L75" s="117">
        <f>J75-I75</f>
        <v>0</v>
      </c>
      <c r="M75" s="115"/>
      <c r="N75" s="115"/>
      <c r="O75" s="116" t="e">
        <f>N75/M75</f>
        <v>#DIV/0!</v>
      </c>
      <c r="P75" s="117">
        <f>N75-M75</f>
        <v>0</v>
      </c>
      <c r="Q75" s="115"/>
      <c r="R75" s="115"/>
      <c r="S75" s="116" t="e">
        <f>R75/Q75</f>
        <v>#DIV/0!</v>
      </c>
      <c r="T75" s="117">
        <f>R75-Q75</f>
        <v>0</v>
      </c>
      <c r="U75" s="115"/>
      <c r="V75" s="115"/>
      <c r="W75" s="116" t="e">
        <f>V75/U75</f>
        <v>#DIV/0!</v>
      </c>
      <c r="X75" s="117">
        <f>V75-U75</f>
        <v>0</v>
      </c>
      <c r="Y75" s="115"/>
      <c r="Z75" s="115"/>
      <c r="AA75" s="116" t="e">
        <f>Z75/Y75</f>
        <v>#DIV/0!</v>
      </c>
      <c r="AB75" s="117">
        <f>Z75-Y75</f>
        <v>0</v>
      </c>
      <c r="AC75" s="118"/>
      <c r="AD75" s="118"/>
    </row>
    <row r="76" spans="1:30" s="154" customFormat="1" ht="24">
      <c r="A76" s="160" t="s">
        <v>266</v>
      </c>
      <c r="B76" s="162" t="s">
        <v>703</v>
      </c>
      <c r="C76" s="153" t="s">
        <v>704</v>
      </c>
      <c r="D76" s="132">
        <v>0</v>
      </c>
      <c r="E76" s="132">
        <v>8.4</v>
      </c>
      <c r="F76" s="132">
        <f t="shared" si="0"/>
        <v>-8.4</v>
      </c>
      <c r="G76" s="133" t="e">
        <f t="shared" si="1"/>
        <v>#DIV/0!</v>
      </c>
      <c r="I76" s="155"/>
      <c r="J76" s="155"/>
      <c r="K76" s="156"/>
      <c r="L76" s="157"/>
      <c r="M76" s="155"/>
      <c r="N76" s="155"/>
      <c r="O76" s="156"/>
      <c r="P76" s="157"/>
      <c r="Q76" s="155"/>
      <c r="R76" s="155"/>
      <c r="S76" s="156"/>
      <c r="T76" s="157"/>
      <c r="U76" s="155"/>
      <c r="V76" s="155"/>
      <c r="W76" s="156"/>
      <c r="X76" s="157"/>
      <c r="Y76" s="155"/>
      <c r="Z76" s="155"/>
      <c r="AA76" s="156"/>
      <c r="AB76" s="157"/>
      <c r="AC76" s="158"/>
      <c r="AD76" s="158"/>
    </row>
    <row r="77" spans="1:30" s="114" customFormat="1" ht="12">
      <c r="A77" s="160" t="s">
        <v>580</v>
      </c>
      <c r="B77" s="162" t="s">
        <v>705</v>
      </c>
      <c r="C77" s="153" t="s">
        <v>706</v>
      </c>
      <c r="D77" s="132">
        <f>D79</f>
        <v>0</v>
      </c>
      <c r="E77" s="132">
        <f>E79+E78</f>
        <v>136.5</v>
      </c>
      <c r="F77" s="132">
        <f t="shared" si="0"/>
        <v>-136.5</v>
      </c>
      <c r="G77" s="133" t="e">
        <f t="shared" si="1"/>
        <v>#DIV/0!</v>
      </c>
      <c r="I77" s="115">
        <f>SUM(M77,Q77,U77,Y77)</f>
        <v>0</v>
      </c>
      <c r="J77" s="115">
        <f>SUM(N77,R77,V77,Z77)</f>
        <v>0</v>
      </c>
      <c r="K77" s="116" t="e">
        <f>J77/I77</f>
        <v>#DIV/0!</v>
      </c>
      <c r="L77" s="117">
        <f>J77-I77</f>
        <v>0</v>
      </c>
      <c r="M77" s="115"/>
      <c r="N77" s="115"/>
      <c r="O77" s="116" t="e">
        <f>N77/M77</f>
        <v>#DIV/0!</v>
      </c>
      <c r="P77" s="117">
        <f>N77-M77</f>
        <v>0</v>
      </c>
      <c r="Q77" s="115"/>
      <c r="R77" s="115"/>
      <c r="S77" s="116" t="e">
        <f>R77/Q77</f>
        <v>#DIV/0!</v>
      </c>
      <c r="T77" s="117">
        <f>R77-Q77</f>
        <v>0</v>
      </c>
      <c r="U77" s="115"/>
      <c r="V77" s="115"/>
      <c r="W77" s="116" t="e">
        <f>V77/U77</f>
        <v>#DIV/0!</v>
      </c>
      <c r="X77" s="117">
        <f>V77-U77</f>
        <v>0</v>
      </c>
      <c r="Y77" s="115"/>
      <c r="Z77" s="115"/>
      <c r="AA77" s="116" t="e">
        <f>Z77/Y77</f>
        <v>#DIV/0!</v>
      </c>
      <c r="AB77" s="117">
        <f>Z77-Y77</f>
        <v>0</v>
      </c>
      <c r="AC77" s="118"/>
      <c r="AD77" s="118"/>
    </row>
    <row r="78" spans="1:30" s="114" customFormat="1" ht="24">
      <c r="A78" s="160" t="s">
        <v>266</v>
      </c>
      <c r="B78" s="162" t="s">
        <v>707</v>
      </c>
      <c r="C78" s="163" t="s">
        <v>708</v>
      </c>
      <c r="D78" s="132">
        <v>0</v>
      </c>
      <c r="E78" s="132">
        <v>129.6</v>
      </c>
      <c r="F78" s="132">
        <f t="shared" si="0"/>
        <v>-129.6</v>
      </c>
      <c r="G78" s="133" t="e">
        <f t="shared" si="1"/>
        <v>#DIV/0!</v>
      </c>
      <c r="I78" s="115"/>
      <c r="J78" s="115"/>
      <c r="K78" s="116"/>
      <c r="L78" s="117"/>
      <c r="M78" s="115"/>
      <c r="N78" s="115"/>
      <c r="O78" s="116"/>
      <c r="P78" s="117"/>
      <c r="Q78" s="115"/>
      <c r="R78" s="115"/>
      <c r="S78" s="116"/>
      <c r="T78" s="117"/>
      <c r="U78" s="115"/>
      <c r="V78" s="115"/>
      <c r="W78" s="116"/>
      <c r="X78" s="117"/>
      <c r="Y78" s="115"/>
      <c r="Z78" s="115"/>
      <c r="AA78" s="116"/>
      <c r="AB78" s="117"/>
      <c r="AC78" s="118"/>
      <c r="AD78" s="118"/>
    </row>
    <row r="79" spans="1:30" s="154" customFormat="1" ht="24">
      <c r="A79" s="160" t="s">
        <v>263</v>
      </c>
      <c r="B79" s="162" t="s">
        <v>709</v>
      </c>
      <c r="C79" s="153" t="s">
        <v>710</v>
      </c>
      <c r="D79" s="132">
        <v>0</v>
      </c>
      <c r="E79" s="132">
        <v>6.9</v>
      </c>
      <c r="F79" s="132">
        <f t="shared" si="0"/>
        <v>-6.9</v>
      </c>
      <c r="G79" s="133" t="e">
        <f t="shared" si="1"/>
        <v>#DIV/0!</v>
      </c>
      <c r="I79" s="155"/>
      <c r="J79" s="155"/>
      <c r="K79" s="156"/>
      <c r="L79" s="157"/>
      <c r="M79" s="155"/>
      <c r="N79" s="155"/>
      <c r="O79" s="156"/>
      <c r="P79" s="157"/>
      <c r="Q79" s="155"/>
      <c r="R79" s="155"/>
      <c r="S79" s="156"/>
      <c r="T79" s="157"/>
      <c r="U79" s="155"/>
      <c r="V79" s="155"/>
      <c r="W79" s="156"/>
      <c r="X79" s="157"/>
      <c r="Y79" s="155"/>
      <c r="Z79" s="155"/>
      <c r="AA79" s="156"/>
      <c r="AB79" s="157"/>
      <c r="AC79" s="158"/>
      <c r="AD79" s="158"/>
    </row>
    <row r="80" spans="1:30" s="114" customFormat="1" ht="12">
      <c r="A80" s="111" t="s">
        <v>580</v>
      </c>
      <c r="B80" s="140" t="s">
        <v>711</v>
      </c>
      <c r="C80" s="113" t="s">
        <v>712</v>
      </c>
      <c r="D80" s="104">
        <f>D81+D87</f>
        <v>20934</v>
      </c>
      <c r="E80" s="104">
        <f>E81+E87</f>
        <v>4816.099999999999</v>
      </c>
      <c r="F80" s="104">
        <f t="shared" si="0"/>
        <v>16117.900000000001</v>
      </c>
      <c r="G80" s="105">
        <f t="shared" si="1"/>
        <v>0.2300611445495366</v>
      </c>
      <c r="I80" s="115">
        <f>SUM(M80,Q80,U80,Y80)</f>
        <v>10346.2</v>
      </c>
      <c r="J80" s="115">
        <f>SUM(N80,R80,V80,Z80)</f>
        <v>344.3</v>
      </c>
      <c r="K80" s="116">
        <f>J80/I80</f>
        <v>0.03327791846281727</v>
      </c>
      <c r="L80" s="117">
        <f>J80-I80</f>
        <v>-10001.900000000001</v>
      </c>
      <c r="M80" s="115">
        <v>10000</v>
      </c>
      <c r="N80" s="115">
        <v>74.3</v>
      </c>
      <c r="O80" s="116">
        <f>N80/M80</f>
        <v>0.00743</v>
      </c>
      <c r="P80" s="117">
        <f>N80-M80</f>
        <v>-9925.7</v>
      </c>
      <c r="Q80" s="115">
        <v>346.2</v>
      </c>
      <c r="R80" s="115">
        <v>270</v>
      </c>
      <c r="S80" s="116">
        <f>R80/Q80</f>
        <v>0.7798960138648181</v>
      </c>
      <c r="T80" s="117">
        <f>R80-Q80</f>
        <v>-76.19999999999999</v>
      </c>
      <c r="U80" s="115"/>
      <c r="V80" s="115"/>
      <c r="W80" s="116" t="e">
        <f>V80/U80</f>
        <v>#DIV/0!</v>
      </c>
      <c r="X80" s="117">
        <f>V80-U80</f>
        <v>0</v>
      </c>
      <c r="Y80" s="115"/>
      <c r="Z80" s="115"/>
      <c r="AA80" s="116" t="e">
        <f>Z80/Y80</f>
        <v>#DIV/0!</v>
      </c>
      <c r="AB80" s="117">
        <f>Z80-Y80</f>
        <v>0</v>
      </c>
      <c r="AC80" s="118"/>
      <c r="AD80" s="118"/>
    </row>
    <row r="81" spans="1:30" s="114" customFormat="1" ht="60">
      <c r="A81" s="160" t="s">
        <v>263</v>
      </c>
      <c r="B81" s="162" t="s">
        <v>713</v>
      </c>
      <c r="C81" s="153" t="s">
        <v>714</v>
      </c>
      <c r="D81" s="132">
        <f>D82+D85</f>
        <v>18426.2</v>
      </c>
      <c r="E81" s="132">
        <f>E82+E85</f>
        <v>3045.2999999999997</v>
      </c>
      <c r="F81" s="132">
        <f aca="true" t="shared" si="4" ref="F81:F144">D81-E81</f>
        <v>15380.900000000001</v>
      </c>
      <c r="G81" s="133">
        <f aca="true" t="shared" si="5" ref="G81:G144">E81/D81</f>
        <v>0.1652701045250784</v>
      </c>
      <c r="I81" s="115"/>
      <c r="J81" s="115"/>
      <c r="K81" s="116"/>
      <c r="L81" s="117"/>
      <c r="M81" s="115"/>
      <c r="N81" s="115"/>
      <c r="O81" s="116"/>
      <c r="P81" s="117"/>
      <c r="Q81" s="115"/>
      <c r="R81" s="115"/>
      <c r="S81" s="116"/>
      <c r="T81" s="117"/>
      <c r="U81" s="115"/>
      <c r="V81" s="115"/>
      <c r="W81" s="116"/>
      <c r="X81" s="117"/>
      <c r="Y81" s="115"/>
      <c r="Z81" s="115"/>
      <c r="AA81" s="116"/>
      <c r="AB81" s="117"/>
      <c r="AC81" s="118"/>
      <c r="AD81" s="118"/>
    </row>
    <row r="82" spans="1:30" s="154" customFormat="1" ht="72">
      <c r="A82" s="160" t="s">
        <v>263</v>
      </c>
      <c r="B82" s="162" t="s">
        <v>715</v>
      </c>
      <c r="C82" s="153" t="s">
        <v>716</v>
      </c>
      <c r="D82" s="132">
        <f>SUM(D83:D84)</f>
        <v>18426.2</v>
      </c>
      <c r="E82" s="132">
        <f>SUM(E83:E84)</f>
        <v>3045.2999999999997</v>
      </c>
      <c r="F82" s="132">
        <f t="shared" si="4"/>
        <v>15380.900000000001</v>
      </c>
      <c r="G82" s="133">
        <f t="shared" si="5"/>
        <v>0.1652701045250784</v>
      </c>
      <c r="I82" s="155"/>
      <c r="J82" s="155"/>
      <c r="K82" s="156"/>
      <c r="L82" s="157"/>
      <c r="M82" s="155"/>
      <c r="N82" s="155"/>
      <c r="O82" s="156"/>
      <c r="P82" s="157"/>
      <c r="Q82" s="155"/>
      <c r="R82" s="155"/>
      <c r="S82" s="156"/>
      <c r="T82" s="157"/>
      <c r="U82" s="155"/>
      <c r="V82" s="155"/>
      <c r="W82" s="156"/>
      <c r="X82" s="157"/>
      <c r="Y82" s="155"/>
      <c r="Z82" s="155"/>
      <c r="AA82" s="156"/>
      <c r="AB82" s="157"/>
      <c r="AC82" s="158"/>
      <c r="AD82" s="158"/>
    </row>
    <row r="83" spans="1:30" s="154" customFormat="1" ht="60">
      <c r="A83" s="160" t="s">
        <v>263</v>
      </c>
      <c r="B83" s="162" t="s">
        <v>717</v>
      </c>
      <c r="C83" s="153" t="s">
        <v>718</v>
      </c>
      <c r="D83" s="132">
        <v>0</v>
      </c>
      <c r="E83" s="132">
        <v>23.6</v>
      </c>
      <c r="F83" s="132">
        <f t="shared" si="4"/>
        <v>-23.6</v>
      </c>
      <c r="G83" s="133" t="e">
        <f t="shared" si="5"/>
        <v>#DIV/0!</v>
      </c>
      <c r="I83" s="155"/>
      <c r="J83" s="155"/>
      <c r="K83" s="156"/>
      <c r="L83" s="157"/>
      <c r="M83" s="155"/>
      <c r="N83" s="155"/>
      <c r="O83" s="156"/>
      <c r="P83" s="157"/>
      <c r="Q83" s="155"/>
      <c r="R83" s="155"/>
      <c r="S83" s="156"/>
      <c r="T83" s="157"/>
      <c r="U83" s="155"/>
      <c r="V83" s="155"/>
      <c r="W83" s="156"/>
      <c r="X83" s="157"/>
      <c r="Y83" s="155"/>
      <c r="Z83" s="155"/>
      <c r="AA83" s="156"/>
      <c r="AB83" s="157"/>
      <c r="AC83" s="158"/>
      <c r="AD83" s="158"/>
    </row>
    <row r="84" spans="1:30" s="154" customFormat="1" ht="60">
      <c r="A84" s="151">
        <v>712</v>
      </c>
      <c r="B84" s="162" t="s">
        <v>719</v>
      </c>
      <c r="C84" s="153" t="s">
        <v>720</v>
      </c>
      <c r="D84" s="132">
        <v>18426.2</v>
      </c>
      <c r="E84" s="132">
        <v>3021.7</v>
      </c>
      <c r="F84" s="132">
        <f t="shared" si="4"/>
        <v>15404.5</v>
      </c>
      <c r="G84" s="133">
        <f t="shared" si="5"/>
        <v>0.1639893195558498</v>
      </c>
      <c r="I84" s="155"/>
      <c r="J84" s="155"/>
      <c r="K84" s="156"/>
      <c r="L84" s="157"/>
      <c r="M84" s="155"/>
      <c r="N84" s="155"/>
      <c r="O84" s="156"/>
      <c r="P84" s="157"/>
      <c r="Q84" s="155"/>
      <c r="R84" s="155"/>
      <c r="S84" s="156"/>
      <c r="T84" s="157"/>
      <c r="U84" s="155"/>
      <c r="V84" s="155"/>
      <c r="W84" s="156"/>
      <c r="X84" s="157"/>
      <c r="Y84" s="155"/>
      <c r="Z84" s="155"/>
      <c r="AA84" s="156"/>
      <c r="AB84" s="157"/>
      <c r="AC84" s="158"/>
      <c r="AD84" s="158"/>
    </row>
    <row r="85" spans="1:30" s="154" customFormat="1" ht="60" hidden="1">
      <c r="A85" s="160" t="s">
        <v>580</v>
      </c>
      <c r="B85" s="162" t="s">
        <v>721</v>
      </c>
      <c r="C85" s="153" t="s">
        <v>722</v>
      </c>
      <c r="D85" s="132">
        <f>D86</f>
        <v>0</v>
      </c>
      <c r="E85" s="132">
        <f>E86</f>
        <v>0</v>
      </c>
      <c r="F85" s="132">
        <f t="shared" si="4"/>
        <v>0</v>
      </c>
      <c r="G85" s="133" t="e">
        <f t="shared" si="5"/>
        <v>#DIV/0!</v>
      </c>
      <c r="I85" s="155"/>
      <c r="J85" s="155"/>
      <c r="K85" s="156"/>
      <c r="L85" s="157"/>
      <c r="M85" s="155"/>
      <c r="N85" s="155"/>
      <c r="O85" s="156"/>
      <c r="P85" s="157"/>
      <c r="Q85" s="155"/>
      <c r="R85" s="155"/>
      <c r="S85" s="156"/>
      <c r="T85" s="157"/>
      <c r="U85" s="155"/>
      <c r="V85" s="155"/>
      <c r="W85" s="156"/>
      <c r="X85" s="157"/>
      <c r="Y85" s="155"/>
      <c r="Z85" s="155"/>
      <c r="AA85" s="156"/>
      <c r="AB85" s="157"/>
      <c r="AC85" s="158"/>
      <c r="AD85" s="158"/>
    </row>
    <row r="86" spans="1:30" s="154" customFormat="1" ht="60" hidden="1">
      <c r="A86" s="151">
        <v>712</v>
      </c>
      <c r="B86" s="162" t="s">
        <v>723</v>
      </c>
      <c r="C86" s="153" t="s">
        <v>724</v>
      </c>
      <c r="D86" s="132">
        <v>0</v>
      </c>
      <c r="E86" s="132">
        <v>0</v>
      </c>
      <c r="F86" s="132">
        <f t="shared" si="4"/>
        <v>0</v>
      </c>
      <c r="G86" s="133" t="e">
        <f t="shared" si="5"/>
        <v>#DIV/0!</v>
      </c>
      <c r="I86" s="155"/>
      <c r="J86" s="155"/>
      <c r="K86" s="156"/>
      <c r="L86" s="157"/>
      <c r="M86" s="155"/>
      <c r="N86" s="155"/>
      <c r="O86" s="156"/>
      <c r="P86" s="157"/>
      <c r="Q86" s="155"/>
      <c r="R86" s="155"/>
      <c r="S86" s="156"/>
      <c r="T86" s="157"/>
      <c r="U86" s="155"/>
      <c r="V86" s="155"/>
      <c r="W86" s="156"/>
      <c r="X86" s="157"/>
      <c r="Y86" s="155"/>
      <c r="Z86" s="155"/>
      <c r="AA86" s="156"/>
      <c r="AB86" s="157"/>
      <c r="AC86" s="158"/>
      <c r="AD86" s="158"/>
    </row>
    <row r="87" spans="1:30" s="134" customFormat="1" ht="24">
      <c r="A87" s="151" t="s">
        <v>580</v>
      </c>
      <c r="B87" s="95" t="s">
        <v>725</v>
      </c>
      <c r="C87" s="131" t="s">
        <v>726</v>
      </c>
      <c r="D87" s="132">
        <f>D88+D91</f>
        <v>2507.8</v>
      </c>
      <c r="E87" s="132">
        <f>E88+E91</f>
        <v>1770.8</v>
      </c>
      <c r="F87" s="132">
        <f t="shared" si="4"/>
        <v>737.0000000000002</v>
      </c>
      <c r="G87" s="133">
        <f t="shared" si="5"/>
        <v>0.7061169152244995</v>
      </c>
      <c r="I87" s="135"/>
      <c r="J87" s="135"/>
      <c r="K87" s="136"/>
      <c r="L87" s="137"/>
      <c r="M87" s="135">
        <v>1500</v>
      </c>
      <c r="N87" s="135">
        <v>397.1</v>
      </c>
      <c r="O87" s="136"/>
      <c r="P87" s="137"/>
      <c r="Q87" s="135">
        <v>250</v>
      </c>
      <c r="R87" s="135">
        <v>18.5</v>
      </c>
      <c r="S87" s="136"/>
      <c r="T87" s="137"/>
      <c r="U87" s="135"/>
      <c r="V87" s="135">
        <v>5.6</v>
      </c>
      <c r="W87" s="136"/>
      <c r="X87" s="137"/>
      <c r="Y87" s="135">
        <v>2.5</v>
      </c>
      <c r="Z87" s="135">
        <v>0.3</v>
      </c>
      <c r="AA87" s="136"/>
      <c r="AB87" s="137"/>
      <c r="AC87" s="138"/>
      <c r="AD87" s="138"/>
    </row>
    <row r="88" spans="1:30" s="134" customFormat="1" ht="24">
      <c r="A88" s="160" t="s">
        <v>580</v>
      </c>
      <c r="B88" s="96" t="s">
        <v>727</v>
      </c>
      <c r="C88" s="131" t="s">
        <v>728</v>
      </c>
      <c r="D88" s="132">
        <f>D89+D90</f>
        <v>2507.8</v>
      </c>
      <c r="E88" s="132">
        <f>E89+E90</f>
        <v>1700.7</v>
      </c>
      <c r="F88" s="132">
        <f t="shared" si="4"/>
        <v>807.1000000000001</v>
      </c>
      <c r="G88" s="133">
        <f t="shared" si="5"/>
        <v>0.6781641279208868</v>
      </c>
      <c r="I88" s="135"/>
      <c r="J88" s="135"/>
      <c r="K88" s="136"/>
      <c r="L88" s="137"/>
      <c r="M88" s="135"/>
      <c r="N88" s="135"/>
      <c r="O88" s="136"/>
      <c r="P88" s="137"/>
      <c r="Q88" s="135"/>
      <c r="R88" s="135"/>
      <c r="S88" s="136"/>
      <c r="T88" s="137"/>
      <c r="U88" s="135"/>
      <c r="V88" s="135"/>
      <c r="W88" s="136"/>
      <c r="X88" s="137"/>
      <c r="Y88" s="135"/>
      <c r="Z88" s="135"/>
      <c r="AA88" s="136"/>
      <c r="AB88" s="137"/>
      <c r="AC88" s="138"/>
      <c r="AD88" s="138"/>
    </row>
    <row r="89" spans="1:30" s="134" customFormat="1" ht="36">
      <c r="A89" s="160" t="s">
        <v>580</v>
      </c>
      <c r="B89" s="96" t="s">
        <v>729</v>
      </c>
      <c r="C89" s="131" t="s">
        <v>730</v>
      </c>
      <c r="D89" s="132">
        <v>405.8</v>
      </c>
      <c r="E89" s="132">
        <v>622.5</v>
      </c>
      <c r="F89" s="132">
        <f t="shared" si="4"/>
        <v>-216.7</v>
      </c>
      <c r="G89" s="133">
        <f t="shared" si="5"/>
        <v>1.5340068999507146</v>
      </c>
      <c r="I89" s="135"/>
      <c r="J89" s="135"/>
      <c r="K89" s="136"/>
      <c r="L89" s="137"/>
      <c r="M89" s="135"/>
      <c r="N89" s="135"/>
      <c r="O89" s="136"/>
      <c r="P89" s="137"/>
      <c r="Q89" s="135"/>
      <c r="R89" s="135"/>
      <c r="S89" s="136"/>
      <c r="T89" s="137"/>
      <c r="U89" s="135"/>
      <c r="V89" s="135"/>
      <c r="W89" s="136"/>
      <c r="X89" s="137"/>
      <c r="Y89" s="135"/>
      <c r="Z89" s="135"/>
      <c r="AA89" s="136"/>
      <c r="AB89" s="137"/>
      <c r="AC89" s="138"/>
      <c r="AD89" s="138"/>
    </row>
    <row r="90" spans="1:30" s="134" customFormat="1" ht="36">
      <c r="A90" s="160" t="s">
        <v>580</v>
      </c>
      <c r="B90" s="96" t="s">
        <v>731</v>
      </c>
      <c r="C90" s="131" t="s">
        <v>732</v>
      </c>
      <c r="D90" s="132">
        <v>2102</v>
      </c>
      <c r="E90" s="132">
        <v>1078.2</v>
      </c>
      <c r="F90" s="132">
        <f t="shared" si="4"/>
        <v>1023.8</v>
      </c>
      <c r="G90" s="133">
        <f t="shared" si="5"/>
        <v>0.5129400570884872</v>
      </c>
      <c r="I90" s="135"/>
      <c r="J90" s="135"/>
      <c r="K90" s="136"/>
      <c r="L90" s="137"/>
      <c r="M90" s="135"/>
      <c r="N90" s="135"/>
      <c r="O90" s="136"/>
      <c r="P90" s="137"/>
      <c r="Q90" s="135"/>
      <c r="R90" s="135"/>
      <c r="S90" s="136"/>
      <c r="T90" s="137"/>
      <c r="U90" s="135"/>
      <c r="V90" s="135"/>
      <c r="W90" s="136"/>
      <c r="X90" s="137"/>
      <c r="Y90" s="135"/>
      <c r="Z90" s="135"/>
      <c r="AA90" s="136"/>
      <c r="AB90" s="137"/>
      <c r="AC90" s="138"/>
      <c r="AD90" s="138"/>
    </row>
    <row r="91" spans="1:30" s="134" customFormat="1" ht="36">
      <c r="A91" s="160" t="s">
        <v>580</v>
      </c>
      <c r="B91" s="96" t="s">
        <v>733</v>
      </c>
      <c r="C91" s="131" t="s">
        <v>734</v>
      </c>
      <c r="D91" s="132">
        <f>D92</f>
        <v>0</v>
      </c>
      <c r="E91" s="132">
        <f>E92</f>
        <v>70.1</v>
      </c>
      <c r="F91" s="132">
        <f t="shared" si="4"/>
        <v>-70.1</v>
      </c>
      <c r="G91" s="133" t="e">
        <f t="shared" si="5"/>
        <v>#DIV/0!</v>
      </c>
      <c r="I91" s="135"/>
      <c r="J91" s="135"/>
      <c r="K91" s="136"/>
      <c r="L91" s="137"/>
      <c r="M91" s="135"/>
      <c r="N91" s="135"/>
      <c r="O91" s="136"/>
      <c r="P91" s="137"/>
      <c r="Q91" s="135"/>
      <c r="R91" s="135"/>
      <c r="S91" s="136"/>
      <c r="T91" s="137"/>
      <c r="U91" s="135"/>
      <c r="V91" s="135"/>
      <c r="W91" s="136"/>
      <c r="X91" s="137"/>
      <c r="Y91" s="135"/>
      <c r="Z91" s="135"/>
      <c r="AA91" s="136"/>
      <c r="AB91" s="137"/>
      <c r="AC91" s="138"/>
      <c r="AD91" s="138"/>
    </row>
    <row r="92" spans="1:30" s="134" customFormat="1" ht="36">
      <c r="A92" s="151">
        <v>712</v>
      </c>
      <c r="B92" s="96" t="s">
        <v>735</v>
      </c>
      <c r="C92" s="131" t="s">
        <v>736</v>
      </c>
      <c r="D92" s="132">
        <v>0</v>
      </c>
      <c r="E92" s="132">
        <v>70.1</v>
      </c>
      <c r="F92" s="132">
        <f t="shared" si="4"/>
        <v>-70.1</v>
      </c>
      <c r="G92" s="133" t="e">
        <f t="shared" si="5"/>
        <v>#DIV/0!</v>
      </c>
      <c r="I92" s="135"/>
      <c r="J92" s="135"/>
      <c r="K92" s="136"/>
      <c r="L92" s="137"/>
      <c r="M92" s="135"/>
      <c r="N92" s="135"/>
      <c r="O92" s="136"/>
      <c r="P92" s="137"/>
      <c r="Q92" s="135"/>
      <c r="R92" s="135"/>
      <c r="S92" s="136"/>
      <c r="T92" s="137"/>
      <c r="U92" s="135"/>
      <c r="V92" s="135"/>
      <c r="W92" s="136"/>
      <c r="X92" s="137"/>
      <c r="Y92" s="135"/>
      <c r="Z92" s="135"/>
      <c r="AA92" s="136"/>
      <c r="AB92" s="137"/>
      <c r="AC92" s="138"/>
      <c r="AD92" s="138"/>
    </row>
    <row r="93" spans="1:30" s="114" customFormat="1" ht="12">
      <c r="A93" s="111" t="s">
        <v>580</v>
      </c>
      <c r="B93" s="92" t="s">
        <v>737</v>
      </c>
      <c r="C93" s="113" t="s">
        <v>738</v>
      </c>
      <c r="D93" s="104">
        <f>D94+D97+D98+D99+D100+D103+D104+D111+D106</f>
        <v>1681.3</v>
      </c>
      <c r="E93" s="104">
        <f>E94+E97+E98+E99+E100+E103+E104+E111+E106+E109+E108</f>
        <v>894.3</v>
      </c>
      <c r="F93" s="104">
        <f t="shared" si="4"/>
        <v>787</v>
      </c>
      <c r="G93" s="105">
        <f t="shared" si="5"/>
        <v>0.5319098316778683</v>
      </c>
      <c r="I93" s="115">
        <f>SUM(M93,Q93,U93,Y93)</f>
        <v>0</v>
      </c>
      <c r="J93" s="115">
        <f>SUM(N93,R93,V93,Z93)</f>
        <v>0</v>
      </c>
      <c r="K93" s="116" t="e">
        <f>J93/I93</f>
        <v>#DIV/0!</v>
      </c>
      <c r="L93" s="117">
        <f>J93-I93</f>
        <v>0</v>
      </c>
      <c r="M93" s="115"/>
      <c r="N93" s="115"/>
      <c r="O93" s="116" t="e">
        <f>N93/M93</f>
        <v>#DIV/0!</v>
      </c>
      <c r="P93" s="117">
        <f>N93-M93</f>
        <v>0</v>
      </c>
      <c r="Q93" s="115"/>
      <c r="R93" s="115"/>
      <c r="S93" s="116" t="e">
        <f>R93/Q93</f>
        <v>#DIV/0!</v>
      </c>
      <c r="T93" s="117">
        <f>R93-Q93</f>
        <v>0</v>
      </c>
      <c r="U93" s="115"/>
      <c r="V93" s="115"/>
      <c r="W93" s="116" t="e">
        <f>V93/U93</f>
        <v>#DIV/0!</v>
      </c>
      <c r="X93" s="117">
        <f>V93-U93</f>
        <v>0</v>
      </c>
      <c r="Y93" s="115"/>
      <c r="Z93" s="115"/>
      <c r="AA93" s="116" t="e">
        <f>Z93/Y93</f>
        <v>#DIV/0!</v>
      </c>
      <c r="AB93" s="117">
        <f>Z93-Y93</f>
        <v>0</v>
      </c>
      <c r="AC93" s="118"/>
      <c r="AD93" s="118"/>
    </row>
    <row r="94" spans="1:30" s="114" customFormat="1" ht="24">
      <c r="A94" s="160" t="s">
        <v>585</v>
      </c>
      <c r="B94" s="162" t="s">
        <v>739</v>
      </c>
      <c r="C94" s="153" t="s">
        <v>740</v>
      </c>
      <c r="D94" s="132">
        <f>D95+D96</f>
        <v>102</v>
      </c>
      <c r="E94" s="132">
        <f>E95+E96</f>
        <v>23.400000000000002</v>
      </c>
      <c r="F94" s="132">
        <f t="shared" si="4"/>
        <v>78.6</v>
      </c>
      <c r="G94" s="133">
        <f t="shared" si="5"/>
        <v>0.22941176470588237</v>
      </c>
      <c r="I94" s="115"/>
      <c r="J94" s="115"/>
      <c r="K94" s="116"/>
      <c r="L94" s="117"/>
      <c r="M94" s="115"/>
      <c r="N94" s="115"/>
      <c r="O94" s="116"/>
      <c r="P94" s="117"/>
      <c r="Q94" s="115"/>
      <c r="R94" s="115"/>
      <c r="S94" s="116"/>
      <c r="T94" s="117"/>
      <c r="U94" s="115"/>
      <c r="V94" s="115"/>
      <c r="W94" s="116"/>
      <c r="X94" s="117"/>
      <c r="Y94" s="115"/>
      <c r="Z94" s="115"/>
      <c r="AA94" s="116"/>
      <c r="AB94" s="117"/>
      <c r="AC94" s="118"/>
      <c r="AD94" s="118"/>
    </row>
    <row r="95" spans="1:30" s="154" customFormat="1" ht="48">
      <c r="A95" s="160" t="s">
        <v>585</v>
      </c>
      <c r="B95" s="162" t="s">
        <v>741</v>
      </c>
      <c r="C95" s="164" t="s">
        <v>742</v>
      </c>
      <c r="D95" s="132">
        <v>102</v>
      </c>
      <c r="E95" s="132">
        <v>23.1</v>
      </c>
      <c r="F95" s="132">
        <f t="shared" si="4"/>
        <v>78.9</v>
      </c>
      <c r="G95" s="133">
        <f t="shared" si="5"/>
        <v>0.22647058823529412</v>
      </c>
      <c r="I95" s="155"/>
      <c r="J95" s="155"/>
      <c r="K95" s="156"/>
      <c r="L95" s="157"/>
      <c r="M95" s="155"/>
      <c r="N95" s="155"/>
      <c r="O95" s="156"/>
      <c r="P95" s="157"/>
      <c r="Q95" s="155"/>
      <c r="R95" s="155"/>
      <c r="S95" s="156"/>
      <c r="T95" s="157"/>
      <c r="U95" s="155"/>
      <c r="V95" s="155"/>
      <c r="W95" s="156"/>
      <c r="X95" s="157"/>
      <c r="Y95" s="155"/>
      <c r="Z95" s="155"/>
      <c r="AA95" s="156"/>
      <c r="AB95" s="157"/>
      <c r="AC95" s="158"/>
      <c r="AD95" s="158"/>
    </row>
    <row r="96" spans="1:30" s="154" customFormat="1" ht="36">
      <c r="A96" s="160" t="s">
        <v>585</v>
      </c>
      <c r="B96" s="162" t="s">
        <v>743</v>
      </c>
      <c r="C96" s="153" t="s">
        <v>744</v>
      </c>
      <c r="D96" s="132">
        <v>0</v>
      </c>
      <c r="E96" s="132">
        <v>0.3</v>
      </c>
      <c r="F96" s="132">
        <f t="shared" si="4"/>
        <v>-0.3</v>
      </c>
      <c r="G96" s="133" t="e">
        <f t="shared" si="5"/>
        <v>#DIV/0!</v>
      </c>
      <c r="I96" s="155"/>
      <c r="J96" s="155"/>
      <c r="K96" s="156"/>
      <c r="L96" s="157"/>
      <c r="M96" s="155"/>
      <c r="N96" s="155"/>
      <c r="O96" s="156"/>
      <c r="P96" s="157"/>
      <c r="Q96" s="155"/>
      <c r="R96" s="155"/>
      <c r="S96" s="156"/>
      <c r="T96" s="157"/>
      <c r="U96" s="155"/>
      <c r="V96" s="155"/>
      <c r="W96" s="156"/>
      <c r="X96" s="157"/>
      <c r="Y96" s="155"/>
      <c r="Z96" s="155"/>
      <c r="AA96" s="156"/>
      <c r="AB96" s="157"/>
      <c r="AC96" s="158"/>
      <c r="AD96" s="158"/>
    </row>
    <row r="97" spans="1:30" s="154" customFormat="1" ht="36">
      <c r="A97" s="160" t="s">
        <v>585</v>
      </c>
      <c r="B97" s="162" t="s">
        <v>745</v>
      </c>
      <c r="C97" s="153" t="s">
        <v>746</v>
      </c>
      <c r="D97" s="132">
        <v>0</v>
      </c>
      <c r="E97" s="132">
        <v>76</v>
      </c>
      <c r="F97" s="132">
        <f t="shared" si="4"/>
        <v>-76</v>
      </c>
      <c r="G97" s="133" t="e">
        <f t="shared" si="5"/>
        <v>#DIV/0!</v>
      </c>
      <c r="I97" s="155"/>
      <c r="J97" s="155"/>
      <c r="K97" s="156"/>
      <c r="L97" s="157"/>
      <c r="M97" s="155"/>
      <c r="N97" s="155"/>
      <c r="O97" s="156"/>
      <c r="P97" s="157"/>
      <c r="Q97" s="155"/>
      <c r="R97" s="155"/>
      <c r="S97" s="156"/>
      <c r="T97" s="157"/>
      <c r="U97" s="155"/>
      <c r="V97" s="155"/>
      <c r="W97" s="156"/>
      <c r="X97" s="157"/>
      <c r="Y97" s="155"/>
      <c r="Z97" s="155"/>
      <c r="AA97" s="156"/>
      <c r="AB97" s="157"/>
      <c r="AC97" s="158"/>
      <c r="AD97" s="158"/>
    </row>
    <row r="98" spans="1:30" s="154" customFormat="1" ht="48">
      <c r="A98" s="160" t="s">
        <v>747</v>
      </c>
      <c r="B98" s="162" t="s">
        <v>748</v>
      </c>
      <c r="C98" s="153" t="s">
        <v>749</v>
      </c>
      <c r="D98" s="132">
        <v>0</v>
      </c>
      <c r="E98" s="132">
        <v>3</v>
      </c>
      <c r="F98" s="132">
        <f t="shared" si="4"/>
        <v>-3</v>
      </c>
      <c r="G98" s="133" t="e">
        <f t="shared" si="5"/>
        <v>#DIV/0!</v>
      </c>
      <c r="I98" s="155"/>
      <c r="J98" s="155"/>
      <c r="K98" s="156"/>
      <c r="L98" s="157"/>
      <c r="M98" s="155"/>
      <c r="N98" s="155"/>
      <c r="O98" s="156"/>
      <c r="P98" s="157"/>
      <c r="Q98" s="155"/>
      <c r="R98" s="155"/>
      <c r="S98" s="156"/>
      <c r="T98" s="157"/>
      <c r="U98" s="155"/>
      <c r="V98" s="155"/>
      <c r="W98" s="156"/>
      <c r="X98" s="157"/>
      <c r="Y98" s="155"/>
      <c r="Z98" s="155"/>
      <c r="AA98" s="156"/>
      <c r="AB98" s="157"/>
      <c r="AC98" s="158"/>
      <c r="AD98" s="158"/>
    </row>
    <row r="99" spans="1:30" s="154" customFormat="1" ht="12">
      <c r="A99" s="160" t="s">
        <v>266</v>
      </c>
      <c r="B99" s="162" t="s">
        <v>750</v>
      </c>
      <c r="C99" s="165" t="s">
        <v>751</v>
      </c>
      <c r="D99" s="132">
        <v>29.3</v>
      </c>
      <c r="E99" s="132">
        <v>29.3</v>
      </c>
      <c r="F99" s="132">
        <f t="shared" si="4"/>
        <v>0</v>
      </c>
      <c r="G99" s="133">
        <f t="shared" si="5"/>
        <v>1</v>
      </c>
      <c r="I99" s="155"/>
      <c r="J99" s="155"/>
      <c r="K99" s="156"/>
      <c r="L99" s="157"/>
      <c r="M99" s="155"/>
      <c r="N99" s="155"/>
      <c r="O99" s="156"/>
      <c r="P99" s="157"/>
      <c r="Q99" s="155"/>
      <c r="R99" s="155"/>
      <c r="S99" s="156"/>
      <c r="T99" s="157"/>
      <c r="U99" s="155"/>
      <c r="V99" s="155"/>
      <c r="W99" s="156"/>
      <c r="X99" s="157"/>
      <c r="Y99" s="155"/>
      <c r="Z99" s="155"/>
      <c r="AA99" s="156"/>
      <c r="AB99" s="157"/>
      <c r="AC99" s="158"/>
      <c r="AD99" s="158"/>
    </row>
    <row r="100" spans="1:30" s="154" customFormat="1" ht="72">
      <c r="A100" s="160" t="s">
        <v>752</v>
      </c>
      <c r="B100" s="162" t="s">
        <v>753</v>
      </c>
      <c r="C100" s="153" t="s">
        <v>754</v>
      </c>
      <c r="D100" s="132">
        <f>D101+D102</f>
        <v>0</v>
      </c>
      <c r="E100" s="132">
        <v>54.3</v>
      </c>
      <c r="F100" s="132">
        <f t="shared" si="4"/>
        <v>-54.3</v>
      </c>
      <c r="G100" s="133" t="e">
        <f t="shared" si="5"/>
        <v>#DIV/0!</v>
      </c>
      <c r="I100" s="155"/>
      <c r="J100" s="155"/>
      <c r="K100" s="156"/>
      <c r="L100" s="157"/>
      <c r="M100" s="155"/>
      <c r="N100" s="155"/>
      <c r="O100" s="156"/>
      <c r="P100" s="157"/>
      <c r="Q100" s="155"/>
      <c r="R100" s="155"/>
      <c r="S100" s="156"/>
      <c r="T100" s="157"/>
      <c r="U100" s="155"/>
      <c r="V100" s="155"/>
      <c r="W100" s="156"/>
      <c r="X100" s="157"/>
      <c r="Y100" s="155"/>
      <c r="Z100" s="155"/>
      <c r="AA100" s="156"/>
      <c r="AB100" s="157"/>
      <c r="AC100" s="158"/>
      <c r="AD100" s="158"/>
    </row>
    <row r="101" spans="1:30" s="154" customFormat="1" ht="24" hidden="1">
      <c r="A101" s="160" t="s">
        <v>755</v>
      </c>
      <c r="B101" s="162" t="s">
        <v>756</v>
      </c>
      <c r="C101" s="153" t="s">
        <v>757</v>
      </c>
      <c r="D101" s="132">
        <v>0</v>
      </c>
      <c r="E101" s="132">
        <v>0</v>
      </c>
      <c r="F101" s="132">
        <f t="shared" si="4"/>
        <v>0</v>
      </c>
      <c r="G101" s="133" t="e">
        <f t="shared" si="5"/>
        <v>#DIV/0!</v>
      </c>
      <c r="I101" s="155"/>
      <c r="J101" s="155"/>
      <c r="K101" s="156"/>
      <c r="L101" s="157"/>
      <c r="M101" s="155"/>
      <c r="N101" s="155"/>
      <c r="O101" s="156"/>
      <c r="P101" s="157"/>
      <c r="Q101" s="155"/>
      <c r="R101" s="155"/>
      <c r="S101" s="156"/>
      <c r="T101" s="157"/>
      <c r="U101" s="155"/>
      <c r="V101" s="155"/>
      <c r="W101" s="156"/>
      <c r="X101" s="157"/>
      <c r="Y101" s="155"/>
      <c r="Z101" s="155"/>
      <c r="AA101" s="156"/>
      <c r="AB101" s="157"/>
      <c r="AC101" s="158"/>
      <c r="AD101" s="158"/>
    </row>
    <row r="102" spans="1:30" s="154" customFormat="1" ht="24" hidden="1">
      <c r="A102" s="160" t="s">
        <v>752</v>
      </c>
      <c r="B102" s="162" t="s">
        <v>758</v>
      </c>
      <c r="C102" s="153" t="s">
        <v>759</v>
      </c>
      <c r="D102" s="132">
        <v>0</v>
      </c>
      <c r="E102" s="132">
        <v>0</v>
      </c>
      <c r="F102" s="132">
        <f t="shared" si="4"/>
        <v>0</v>
      </c>
      <c r="G102" s="133" t="e">
        <f t="shared" si="5"/>
        <v>#DIV/0!</v>
      </c>
      <c r="I102" s="155"/>
      <c r="J102" s="155"/>
      <c r="K102" s="156"/>
      <c r="L102" s="157"/>
      <c r="M102" s="155"/>
      <c r="N102" s="155"/>
      <c r="O102" s="156"/>
      <c r="P102" s="157"/>
      <c r="Q102" s="155"/>
      <c r="R102" s="155"/>
      <c r="S102" s="156"/>
      <c r="T102" s="157"/>
      <c r="U102" s="155"/>
      <c r="V102" s="155"/>
      <c r="W102" s="156"/>
      <c r="X102" s="157"/>
      <c r="Y102" s="155"/>
      <c r="Z102" s="155"/>
      <c r="AA102" s="156"/>
      <c r="AB102" s="157"/>
      <c r="AC102" s="158"/>
      <c r="AD102" s="158"/>
    </row>
    <row r="103" spans="1:30" s="154" customFormat="1" ht="36">
      <c r="A103" s="160" t="s">
        <v>747</v>
      </c>
      <c r="B103" s="162" t="s">
        <v>760</v>
      </c>
      <c r="C103" s="153" t="s">
        <v>761</v>
      </c>
      <c r="D103" s="132">
        <v>0</v>
      </c>
      <c r="E103" s="132">
        <v>0.5</v>
      </c>
      <c r="F103" s="132">
        <f t="shared" si="4"/>
        <v>-0.5</v>
      </c>
      <c r="G103" s="133" t="e">
        <f t="shared" si="5"/>
        <v>#DIV/0!</v>
      </c>
      <c r="I103" s="155"/>
      <c r="J103" s="155"/>
      <c r="K103" s="156"/>
      <c r="L103" s="157"/>
      <c r="M103" s="155"/>
      <c r="N103" s="155"/>
      <c r="O103" s="156"/>
      <c r="P103" s="157"/>
      <c r="Q103" s="155"/>
      <c r="R103" s="155"/>
      <c r="S103" s="156"/>
      <c r="T103" s="157"/>
      <c r="U103" s="155"/>
      <c r="V103" s="155"/>
      <c r="W103" s="156"/>
      <c r="X103" s="157"/>
      <c r="Y103" s="155"/>
      <c r="Z103" s="155"/>
      <c r="AA103" s="156"/>
      <c r="AB103" s="157"/>
      <c r="AC103" s="158"/>
      <c r="AD103" s="158"/>
    </row>
    <row r="104" spans="1:30" s="154" customFormat="1" ht="24">
      <c r="A104" s="160" t="s">
        <v>762</v>
      </c>
      <c r="B104" s="162" t="s">
        <v>763</v>
      </c>
      <c r="C104" s="153" t="s">
        <v>764</v>
      </c>
      <c r="D104" s="132">
        <f>D105</f>
        <v>0</v>
      </c>
      <c r="E104" s="132">
        <v>56.1</v>
      </c>
      <c r="F104" s="132">
        <f t="shared" si="4"/>
        <v>-56.1</v>
      </c>
      <c r="G104" s="133" t="e">
        <f t="shared" si="5"/>
        <v>#DIV/0!</v>
      </c>
      <c r="I104" s="155"/>
      <c r="J104" s="155"/>
      <c r="K104" s="156"/>
      <c r="L104" s="157"/>
      <c r="M104" s="155"/>
      <c r="N104" s="155"/>
      <c r="O104" s="156"/>
      <c r="P104" s="157"/>
      <c r="Q104" s="155"/>
      <c r="R104" s="155"/>
      <c r="S104" s="156"/>
      <c r="T104" s="157"/>
      <c r="U104" s="155"/>
      <c r="V104" s="155"/>
      <c r="W104" s="156"/>
      <c r="X104" s="157"/>
      <c r="Y104" s="155"/>
      <c r="Z104" s="155"/>
      <c r="AA104" s="156"/>
      <c r="AB104" s="157"/>
      <c r="AC104" s="158"/>
      <c r="AD104" s="158"/>
    </row>
    <row r="105" spans="1:30" s="154" customFormat="1" ht="24" hidden="1">
      <c r="A105" s="160" t="s">
        <v>580</v>
      </c>
      <c r="B105" s="162" t="s">
        <v>765</v>
      </c>
      <c r="C105" s="153" t="s">
        <v>766</v>
      </c>
      <c r="D105" s="132">
        <v>0</v>
      </c>
      <c r="E105" s="132">
        <v>0</v>
      </c>
      <c r="F105" s="132">
        <f t="shared" si="4"/>
        <v>0</v>
      </c>
      <c r="G105" s="133" t="e">
        <f t="shared" si="5"/>
        <v>#DIV/0!</v>
      </c>
      <c r="I105" s="155"/>
      <c r="J105" s="155"/>
      <c r="K105" s="156"/>
      <c r="L105" s="157"/>
      <c r="M105" s="155"/>
      <c r="N105" s="155"/>
      <c r="O105" s="156"/>
      <c r="P105" s="157"/>
      <c r="Q105" s="155"/>
      <c r="R105" s="155"/>
      <c r="S105" s="156"/>
      <c r="T105" s="157"/>
      <c r="U105" s="155"/>
      <c r="V105" s="155"/>
      <c r="W105" s="156"/>
      <c r="X105" s="157"/>
      <c r="Y105" s="155"/>
      <c r="Z105" s="155"/>
      <c r="AA105" s="156"/>
      <c r="AB105" s="157"/>
      <c r="AC105" s="158"/>
      <c r="AD105" s="158"/>
    </row>
    <row r="106" spans="1:30" s="154" customFormat="1" ht="36" hidden="1">
      <c r="A106" s="160" t="s">
        <v>580</v>
      </c>
      <c r="B106" s="162" t="s">
        <v>767</v>
      </c>
      <c r="C106" s="153" t="s">
        <v>768</v>
      </c>
      <c r="D106" s="132">
        <f>D107</f>
        <v>0</v>
      </c>
      <c r="E106" s="132">
        <f>E107</f>
        <v>0</v>
      </c>
      <c r="F106" s="132">
        <f t="shared" si="4"/>
        <v>0</v>
      </c>
      <c r="G106" s="133" t="e">
        <f t="shared" si="5"/>
        <v>#DIV/0!</v>
      </c>
      <c r="I106" s="155"/>
      <c r="J106" s="155"/>
      <c r="K106" s="156"/>
      <c r="L106" s="157"/>
      <c r="M106" s="155"/>
      <c r="N106" s="155"/>
      <c r="O106" s="156"/>
      <c r="P106" s="157"/>
      <c r="Q106" s="155"/>
      <c r="R106" s="155"/>
      <c r="S106" s="156"/>
      <c r="T106" s="157"/>
      <c r="U106" s="155"/>
      <c r="V106" s="155"/>
      <c r="W106" s="156"/>
      <c r="X106" s="157"/>
      <c r="Y106" s="155"/>
      <c r="Z106" s="155"/>
      <c r="AA106" s="156"/>
      <c r="AB106" s="157"/>
      <c r="AC106" s="158"/>
      <c r="AD106" s="158"/>
    </row>
    <row r="107" spans="1:30" s="154" customFormat="1" ht="36" hidden="1">
      <c r="A107" s="160" t="s">
        <v>769</v>
      </c>
      <c r="B107" s="162" t="s">
        <v>770</v>
      </c>
      <c r="C107" s="153" t="s">
        <v>771</v>
      </c>
      <c r="D107" s="132">
        <v>0</v>
      </c>
      <c r="E107" s="132">
        <v>0</v>
      </c>
      <c r="F107" s="132">
        <f t="shared" si="4"/>
        <v>0</v>
      </c>
      <c r="G107" s="133" t="e">
        <f t="shared" si="5"/>
        <v>#DIV/0!</v>
      </c>
      <c r="I107" s="155"/>
      <c r="J107" s="155"/>
      <c r="K107" s="156"/>
      <c r="L107" s="157"/>
      <c r="M107" s="155"/>
      <c r="N107" s="155"/>
      <c r="O107" s="156"/>
      <c r="P107" s="157"/>
      <c r="Q107" s="155"/>
      <c r="R107" s="155"/>
      <c r="S107" s="156"/>
      <c r="T107" s="157"/>
      <c r="U107" s="155"/>
      <c r="V107" s="155"/>
      <c r="W107" s="156"/>
      <c r="X107" s="157"/>
      <c r="Y107" s="155"/>
      <c r="Z107" s="155"/>
      <c r="AA107" s="156"/>
      <c r="AB107" s="157"/>
      <c r="AC107" s="158"/>
      <c r="AD107" s="158"/>
    </row>
    <row r="108" spans="1:30" s="154" customFormat="1" ht="24" hidden="1">
      <c r="A108" s="160" t="s">
        <v>769</v>
      </c>
      <c r="B108" s="162" t="s">
        <v>772</v>
      </c>
      <c r="C108" s="153" t="s">
        <v>773</v>
      </c>
      <c r="D108" s="132">
        <v>0</v>
      </c>
      <c r="E108" s="132">
        <v>0</v>
      </c>
      <c r="F108" s="132">
        <f t="shared" si="4"/>
        <v>0</v>
      </c>
      <c r="G108" s="133" t="e">
        <f t="shared" si="5"/>
        <v>#DIV/0!</v>
      </c>
      <c r="I108" s="155"/>
      <c r="J108" s="155"/>
      <c r="K108" s="156"/>
      <c r="L108" s="157"/>
      <c r="M108" s="155"/>
      <c r="N108" s="155"/>
      <c r="O108" s="156"/>
      <c r="P108" s="157"/>
      <c r="Q108" s="155"/>
      <c r="R108" s="155"/>
      <c r="S108" s="156"/>
      <c r="T108" s="157"/>
      <c r="U108" s="155"/>
      <c r="V108" s="155"/>
      <c r="W108" s="156"/>
      <c r="X108" s="157"/>
      <c r="Y108" s="155"/>
      <c r="Z108" s="155"/>
      <c r="AA108" s="156"/>
      <c r="AB108" s="157"/>
      <c r="AC108" s="158"/>
      <c r="AD108" s="158"/>
    </row>
    <row r="109" spans="1:30" s="154" customFormat="1" ht="48">
      <c r="A109" s="160" t="s">
        <v>580</v>
      </c>
      <c r="B109" s="162" t="s">
        <v>774</v>
      </c>
      <c r="C109" s="153" t="s">
        <v>775</v>
      </c>
      <c r="D109" s="132">
        <v>0</v>
      </c>
      <c r="E109" s="132">
        <v>4.8</v>
      </c>
      <c r="F109" s="132">
        <f t="shared" si="4"/>
        <v>-4.8</v>
      </c>
      <c r="G109" s="133" t="e">
        <f t="shared" si="5"/>
        <v>#DIV/0!</v>
      </c>
      <c r="I109" s="155"/>
      <c r="J109" s="155"/>
      <c r="K109" s="156"/>
      <c r="L109" s="157"/>
      <c r="M109" s="155"/>
      <c r="N109" s="155"/>
      <c r="O109" s="156"/>
      <c r="P109" s="157"/>
      <c r="Q109" s="155"/>
      <c r="R109" s="155"/>
      <c r="S109" s="156"/>
      <c r="T109" s="157"/>
      <c r="U109" s="155"/>
      <c r="V109" s="155"/>
      <c r="W109" s="156"/>
      <c r="X109" s="157"/>
      <c r="Y109" s="155"/>
      <c r="Z109" s="155"/>
      <c r="AA109" s="156"/>
      <c r="AB109" s="157"/>
      <c r="AC109" s="158"/>
      <c r="AD109" s="158"/>
    </row>
    <row r="110" spans="1:30" s="154" customFormat="1" ht="24">
      <c r="A110" s="160" t="s">
        <v>580</v>
      </c>
      <c r="B110" s="162" t="s">
        <v>776</v>
      </c>
      <c r="C110" s="153" t="s">
        <v>777</v>
      </c>
      <c r="D110" s="132">
        <f>D111</f>
        <v>1550</v>
      </c>
      <c r="E110" s="132">
        <f>E111</f>
        <v>646.9</v>
      </c>
      <c r="F110" s="132">
        <f t="shared" si="4"/>
        <v>903.1</v>
      </c>
      <c r="G110" s="133">
        <f t="shared" si="5"/>
        <v>0.4173548387096774</v>
      </c>
      <c r="I110" s="155"/>
      <c r="J110" s="155"/>
      <c r="K110" s="156"/>
      <c r="L110" s="157"/>
      <c r="M110" s="155"/>
      <c r="N110" s="155"/>
      <c r="O110" s="156"/>
      <c r="P110" s="157"/>
      <c r="Q110" s="155"/>
      <c r="R110" s="155"/>
      <c r="S110" s="156"/>
      <c r="T110" s="157"/>
      <c r="U110" s="155"/>
      <c r="V110" s="155"/>
      <c r="W110" s="156"/>
      <c r="X110" s="157"/>
      <c r="Y110" s="155"/>
      <c r="Z110" s="155"/>
      <c r="AA110" s="156"/>
      <c r="AB110" s="157"/>
      <c r="AC110" s="158"/>
      <c r="AD110" s="158"/>
    </row>
    <row r="111" spans="1:30" s="114" customFormat="1" ht="24">
      <c r="A111" s="160" t="s">
        <v>580</v>
      </c>
      <c r="B111" s="162" t="s">
        <v>778</v>
      </c>
      <c r="C111" s="153" t="s">
        <v>779</v>
      </c>
      <c r="D111" s="132">
        <v>1550</v>
      </c>
      <c r="E111" s="132">
        <v>646.9</v>
      </c>
      <c r="F111" s="132">
        <f t="shared" si="4"/>
        <v>903.1</v>
      </c>
      <c r="G111" s="133">
        <f t="shared" si="5"/>
        <v>0.4173548387096774</v>
      </c>
      <c r="I111" s="115"/>
      <c r="J111" s="115"/>
      <c r="K111" s="116"/>
      <c r="L111" s="117"/>
      <c r="M111" s="115"/>
      <c r="N111" s="115"/>
      <c r="O111" s="116"/>
      <c r="P111" s="117"/>
      <c r="Q111" s="115"/>
      <c r="R111" s="115"/>
      <c r="S111" s="116"/>
      <c r="T111" s="117"/>
      <c r="U111" s="115"/>
      <c r="V111" s="115"/>
      <c r="W111" s="116"/>
      <c r="X111" s="117"/>
      <c r="Y111" s="115"/>
      <c r="Z111" s="115"/>
      <c r="AA111" s="116"/>
      <c r="AB111" s="117"/>
      <c r="AC111" s="118"/>
      <c r="AD111" s="118"/>
    </row>
    <row r="112" spans="1:30" s="114" customFormat="1" ht="12">
      <c r="A112" s="111" t="s">
        <v>580</v>
      </c>
      <c r="B112" s="92" t="s">
        <v>780</v>
      </c>
      <c r="C112" s="113" t="s">
        <v>781</v>
      </c>
      <c r="D112" s="104">
        <f>SUM(D113:D114)</f>
        <v>918.7</v>
      </c>
      <c r="E112" s="104">
        <f>SUM(E113:E114)</f>
        <v>6.9</v>
      </c>
      <c r="F112" s="104">
        <f t="shared" si="4"/>
        <v>911.8000000000001</v>
      </c>
      <c r="G112" s="105">
        <f t="shared" si="5"/>
        <v>0.007510612822466529</v>
      </c>
      <c r="I112" s="115">
        <f>SUM(M112,Q112,U112,Y112)</f>
        <v>150</v>
      </c>
      <c r="J112" s="115">
        <f>SUM(N112,R112,V112,Z112)</f>
        <v>43.5</v>
      </c>
      <c r="K112" s="116">
        <f>J112/I112</f>
        <v>0.29</v>
      </c>
      <c r="L112" s="117">
        <f>J112-I112</f>
        <v>-106.5</v>
      </c>
      <c r="M112" s="115">
        <v>150</v>
      </c>
      <c r="N112" s="115">
        <v>13.5</v>
      </c>
      <c r="O112" s="116">
        <f>N112/M112</f>
        <v>0.09</v>
      </c>
      <c r="P112" s="117">
        <f>N112-M112</f>
        <v>-136.5</v>
      </c>
      <c r="Q112" s="115"/>
      <c r="R112" s="115">
        <v>30</v>
      </c>
      <c r="S112" s="116" t="e">
        <f>R112/Q112</f>
        <v>#DIV/0!</v>
      </c>
      <c r="T112" s="117">
        <f>R112-Q112</f>
        <v>30</v>
      </c>
      <c r="U112" s="115"/>
      <c r="V112" s="115"/>
      <c r="W112" s="116" t="e">
        <f>V112/U112</f>
        <v>#DIV/0!</v>
      </c>
      <c r="X112" s="117">
        <f>V112-U112</f>
        <v>0</v>
      </c>
      <c r="Y112" s="115"/>
      <c r="Z112" s="115"/>
      <c r="AA112" s="116" t="e">
        <f>Z112/Y112</f>
        <v>#DIV/0!</v>
      </c>
      <c r="AB112" s="117">
        <f>Z112-Y112</f>
        <v>0</v>
      </c>
      <c r="AC112" s="118"/>
      <c r="AD112" s="118"/>
    </row>
    <row r="113" spans="1:30" s="114" customFormat="1" ht="24">
      <c r="A113" s="160" t="s">
        <v>263</v>
      </c>
      <c r="B113" s="162" t="s">
        <v>782</v>
      </c>
      <c r="C113" s="153" t="s">
        <v>783</v>
      </c>
      <c r="D113" s="132">
        <v>0</v>
      </c>
      <c r="E113" s="132">
        <v>1.2</v>
      </c>
      <c r="F113" s="132">
        <f t="shared" si="4"/>
        <v>-1.2</v>
      </c>
      <c r="G113" s="133" t="e">
        <f t="shared" si="5"/>
        <v>#DIV/0!</v>
      </c>
      <c r="I113" s="115"/>
      <c r="J113" s="115"/>
      <c r="K113" s="116"/>
      <c r="L113" s="117"/>
      <c r="M113" s="115"/>
      <c r="N113" s="115"/>
      <c r="O113" s="116"/>
      <c r="P113" s="117"/>
      <c r="Q113" s="115"/>
      <c r="R113" s="115"/>
      <c r="S113" s="116"/>
      <c r="T113" s="117"/>
      <c r="U113" s="115"/>
      <c r="V113" s="115"/>
      <c r="W113" s="116"/>
      <c r="X113" s="117"/>
      <c r="Y113" s="115"/>
      <c r="Z113" s="115"/>
      <c r="AA113" s="116"/>
      <c r="AB113" s="117"/>
      <c r="AC113" s="118"/>
      <c r="AD113" s="118"/>
    </row>
    <row r="114" spans="1:30" s="114" customFormat="1" ht="12">
      <c r="A114" s="160" t="s">
        <v>266</v>
      </c>
      <c r="B114" s="162" t="s">
        <v>784</v>
      </c>
      <c r="C114" s="153" t="s">
        <v>785</v>
      </c>
      <c r="D114" s="132">
        <v>918.7</v>
      </c>
      <c r="E114" s="132">
        <v>5.7</v>
      </c>
      <c r="F114" s="132">
        <f t="shared" si="4"/>
        <v>913</v>
      </c>
      <c r="G114" s="133">
        <f t="shared" si="5"/>
        <v>0.0062044192881245235</v>
      </c>
      <c r="I114" s="115"/>
      <c r="J114" s="115"/>
      <c r="K114" s="116"/>
      <c r="L114" s="117"/>
      <c r="M114" s="115"/>
      <c r="N114" s="115"/>
      <c r="O114" s="116"/>
      <c r="P114" s="117"/>
      <c r="Q114" s="115"/>
      <c r="R114" s="115"/>
      <c r="S114" s="116"/>
      <c r="T114" s="117"/>
      <c r="U114" s="115"/>
      <c r="V114" s="115"/>
      <c r="W114" s="116"/>
      <c r="X114" s="117"/>
      <c r="Y114" s="115"/>
      <c r="Z114" s="115"/>
      <c r="AA114" s="116"/>
      <c r="AB114" s="117"/>
      <c r="AC114" s="118"/>
      <c r="AD114" s="118"/>
    </row>
    <row r="115" spans="1:30" s="106" customFormat="1" ht="12">
      <c r="A115" s="101" t="s">
        <v>580</v>
      </c>
      <c r="B115" s="102" t="s">
        <v>786</v>
      </c>
      <c r="C115" s="103" t="s">
        <v>787</v>
      </c>
      <c r="D115" s="104">
        <f>D116+D276+D266+D270</f>
        <v>889434.0000000002</v>
      </c>
      <c r="E115" s="104">
        <f>E116+E276+E266+E270</f>
        <v>465751.9999999999</v>
      </c>
      <c r="F115" s="104">
        <f t="shared" si="4"/>
        <v>423682.00000000035</v>
      </c>
      <c r="G115" s="105">
        <f t="shared" si="5"/>
        <v>0.5236498717161698</v>
      </c>
      <c r="I115" s="107">
        <f>SUM(M115,Q115,U115,Y115)</f>
        <v>89817.2</v>
      </c>
      <c r="J115" s="107">
        <f>SUM(N115,R115,V115,Z115)</f>
        <v>10480.5</v>
      </c>
      <c r="K115" s="108">
        <f>J115/I115</f>
        <v>0.11668700427089689</v>
      </c>
      <c r="L115" s="109">
        <f>J115-I115</f>
        <v>-79336.7</v>
      </c>
      <c r="M115" s="107">
        <v>27002.8</v>
      </c>
      <c r="N115" s="107">
        <v>2818.1</v>
      </c>
      <c r="O115" s="108">
        <f>N115/M115</f>
        <v>0.10436325121839217</v>
      </c>
      <c r="P115" s="109">
        <f>N115-M115</f>
        <v>-24184.7</v>
      </c>
      <c r="Q115" s="107">
        <v>26650.8</v>
      </c>
      <c r="R115" s="107">
        <v>2977.5</v>
      </c>
      <c r="S115" s="108">
        <f>R115/Q115</f>
        <v>0.11172272502138773</v>
      </c>
      <c r="T115" s="109">
        <f>R115-Q115</f>
        <v>-23673.3</v>
      </c>
      <c r="U115" s="107">
        <v>21551.8</v>
      </c>
      <c r="V115" s="107">
        <v>3365.7</v>
      </c>
      <c r="W115" s="108">
        <f>V115/U115</f>
        <v>0.15616793028888537</v>
      </c>
      <c r="X115" s="109">
        <f>V115-U115</f>
        <v>-18186.1</v>
      </c>
      <c r="Y115" s="107">
        <v>14611.8</v>
      </c>
      <c r="Z115" s="107">
        <v>1319.2</v>
      </c>
      <c r="AA115" s="108">
        <f>Z115/Y115</f>
        <v>0.09028319577327913</v>
      </c>
      <c r="AB115" s="109">
        <f>Z115-Y115</f>
        <v>-13292.599999999999</v>
      </c>
      <c r="AC115" s="110">
        <f>SUM(M115,Q115,U115,Y115)</f>
        <v>89817.2</v>
      </c>
      <c r="AD115" s="110">
        <f>SUM(N115,R115,V115,Z115)</f>
        <v>10480.5</v>
      </c>
    </row>
    <row r="116" spans="1:30" s="106" customFormat="1" ht="24">
      <c r="A116" s="166" t="s">
        <v>580</v>
      </c>
      <c r="B116" s="112" t="s">
        <v>788</v>
      </c>
      <c r="C116" s="103" t="s">
        <v>789</v>
      </c>
      <c r="D116" s="104">
        <f>D117+D122+D142+D200</f>
        <v>867166.7000000002</v>
      </c>
      <c r="E116" s="104">
        <f>E117+E122+E142+E200</f>
        <v>446638.09999999986</v>
      </c>
      <c r="F116" s="104">
        <f t="shared" si="4"/>
        <v>420528.6000000003</v>
      </c>
      <c r="G116" s="105">
        <f t="shared" si="5"/>
        <v>0.5150544872168175</v>
      </c>
      <c r="I116" s="107"/>
      <c r="J116" s="107"/>
      <c r="K116" s="108"/>
      <c r="L116" s="109"/>
      <c r="M116" s="107"/>
      <c r="N116" s="107"/>
      <c r="O116" s="108"/>
      <c r="P116" s="109"/>
      <c r="Q116" s="107"/>
      <c r="R116" s="107"/>
      <c r="S116" s="108"/>
      <c r="T116" s="109"/>
      <c r="U116" s="107"/>
      <c r="V116" s="107"/>
      <c r="W116" s="108"/>
      <c r="X116" s="109"/>
      <c r="Y116" s="107"/>
      <c r="Z116" s="107"/>
      <c r="AA116" s="108"/>
      <c r="AB116" s="109"/>
      <c r="AC116" s="110"/>
      <c r="AD116" s="110"/>
    </row>
    <row r="117" spans="1:30" s="114" customFormat="1" ht="24">
      <c r="A117" s="167" t="s">
        <v>258</v>
      </c>
      <c r="B117" s="140" t="s">
        <v>790</v>
      </c>
      <c r="C117" s="113" t="s">
        <v>791</v>
      </c>
      <c r="D117" s="104">
        <f>D118+D121</f>
        <v>239977.40000000002</v>
      </c>
      <c r="E117" s="104">
        <f>E118+E121</f>
        <v>110242.90000000001</v>
      </c>
      <c r="F117" s="104">
        <f t="shared" si="4"/>
        <v>129734.50000000001</v>
      </c>
      <c r="G117" s="105">
        <f t="shared" si="5"/>
        <v>0.45938867576696807</v>
      </c>
      <c r="I117" s="115"/>
      <c r="J117" s="115"/>
      <c r="K117" s="116"/>
      <c r="L117" s="117"/>
      <c r="M117" s="115"/>
      <c r="N117" s="115"/>
      <c r="O117" s="116"/>
      <c r="P117" s="117"/>
      <c r="Q117" s="115"/>
      <c r="R117" s="115"/>
      <c r="S117" s="116"/>
      <c r="T117" s="117"/>
      <c r="U117" s="115"/>
      <c r="V117" s="115"/>
      <c r="W117" s="116"/>
      <c r="X117" s="117"/>
      <c r="Y117" s="115"/>
      <c r="Z117" s="115"/>
      <c r="AA117" s="116"/>
      <c r="AB117" s="117"/>
      <c r="AC117" s="118"/>
      <c r="AD117" s="118"/>
    </row>
    <row r="118" spans="1:30" s="106" customFormat="1" ht="12">
      <c r="A118" s="160" t="s">
        <v>258</v>
      </c>
      <c r="B118" s="162" t="s">
        <v>792</v>
      </c>
      <c r="C118" s="153" t="s">
        <v>793</v>
      </c>
      <c r="D118" s="132">
        <f>D119</f>
        <v>151568.2</v>
      </c>
      <c r="E118" s="132">
        <f>E119</f>
        <v>69640.1</v>
      </c>
      <c r="F118" s="132">
        <f t="shared" si="4"/>
        <v>81928.1</v>
      </c>
      <c r="G118" s="133">
        <f t="shared" si="5"/>
        <v>0.45946379253695696</v>
      </c>
      <c r="I118" s="107"/>
      <c r="J118" s="107"/>
      <c r="K118" s="108"/>
      <c r="L118" s="109"/>
      <c r="M118" s="107"/>
      <c r="N118" s="107"/>
      <c r="O118" s="108"/>
      <c r="P118" s="109"/>
      <c r="Q118" s="107"/>
      <c r="R118" s="107"/>
      <c r="S118" s="108"/>
      <c r="T118" s="109"/>
      <c r="U118" s="107"/>
      <c r="V118" s="107"/>
      <c r="W118" s="108"/>
      <c r="X118" s="109"/>
      <c r="Y118" s="107"/>
      <c r="Z118" s="107"/>
      <c r="AA118" s="108"/>
      <c r="AB118" s="109"/>
      <c r="AC118" s="110"/>
      <c r="AD118" s="110"/>
    </row>
    <row r="119" spans="1:30" s="134" customFormat="1" ht="24">
      <c r="A119" s="151">
        <v>711</v>
      </c>
      <c r="B119" s="96" t="s">
        <v>794</v>
      </c>
      <c r="C119" s="131" t="s">
        <v>795</v>
      </c>
      <c r="D119" s="132">
        <v>151568.2</v>
      </c>
      <c r="E119" s="132">
        <v>69640.1</v>
      </c>
      <c r="F119" s="132">
        <f t="shared" si="4"/>
        <v>81928.1</v>
      </c>
      <c r="G119" s="133">
        <f t="shared" si="5"/>
        <v>0.45946379253695696</v>
      </c>
      <c r="I119" s="135">
        <f aca="true" t="shared" si="6" ref="I119:J122">SUM(M119,Q119,U119,Y119)</f>
        <v>13073.9</v>
      </c>
      <c r="J119" s="135">
        <f t="shared" si="6"/>
        <v>3268.4</v>
      </c>
      <c r="K119" s="136">
        <f>J119/I119</f>
        <v>0.24999426337971073</v>
      </c>
      <c r="L119" s="137">
        <f>J119-I119</f>
        <v>-9805.5</v>
      </c>
      <c r="M119" s="135">
        <v>9767.2</v>
      </c>
      <c r="N119" s="135">
        <v>2441.8</v>
      </c>
      <c r="O119" s="136">
        <f>N119/M119</f>
        <v>0.25</v>
      </c>
      <c r="P119" s="137">
        <f>N119-M119</f>
        <v>-7325.400000000001</v>
      </c>
      <c r="Q119" s="135">
        <v>1627.5</v>
      </c>
      <c r="R119" s="135">
        <v>406.9</v>
      </c>
      <c r="S119" s="136">
        <f>R119/Q119</f>
        <v>0.2500153609831029</v>
      </c>
      <c r="T119" s="137">
        <f>R119-Q119</f>
        <v>-1220.6</v>
      </c>
      <c r="U119" s="135">
        <v>1336.9</v>
      </c>
      <c r="V119" s="135">
        <v>334.2</v>
      </c>
      <c r="W119" s="136">
        <f>V119/U119</f>
        <v>0.24998130002243996</v>
      </c>
      <c r="X119" s="137">
        <f>V119-U119</f>
        <v>-1002.7</v>
      </c>
      <c r="Y119" s="135">
        <v>342.3</v>
      </c>
      <c r="Z119" s="135">
        <v>85.5</v>
      </c>
      <c r="AA119" s="136">
        <f>Z119/Y119</f>
        <v>0.24978089395267308</v>
      </c>
      <c r="AB119" s="137">
        <f>Z119-Y119</f>
        <v>-256.8</v>
      </c>
      <c r="AC119" s="138"/>
      <c r="AD119" s="138"/>
    </row>
    <row r="120" spans="1:30" s="134" customFormat="1" ht="24" hidden="1">
      <c r="A120" s="151">
        <v>711</v>
      </c>
      <c r="B120" s="96" t="s">
        <v>796</v>
      </c>
      <c r="C120" s="131" t="s">
        <v>797</v>
      </c>
      <c r="D120" s="132">
        <v>0</v>
      </c>
      <c r="E120" s="132">
        <v>0</v>
      </c>
      <c r="F120" s="132">
        <f t="shared" si="4"/>
        <v>0</v>
      </c>
      <c r="G120" s="133" t="e">
        <f t="shared" si="5"/>
        <v>#DIV/0!</v>
      </c>
      <c r="I120" s="135">
        <f t="shared" si="6"/>
        <v>13073.9</v>
      </c>
      <c r="J120" s="135">
        <f t="shared" si="6"/>
        <v>3268.4</v>
      </c>
      <c r="K120" s="136">
        <f>J120/I120</f>
        <v>0.24999426337971073</v>
      </c>
      <c r="L120" s="137">
        <f>J120-I120</f>
        <v>-9805.5</v>
      </c>
      <c r="M120" s="135">
        <v>9767.2</v>
      </c>
      <c r="N120" s="135">
        <v>2441.8</v>
      </c>
      <c r="O120" s="136">
        <f>N120/M120</f>
        <v>0.25</v>
      </c>
      <c r="P120" s="137">
        <f>N120-M120</f>
        <v>-7325.400000000001</v>
      </c>
      <c r="Q120" s="135">
        <v>1627.5</v>
      </c>
      <c r="R120" s="135">
        <v>406.9</v>
      </c>
      <c r="S120" s="136">
        <f>R120/Q120</f>
        <v>0.2500153609831029</v>
      </c>
      <c r="T120" s="137">
        <f>R120-Q120</f>
        <v>-1220.6</v>
      </c>
      <c r="U120" s="135">
        <v>1336.9</v>
      </c>
      <c r="V120" s="135">
        <v>334.2</v>
      </c>
      <c r="W120" s="136">
        <f>V120/U120</f>
        <v>0.24998130002243996</v>
      </c>
      <c r="X120" s="137">
        <f>V120-U120</f>
        <v>-1002.7</v>
      </c>
      <c r="Y120" s="135">
        <v>342.3</v>
      </c>
      <c r="Z120" s="135">
        <v>85.5</v>
      </c>
      <c r="AA120" s="136">
        <f>Z120/Y120</f>
        <v>0.24978089395267308</v>
      </c>
      <c r="AB120" s="137">
        <f>Z120-Y120</f>
        <v>-256.8</v>
      </c>
      <c r="AC120" s="138"/>
      <c r="AD120" s="138"/>
    </row>
    <row r="121" spans="1:30" s="134" customFormat="1" ht="12">
      <c r="A121" s="151">
        <v>711</v>
      </c>
      <c r="B121" s="96" t="s">
        <v>798</v>
      </c>
      <c r="C121" s="131" t="s">
        <v>799</v>
      </c>
      <c r="D121" s="132">
        <v>88409.2</v>
      </c>
      <c r="E121" s="132">
        <v>40602.8</v>
      </c>
      <c r="F121" s="132">
        <f t="shared" si="4"/>
        <v>47806.399999999994</v>
      </c>
      <c r="G121" s="133">
        <f t="shared" si="5"/>
        <v>0.4592598960289201</v>
      </c>
      <c r="I121" s="135">
        <f t="shared" si="6"/>
        <v>13073.9</v>
      </c>
      <c r="J121" s="135">
        <f t="shared" si="6"/>
        <v>3268.4</v>
      </c>
      <c r="K121" s="136">
        <f>J121/I121</f>
        <v>0.24999426337971073</v>
      </c>
      <c r="L121" s="137">
        <f>J121-I121</f>
        <v>-9805.5</v>
      </c>
      <c r="M121" s="135">
        <v>9767.2</v>
      </c>
      <c r="N121" s="135">
        <v>2441.8</v>
      </c>
      <c r="O121" s="136">
        <f>N121/M121</f>
        <v>0.25</v>
      </c>
      <c r="P121" s="137">
        <f>N121-M121</f>
        <v>-7325.400000000001</v>
      </c>
      <c r="Q121" s="135">
        <v>1627.5</v>
      </c>
      <c r="R121" s="135">
        <v>406.9</v>
      </c>
      <c r="S121" s="136">
        <f>R121/Q121</f>
        <v>0.2500153609831029</v>
      </c>
      <c r="T121" s="137">
        <f>R121-Q121</f>
        <v>-1220.6</v>
      </c>
      <c r="U121" s="135">
        <v>1336.9</v>
      </c>
      <c r="V121" s="135">
        <v>334.2</v>
      </c>
      <c r="W121" s="136">
        <f>V121/U121</f>
        <v>0.24998130002243996</v>
      </c>
      <c r="X121" s="137">
        <f>V121-U121</f>
        <v>-1002.7</v>
      </c>
      <c r="Y121" s="135">
        <v>342.3</v>
      </c>
      <c r="Z121" s="135">
        <v>85.5</v>
      </c>
      <c r="AA121" s="136">
        <f>Z121/Y121</f>
        <v>0.24978089395267308</v>
      </c>
      <c r="AB121" s="137">
        <f>Z121-Y121</f>
        <v>-256.8</v>
      </c>
      <c r="AC121" s="138"/>
      <c r="AD121" s="138"/>
    </row>
    <row r="122" spans="1:30" s="114" customFormat="1" ht="24">
      <c r="A122" s="111">
        <v>711</v>
      </c>
      <c r="B122" s="92" t="s">
        <v>800</v>
      </c>
      <c r="C122" s="168" t="s">
        <v>801</v>
      </c>
      <c r="D122" s="169">
        <f>D129+D131+D133+D141+D123+D1229+D139+D136</f>
        <v>46298.5</v>
      </c>
      <c r="E122" s="169">
        <f>E129+E131+E133+E141+E123+E1229+E139+E136+E127+E125</f>
        <v>11942.300000000001</v>
      </c>
      <c r="F122" s="104">
        <f t="shared" si="4"/>
        <v>34356.2</v>
      </c>
      <c r="G122" s="105">
        <f t="shared" si="5"/>
        <v>0.25794140198926535</v>
      </c>
      <c r="I122" s="115">
        <f t="shared" si="6"/>
        <v>48389.399999999994</v>
      </c>
      <c r="J122" s="115">
        <f t="shared" si="6"/>
        <v>319.2</v>
      </c>
      <c r="K122" s="116">
        <f>J122/I122</f>
        <v>0.0065964860072660544</v>
      </c>
      <c r="L122" s="117">
        <f>J122-I122</f>
        <v>-48070.2</v>
      </c>
      <c r="M122" s="115">
        <v>16764.7</v>
      </c>
      <c r="N122" s="115">
        <v>319.2</v>
      </c>
      <c r="O122" s="116">
        <f>N122/M122</f>
        <v>0.019040006680704095</v>
      </c>
      <c r="P122" s="117">
        <f>N122-M122</f>
        <v>-16445.5</v>
      </c>
      <c r="Q122" s="115">
        <v>13905</v>
      </c>
      <c r="R122" s="115"/>
      <c r="S122" s="116">
        <f>R122/Q122</f>
        <v>0</v>
      </c>
      <c r="T122" s="117">
        <f>R122-Q122</f>
        <v>-13905</v>
      </c>
      <c r="U122" s="115">
        <v>8802.9</v>
      </c>
      <c r="V122" s="115"/>
      <c r="W122" s="116">
        <f>V122/U122</f>
        <v>0</v>
      </c>
      <c r="X122" s="117">
        <f>V122-U122</f>
        <v>-8802.9</v>
      </c>
      <c r="Y122" s="115">
        <v>8916.8</v>
      </c>
      <c r="Z122" s="115"/>
      <c r="AA122" s="116">
        <f>Z122/Y122</f>
        <v>0</v>
      </c>
      <c r="AB122" s="117">
        <f>Z122-Y122</f>
        <v>-8916.8</v>
      </c>
      <c r="AC122" s="118"/>
      <c r="AD122" s="118"/>
    </row>
    <row r="123" spans="1:30" s="154" customFormat="1" ht="12" hidden="1">
      <c r="A123" s="160" t="s">
        <v>580</v>
      </c>
      <c r="B123" s="162" t="s">
        <v>802</v>
      </c>
      <c r="C123" s="153" t="s">
        <v>803</v>
      </c>
      <c r="D123" s="132">
        <f>D124</f>
        <v>0</v>
      </c>
      <c r="E123" s="132">
        <f>E124</f>
        <v>0</v>
      </c>
      <c r="F123" s="132">
        <f t="shared" si="4"/>
        <v>0</v>
      </c>
      <c r="G123" s="133" t="e">
        <f t="shared" si="5"/>
        <v>#DIV/0!</v>
      </c>
      <c r="I123" s="155"/>
      <c r="J123" s="155"/>
      <c r="K123" s="156"/>
      <c r="L123" s="157"/>
      <c r="M123" s="155"/>
      <c r="N123" s="155"/>
      <c r="O123" s="156"/>
      <c r="P123" s="157"/>
      <c r="Q123" s="155"/>
      <c r="R123" s="155"/>
      <c r="S123" s="156"/>
      <c r="T123" s="157"/>
      <c r="U123" s="155"/>
      <c r="V123" s="155"/>
      <c r="W123" s="156"/>
      <c r="X123" s="157"/>
      <c r="Y123" s="155"/>
      <c r="Z123" s="155"/>
      <c r="AA123" s="156"/>
      <c r="AB123" s="157"/>
      <c r="AC123" s="158"/>
      <c r="AD123" s="158"/>
    </row>
    <row r="124" spans="1:30" s="154" customFormat="1" ht="24" hidden="1">
      <c r="A124" s="160" t="s">
        <v>580</v>
      </c>
      <c r="B124" s="162" t="s">
        <v>804</v>
      </c>
      <c r="C124" s="153" t="s">
        <v>805</v>
      </c>
      <c r="D124" s="132">
        <v>0</v>
      </c>
      <c r="E124" s="132">
        <v>0</v>
      </c>
      <c r="F124" s="132">
        <f t="shared" si="4"/>
        <v>0</v>
      </c>
      <c r="G124" s="133" t="e">
        <f t="shared" si="5"/>
        <v>#DIV/0!</v>
      </c>
      <c r="I124" s="155"/>
      <c r="J124" s="155"/>
      <c r="K124" s="156"/>
      <c r="L124" s="157"/>
      <c r="M124" s="155"/>
      <c r="N124" s="155"/>
      <c r="O124" s="156"/>
      <c r="P124" s="157"/>
      <c r="Q124" s="155"/>
      <c r="R124" s="155"/>
      <c r="S124" s="156"/>
      <c r="T124" s="157"/>
      <c r="U124" s="155"/>
      <c r="V124" s="155"/>
      <c r="W124" s="156"/>
      <c r="X124" s="157"/>
      <c r="Y124" s="155"/>
      <c r="Z124" s="155"/>
      <c r="AA124" s="156"/>
      <c r="AB124" s="157"/>
      <c r="AC124" s="158"/>
      <c r="AD124" s="158"/>
    </row>
    <row r="125" spans="1:30" s="154" customFormat="1" ht="24">
      <c r="A125" s="160" t="s">
        <v>580</v>
      </c>
      <c r="B125" s="162" t="s">
        <v>806</v>
      </c>
      <c r="C125" s="153" t="s">
        <v>807</v>
      </c>
      <c r="D125" s="132">
        <v>0</v>
      </c>
      <c r="E125" s="132">
        <f>E126</f>
        <v>696.9</v>
      </c>
      <c r="F125" s="132">
        <f t="shared" si="4"/>
        <v>-696.9</v>
      </c>
      <c r="G125" s="133" t="e">
        <f t="shared" si="5"/>
        <v>#DIV/0!</v>
      </c>
      <c r="I125" s="155"/>
      <c r="J125" s="155"/>
      <c r="K125" s="156"/>
      <c r="L125" s="157"/>
      <c r="M125" s="155"/>
      <c r="N125" s="155"/>
      <c r="O125" s="156"/>
      <c r="P125" s="157"/>
      <c r="Q125" s="155"/>
      <c r="R125" s="155"/>
      <c r="S125" s="156"/>
      <c r="T125" s="157"/>
      <c r="U125" s="155"/>
      <c r="V125" s="155"/>
      <c r="W125" s="156"/>
      <c r="X125" s="157"/>
      <c r="Y125" s="155"/>
      <c r="Z125" s="155"/>
      <c r="AA125" s="156"/>
      <c r="AB125" s="157"/>
      <c r="AC125" s="158"/>
      <c r="AD125" s="158"/>
    </row>
    <row r="126" spans="1:30" s="154" customFormat="1" ht="36">
      <c r="A126" s="160" t="s">
        <v>266</v>
      </c>
      <c r="B126" s="162" t="s">
        <v>808</v>
      </c>
      <c r="C126" s="153" t="s">
        <v>809</v>
      </c>
      <c r="D126" s="132">
        <v>0</v>
      </c>
      <c r="E126" s="132">
        <v>696.9</v>
      </c>
      <c r="F126" s="132">
        <f t="shared" si="4"/>
        <v>-696.9</v>
      </c>
      <c r="G126" s="133" t="e">
        <f t="shared" si="5"/>
        <v>#DIV/0!</v>
      </c>
      <c r="I126" s="155"/>
      <c r="J126" s="155"/>
      <c r="K126" s="156"/>
      <c r="L126" s="157"/>
      <c r="M126" s="155"/>
      <c r="N126" s="155"/>
      <c r="O126" s="156"/>
      <c r="P126" s="157"/>
      <c r="Q126" s="155"/>
      <c r="R126" s="155"/>
      <c r="S126" s="156"/>
      <c r="T126" s="157"/>
      <c r="U126" s="155"/>
      <c r="V126" s="155"/>
      <c r="W126" s="156"/>
      <c r="X126" s="157"/>
      <c r="Y126" s="155"/>
      <c r="Z126" s="155"/>
      <c r="AA126" s="156"/>
      <c r="AB126" s="157"/>
      <c r="AC126" s="158"/>
      <c r="AD126" s="158"/>
    </row>
    <row r="127" spans="1:30" s="154" customFormat="1" ht="12">
      <c r="A127" s="160" t="s">
        <v>580</v>
      </c>
      <c r="B127" s="162" t="s">
        <v>810</v>
      </c>
      <c r="C127" s="153" t="s">
        <v>811</v>
      </c>
      <c r="D127" s="132">
        <f>D128</f>
        <v>0</v>
      </c>
      <c r="E127" s="132">
        <f>E128</f>
        <v>186.2</v>
      </c>
      <c r="F127" s="132">
        <f t="shared" si="4"/>
        <v>-186.2</v>
      </c>
      <c r="G127" s="133" t="e">
        <f t="shared" si="5"/>
        <v>#DIV/0!</v>
      </c>
      <c r="I127" s="155"/>
      <c r="J127" s="155"/>
      <c r="K127" s="156"/>
      <c r="L127" s="157"/>
      <c r="M127" s="155"/>
      <c r="N127" s="155"/>
      <c r="O127" s="156"/>
      <c r="P127" s="157"/>
      <c r="Q127" s="155"/>
      <c r="R127" s="155"/>
      <c r="S127" s="156"/>
      <c r="T127" s="157"/>
      <c r="U127" s="155"/>
      <c r="V127" s="155"/>
      <c r="W127" s="156"/>
      <c r="X127" s="157"/>
      <c r="Y127" s="155"/>
      <c r="Z127" s="155"/>
      <c r="AA127" s="156"/>
      <c r="AB127" s="157"/>
      <c r="AC127" s="158"/>
      <c r="AD127" s="158"/>
    </row>
    <row r="128" spans="1:30" s="154" customFormat="1" ht="24">
      <c r="A128" s="160" t="s">
        <v>266</v>
      </c>
      <c r="B128" s="162" t="s">
        <v>812</v>
      </c>
      <c r="C128" s="153" t="s">
        <v>813</v>
      </c>
      <c r="D128" s="132">
        <v>0</v>
      </c>
      <c r="E128" s="132">
        <v>186.2</v>
      </c>
      <c r="F128" s="132">
        <f t="shared" si="4"/>
        <v>-186.2</v>
      </c>
      <c r="G128" s="133" t="e">
        <f t="shared" si="5"/>
        <v>#DIV/0!</v>
      </c>
      <c r="I128" s="155"/>
      <c r="J128" s="155"/>
      <c r="K128" s="156"/>
      <c r="L128" s="157"/>
      <c r="M128" s="155"/>
      <c r="N128" s="155"/>
      <c r="O128" s="156"/>
      <c r="P128" s="157"/>
      <c r="Q128" s="155"/>
      <c r="R128" s="155"/>
      <c r="S128" s="156"/>
      <c r="T128" s="157"/>
      <c r="U128" s="155"/>
      <c r="V128" s="155"/>
      <c r="W128" s="156"/>
      <c r="X128" s="157"/>
      <c r="Y128" s="155"/>
      <c r="Z128" s="155"/>
      <c r="AA128" s="156"/>
      <c r="AB128" s="157"/>
      <c r="AC128" s="158"/>
      <c r="AD128" s="158"/>
    </row>
    <row r="129" spans="1:30" s="154" customFormat="1" ht="24" hidden="1">
      <c r="A129" s="160" t="s">
        <v>580</v>
      </c>
      <c r="B129" s="162" t="s">
        <v>814</v>
      </c>
      <c r="C129" s="153" t="s">
        <v>815</v>
      </c>
      <c r="D129" s="132">
        <f>D130</f>
        <v>0</v>
      </c>
      <c r="E129" s="132">
        <f>E130</f>
        <v>0</v>
      </c>
      <c r="F129" s="132">
        <f t="shared" si="4"/>
        <v>0</v>
      </c>
      <c r="G129" s="133" t="e">
        <f t="shared" si="5"/>
        <v>#DIV/0!</v>
      </c>
      <c r="I129" s="155"/>
      <c r="J129" s="155"/>
      <c r="K129" s="156"/>
      <c r="L129" s="157"/>
      <c r="M129" s="155"/>
      <c r="N129" s="155"/>
      <c r="O129" s="156"/>
      <c r="P129" s="157"/>
      <c r="Q129" s="155"/>
      <c r="R129" s="155"/>
      <c r="S129" s="156"/>
      <c r="T129" s="157"/>
      <c r="U129" s="155"/>
      <c r="V129" s="155"/>
      <c r="W129" s="156"/>
      <c r="X129" s="157"/>
      <c r="Y129" s="155"/>
      <c r="Z129" s="155"/>
      <c r="AA129" s="156"/>
      <c r="AB129" s="157"/>
      <c r="AC129" s="158"/>
      <c r="AD129" s="158"/>
    </row>
    <row r="130" spans="1:30" s="154" customFormat="1" ht="24" hidden="1">
      <c r="A130" s="160" t="s">
        <v>580</v>
      </c>
      <c r="B130" s="162" t="s">
        <v>816</v>
      </c>
      <c r="C130" s="153" t="s">
        <v>817</v>
      </c>
      <c r="D130" s="132">
        <v>0</v>
      </c>
      <c r="E130" s="132">
        <v>0</v>
      </c>
      <c r="F130" s="132">
        <f t="shared" si="4"/>
        <v>0</v>
      </c>
      <c r="G130" s="133" t="e">
        <f t="shared" si="5"/>
        <v>#DIV/0!</v>
      </c>
      <c r="I130" s="155"/>
      <c r="J130" s="155"/>
      <c r="K130" s="156"/>
      <c r="L130" s="157"/>
      <c r="M130" s="155"/>
      <c r="N130" s="155"/>
      <c r="O130" s="156"/>
      <c r="P130" s="157"/>
      <c r="Q130" s="155"/>
      <c r="R130" s="155"/>
      <c r="S130" s="156"/>
      <c r="T130" s="157"/>
      <c r="U130" s="155"/>
      <c r="V130" s="155"/>
      <c r="W130" s="156"/>
      <c r="X130" s="157"/>
      <c r="Y130" s="155"/>
      <c r="Z130" s="155"/>
      <c r="AA130" s="156"/>
      <c r="AB130" s="157"/>
      <c r="AC130" s="158"/>
      <c r="AD130" s="158"/>
    </row>
    <row r="131" spans="1:30" s="154" customFormat="1" ht="36" hidden="1">
      <c r="A131" s="160" t="s">
        <v>580</v>
      </c>
      <c r="B131" s="162" t="s">
        <v>818</v>
      </c>
      <c r="C131" s="153" t="s">
        <v>819</v>
      </c>
      <c r="D131" s="132">
        <f>D132</f>
        <v>0</v>
      </c>
      <c r="E131" s="132">
        <f>E132</f>
        <v>0</v>
      </c>
      <c r="F131" s="132">
        <f t="shared" si="4"/>
        <v>0</v>
      </c>
      <c r="G131" s="133" t="e">
        <f t="shared" si="5"/>
        <v>#DIV/0!</v>
      </c>
      <c r="I131" s="155"/>
      <c r="J131" s="155"/>
      <c r="K131" s="156"/>
      <c r="L131" s="157"/>
      <c r="M131" s="155"/>
      <c r="N131" s="155"/>
      <c r="O131" s="156"/>
      <c r="P131" s="157"/>
      <c r="Q131" s="155"/>
      <c r="R131" s="155"/>
      <c r="S131" s="156"/>
      <c r="T131" s="157"/>
      <c r="U131" s="155"/>
      <c r="V131" s="155"/>
      <c r="W131" s="156"/>
      <c r="X131" s="157"/>
      <c r="Y131" s="155"/>
      <c r="Z131" s="155"/>
      <c r="AA131" s="156"/>
      <c r="AB131" s="157"/>
      <c r="AC131" s="158"/>
      <c r="AD131" s="158"/>
    </row>
    <row r="132" spans="1:30" s="154" customFormat="1" ht="36" hidden="1">
      <c r="A132" s="160" t="s">
        <v>258</v>
      </c>
      <c r="B132" s="162" t="s">
        <v>820</v>
      </c>
      <c r="C132" s="153" t="s">
        <v>821</v>
      </c>
      <c r="D132" s="132">
        <v>0</v>
      </c>
      <c r="E132" s="132">
        <v>0</v>
      </c>
      <c r="F132" s="132">
        <f t="shared" si="4"/>
        <v>0</v>
      </c>
      <c r="G132" s="133" t="e">
        <f t="shared" si="5"/>
        <v>#DIV/0!</v>
      </c>
      <c r="I132" s="155"/>
      <c r="J132" s="155"/>
      <c r="K132" s="156"/>
      <c r="L132" s="157"/>
      <c r="M132" s="155"/>
      <c r="N132" s="155"/>
      <c r="O132" s="156"/>
      <c r="P132" s="157"/>
      <c r="Q132" s="155"/>
      <c r="R132" s="155"/>
      <c r="S132" s="156"/>
      <c r="T132" s="157"/>
      <c r="U132" s="155"/>
      <c r="V132" s="155"/>
      <c r="W132" s="156"/>
      <c r="X132" s="157"/>
      <c r="Y132" s="155"/>
      <c r="Z132" s="155"/>
      <c r="AA132" s="156"/>
      <c r="AB132" s="157"/>
      <c r="AC132" s="158"/>
      <c r="AD132" s="158"/>
    </row>
    <row r="133" spans="1:30" s="154" customFormat="1" ht="48">
      <c r="A133" s="160" t="s">
        <v>258</v>
      </c>
      <c r="B133" s="162" t="s">
        <v>822</v>
      </c>
      <c r="C133" s="153" t="s">
        <v>823</v>
      </c>
      <c r="D133" s="132">
        <f>D134+D138+D137+D135</f>
        <v>25681.8</v>
      </c>
      <c r="E133" s="132">
        <f>E134+E138+E137+E135</f>
        <v>9986.6</v>
      </c>
      <c r="F133" s="132">
        <f t="shared" si="4"/>
        <v>15695.199999999999</v>
      </c>
      <c r="G133" s="133">
        <f t="shared" si="5"/>
        <v>0.3888590363603798</v>
      </c>
      <c r="I133" s="155"/>
      <c r="J133" s="155"/>
      <c r="K133" s="156"/>
      <c r="L133" s="157"/>
      <c r="M133" s="155"/>
      <c r="N133" s="155"/>
      <c r="O133" s="156"/>
      <c r="P133" s="157"/>
      <c r="Q133" s="155"/>
      <c r="R133" s="155"/>
      <c r="S133" s="156"/>
      <c r="T133" s="157"/>
      <c r="U133" s="155"/>
      <c r="V133" s="155"/>
      <c r="W133" s="156"/>
      <c r="X133" s="157"/>
      <c r="Y133" s="155"/>
      <c r="Z133" s="155"/>
      <c r="AA133" s="156"/>
      <c r="AB133" s="157"/>
      <c r="AC133" s="158"/>
      <c r="AD133" s="158"/>
    </row>
    <row r="134" spans="1:30" s="154" customFormat="1" ht="36" hidden="1">
      <c r="A134" s="160" t="s">
        <v>580</v>
      </c>
      <c r="B134" s="162" t="s">
        <v>824</v>
      </c>
      <c r="C134" s="153" t="s">
        <v>825</v>
      </c>
      <c r="D134" s="132">
        <v>0</v>
      </c>
      <c r="E134" s="132">
        <v>0</v>
      </c>
      <c r="F134" s="132">
        <f t="shared" si="4"/>
        <v>0</v>
      </c>
      <c r="G134" s="133" t="e">
        <f t="shared" si="5"/>
        <v>#DIV/0!</v>
      </c>
      <c r="I134" s="155"/>
      <c r="J134" s="155"/>
      <c r="K134" s="156"/>
      <c r="L134" s="157"/>
      <c r="M134" s="155"/>
      <c r="N134" s="155"/>
      <c r="O134" s="156"/>
      <c r="P134" s="157"/>
      <c r="Q134" s="155"/>
      <c r="R134" s="155"/>
      <c r="S134" s="156"/>
      <c r="T134" s="157"/>
      <c r="U134" s="155"/>
      <c r="V134" s="155"/>
      <c r="W134" s="156"/>
      <c r="X134" s="157"/>
      <c r="Y134" s="155"/>
      <c r="Z134" s="155"/>
      <c r="AA134" s="156"/>
      <c r="AB134" s="157"/>
      <c r="AC134" s="158"/>
      <c r="AD134" s="158"/>
    </row>
    <row r="135" spans="1:30" s="154" customFormat="1" ht="36">
      <c r="A135" s="160" t="s">
        <v>258</v>
      </c>
      <c r="B135" s="162" t="s">
        <v>826</v>
      </c>
      <c r="C135" s="153" t="s">
        <v>827</v>
      </c>
      <c r="D135" s="132">
        <v>25681.8</v>
      </c>
      <c r="E135" s="132">
        <v>9986.6</v>
      </c>
      <c r="F135" s="132">
        <f t="shared" si="4"/>
        <v>15695.199999999999</v>
      </c>
      <c r="G135" s="133">
        <f t="shared" si="5"/>
        <v>0.3888590363603798</v>
      </c>
      <c r="I135" s="155"/>
      <c r="J135" s="155"/>
      <c r="K135" s="156"/>
      <c r="L135" s="157"/>
      <c r="M135" s="155"/>
      <c r="N135" s="155"/>
      <c r="O135" s="156"/>
      <c r="P135" s="157"/>
      <c r="Q135" s="155"/>
      <c r="R135" s="155"/>
      <c r="S135" s="156"/>
      <c r="T135" s="157"/>
      <c r="U135" s="155"/>
      <c r="V135" s="155"/>
      <c r="W135" s="156"/>
      <c r="X135" s="157"/>
      <c r="Y135" s="155"/>
      <c r="Z135" s="155"/>
      <c r="AA135" s="156"/>
      <c r="AB135" s="157"/>
      <c r="AC135" s="158"/>
      <c r="AD135" s="158"/>
    </row>
    <row r="136" spans="1:30" s="154" customFormat="1" ht="24" hidden="1">
      <c r="A136" s="160" t="s">
        <v>580</v>
      </c>
      <c r="B136" s="162" t="s">
        <v>828</v>
      </c>
      <c r="C136" s="153" t="s">
        <v>829</v>
      </c>
      <c r="D136" s="132">
        <v>0</v>
      </c>
      <c r="E136" s="132">
        <v>0</v>
      </c>
      <c r="F136" s="132">
        <f t="shared" si="4"/>
        <v>0</v>
      </c>
      <c r="G136" s="133" t="e">
        <f t="shared" si="5"/>
        <v>#DIV/0!</v>
      </c>
      <c r="I136" s="155"/>
      <c r="J136" s="155"/>
      <c r="K136" s="156"/>
      <c r="L136" s="157"/>
      <c r="M136" s="155"/>
      <c r="N136" s="155"/>
      <c r="O136" s="156"/>
      <c r="P136" s="157"/>
      <c r="Q136" s="155"/>
      <c r="R136" s="155"/>
      <c r="S136" s="156"/>
      <c r="T136" s="157"/>
      <c r="U136" s="155"/>
      <c r="V136" s="155"/>
      <c r="W136" s="156"/>
      <c r="X136" s="157"/>
      <c r="Y136" s="155"/>
      <c r="Z136" s="155"/>
      <c r="AA136" s="156"/>
      <c r="AB136" s="157"/>
      <c r="AC136" s="158"/>
      <c r="AD136" s="158"/>
    </row>
    <row r="137" spans="1:30" s="154" customFormat="1" ht="36" hidden="1">
      <c r="A137" s="160" t="s">
        <v>580</v>
      </c>
      <c r="B137" s="162" t="s">
        <v>826</v>
      </c>
      <c r="C137" s="153" t="s">
        <v>830</v>
      </c>
      <c r="D137" s="132">
        <v>0</v>
      </c>
      <c r="E137" s="132">
        <v>0</v>
      </c>
      <c r="F137" s="132">
        <f t="shared" si="4"/>
        <v>0</v>
      </c>
      <c r="G137" s="133" t="e">
        <f t="shared" si="5"/>
        <v>#DIV/0!</v>
      </c>
      <c r="I137" s="155"/>
      <c r="J137" s="155"/>
      <c r="K137" s="156"/>
      <c r="L137" s="157"/>
      <c r="M137" s="155"/>
      <c r="N137" s="155"/>
      <c r="O137" s="156"/>
      <c r="P137" s="157"/>
      <c r="Q137" s="155"/>
      <c r="R137" s="155"/>
      <c r="S137" s="156"/>
      <c r="T137" s="157"/>
      <c r="U137" s="155"/>
      <c r="V137" s="155"/>
      <c r="W137" s="156"/>
      <c r="X137" s="157"/>
      <c r="Y137" s="155"/>
      <c r="Z137" s="155"/>
      <c r="AA137" s="156"/>
      <c r="AB137" s="157"/>
      <c r="AC137" s="158"/>
      <c r="AD137" s="158"/>
    </row>
    <row r="138" spans="1:30" s="154" customFormat="1" ht="48" hidden="1">
      <c r="A138" s="160" t="s">
        <v>580</v>
      </c>
      <c r="B138" s="162" t="s">
        <v>831</v>
      </c>
      <c r="C138" s="153" t="s">
        <v>832</v>
      </c>
      <c r="D138" s="132">
        <v>0</v>
      </c>
      <c r="E138" s="132">
        <v>0</v>
      </c>
      <c r="F138" s="132">
        <f t="shared" si="4"/>
        <v>0</v>
      </c>
      <c r="G138" s="133" t="e">
        <f t="shared" si="5"/>
        <v>#DIV/0!</v>
      </c>
      <c r="I138" s="155"/>
      <c r="J138" s="155"/>
      <c r="K138" s="156"/>
      <c r="L138" s="157"/>
      <c r="M138" s="155"/>
      <c r="N138" s="155"/>
      <c r="O138" s="156"/>
      <c r="P138" s="157"/>
      <c r="Q138" s="155"/>
      <c r="R138" s="155"/>
      <c r="S138" s="156"/>
      <c r="T138" s="157"/>
      <c r="U138" s="155"/>
      <c r="V138" s="155"/>
      <c r="W138" s="156"/>
      <c r="X138" s="157"/>
      <c r="Y138" s="155"/>
      <c r="Z138" s="155"/>
      <c r="AA138" s="156"/>
      <c r="AB138" s="157"/>
      <c r="AC138" s="158"/>
      <c r="AD138" s="158"/>
    </row>
    <row r="139" spans="1:30" s="154" customFormat="1" ht="12" hidden="1">
      <c r="A139" s="160" t="s">
        <v>580</v>
      </c>
      <c r="B139" s="162" t="s">
        <v>833</v>
      </c>
      <c r="C139" s="153" t="s">
        <v>834</v>
      </c>
      <c r="D139" s="132">
        <f>D140</f>
        <v>0</v>
      </c>
      <c r="E139" s="132">
        <f>E140</f>
        <v>0</v>
      </c>
      <c r="F139" s="132">
        <f t="shared" si="4"/>
        <v>0</v>
      </c>
      <c r="G139" s="133" t="e">
        <f t="shared" si="5"/>
        <v>#DIV/0!</v>
      </c>
      <c r="I139" s="155"/>
      <c r="J139" s="155"/>
      <c r="K139" s="156"/>
      <c r="L139" s="157"/>
      <c r="M139" s="155"/>
      <c r="N139" s="155"/>
      <c r="O139" s="156"/>
      <c r="P139" s="157"/>
      <c r="Q139" s="155"/>
      <c r="R139" s="155"/>
      <c r="S139" s="156"/>
      <c r="T139" s="157"/>
      <c r="U139" s="155"/>
      <c r="V139" s="155"/>
      <c r="W139" s="156"/>
      <c r="X139" s="157"/>
      <c r="Y139" s="155"/>
      <c r="Z139" s="155"/>
      <c r="AA139" s="156"/>
      <c r="AB139" s="157"/>
      <c r="AC139" s="158"/>
      <c r="AD139" s="158"/>
    </row>
    <row r="140" spans="1:30" s="154" customFormat="1" ht="24" hidden="1">
      <c r="A140" s="160"/>
      <c r="B140" s="162" t="s">
        <v>835</v>
      </c>
      <c r="C140" s="153" t="s">
        <v>836</v>
      </c>
      <c r="D140" s="132">
        <v>0</v>
      </c>
      <c r="E140" s="132">
        <v>0</v>
      </c>
      <c r="F140" s="132">
        <f t="shared" si="4"/>
        <v>0</v>
      </c>
      <c r="G140" s="133" t="e">
        <f t="shared" si="5"/>
        <v>#DIV/0!</v>
      </c>
      <c r="I140" s="155"/>
      <c r="J140" s="155"/>
      <c r="K140" s="156"/>
      <c r="L140" s="157"/>
      <c r="M140" s="155"/>
      <c r="N140" s="155"/>
      <c r="O140" s="156"/>
      <c r="P140" s="157"/>
      <c r="Q140" s="155"/>
      <c r="R140" s="155"/>
      <c r="S140" s="156"/>
      <c r="T140" s="157"/>
      <c r="U140" s="155"/>
      <c r="V140" s="155"/>
      <c r="W140" s="156"/>
      <c r="X140" s="157"/>
      <c r="Y140" s="155"/>
      <c r="Z140" s="155"/>
      <c r="AA140" s="156"/>
      <c r="AB140" s="157"/>
      <c r="AC140" s="158"/>
      <c r="AD140" s="158"/>
    </row>
    <row r="141" spans="1:30" s="154" customFormat="1" ht="12">
      <c r="A141" s="160" t="s">
        <v>258</v>
      </c>
      <c r="B141" s="162" t="s">
        <v>837</v>
      </c>
      <c r="C141" s="153" t="s">
        <v>838</v>
      </c>
      <c r="D141" s="132">
        <v>20616.7</v>
      </c>
      <c r="E141" s="132">
        <v>1072.6</v>
      </c>
      <c r="F141" s="132">
        <f t="shared" si="4"/>
        <v>19544.100000000002</v>
      </c>
      <c r="G141" s="133">
        <f t="shared" si="5"/>
        <v>0.05202578492193222</v>
      </c>
      <c r="I141" s="155"/>
      <c r="J141" s="155"/>
      <c r="K141" s="156"/>
      <c r="L141" s="157"/>
      <c r="M141" s="155"/>
      <c r="N141" s="155"/>
      <c r="O141" s="156"/>
      <c r="P141" s="157"/>
      <c r="Q141" s="155"/>
      <c r="R141" s="155"/>
      <c r="S141" s="156"/>
      <c r="T141" s="157"/>
      <c r="U141" s="155"/>
      <c r="V141" s="155"/>
      <c r="W141" s="156"/>
      <c r="X141" s="157"/>
      <c r="Y141" s="155"/>
      <c r="Z141" s="155"/>
      <c r="AA141" s="156"/>
      <c r="AB141" s="157"/>
      <c r="AC141" s="158"/>
      <c r="AD141" s="158"/>
    </row>
    <row r="142" spans="1:30" s="114" customFormat="1" ht="24">
      <c r="A142" s="167" t="s">
        <v>580</v>
      </c>
      <c r="B142" s="140" t="s">
        <v>839</v>
      </c>
      <c r="C142" s="113" t="s">
        <v>840</v>
      </c>
      <c r="D142" s="104">
        <f>D143+D144+D145+D146+D147+D189+D190+D191+D193+D194+D197+D195+D186+D192+D196</f>
        <v>577947.9000000001</v>
      </c>
      <c r="E142" s="104">
        <f>E143+E144+E145+E146+E147+E189+E190+E191+E193+E194+E197+E195+E186+E192+E196</f>
        <v>313108.7999999999</v>
      </c>
      <c r="F142" s="104">
        <f t="shared" si="4"/>
        <v>264839.10000000027</v>
      </c>
      <c r="G142" s="105">
        <f t="shared" si="5"/>
        <v>0.5417595599880193</v>
      </c>
      <c r="I142" s="115"/>
      <c r="J142" s="115"/>
      <c r="K142" s="116"/>
      <c r="L142" s="117"/>
      <c r="M142" s="115"/>
      <c r="N142" s="115"/>
      <c r="O142" s="116"/>
      <c r="P142" s="117"/>
      <c r="Q142" s="115"/>
      <c r="R142" s="115"/>
      <c r="S142" s="116"/>
      <c r="T142" s="117"/>
      <c r="U142" s="115"/>
      <c r="V142" s="115"/>
      <c r="W142" s="116"/>
      <c r="X142" s="117"/>
      <c r="Y142" s="115"/>
      <c r="Z142" s="115"/>
      <c r="AA142" s="116"/>
      <c r="AB142" s="117"/>
      <c r="AC142" s="118"/>
      <c r="AD142" s="118"/>
    </row>
    <row r="143" spans="1:30" s="154" customFormat="1" ht="24" hidden="1">
      <c r="A143" s="160" t="s">
        <v>580</v>
      </c>
      <c r="B143" s="162" t="s">
        <v>841</v>
      </c>
      <c r="C143" s="153" t="s">
        <v>842</v>
      </c>
      <c r="D143" s="132"/>
      <c r="E143" s="132"/>
      <c r="F143" s="104">
        <f t="shared" si="4"/>
        <v>0</v>
      </c>
      <c r="G143" s="105" t="e">
        <f t="shared" si="5"/>
        <v>#DIV/0!</v>
      </c>
      <c r="I143" s="155"/>
      <c r="J143" s="155"/>
      <c r="K143" s="156"/>
      <c r="L143" s="157"/>
      <c r="M143" s="155"/>
      <c r="N143" s="155"/>
      <c r="O143" s="156"/>
      <c r="P143" s="157"/>
      <c r="Q143" s="155"/>
      <c r="R143" s="155"/>
      <c r="S143" s="156"/>
      <c r="T143" s="157"/>
      <c r="U143" s="155"/>
      <c r="V143" s="155"/>
      <c r="W143" s="156"/>
      <c r="X143" s="157"/>
      <c r="Y143" s="155"/>
      <c r="Z143" s="155"/>
      <c r="AA143" s="156"/>
      <c r="AB143" s="157"/>
      <c r="AC143" s="158"/>
      <c r="AD143" s="158"/>
    </row>
    <row r="144" spans="1:30" s="154" customFormat="1" ht="24">
      <c r="A144" s="160" t="s">
        <v>580</v>
      </c>
      <c r="B144" s="162" t="s">
        <v>843</v>
      </c>
      <c r="C144" s="153" t="s">
        <v>844</v>
      </c>
      <c r="D144" s="132">
        <v>2561</v>
      </c>
      <c r="E144" s="132">
        <v>1280.5</v>
      </c>
      <c r="F144" s="132">
        <f t="shared" si="4"/>
        <v>1280.5</v>
      </c>
      <c r="G144" s="133">
        <f t="shared" si="5"/>
        <v>0.5</v>
      </c>
      <c r="I144" s="155"/>
      <c r="J144" s="155"/>
      <c r="K144" s="156"/>
      <c r="L144" s="157"/>
      <c r="M144" s="155"/>
      <c r="N144" s="155"/>
      <c r="O144" s="156"/>
      <c r="P144" s="157"/>
      <c r="Q144" s="155"/>
      <c r="R144" s="155"/>
      <c r="S144" s="156"/>
      <c r="T144" s="157"/>
      <c r="U144" s="155"/>
      <c r="V144" s="155"/>
      <c r="W144" s="156"/>
      <c r="X144" s="157"/>
      <c r="Y144" s="155"/>
      <c r="Z144" s="155"/>
      <c r="AA144" s="156"/>
      <c r="AB144" s="157"/>
      <c r="AC144" s="158"/>
      <c r="AD144" s="158"/>
    </row>
    <row r="145" spans="1:30" s="154" customFormat="1" ht="36" hidden="1">
      <c r="A145" s="160" t="s">
        <v>580</v>
      </c>
      <c r="B145" s="162" t="s">
        <v>845</v>
      </c>
      <c r="C145" s="153" t="s">
        <v>846</v>
      </c>
      <c r="D145" s="132">
        <v>0</v>
      </c>
      <c r="E145" s="132">
        <v>0</v>
      </c>
      <c r="F145" s="132">
        <f aca="true" t="shared" si="7" ref="F145:F208">D145-E145</f>
        <v>0</v>
      </c>
      <c r="G145" s="133" t="e">
        <f aca="true" t="shared" si="8" ref="G145:G208">E145/D145</f>
        <v>#DIV/0!</v>
      </c>
      <c r="I145" s="155"/>
      <c r="J145" s="155"/>
      <c r="K145" s="156"/>
      <c r="L145" s="157"/>
      <c r="M145" s="155"/>
      <c r="N145" s="155"/>
      <c r="O145" s="156"/>
      <c r="P145" s="157"/>
      <c r="Q145" s="155"/>
      <c r="R145" s="155"/>
      <c r="S145" s="156"/>
      <c r="T145" s="157"/>
      <c r="U145" s="155"/>
      <c r="V145" s="155"/>
      <c r="W145" s="156"/>
      <c r="X145" s="157"/>
      <c r="Y145" s="155"/>
      <c r="Z145" s="155"/>
      <c r="AA145" s="156"/>
      <c r="AB145" s="157"/>
      <c r="AC145" s="158"/>
      <c r="AD145" s="158"/>
    </row>
    <row r="146" spans="1:30" s="154" customFormat="1" ht="24">
      <c r="A146" s="160" t="s">
        <v>580</v>
      </c>
      <c r="B146" s="162" t="s">
        <v>847</v>
      </c>
      <c r="C146" s="153" t="s">
        <v>848</v>
      </c>
      <c r="D146" s="132">
        <v>9544.7</v>
      </c>
      <c r="E146" s="132">
        <v>5597.6</v>
      </c>
      <c r="F146" s="132">
        <f t="shared" si="7"/>
        <v>3947.1000000000004</v>
      </c>
      <c r="G146" s="133">
        <f t="shared" si="8"/>
        <v>0.5864615964881034</v>
      </c>
      <c r="I146" s="155"/>
      <c r="J146" s="155"/>
      <c r="K146" s="156"/>
      <c r="L146" s="157"/>
      <c r="M146" s="155"/>
      <c r="N146" s="155"/>
      <c r="O146" s="156"/>
      <c r="P146" s="157"/>
      <c r="Q146" s="155"/>
      <c r="R146" s="155"/>
      <c r="S146" s="156"/>
      <c r="T146" s="157"/>
      <c r="U146" s="155"/>
      <c r="V146" s="155"/>
      <c r="W146" s="156"/>
      <c r="X146" s="157"/>
      <c r="Y146" s="155"/>
      <c r="Z146" s="155"/>
      <c r="AA146" s="156"/>
      <c r="AB146" s="157"/>
      <c r="AC146" s="158"/>
      <c r="AD146" s="158"/>
    </row>
    <row r="147" spans="1:30" s="154" customFormat="1" ht="24">
      <c r="A147" s="160" t="s">
        <v>580</v>
      </c>
      <c r="B147" s="162" t="s">
        <v>849</v>
      </c>
      <c r="C147" s="153" t="s">
        <v>850</v>
      </c>
      <c r="D147" s="132">
        <f>SUM(D148:D184)</f>
        <v>546723.1000000001</v>
      </c>
      <c r="E147" s="132">
        <f>SUM(E148:E185)</f>
        <v>296990.0999999999</v>
      </c>
      <c r="F147" s="132">
        <f t="shared" si="7"/>
        <v>249733.00000000017</v>
      </c>
      <c r="G147" s="133">
        <f t="shared" si="8"/>
        <v>0.543218495797964</v>
      </c>
      <c r="I147" s="155"/>
      <c r="J147" s="155"/>
      <c r="K147" s="156"/>
      <c r="L147" s="157"/>
      <c r="M147" s="155"/>
      <c r="N147" s="155"/>
      <c r="O147" s="156"/>
      <c r="P147" s="157"/>
      <c r="Q147" s="155"/>
      <c r="R147" s="155"/>
      <c r="S147" s="156"/>
      <c r="T147" s="157"/>
      <c r="U147" s="155"/>
      <c r="V147" s="155"/>
      <c r="W147" s="156"/>
      <c r="X147" s="157"/>
      <c r="Y147" s="155"/>
      <c r="Z147" s="155"/>
      <c r="AA147" s="156"/>
      <c r="AB147" s="157"/>
      <c r="AC147" s="158"/>
      <c r="AD147" s="158"/>
    </row>
    <row r="148" spans="1:30" s="125" customFormat="1" ht="36">
      <c r="A148" s="170" t="s">
        <v>580</v>
      </c>
      <c r="B148" s="171" t="s">
        <v>849</v>
      </c>
      <c r="C148" s="172" t="s">
        <v>851</v>
      </c>
      <c r="D148" s="173">
        <v>636.9</v>
      </c>
      <c r="E148" s="173">
        <v>318.4</v>
      </c>
      <c r="F148" s="132">
        <f t="shared" si="7"/>
        <v>318.5</v>
      </c>
      <c r="G148" s="133">
        <f t="shared" si="8"/>
        <v>0.4999214947401476</v>
      </c>
      <c r="I148" s="126"/>
      <c r="J148" s="126"/>
      <c r="K148" s="127"/>
      <c r="L148" s="128"/>
      <c r="M148" s="126"/>
      <c r="N148" s="126"/>
      <c r="O148" s="127"/>
      <c r="P148" s="128"/>
      <c r="Q148" s="126"/>
      <c r="R148" s="126"/>
      <c r="S148" s="127"/>
      <c r="T148" s="128"/>
      <c r="U148" s="126"/>
      <c r="V148" s="126"/>
      <c r="W148" s="127"/>
      <c r="X148" s="128"/>
      <c r="Y148" s="126"/>
      <c r="Z148" s="126"/>
      <c r="AA148" s="127"/>
      <c r="AB148" s="128"/>
      <c r="AC148" s="129"/>
      <c r="AD148" s="129"/>
    </row>
    <row r="149" spans="1:30" s="175" customFormat="1" ht="24">
      <c r="A149" s="170" t="s">
        <v>580</v>
      </c>
      <c r="B149" s="171" t="s">
        <v>849</v>
      </c>
      <c r="C149" s="174" t="s">
        <v>852</v>
      </c>
      <c r="D149" s="173">
        <v>74.6</v>
      </c>
      <c r="E149" s="173">
        <v>7.4</v>
      </c>
      <c r="F149" s="132">
        <f t="shared" si="7"/>
        <v>67.19999999999999</v>
      </c>
      <c r="G149" s="133">
        <f t="shared" si="8"/>
        <v>0.09919571045576409</v>
      </c>
      <c r="I149" s="176"/>
      <c r="J149" s="176"/>
      <c r="K149" s="177"/>
      <c r="L149" s="178"/>
      <c r="M149" s="176"/>
      <c r="N149" s="176"/>
      <c r="O149" s="177"/>
      <c r="P149" s="178"/>
      <c r="Q149" s="176"/>
      <c r="R149" s="176"/>
      <c r="S149" s="177"/>
      <c r="T149" s="178"/>
      <c r="U149" s="176"/>
      <c r="V149" s="176"/>
      <c r="W149" s="177"/>
      <c r="X149" s="178"/>
      <c r="Y149" s="176"/>
      <c r="Z149" s="176"/>
      <c r="AA149" s="177"/>
      <c r="AB149" s="178"/>
      <c r="AC149" s="179"/>
      <c r="AD149" s="179"/>
    </row>
    <row r="150" spans="1:30" s="175" customFormat="1" ht="48" hidden="1">
      <c r="A150" s="170" t="s">
        <v>580</v>
      </c>
      <c r="B150" s="171" t="s">
        <v>849</v>
      </c>
      <c r="C150" s="172" t="s">
        <v>853</v>
      </c>
      <c r="D150" s="173">
        <v>0</v>
      </c>
      <c r="E150" s="173">
        <v>0</v>
      </c>
      <c r="F150" s="132">
        <f t="shared" si="7"/>
        <v>0</v>
      </c>
      <c r="G150" s="133" t="e">
        <f t="shared" si="8"/>
        <v>#DIV/0!</v>
      </c>
      <c r="I150" s="176"/>
      <c r="J150" s="176"/>
      <c r="K150" s="177"/>
      <c r="L150" s="178"/>
      <c r="M150" s="176"/>
      <c r="N150" s="176"/>
      <c r="O150" s="177"/>
      <c r="P150" s="178"/>
      <c r="Q150" s="176"/>
      <c r="R150" s="176"/>
      <c r="S150" s="177"/>
      <c r="T150" s="178"/>
      <c r="U150" s="176"/>
      <c r="V150" s="176"/>
      <c r="W150" s="177"/>
      <c r="X150" s="178"/>
      <c r="Y150" s="176"/>
      <c r="Z150" s="176"/>
      <c r="AA150" s="177"/>
      <c r="AB150" s="178"/>
      <c r="AC150" s="179"/>
      <c r="AD150" s="179"/>
    </row>
    <row r="151" spans="1:30" s="175" customFormat="1" ht="36" hidden="1">
      <c r="A151" s="170" t="s">
        <v>580</v>
      </c>
      <c r="B151" s="171" t="s">
        <v>849</v>
      </c>
      <c r="C151" s="172" t="s">
        <v>854</v>
      </c>
      <c r="D151" s="173">
        <v>0</v>
      </c>
      <c r="E151" s="173">
        <v>0</v>
      </c>
      <c r="F151" s="132">
        <f t="shared" si="7"/>
        <v>0</v>
      </c>
      <c r="G151" s="133" t="e">
        <f t="shared" si="8"/>
        <v>#DIV/0!</v>
      </c>
      <c r="I151" s="176"/>
      <c r="J151" s="176"/>
      <c r="K151" s="177"/>
      <c r="L151" s="178"/>
      <c r="M151" s="176"/>
      <c r="N151" s="176"/>
      <c r="O151" s="177"/>
      <c r="P151" s="178"/>
      <c r="Q151" s="176"/>
      <c r="R151" s="176"/>
      <c r="S151" s="177"/>
      <c r="T151" s="178"/>
      <c r="U151" s="176"/>
      <c r="V151" s="176"/>
      <c r="W151" s="177"/>
      <c r="X151" s="178"/>
      <c r="Y151" s="176"/>
      <c r="Z151" s="176"/>
      <c r="AA151" s="177"/>
      <c r="AB151" s="178"/>
      <c r="AC151" s="179"/>
      <c r="AD151" s="179"/>
    </row>
    <row r="152" spans="1:30" s="175" customFormat="1" ht="24">
      <c r="A152" s="170" t="s">
        <v>580</v>
      </c>
      <c r="B152" s="171" t="s">
        <v>849</v>
      </c>
      <c r="C152" s="180" t="s">
        <v>855</v>
      </c>
      <c r="D152" s="173">
        <v>14.5</v>
      </c>
      <c r="E152" s="173">
        <v>0</v>
      </c>
      <c r="F152" s="132">
        <f t="shared" si="7"/>
        <v>14.5</v>
      </c>
      <c r="G152" s="133">
        <f t="shared" si="8"/>
        <v>0</v>
      </c>
      <c r="I152" s="176"/>
      <c r="J152" s="176"/>
      <c r="K152" s="177"/>
      <c r="L152" s="178"/>
      <c r="M152" s="176"/>
      <c r="N152" s="176"/>
      <c r="O152" s="177"/>
      <c r="P152" s="178"/>
      <c r="Q152" s="176"/>
      <c r="R152" s="176"/>
      <c r="S152" s="177"/>
      <c r="T152" s="178"/>
      <c r="U152" s="176"/>
      <c r="V152" s="176"/>
      <c r="W152" s="177"/>
      <c r="X152" s="178"/>
      <c r="Y152" s="176"/>
      <c r="Z152" s="176"/>
      <c r="AA152" s="177"/>
      <c r="AB152" s="178"/>
      <c r="AC152" s="179"/>
      <c r="AD152" s="179"/>
    </row>
    <row r="153" spans="1:30" s="175" customFormat="1" ht="48">
      <c r="A153" s="170" t="s">
        <v>580</v>
      </c>
      <c r="B153" s="171" t="s">
        <v>849</v>
      </c>
      <c r="C153" s="172" t="s">
        <v>856</v>
      </c>
      <c r="D153" s="173">
        <v>17.9</v>
      </c>
      <c r="E153" s="173">
        <v>17.8</v>
      </c>
      <c r="F153" s="132">
        <f t="shared" si="7"/>
        <v>0.09999999999999787</v>
      </c>
      <c r="G153" s="133">
        <f t="shared" si="8"/>
        <v>0.9944134078212292</v>
      </c>
      <c r="I153" s="176"/>
      <c r="J153" s="176"/>
      <c r="K153" s="177"/>
      <c r="L153" s="178"/>
      <c r="M153" s="176"/>
      <c r="N153" s="176"/>
      <c r="O153" s="177"/>
      <c r="P153" s="178"/>
      <c r="Q153" s="176"/>
      <c r="R153" s="176"/>
      <c r="S153" s="177"/>
      <c r="T153" s="178"/>
      <c r="U153" s="176"/>
      <c r="V153" s="176"/>
      <c r="W153" s="177"/>
      <c r="X153" s="178"/>
      <c r="Y153" s="176"/>
      <c r="Z153" s="176"/>
      <c r="AA153" s="177"/>
      <c r="AB153" s="178"/>
      <c r="AC153" s="179"/>
      <c r="AD153" s="179"/>
    </row>
    <row r="154" spans="1:30" s="175" customFormat="1" ht="24">
      <c r="A154" s="170" t="s">
        <v>580</v>
      </c>
      <c r="B154" s="171" t="s">
        <v>849</v>
      </c>
      <c r="C154" s="174" t="s">
        <v>857</v>
      </c>
      <c r="D154" s="173">
        <v>3421.1</v>
      </c>
      <c r="E154" s="173">
        <v>1528.1</v>
      </c>
      <c r="F154" s="132">
        <f t="shared" si="7"/>
        <v>1893</v>
      </c>
      <c r="G154" s="133">
        <f t="shared" si="8"/>
        <v>0.44666919996492355</v>
      </c>
      <c r="I154" s="176"/>
      <c r="J154" s="176"/>
      <c r="K154" s="177"/>
      <c r="L154" s="178"/>
      <c r="M154" s="176"/>
      <c r="N154" s="176"/>
      <c r="O154" s="177"/>
      <c r="P154" s="178"/>
      <c r="Q154" s="176"/>
      <c r="R154" s="176"/>
      <c r="S154" s="177"/>
      <c r="T154" s="178"/>
      <c r="U154" s="176"/>
      <c r="V154" s="176"/>
      <c r="W154" s="177"/>
      <c r="X154" s="178"/>
      <c r="Y154" s="176"/>
      <c r="Z154" s="176"/>
      <c r="AA154" s="177"/>
      <c r="AB154" s="178"/>
      <c r="AC154" s="179"/>
      <c r="AD154" s="179"/>
    </row>
    <row r="155" spans="1:30" s="175" customFormat="1" ht="36" hidden="1">
      <c r="A155" s="170" t="s">
        <v>580</v>
      </c>
      <c r="B155" s="171" t="s">
        <v>849</v>
      </c>
      <c r="C155" s="172" t="s">
        <v>858</v>
      </c>
      <c r="D155" s="173"/>
      <c r="E155" s="173"/>
      <c r="F155" s="132">
        <f t="shared" si="7"/>
        <v>0</v>
      </c>
      <c r="G155" s="133" t="e">
        <f t="shared" si="8"/>
        <v>#DIV/0!</v>
      </c>
      <c r="I155" s="176"/>
      <c r="J155" s="176"/>
      <c r="K155" s="177"/>
      <c r="L155" s="178"/>
      <c r="M155" s="176"/>
      <c r="N155" s="176"/>
      <c r="O155" s="177"/>
      <c r="P155" s="178"/>
      <c r="Q155" s="176"/>
      <c r="R155" s="176"/>
      <c r="S155" s="177"/>
      <c r="T155" s="178"/>
      <c r="U155" s="176"/>
      <c r="V155" s="176"/>
      <c r="W155" s="177"/>
      <c r="X155" s="178"/>
      <c r="Y155" s="176"/>
      <c r="Z155" s="176"/>
      <c r="AA155" s="177"/>
      <c r="AB155" s="178"/>
      <c r="AC155" s="179"/>
      <c r="AD155" s="179"/>
    </row>
    <row r="156" spans="1:30" s="175" customFormat="1" ht="48">
      <c r="A156" s="170" t="s">
        <v>580</v>
      </c>
      <c r="B156" s="171" t="s">
        <v>849</v>
      </c>
      <c r="C156" s="181" t="s">
        <v>859</v>
      </c>
      <c r="D156" s="173">
        <v>1.4</v>
      </c>
      <c r="E156" s="173">
        <v>0.7</v>
      </c>
      <c r="F156" s="132">
        <f t="shared" si="7"/>
        <v>0.7</v>
      </c>
      <c r="G156" s="133">
        <f t="shared" si="8"/>
        <v>0.5</v>
      </c>
      <c r="I156" s="176"/>
      <c r="J156" s="176"/>
      <c r="K156" s="177"/>
      <c r="L156" s="178"/>
      <c r="M156" s="176"/>
      <c r="N156" s="176"/>
      <c r="O156" s="177"/>
      <c r="P156" s="178"/>
      <c r="Q156" s="176"/>
      <c r="R156" s="176"/>
      <c r="S156" s="177"/>
      <c r="T156" s="178"/>
      <c r="U156" s="176"/>
      <c r="V156" s="176"/>
      <c r="W156" s="177"/>
      <c r="X156" s="178"/>
      <c r="Y156" s="176"/>
      <c r="Z156" s="176"/>
      <c r="AA156" s="177"/>
      <c r="AB156" s="178"/>
      <c r="AC156" s="179"/>
      <c r="AD156" s="179"/>
    </row>
    <row r="157" spans="1:30" s="175" customFormat="1" ht="48" hidden="1">
      <c r="A157" s="170" t="s">
        <v>580</v>
      </c>
      <c r="B157" s="171" t="s">
        <v>849</v>
      </c>
      <c r="C157" s="172" t="s">
        <v>860</v>
      </c>
      <c r="D157" s="173"/>
      <c r="E157" s="173"/>
      <c r="F157" s="132">
        <f t="shared" si="7"/>
        <v>0</v>
      </c>
      <c r="G157" s="133" t="e">
        <f t="shared" si="8"/>
        <v>#DIV/0!</v>
      </c>
      <c r="I157" s="176"/>
      <c r="J157" s="176"/>
      <c r="K157" s="177"/>
      <c r="L157" s="178"/>
      <c r="M157" s="176"/>
      <c r="N157" s="176"/>
      <c r="O157" s="177"/>
      <c r="P157" s="178"/>
      <c r="Q157" s="176"/>
      <c r="R157" s="176"/>
      <c r="S157" s="177"/>
      <c r="T157" s="178"/>
      <c r="U157" s="176"/>
      <c r="V157" s="176"/>
      <c r="W157" s="177"/>
      <c r="X157" s="178"/>
      <c r="Y157" s="176"/>
      <c r="Z157" s="176"/>
      <c r="AA157" s="177"/>
      <c r="AB157" s="178"/>
      <c r="AC157" s="179"/>
      <c r="AD157" s="179"/>
    </row>
    <row r="158" spans="1:30" s="175" customFormat="1" ht="36">
      <c r="A158" s="170" t="s">
        <v>580</v>
      </c>
      <c r="B158" s="171" t="s">
        <v>849</v>
      </c>
      <c r="C158" s="172" t="s">
        <v>861</v>
      </c>
      <c r="D158" s="173">
        <v>499</v>
      </c>
      <c r="E158" s="173">
        <v>220</v>
      </c>
      <c r="F158" s="132">
        <f t="shared" si="7"/>
        <v>279</v>
      </c>
      <c r="G158" s="133">
        <f t="shared" si="8"/>
        <v>0.4408817635270541</v>
      </c>
      <c r="I158" s="176"/>
      <c r="J158" s="176"/>
      <c r="K158" s="177"/>
      <c r="L158" s="178"/>
      <c r="M158" s="176"/>
      <c r="N158" s="176"/>
      <c r="O158" s="177"/>
      <c r="P158" s="178"/>
      <c r="Q158" s="176"/>
      <c r="R158" s="176"/>
      <c r="S158" s="177"/>
      <c r="T158" s="178"/>
      <c r="U158" s="176"/>
      <c r="V158" s="176"/>
      <c r="W158" s="177"/>
      <c r="X158" s="178"/>
      <c r="Y158" s="176"/>
      <c r="Z158" s="176"/>
      <c r="AA158" s="177"/>
      <c r="AB158" s="178"/>
      <c r="AC158" s="179"/>
      <c r="AD158" s="179"/>
    </row>
    <row r="159" spans="1:30" s="175" customFormat="1" ht="24" hidden="1">
      <c r="A159" s="170" t="s">
        <v>580</v>
      </c>
      <c r="B159" s="171" t="s">
        <v>849</v>
      </c>
      <c r="C159" s="172" t="s">
        <v>862</v>
      </c>
      <c r="D159" s="173"/>
      <c r="E159" s="173"/>
      <c r="F159" s="132">
        <f t="shared" si="7"/>
        <v>0</v>
      </c>
      <c r="G159" s="133" t="e">
        <f t="shared" si="8"/>
        <v>#DIV/0!</v>
      </c>
      <c r="I159" s="176"/>
      <c r="J159" s="176"/>
      <c r="K159" s="177"/>
      <c r="L159" s="178"/>
      <c r="M159" s="176"/>
      <c r="N159" s="176"/>
      <c r="O159" s="177"/>
      <c r="P159" s="178"/>
      <c r="Q159" s="176"/>
      <c r="R159" s="176"/>
      <c r="S159" s="177"/>
      <c r="T159" s="178"/>
      <c r="U159" s="176"/>
      <c r="V159" s="176"/>
      <c r="W159" s="177"/>
      <c r="X159" s="178"/>
      <c r="Y159" s="176"/>
      <c r="Z159" s="176"/>
      <c r="AA159" s="177"/>
      <c r="AB159" s="178"/>
      <c r="AC159" s="179"/>
      <c r="AD159" s="179"/>
    </row>
    <row r="160" spans="1:30" s="175" customFormat="1" ht="24" hidden="1">
      <c r="A160" s="170" t="s">
        <v>580</v>
      </c>
      <c r="B160" s="171" t="s">
        <v>849</v>
      </c>
      <c r="C160" s="172" t="s">
        <v>863</v>
      </c>
      <c r="D160" s="173"/>
      <c r="E160" s="173"/>
      <c r="F160" s="132">
        <f t="shared" si="7"/>
        <v>0</v>
      </c>
      <c r="G160" s="133" t="e">
        <f t="shared" si="8"/>
        <v>#DIV/0!</v>
      </c>
      <c r="I160" s="176"/>
      <c r="J160" s="176"/>
      <c r="K160" s="177"/>
      <c r="L160" s="178"/>
      <c r="M160" s="176"/>
      <c r="N160" s="176"/>
      <c r="O160" s="177"/>
      <c r="P160" s="178"/>
      <c r="Q160" s="176"/>
      <c r="R160" s="176"/>
      <c r="S160" s="177"/>
      <c r="T160" s="178"/>
      <c r="U160" s="176"/>
      <c r="V160" s="176"/>
      <c r="W160" s="177"/>
      <c r="X160" s="178"/>
      <c r="Y160" s="176"/>
      <c r="Z160" s="176"/>
      <c r="AA160" s="177"/>
      <c r="AB160" s="178"/>
      <c r="AC160" s="179"/>
      <c r="AD160" s="179"/>
    </row>
    <row r="161" spans="1:30" s="175" customFormat="1" ht="48" hidden="1">
      <c r="A161" s="170" t="s">
        <v>580</v>
      </c>
      <c r="B161" s="171" t="s">
        <v>849</v>
      </c>
      <c r="C161" s="172" t="s">
        <v>864</v>
      </c>
      <c r="D161" s="173"/>
      <c r="E161" s="173"/>
      <c r="F161" s="132">
        <f t="shared" si="7"/>
        <v>0</v>
      </c>
      <c r="G161" s="133" t="e">
        <f t="shared" si="8"/>
        <v>#DIV/0!</v>
      </c>
      <c r="I161" s="176"/>
      <c r="J161" s="176"/>
      <c r="K161" s="177"/>
      <c r="L161" s="178"/>
      <c r="M161" s="176"/>
      <c r="N161" s="176"/>
      <c r="O161" s="177"/>
      <c r="P161" s="178"/>
      <c r="Q161" s="176"/>
      <c r="R161" s="176"/>
      <c r="S161" s="177"/>
      <c r="T161" s="178"/>
      <c r="U161" s="176"/>
      <c r="V161" s="176"/>
      <c r="W161" s="177"/>
      <c r="X161" s="178"/>
      <c r="Y161" s="176"/>
      <c r="Z161" s="176"/>
      <c r="AA161" s="177"/>
      <c r="AB161" s="178"/>
      <c r="AC161" s="179"/>
      <c r="AD161" s="179"/>
    </row>
    <row r="162" spans="1:30" s="175" customFormat="1" ht="132">
      <c r="A162" s="170" t="s">
        <v>580</v>
      </c>
      <c r="B162" s="171" t="s">
        <v>849</v>
      </c>
      <c r="C162" s="182" t="s">
        <v>865</v>
      </c>
      <c r="D162" s="173">
        <v>25596.3</v>
      </c>
      <c r="E162" s="173">
        <v>12743.3</v>
      </c>
      <c r="F162" s="132">
        <f t="shared" si="7"/>
        <v>12853</v>
      </c>
      <c r="G162" s="133">
        <f t="shared" si="8"/>
        <v>0.49785711216074197</v>
      </c>
      <c r="I162" s="176"/>
      <c r="J162" s="176"/>
      <c r="K162" s="177"/>
      <c r="L162" s="178"/>
      <c r="M162" s="176"/>
      <c r="N162" s="176"/>
      <c r="O162" s="177"/>
      <c r="P162" s="178"/>
      <c r="Q162" s="176"/>
      <c r="R162" s="176"/>
      <c r="S162" s="177"/>
      <c r="T162" s="178"/>
      <c r="U162" s="176"/>
      <c r="V162" s="176"/>
      <c r="W162" s="177"/>
      <c r="X162" s="178"/>
      <c r="Y162" s="176"/>
      <c r="Z162" s="176"/>
      <c r="AA162" s="177"/>
      <c r="AB162" s="178"/>
      <c r="AC162" s="179"/>
      <c r="AD162" s="179"/>
    </row>
    <row r="163" spans="1:30" s="175" customFormat="1" ht="24">
      <c r="A163" s="170" t="s">
        <v>580</v>
      </c>
      <c r="B163" s="171" t="s">
        <v>849</v>
      </c>
      <c r="C163" s="172" t="s">
        <v>866</v>
      </c>
      <c r="D163" s="173">
        <v>7317.2</v>
      </c>
      <c r="E163" s="173">
        <v>4019.5</v>
      </c>
      <c r="F163" s="132">
        <f t="shared" si="7"/>
        <v>3297.7</v>
      </c>
      <c r="G163" s="133">
        <f t="shared" si="8"/>
        <v>0.5493221450828186</v>
      </c>
      <c r="I163" s="176"/>
      <c r="J163" s="176"/>
      <c r="K163" s="177"/>
      <c r="L163" s="178"/>
      <c r="M163" s="176"/>
      <c r="N163" s="176"/>
      <c r="O163" s="177"/>
      <c r="P163" s="178"/>
      <c r="Q163" s="176"/>
      <c r="R163" s="176"/>
      <c r="S163" s="177"/>
      <c r="T163" s="178"/>
      <c r="U163" s="176"/>
      <c r="V163" s="176"/>
      <c r="W163" s="177"/>
      <c r="X163" s="178"/>
      <c r="Y163" s="176"/>
      <c r="Z163" s="176"/>
      <c r="AA163" s="177"/>
      <c r="AB163" s="178"/>
      <c r="AC163" s="179"/>
      <c r="AD163" s="179"/>
    </row>
    <row r="164" spans="1:30" s="175" customFormat="1" ht="24" hidden="1">
      <c r="A164" s="170" t="s">
        <v>580</v>
      </c>
      <c r="B164" s="171" t="s">
        <v>849</v>
      </c>
      <c r="C164" s="172" t="s">
        <v>867</v>
      </c>
      <c r="D164" s="173">
        <v>0</v>
      </c>
      <c r="E164" s="173">
        <v>0</v>
      </c>
      <c r="F164" s="132">
        <f t="shared" si="7"/>
        <v>0</v>
      </c>
      <c r="G164" s="133" t="e">
        <f t="shared" si="8"/>
        <v>#DIV/0!</v>
      </c>
      <c r="I164" s="176"/>
      <c r="J164" s="176"/>
      <c r="K164" s="177"/>
      <c r="L164" s="178"/>
      <c r="M164" s="176"/>
      <c r="N164" s="176"/>
      <c r="O164" s="177"/>
      <c r="P164" s="178"/>
      <c r="Q164" s="176"/>
      <c r="R164" s="176"/>
      <c r="S164" s="177"/>
      <c r="T164" s="178"/>
      <c r="U164" s="176"/>
      <c r="V164" s="176"/>
      <c r="W164" s="177"/>
      <c r="X164" s="178"/>
      <c r="Y164" s="176"/>
      <c r="Z164" s="176"/>
      <c r="AA164" s="177"/>
      <c r="AB164" s="178"/>
      <c r="AC164" s="179"/>
      <c r="AD164" s="179"/>
    </row>
    <row r="165" spans="1:30" s="175" customFormat="1" ht="24" hidden="1">
      <c r="A165" s="170" t="s">
        <v>580</v>
      </c>
      <c r="B165" s="171" t="s">
        <v>849</v>
      </c>
      <c r="C165" s="172" t="s">
        <v>868</v>
      </c>
      <c r="D165" s="173"/>
      <c r="E165" s="173"/>
      <c r="F165" s="132">
        <f t="shared" si="7"/>
        <v>0</v>
      </c>
      <c r="G165" s="133" t="e">
        <f t="shared" si="8"/>
        <v>#DIV/0!</v>
      </c>
      <c r="I165" s="176"/>
      <c r="J165" s="176"/>
      <c r="K165" s="177"/>
      <c r="L165" s="178"/>
      <c r="M165" s="176"/>
      <c r="N165" s="176"/>
      <c r="O165" s="177"/>
      <c r="P165" s="178"/>
      <c r="Q165" s="176"/>
      <c r="R165" s="176"/>
      <c r="S165" s="177"/>
      <c r="T165" s="178"/>
      <c r="U165" s="176"/>
      <c r="V165" s="176"/>
      <c r="W165" s="177"/>
      <c r="X165" s="178"/>
      <c r="Y165" s="176"/>
      <c r="Z165" s="176"/>
      <c r="AA165" s="177"/>
      <c r="AB165" s="178"/>
      <c r="AC165" s="179"/>
      <c r="AD165" s="179"/>
    </row>
    <row r="166" spans="1:30" s="175" customFormat="1" ht="24">
      <c r="A166" s="170" t="s">
        <v>580</v>
      </c>
      <c r="B166" s="171" t="s">
        <v>849</v>
      </c>
      <c r="C166" s="172" t="s">
        <v>869</v>
      </c>
      <c r="D166" s="173">
        <v>2001.8</v>
      </c>
      <c r="E166" s="173">
        <v>650.1</v>
      </c>
      <c r="F166" s="132">
        <f t="shared" si="7"/>
        <v>1351.6999999999998</v>
      </c>
      <c r="G166" s="133">
        <f t="shared" si="8"/>
        <v>0.32475771805375164</v>
      </c>
      <c r="I166" s="176"/>
      <c r="J166" s="176"/>
      <c r="K166" s="177"/>
      <c r="L166" s="178"/>
      <c r="M166" s="176"/>
      <c r="N166" s="176"/>
      <c r="O166" s="177"/>
      <c r="P166" s="178"/>
      <c r="Q166" s="176"/>
      <c r="R166" s="176"/>
      <c r="S166" s="177"/>
      <c r="T166" s="178"/>
      <c r="U166" s="176"/>
      <c r="V166" s="176"/>
      <c r="W166" s="177"/>
      <c r="X166" s="178"/>
      <c r="Y166" s="176"/>
      <c r="Z166" s="176"/>
      <c r="AA166" s="177"/>
      <c r="AB166" s="178"/>
      <c r="AC166" s="179"/>
      <c r="AD166" s="179"/>
    </row>
    <row r="167" spans="1:30" s="175" customFormat="1" ht="24" hidden="1">
      <c r="A167" s="170" t="s">
        <v>580</v>
      </c>
      <c r="B167" s="171" t="s">
        <v>849</v>
      </c>
      <c r="C167" s="172" t="s">
        <v>870</v>
      </c>
      <c r="D167" s="173">
        <v>0</v>
      </c>
      <c r="E167" s="173">
        <v>0</v>
      </c>
      <c r="F167" s="132">
        <f t="shared" si="7"/>
        <v>0</v>
      </c>
      <c r="G167" s="133" t="e">
        <f t="shared" si="8"/>
        <v>#DIV/0!</v>
      </c>
      <c r="I167" s="176"/>
      <c r="J167" s="176"/>
      <c r="K167" s="177"/>
      <c r="L167" s="178"/>
      <c r="M167" s="176"/>
      <c r="N167" s="176"/>
      <c r="O167" s="177"/>
      <c r="P167" s="178"/>
      <c r="Q167" s="176"/>
      <c r="R167" s="176"/>
      <c r="S167" s="177"/>
      <c r="T167" s="178"/>
      <c r="U167" s="176"/>
      <c r="V167" s="176"/>
      <c r="W167" s="177"/>
      <c r="X167" s="178"/>
      <c r="Y167" s="176"/>
      <c r="Z167" s="176"/>
      <c r="AA167" s="177"/>
      <c r="AB167" s="178"/>
      <c r="AC167" s="179"/>
      <c r="AD167" s="179"/>
    </row>
    <row r="168" spans="1:30" s="175" customFormat="1" ht="24">
      <c r="A168" s="170" t="s">
        <v>580</v>
      </c>
      <c r="B168" s="171" t="s">
        <v>849</v>
      </c>
      <c r="C168" s="172" t="s">
        <v>871</v>
      </c>
      <c r="D168" s="173">
        <v>8572.5</v>
      </c>
      <c r="E168" s="173">
        <v>5414.2</v>
      </c>
      <c r="F168" s="132">
        <f t="shared" si="7"/>
        <v>3158.3</v>
      </c>
      <c r="G168" s="133">
        <f t="shared" si="8"/>
        <v>0.6315777194517351</v>
      </c>
      <c r="I168" s="176"/>
      <c r="J168" s="176"/>
      <c r="K168" s="177"/>
      <c r="L168" s="178"/>
      <c r="M168" s="176"/>
      <c r="N168" s="176"/>
      <c r="O168" s="177"/>
      <c r="P168" s="178"/>
      <c r="Q168" s="176"/>
      <c r="R168" s="176"/>
      <c r="S168" s="177"/>
      <c r="T168" s="178"/>
      <c r="U168" s="176"/>
      <c r="V168" s="176"/>
      <c r="W168" s="177"/>
      <c r="X168" s="178"/>
      <c r="Y168" s="176"/>
      <c r="Z168" s="176"/>
      <c r="AA168" s="177"/>
      <c r="AB168" s="178"/>
      <c r="AC168" s="179"/>
      <c r="AD168" s="179"/>
    </row>
    <row r="169" spans="1:30" s="175" customFormat="1" ht="36.75" customHeight="1">
      <c r="A169" s="170" t="s">
        <v>580</v>
      </c>
      <c r="B169" s="171" t="s">
        <v>849</v>
      </c>
      <c r="C169" s="183" t="s">
        <v>872</v>
      </c>
      <c r="D169" s="173">
        <v>143919.3</v>
      </c>
      <c r="E169" s="173">
        <v>78307.9</v>
      </c>
      <c r="F169" s="132">
        <f t="shared" si="7"/>
        <v>65611.4</v>
      </c>
      <c r="G169" s="133">
        <f t="shared" si="8"/>
        <v>0.5441097893055344</v>
      </c>
      <c r="I169" s="176"/>
      <c r="J169" s="176"/>
      <c r="K169" s="177"/>
      <c r="L169" s="178"/>
      <c r="M169" s="176"/>
      <c r="N169" s="176"/>
      <c r="O169" s="177"/>
      <c r="P169" s="178"/>
      <c r="Q169" s="176"/>
      <c r="R169" s="176"/>
      <c r="S169" s="177"/>
      <c r="T169" s="178"/>
      <c r="U169" s="176"/>
      <c r="V169" s="176"/>
      <c r="W169" s="177"/>
      <c r="X169" s="178"/>
      <c r="Y169" s="176"/>
      <c r="Z169" s="176"/>
      <c r="AA169" s="177"/>
      <c r="AB169" s="178"/>
      <c r="AC169" s="179"/>
      <c r="AD169" s="179"/>
    </row>
    <row r="170" spans="1:30" s="175" customFormat="1" ht="48">
      <c r="A170" s="170" t="s">
        <v>580</v>
      </c>
      <c r="B170" s="171" t="s">
        <v>849</v>
      </c>
      <c r="C170" s="172" t="s">
        <v>873</v>
      </c>
      <c r="D170" s="173">
        <v>422.2</v>
      </c>
      <c r="E170" s="173">
        <v>166</v>
      </c>
      <c r="F170" s="132">
        <f t="shared" si="7"/>
        <v>256.2</v>
      </c>
      <c r="G170" s="133">
        <f t="shared" si="8"/>
        <v>0.3931785883467551</v>
      </c>
      <c r="I170" s="176"/>
      <c r="J170" s="176"/>
      <c r="K170" s="177"/>
      <c r="L170" s="178"/>
      <c r="M170" s="176"/>
      <c r="N170" s="176"/>
      <c r="O170" s="177"/>
      <c r="P170" s="178"/>
      <c r="Q170" s="176"/>
      <c r="R170" s="176"/>
      <c r="S170" s="177"/>
      <c r="T170" s="178"/>
      <c r="U170" s="176"/>
      <c r="V170" s="176"/>
      <c r="W170" s="177"/>
      <c r="X170" s="178"/>
      <c r="Y170" s="176"/>
      <c r="Z170" s="176"/>
      <c r="AA170" s="177"/>
      <c r="AB170" s="178"/>
      <c r="AC170" s="179"/>
      <c r="AD170" s="179"/>
    </row>
    <row r="171" spans="1:30" s="175" customFormat="1" ht="60" hidden="1">
      <c r="A171" s="170" t="s">
        <v>580</v>
      </c>
      <c r="B171" s="171" t="s">
        <v>849</v>
      </c>
      <c r="C171" s="172" t="s">
        <v>874</v>
      </c>
      <c r="D171" s="173"/>
      <c r="E171" s="173"/>
      <c r="F171" s="132">
        <f t="shared" si="7"/>
        <v>0</v>
      </c>
      <c r="G171" s="133" t="e">
        <f t="shared" si="8"/>
        <v>#DIV/0!</v>
      </c>
      <c r="I171" s="176"/>
      <c r="J171" s="176"/>
      <c r="K171" s="177"/>
      <c r="L171" s="178"/>
      <c r="M171" s="176"/>
      <c r="N171" s="176"/>
      <c r="O171" s="177"/>
      <c r="P171" s="178"/>
      <c r="Q171" s="176"/>
      <c r="R171" s="176"/>
      <c r="S171" s="177"/>
      <c r="T171" s="178"/>
      <c r="U171" s="176"/>
      <c r="V171" s="176"/>
      <c r="W171" s="177"/>
      <c r="X171" s="178"/>
      <c r="Y171" s="176"/>
      <c r="Z171" s="176"/>
      <c r="AA171" s="177"/>
      <c r="AB171" s="178"/>
      <c r="AC171" s="179"/>
      <c r="AD171" s="179"/>
    </row>
    <row r="172" spans="1:30" s="175" customFormat="1" ht="36">
      <c r="A172" s="170" t="s">
        <v>580</v>
      </c>
      <c r="B172" s="171" t="s">
        <v>849</v>
      </c>
      <c r="C172" s="172" t="s">
        <v>875</v>
      </c>
      <c r="D172" s="173">
        <v>8619.4</v>
      </c>
      <c r="E172" s="173">
        <v>4680.7</v>
      </c>
      <c r="F172" s="132">
        <f t="shared" si="7"/>
        <v>3938.7</v>
      </c>
      <c r="G172" s="133">
        <f t="shared" si="8"/>
        <v>0.5430424391488967</v>
      </c>
      <c r="I172" s="176"/>
      <c r="J172" s="176"/>
      <c r="K172" s="177"/>
      <c r="L172" s="178"/>
      <c r="M172" s="176"/>
      <c r="N172" s="176"/>
      <c r="O172" s="177"/>
      <c r="P172" s="178"/>
      <c r="Q172" s="176"/>
      <c r="R172" s="176"/>
      <c r="S172" s="177"/>
      <c r="T172" s="178"/>
      <c r="U172" s="176"/>
      <c r="V172" s="176"/>
      <c r="W172" s="177"/>
      <c r="X172" s="178"/>
      <c r="Y172" s="176"/>
      <c r="Z172" s="176"/>
      <c r="AA172" s="177"/>
      <c r="AB172" s="178"/>
      <c r="AC172" s="179"/>
      <c r="AD172" s="179"/>
    </row>
    <row r="173" spans="1:30" s="175" customFormat="1" ht="60" hidden="1">
      <c r="A173" s="170" t="s">
        <v>580</v>
      </c>
      <c r="B173" s="171" t="s">
        <v>849</v>
      </c>
      <c r="C173" s="172" t="s">
        <v>876</v>
      </c>
      <c r="D173" s="173">
        <v>0</v>
      </c>
      <c r="E173" s="173">
        <v>0</v>
      </c>
      <c r="F173" s="132">
        <f t="shared" si="7"/>
        <v>0</v>
      </c>
      <c r="G173" s="133" t="e">
        <f t="shared" si="8"/>
        <v>#DIV/0!</v>
      </c>
      <c r="I173" s="176"/>
      <c r="J173" s="176"/>
      <c r="K173" s="177"/>
      <c r="L173" s="178"/>
      <c r="M173" s="176"/>
      <c r="N173" s="176"/>
      <c r="O173" s="177"/>
      <c r="P173" s="178"/>
      <c r="Q173" s="176"/>
      <c r="R173" s="176"/>
      <c r="S173" s="177"/>
      <c r="T173" s="178"/>
      <c r="U173" s="176"/>
      <c r="V173" s="176"/>
      <c r="W173" s="177"/>
      <c r="X173" s="178"/>
      <c r="Y173" s="176"/>
      <c r="Z173" s="176"/>
      <c r="AA173" s="177"/>
      <c r="AB173" s="178"/>
      <c r="AC173" s="179"/>
      <c r="AD173" s="179"/>
    </row>
    <row r="174" spans="1:30" s="175" customFormat="1" ht="48" hidden="1">
      <c r="A174" s="170" t="s">
        <v>580</v>
      </c>
      <c r="B174" s="171" t="s">
        <v>849</v>
      </c>
      <c r="C174" s="172" t="s">
        <v>877</v>
      </c>
      <c r="D174" s="173">
        <v>0</v>
      </c>
      <c r="E174" s="173">
        <v>0</v>
      </c>
      <c r="F174" s="132">
        <f t="shared" si="7"/>
        <v>0</v>
      </c>
      <c r="G174" s="133" t="e">
        <f t="shared" si="8"/>
        <v>#DIV/0!</v>
      </c>
      <c r="I174" s="176"/>
      <c r="J174" s="176"/>
      <c r="K174" s="177"/>
      <c r="L174" s="178"/>
      <c r="M174" s="176"/>
      <c r="N174" s="176"/>
      <c r="O174" s="177"/>
      <c r="P174" s="178"/>
      <c r="Q174" s="176"/>
      <c r="R174" s="176"/>
      <c r="S174" s="177"/>
      <c r="T174" s="178"/>
      <c r="U174" s="176"/>
      <c r="V174" s="176"/>
      <c r="W174" s="177"/>
      <c r="X174" s="178"/>
      <c r="Y174" s="176"/>
      <c r="Z174" s="176"/>
      <c r="AA174" s="177"/>
      <c r="AB174" s="178"/>
      <c r="AC174" s="179"/>
      <c r="AD174" s="179"/>
    </row>
    <row r="175" spans="1:30" s="175" customFormat="1" ht="48" hidden="1">
      <c r="A175" s="170" t="s">
        <v>580</v>
      </c>
      <c r="B175" s="171" t="s">
        <v>849</v>
      </c>
      <c r="C175" s="172" t="s">
        <v>878</v>
      </c>
      <c r="D175" s="173">
        <v>0</v>
      </c>
      <c r="E175" s="173">
        <v>0</v>
      </c>
      <c r="F175" s="132">
        <f t="shared" si="7"/>
        <v>0</v>
      </c>
      <c r="G175" s="133" t="e">
        <f t="shared" si="8"/>
        <v>#DIV/0!</v>
      </c>
      <c r="I175" s="176"/>
      <c r="J175" s="176"/>
      <c r="K175" s="177"/>
      <c r="L175" s="178"/>
      <c r="M175" s="176"/>
      <c r="N175" s="176"/>
      <c r="O175" s="177"/>
      <c r="P175" s="178"/>
      <c r="Q175" s="176"/>
      <c r="R175" s="176"/>
      <c r="S175" s="177"/>
      <c r="T175" s="178"/>
      <c r="U175" s="176"/>
      <c r="V175" s="176"/>
      <c r="W175" s="177"/>
      <c r="X175" s="178"/>
      <c r="Y175" s="176"/>
      <c r="Z175" s="176"/>
      <c r="AA175" s="177"/>
      <c r="AB175" s="178"/>
      <c r="AC175" s="179"/>
      <c r="AD175" s="179"/>
    </row>
    <row r="176" spans="1:30" s="175" customFormat="1" ht="48" hidden="1">
      <c r="A176" s="170" t="s">
        <v>580</v>
      </c>
      <c r="B176" s="171" t="s">
        <v>849</v>
      </c>
      <c r="C176" s="172" t="s">
        <v>879</v>
      </c>
      <c r="D176" s="173">
        <v>0</v>
      </c>
      <c r="E176" s="173">
        <v>0</v>
      </c>
      <c r="F176" s="132">
        <f t="shared" si="7"/>
        <v>0</v>
      </c>
      <c r="G176" s="133" t="e">
        <f t="shared" si="8"/>
        <v>#DIV/0!</v>
      </c>
      <c r="I176" s="176"/>
      <c r="J176" s="176"/>
      <c r="K176" s="177"/>
      <c r="L176" s="178"/>
      <c r="M176" s="176"/>
      <c r="N176" s="176"/>
      <c r="O176" s="177"/>
      <c r="P176" s="178"/>
      <c r="Q176" s="176"/>
      <c r="R176" s="176"/>
      <c r="S176" s="177"/>
      <c r="T176" s="178"/>
      <c r="U176" s="176"/>
      <c r="V176" s="176"/>
      <c r="W176" s="177"/>
      <c r="X176" s="178"/>
      <c r="Y176" s="176"/>
      <c r="Z176" s="176"/>
      <c r="AA176" s="177"/>
      <c r="AB176" s="178"/>
      <c r="AC176" s="179"/>
      <c r="AD176" s="179"/>
    </row>
    <row r="177" spans="1:30" s="175" customFormat="1" ht="48" hidden="1">
      <c r="A177" s="170" t="s">
        <v>580</v>
      </c>
      <c r="B177" s="171" t="s">
        <v>849</v>
      </c>
      <c r="C177" s="172" t="s">
        <v>880</v>
      </c>
      <c r="D177" s="173">
        <v>0</v>
      </c>
      <c r="E177" s="173">
        <v>0</v>
      </c>
      <c r="F177" s="132">
        <f t="shared" si="7"/>
        <v>0</v>
      </c>
      <c r="G177" s="133" t="e">
        <f t="shared" si="8"/>
        <v>#DIV/0!</v>
      </c>
      <c r="I177" s="176"/>
      <c r="J177" s="176"/>
      <c r="K177" s="177"/>
      <c r="L177" s="178"/>
      <c r="M177" s="176"/>
      <c r="N177" s="176"/>
      <c r="O177" s="177"/>
      <c r="P177" s="178"/>
      <c r="Q177" s="176"/>
      <c r="R177" s="176"/>
      <c r="S177" s="177"/>
      <c r="T177" s="178"/>
      <c r="U177" s="176"/>
      <c r="V177" s="176"/>
      <c r="W177" s="177"/>
      <c r="X177" s="178"/>
      <c r="Y177" s="176"/>
      <c r="Z177" s="176"/>
      <c r="AA177" s="177"/>
      <c r="AB177" s="178"/>
      <c r="AC177" s="179"/>
      <c r="AD177" s="179"/>
    </row>
    <row r="178" spans="1:30" s="175" customFormat="1" ht="48">
      <c r="A178" s="170" t="s">
        <v>580</v>
      </c>
      <c r="B178" s="171" t="s">
        <v>849</v>
      </c>
      <c r="C178" s="183" t="s">
        <v>881</v>
      </c>
      <c r="D178" s="173">
        <v>326753.2</v>
      </c>
      <c r="E178" s="173">
        <v>175569.3</v>
      </c>
      <c r="F178" s="132">
        <f t="shared" si="7"/>
        <v>151183.90000000002</v>
      </c>
      <c r="G178" s="133">
        <f t="shared" si="8"/>
        <v>0.5373147072469374</v>
      </c>
      <c r="I178" s="176"/>
      <c r="J178" s="176"/>
      <c r="K178" s="177"/>
      <c r="L178" s="178"/>
      <c r="M178" s="176"/>
      <c r="N178" s="176"/>
      <c r="O178" s="177"/>
      <c r="P178" s="178"/>
      <c r="Q178" s="176"/>
      <c r="R178" s="176"/>
      <c r="S178" s="177"/>
      <c r="T178" s="178"/>
      <c r="U178" s="176"/>
      <c r="V178" s="176"/>
      <c r="W178" s="177"/>
      <c r="X178" s="178"/>
      <c r="Y178" s="176"/>
      <c r="Z178" s="176"/>
      <c r="AA178" s="177"/>
      <c r="AB178" s="178"/>
      <c r="AC178" s="179"/>
      <c r="AD178" s="179"/>
    </row>
    <row r="179" spans="1:30" s="175" customFormat="1" ht="24" hidden="1">
      <c r="A179" s="170" t="s">
        <v>580</v>
      </c>
      <c r="B179" s="171" t="s">
        <v>849</v>
      </c>
      <c r="C179" s="172" t="s">
        <v>882</v>
      </c>
      <c r="D179" s="173">
        <v>0</v>
      </c>
      <c r="E179" s="173">
        <v>0</v>
      </c>
      <c r="F179" s="132">
        <f t="shared" si="7"/>
        <v>0</v>
      </c>
      <c r="G179" s="133" t="e">
        <f t="shared" si="8"/>
        <v>#DIV/0!</v>
      </c>
      <c r="I179" s="176"/>
      <c r="J179" s="176"/>
      <c r="K179" s="177"/>
      <c r="L179" s="178"/>
      <c r="M179" s="176"/>
      <c r="N179" s="176"/>
      <c r="O179" s="177"/>
      <c r="P179" s="178"/>
      <c r="Q179" s="176"/>
      <c r="R179" s="176"/>
      <c r="S179" s="177"/>
      <c r="T179" s="178"/>
      <c r="U179" s="176"/>
      <c r="V179" s="176"/>
      <c r="W179" s="177"/>
      <c r="X179" s="178"/>
      <c r="Y179" s="176"/>
      <c r="Z179" s="176"/>
      <c r="AA179" s="177"/>
      <c r="AB179" s="178"/>
      <c r="AC179" s="179"/>
      <c r="AD179" s="179"/>
    </row>
    <row r="180" spans="1:30" s="175" customFormat="1" ht="24" hidden="1">
      <c r="A180" s="170" t="s">
        <v>580</v>
      </c>
      <c r="B180" s="171" t="s">
        <v>849</v>
      </c>
      <c r="C180" s="172" t="s">
        <v>883</v>
      </c>
      <c r="D180" s="173">
        <v>0</v>
      </c>
      <c r="E180" s="173">
        <v>0</v>
      </c>
      <c r="F180" s="132">
        <f t="shared" si="7"/>
        <v>0</v>
      </c>
      <c r="G180" s="133" t="e">
        <f t="shared" si="8"/>
        <v>#DIV/0!</v>
      </c>
      <c r="I180" s="176"/>
      <c r="J180" s="176"/>
      <c r="K180" s="177"/>
      <c r="L180" s="178"/>
      <c r="M180" s="176"/>
      <c r="N180" s="176"/>
      <c r="O180" s="177"/>
      <c r="P180" s="178"/>
      <c r="Q180" s="176"/>
      <c r="R180" s="176"/>
      <c r="S180" s="177"/>
      <c r="T180" s="178"/>
      <c r="U180" s="176"/>
      <c r="V180" s="176"/>
      <c r="W180" s="177"/>
      <c r="X180" s="178"/>
      <c r="Y180" s="176"/>
      <c r="Z180" s="176"/>
      <c r="AA180" s="177"/>
      <c r="AB180" s="178"/>
      <c r="AC180" s="179"/>
      <c r="AD180" s="179"/>
    </row>
    <row r="181" spans="1:30" s="175" customFormat="1" ht="12">
      <c r="A181" s="170" t="s">
        <v>580</v>
      </c>
      <c r="B181" s="171" t="s">
        <v>849</v>
      </c>
      <c r="C181" s="181" t="s">
        <v>884</v>
      </c>
      <c r="D181" s="173">
        <v>11080.8</v>
      </c>
      <c r="E181" s="173">
        <v>8847.6</v>
      </c>
      <c r="F181" s="132">
        <f t="shared" si="7"/>
        <v>2233.199999999999</v>
      </c>
      <c r="G181" s="133">
        <f t="shared" si="8"/>
        <v>0.7984622048949536</v>
      </c>
      <c r="I181" s="176"/>
      <c r="J181" s="176"/>
      <c r="K181" s="177"/>
      <c r="L181" s="178"/>
      <c r="M181" s="176"/>
      <c r="N181" s="176"/>
      <c r="O181" s="177"/>
      <c r="P181" s="178"/>
      <c r="Q181" s="176"/>
      <c r="R181" s="176"/>
      <c r="S181" s="177"/>
      <c r="T181" s="178"/>
      <c r="U181" s="176"/>
      <c r="V181" s="176"/>
      <c r="W181" s="177"/>
      <c r="X181" s="178"/>
      <c r="Y181" s="176"/>
      <c r="Z181" s="176"/>
      <c r="AA181" s="177"/>
      <c r="AB181" s="178"/>
      <c r="AC181" s="179"/>
      <c r="AD181" s="179"/>
    </row>
    <row r="182" spans="1:30" s="175" customFormat="1" ht="60">
      <c r="A182" s="170" t="s">
        <v>580</v>
      </c>
      <c r="B182" s="171" t="s">
        <v>849</v>
      </c>
      <c r="C182" s="181" t="s">
        <v>885</v>
      </c>
      <c r="D182" s="173">
        <v>7690</v>
      </c>
      <c r="E182" s="173">
        <v>4499.1</v>
      </c>
      <c r="F182" s="132">
        <f t="shared" si="7"/>
        <v>3190.8999999999996</v>
      </c>
      <c r="G182" s="133">
        <f t="shared" si="8"/>
        <v>0.5850585175552666</v>
      </c>
      <c r="I182" s="176"/>
      <c r="J182" s="176"/>
      <c r="K182" s="177"/>
      <c r="L182" s="178"/>
      <c r="M182" s="176"/>
      <c r="N182" s="176"/>
      <c r="O182" s="177"/>
      <c r="P182" s="178"/>
      <c r="Q182" s="176"/>
      <c r="R182" s="176"/>
      <c r="S182" s="177"/>
      <c r="T182" s="178"/>
      <c r="U182" s="176"/>
      <c r="V182" s="176"/>
      <c r="W182" s="177"/>
      <c r="X182" s="178"/>
      <c r="Y182" s="176"/>
      <c r="Z182" s="176"/>
      <c r="AA182" s="177"/>
      <c r="AB182" s="178"/>
      <c r="AC182" s="179"/>
      <c r="AD182" s="179"/>
    </row>
    <row r="183" spans="1:30" s="175" customFormat="1" ht="48" hidden="1">
      <c r="A183" s="170" t="s">
        <v>580</v>
      </c>
      <c r="B183" s="171" t="s">
        <v>849</v>
      </c>
      <c r="C183" s="172" t="s">
        <v>886</v>
      </c>
      <c r="D183" s="173">
        <v>0</v>
      </c>
      <c r="E183" s="173">
        <v>0</v>
      </c>
      <c r="F183" s="132">
        <f t="shared" si="7"/>
        <v>0</v>
      </c>
      <c r="G183" s="133" t="e">
        <f t="shared" si="8"/>
        <v>#DIV/0!</v>
      </c>
      <c r="I183" s="176"/>
      <c r="J183" s="176"/>
      <c r="K183" s="177"/>
      <c r="L183" s="178"/>
      <c r="M183" s="176"/>
      <c r="N183" s="176"/>
      <c r="O183" s="177"/>
      <c r="P183" s="178"/>
      <c r="Q183" s="176"/>
      <c r="R183" s="176"/>
      <c r="S183" s="177"/>
      <c r="T183" s="178"/>
      <c r="U183" s="176"/>
      <c r="V183" s="176"/>
      <c r="W183" s="177"/>
      <c r="X183" s="178"/>
      <c r="Y183" s="176"/>
      <c r="Z183" s="176"/>
      <c r="AA183" s="177"/>
      <c r="AB183" s="178"/>
      <c r="AC183" s="179"/>
      <c r="AD183" s="179"/>
    </row>
    <row r="184" spans="1:30" s="175" customFormat="1" ht="48">
      <c r="A184" s="170" t="s">
        <v>580</v>
      </c>
      <c r="B184" s="171" t="s">
        <v>849</v>
      </c>
      <c r="C184" s="172" t="s">
        <v>887</v>
      </c>
      <c r="D184" s="173">
        <v>85</v>
      </c>
      <c r="E184" s="173">
        <v>0</v>
      </c>
      <c r="F184" s="132">
        <f t="shared" si="7"/>
        <v>85</v>
      </c>
      <c r="G184" s="133">
        <f t="shared" si="8"/>
        <v>0</v>
      </c>
      <c r="I184" s="176"/>
      <c r="J184" s="176"/>
      <c r="K184" s="177"/>
      <c r="L184" s="178"/>
      <c r="M184" s="176"/>
      <c r="N184" s="176"/>
      <c r="O184" s="177"/>
      <c r="P184" s="178"/>
      <c r="Q184" s="176"/>
      <c r="R184" s="176"/>
      <c r="S184" s="177"/>
      <c r="T184" s="178"/>
      <c r="U184" s="176"/>
      <c r="V184" s="176"/>
      <c r="W184" s="177"/>
      <c r="X184" s="178"/>
      <c r="Y184" s="176"/>
      <c r="Z184" s="176"/>
      <c r="AA184" s="177"/>
      <c r="AB184" s="178"/>
      <c r="AC184" s="179"/>
      <c r="AD184" s="179"/>
    </row>
    <row r="185" spans="1:30" s="175" customFormat="1" ht="48" hidden="1">
      <c r="A185" s="170" t="s">
        <v>580</v>
      </c>
      <c r="B185" s="171" t="s">
        <v>849</v>
      </c>
      <c r="C185" s="172" t="s">
        <v>888</v>
      </c>
      <c r="D185" s="173">
        <v>0</v>
      </c>
      <c r="E185" s="173">
        <v>0</v>
      </c>
      <c r="F185" s="132">
        <f t="shared" si="7"/>
        <v>0</v>
      </c>
      <c r="G185" s="133" t="e">
        <f t="shared" si="8"/>
        <v>#DIV/0!</v>
      </c>
      <c r="I185" s="176"/>
      <c r="J185" s="176"/>
      <c r="K185" s="177"/>
      <c r="L185" s="178"/>
      <c r="M185" s="176"/>
      <c r="N185" s="176"/>
      <c r="O185" s="177"/>
      <c r="P185" s="178"/>
      <c r="Q185" s="176"/>
      <c r="R185" s="176"/>
      <c r="S185" s="177"/>
      <c r="T185" s="178"/>
      <c r="U185" s="176"/>
      <c r="V185" s="176"/>
      <c r="W185" s="177"/>
      <c r="X185" s="178"/>
      <c r="Y185" s="176"/>
      <c r="Z185" s="176"/>
      <c r="AA185" s="177"/>
      <c r="AB185" s="178"/>
      <c r="AC185" s="179"/>
      <c r="AD185" s="179"/>
    </row>
    <row r="186" spans="1:30" s="154" customFormat="1" ht="48" hidden="1">
      <c r="A186" s="160" t="s">
        <v>580</v>
      </c>
      <c r="B186" s="162" t="s">
        <v>889</v>
      </c>
      <c r="C186" s="153" t="s">
        <v>890</v>
      </c>
      <c r="D186" s="132">
        <f>SUM(D187:D188)</f>
        <v>0</v>
      </c>
      <c r="E186" s="132">
        <f>SUM(E187:E188)</f>
        <v>0</v>
      </c>
      <c r="F186" s="132">
        <f t="shared" si="7"/>
        <v>0</v>
      </c>
      <c r="G186" s="133" t="e">
        <f t="shared" si="8"/>
        <v>#DIV/0!</v>
      </c>
      <c r="I186" s="155"/>
      <c r="J186" s="155"/>
      <c r="K186" s="156"/>
      <c r="L186" s="157"/>
      <c r="M186" s="155"/>
      <c r="N186" s="155"/>
      <c r="O186" s="156"/>
      <c r="P186" s="157"/>
      <c r="Q186" s="155"/>
      <c r="R186" s="155"/>
      <c r="S186" s="156"/>
      <c r="T186" s="157"/>
      <c r="U186" s="155"/>
      <c r="V186" s="155"/>
      <c r="W186" s="156"/>
      <c r="X186" s="157"/>
      <c r="Y186" s="155"/>
      <c r="Z186" s="155"/>
      <c r="AA186" s="156"/>
      <c r="AB186" s="157"/>
      <c r="AC186" s="158"/>
      <c r="AD186" s="158"/>
    </row>
    <row r="187" spans="1:30" s="187" customFormat="1" ht="48" hidden="1">
      <c r="A187" s="184" t="s">
        <v>580</v>
      </c>
      <c r="B187" s="185" t="s">
        <v>889</v>
      </c>
      <c r="C187" s="186" t="s">
        <v>890</v>
      </c>
      <c r="D187" s="173"/>
      <c r="E187" s="173"/>
      <c r="F187" s="132">
        <f t="shared" si="7"/>
        <v>0</v>
      </c>
      <c r="G187" s="133" t="e">
        <f t="shared" si="8"/>
        <v>#DIV/0!</v>
      </c>
      <c r="I187" s="188"/>
      <c r="J187" s="188"/>
      <c r="K187" s="189"/>
      <c r="L187" s="190"/>
      <c r="M187" s="188"/>
      <c r="N187" s="188"/>
      <c r="O187" s="189"/>
      <c r="P187" s="190"/>
      <c r="Q187" s="188"/>
      <c r="R187" s="188"/>
      <c r="S187" s="189"/>
      <c r="T187" s="190"/>
      <c r="U187" s="188"/>
      <c r="V187" s="188"/>
      <c r="W187" s="189"/>
      <c r="X187" s="190"/>
      <c r="Y187" s="188"/>
      <c r="Z187" s="188"/>
      <c r="AA187" s="189"/>
      <c r="AB187" s="190"/>
      <c r="AC187" s="191"/>
      <c r="AD187" s="191"/>
    </row>
    <row r="188" spans="1:30" s="187" customFormat="1" ht="48" hidden="1">
      <c r="A188" s="184" t="s">
        <v>580</v>
      </c>
      <c r="B188" s="185" t="s">
        <v>889</v>
      </c>
      <c r="C188" s="186" t="s">
        <v>891</v>
      </c>
      <c r="D188" s="173"/>
      <c r="E188" s="173"/>
      <c r="F188" s="132">
        <f t="shared" si="7"/>
        <v>0</v>
      </c>
      <c r="G188" s="133" t="e">
        <f t="shared" si="8"/>
        <v>#DIV/0!</v>
      </c>
      <c r="I188" s="188"/>
      <c r="J188" s="188"/>
      <c r="K188" s="189"/>
      <c r="L188" s="190"/>
      <c r="M188" s="188"/>
      <c r="N188" s="188"/>
      <c r="O188" s="189"/>
      <c r="P188" s="190"/>
      <c r="Q188" s="188"/>
      <c r="R188" s="188"/>
      <c r="S188" s="189"/>
      <c r="T188" s="190"/>
      <c r="U188" s="188"/>
      <c r="V188" s="188"/>
      <c r="W188" s="189"/>
      <c r="X188" s="190"/>
      <c r="Y188" s="188"/>
      <c r="Z188" s="188"/>
      <c r="AA188" s="189"/>
      <c r="AB188" s="190"/>
      <c r="AC188" s="191"/>
      <c r="AD188" s="191"/>
    </row>
    <row r="189" spans="1:30" s="154" customFormat="1" ht="48">
      <c r="A189" s="160" t="s">
        <v>580</v>
      </c>
      <c r="B189" s="162" t="s">
        <v>892</v>
      </c>
      <c r="C189" s="153" t="s">
        <v>893</v>
      </c>
      <c r="D189" s="132">
        <v>13942</v>
      </c>
      <c r="E189" s="132">
        <v>5583.6</v>
      </c>
      <c r="F189" s="132">
        <f t="shared" si="7"/>
        <v>8358.4</v>
      </c>
      <c r="G189" s="133">
        <f t="shared" si="8"/>
        <v>0.4004877349017358</v>
      </c>
      <c r="I189" s="155"/>
      <c r="J189" s="155"/>
      <c r="K189" s="156"/>
      <c r="L189" s="157"/>
      <c r="M189" s="155"/>
      <c r="N189" s="155"/>
      <c r="O189" s="156"/>
      <c r="P189" s="157"/>
      <c r="Q189" s="155"/>
      <c r="R189" s="155"/>
      <c r="S189" s="156"/>
      <c r="T189" s="157"/>
      <c r="U189" s="155"/>
      <c r="V189" s="155"/>
      <c r="W189" s="156"/>
      <c r="X189" s="157"/>
      <c r="Y189" s="155"/>
      <c r="Z189" s="155"/>
      <c r="AA189" s="156"/>
      <c r="AB189" s="157"/>
      <c r="AC189" s="158"/>
      <c r="AD189" s="158"/>
    </row>
    <row r="190" spans="1:30" s="154" customFormat="1" ht="48" hidden="1">
      <c r="A190" s="160" t="s">
        <v>580</v>
      </c>
      <c r="B190" s="162" t="s">
        <v>894</v>
      </c>
      <c r="C190" s="131" t="s">
        <v>895</v>
      </c>
      <c r="D190" s="132"/>
      <c r="E190" s="132"/>
      <c r="F190" s="132">
        <f t="shared" si="7"/>
        <v>0</v>
      </c>
      <c r="G190" s="133" t="e">
        <f t="shared" si="8"/>
        <v>#DIV/0!</v>
      </c>
      <c r="I190" s="155"/>
      <c r="J190" s="155"/>
      <c r="K190" s="156"/>
      <c r="L190" s="157"/>
      <c r="M190" s="155"/>
      <c r="N190" s="155"/>
      <c r="O190" s="156"/>
      <c r="P190" s="157"/>
      <c r="Q190" s="155"/>
      <c r="R190" s="155"/>
      <c r="S190" s="156"/>
      <c r="T190" s="157"/>
      <c r="U190" s="155"/>
      <c r="V190" s="155"/>
      <c r="W190" s="156"/>
      <c r="X190" s="157"/>
      <c r="Y190" s="155"/>
      <c r="Z190" s="155"/>
      <c r="AA190" s="156"/>
      <c r="AB190" s="157"/>
      <c r="AC190" s="158"/>
      <c r="AD190" s="158"/>
    </row>
    <row r="191" spans="1:30" s="154" customFormat="1" ht="36" hidden="1">
      <c r="A191" s="160" t="s">
        <v>580</v>
      </c>
      <c r="B191" s="162" t="s">
        <v>896</v>
      </c>
      <c r="C191" s="186" t="s">
        <v>897</v>
      </c>
      <c r="D191" s="132">
        <v>0</v>
      </c>
      <c r="E191" s="132">
        <v>0</v>
      </c>
      <c r="F191" s="132">
        <f t="shared" si="7"/>
        <v>0</v>
      </c>
      <c r="G191" s="133" t="e">
        <f t="shared" si="8"/>
        <v>#DIV/0!</v>
      </c>
      <c r="I191" s="155"/>
      <c r="J191" s="155"/>
      <c r="K191" s="156"/>
      <c r="L191" s="157"/>
      <c r="M191" s="155"/>
      <c r="N191" s="155"/>
      <c r="O191" s="156"/>
      <c r="P191" s="157"/>
      <c r="Q191" s="155"/>
      <c r="R191" s="155"/>
      <c r="S191" s="156"/>
      <c r="T191" s="157"/>
      <c r="U191" s="155"/>
      <c r="V191" s="155"/>
      <c r="W191" s="156"/>
      <c r="X191" s="157"/>
      <c r="Y191" s="155"/>
      <c r="Z191" s="155"/>
      <c r="AA191" s="156"/>
      <c r="AB191" s="157"/>
      <c r="AC191" s="158"/>
      <c r="AD191" s="158"/>
    </row>
    <row r="192" spans="1:30" s="154" customFormat="1" ht="48" hidden="1">
      <c r="A192" s="160" t="s">
        <v>580</v>
      </c>
      <c r="B192" s="162" t="s">
        <v>896</v>
      </c>
      <c r="C192" s="186" t="s">
        <v>898</v>
      </c>
      <c r="D192" s="132">
        <v>0</v>
      </c>
      <c r="E192" s="132">
        <v>0</v>
      </c>
      <c r="F192" s="132">
        <f t="shared" si="7"/>
        <v>0</v>
      </c>
      <c r="G192" s="133" t="e">
        <f t="shared" si="8"/>
        <v>#DIV/0!</v>
      </c>
      <c r="I192" s="155"/>
      <c r="J192" s="155"/>
      <c r="K192" s="156"/>
      <c r="L192" s="157"/>
      <c r="M192" s="155"/>
      <c r="N192" s="155"/>
      <c r="O192" s="156"/>
      <c r="P192" s="157"/>
      <c r="Q192" s="155"/>
      <c r="R192" s="155"/>
      <c r="S192" s="156"/>
      <c r="T192" s="157"/>
      <c r="U192" s="155"/>
      <c r="V192" s="155"/>
      <c r="W192" s="156"/>
      <c r="X192" s="157"/>
      <c r="Y192" s="155"/>
      <c r="Z192" s="155"/>
      <c r="AA192" s="156"/>
      <c r="AB192" s="157"/>
      <c r="AC192" s="158"/>
      <c r="AD192" s="158"/>
    </row>
    <row r="193" spans="1:30" s="154" customFormat="1" ht="72">
      <c r="A193" s="160" t="s">
        <v>580</v>
      </c>
      <c r="B193" s="162" t="s">
        <v>899</v>
      </c>
      <c r="C193" s="153" t="s">
        <v>900</v>
      </c>
      <c r="D193" s="132">
        <v>3882.8</v>
      </c>
      <c r="E193" s="132">
        <v>3657</v>
      </c>
      <c r="F193" s="132">
        <f t="shared" si="7"/>
        <v>225.80000000000018</v>
      </c>
      <c r="G193" s="133">
        <f t="shared" si="8"/>
        <v>0.9418460904501905</v>
      </c>
      <c r="I193" s="155"/>
      <c r="J193" s="155"/>
      <c r="K193" s="156"/>
      <c r="L193" s="157"/>
      <c r="M193" s="155"/>
      <c r="N193" s="155"/>
      <c r="O193" s="156"/>
      <c r="P193" s="157"/>
      <c r="Q193" s="155"/>
      <c r="R193" s="155"/>
      <c r="S193" s="156"/>
      <c r="T193" s="157"/>
      <c r="U193" s="155"/>
      <c r="V193" s="155"/>
      <c r="W193" s="156"/>
      <c r="X193" s="157"/>
      <c r="Y193" s="155"/>
      <c r="Z193" s="155"/>
      <c r="AA193" s="156"/>
      <c r="AB193" s="157"/>
      <c r="AC193" s="158"/>
      <c r="AD193" s="158"/>
    </row>
    <row r="194" spans="1:30" s="154" customFormat="1" ht="48">
      <c r="A194" s="160" t="s">
        <v>580</v>
      </c>
      <c r="B194" s="162" t="s">
        <v>901</v>
      </c>
      <c r="C194" s="153" t="s">
        <v>902</v>
      </c>
      <c r="D194" s="132">
        <v>1294.3</v>
      </c>
      <c r="E194" s="132">
        <v>0</v>
      </c>
      <c r="F194" s="132">
        <f t="shared" si="7"/>
        <v>1294.3</v>
      </c>
      <c r="G194" s="133">
        <f t="shared" si="8"/>
        <v>0</v>
      </c>
      <c r="I194" s="155"/>
      <c r="J194" s="155"/>
      <c r="K194" s="156"/>
      <c r="L194" s="157"/>
      <c r="M194" s="155"/>
      <c r="N194" s="155"/>
      <c r="O194" s="156"/>
      <c r="P194" s="157"/>
      <c r="Q194" s="155"/>
      <c r="R194" s="155"/>
      <c r="S194" s="156"/>
      <c r="T194" s="157"/>
      <c r="U194" s="155"/>
      <c r="V194" s="155"/>
      <c r="W194" s="156"/>
      <c r="X194" s="157"/>
      <c r="Y194" s="155"/>
      <c r="Z194" s="155"/>
      <c r="AA194" s="156"/>
      <c r="AB194" s="157"/>
      <c r="AC194" s="158"/>
      <c r="AD194" s="158"/>
    </row>
    <row r="195" spans="1:30" s="154" customFormat="1" ht="24" hidden="1">
      <c r="A195" s="160" t="s">
        <v>580</v>
      </c>
      <c r="B195" s="162" t="s">
        <v>903</v>
      </c>
      <c r="C195" s="153" t="s">
        <v>904</v>
      </c>
      <c r="D195" s="132">
        <v>0</v>
      </c>
      <c r="E195" s="132"/>
      <c r="F195" s="104">
        <f t="shared" si="7"/>
        <v>0</v>
      </c>
      <c r="G195" s="105" t="e">
        <f t="shared" si="8"/>
        <v>#DIV/0!</v>
      </c>
      <c r="I195" s="155"/>
      <c r="J195" s="155"/>
      <c r="K195" s="156"/>
      <c r="L195" s="157"/>
      <c r="M195" s="155"/>
      <c r="N195" s="155"/>
      <c r="O195" s="156"/>
      <c r="P195" s="157"/>
      <c r="Q195" s="155"/>
      <c r="R195" s="155"/>
      <c r="S195" s="156"/>
      <c r="T195" s="157"/>
      <c r="U195" s="155"/>
      <c r="V195" s="155"/>
      <c r="W195" s="156"/>
      <c r="X195" s="157"/>
      <c r="Y195" s="155"/>
      <c r="Z195" s="155"/>
      <c r="AA195" s="156"/>
      <c r="AB195" s="157"/>
      <c r="AC195" s="158"/>
      <c r="AD195" s="158"/>
    </row>
    <row r="196" spans="1:30" s="154" customFormat="1" ht="36" hidden="1">
      <c r="A196" s="160" t="s">
        <v>580</v>
      </c>
      <c r="B196" s="162" t="s">
        <v>905</v>
      </c>
      <c r="C196" s="153" t="s">
        <v>906</v>
      </c>
      <c r="D196" s="132">
        <v>0</v>
      </c>
      <c r="E196" s="132">
        <v>0</v>
      </c>
      <c r="F196" s="104">
        <f t="shared" si="7"/>
        <v>0</v>
      </c>
      <c r="G196" s="105" t="e">
        <f t="shared" si="8"/>
        <v>#DIV/0!</v>
      </c>
      <c r="I196" s="155"/>
      <c r="J196" s="155"/>
      <c r="K196" s="156"/>
      <c r="L196" s="157"/>
      <c r="M196" s="155"/>
      <c r="N196" s="155"/>
      <c r="O196" s="156"/>
      <c r="P196" s="157"/>
      <c r="Q196" s="155"/>
      <c r="R196" s="155"/>
      <c r="S196" s="156"/>
      <c r="T196" s="157"/>
      <c r="U196" s="155"/>
      <c r="V196" s="155"/>
      <c r="W196" s="156"/>
      <c r="X196" s="157"/>
      <c r="Y196" s="155"/>
      <c r="Z196" s="155"/>
      <c r="AA196" s="156"/>
      <c r="AB196" s="157"/>
      <c r="AC196" s="158"/>
      <c r="AD196" s="158"/>
    </row>
    <row r="197" spans="1:30" s="154" customFormat="1" ht="12" hidden="1">
      <c r="A197" s="160" t="s">
        <v>580</v>
      </c>
      <c r="B197" s="162" t="s">
        <v>907</v>
      </c>
      <c r="C197" s="153" t="s">
        <v>908</v>
      </c>
      <c r="D197" s="132">
        <f>SUM(D198:D199)</f>
        <v>0</v>
      </c>
      <c r="E197" s="132">
        <f>SUM(E198:E199)</f>
        <v>0</v>
      </c>
      <c r="F197" s="104">
        <f t="shared" si="7"/>
        <v>0</v>
      </c>
      <c r="G197" s="105" t="e">
        <f t="shared" si="8"/>
        <v>#DIV/0!</v>
      </c>
      <c r="I197" s="155"/>
      <c r="J197" s="155"/>
      <c r="K197" s="156"/>
      <c r="L197" s="157"/>
      <c r="M197" s="155"/>
      <c r="N197" s="155"/>
      <c r="O197" s="156"/>
      <c r="P197" s="157"/>
      <c r="Q197" s="155"/>
      <c r="R197" s="155"/>
      <c r="S197" s="156"/>
      <c r="T197" s="157"/>
      <c r="U197" s="155"/>
      <c r="V197" s="155"/>
      <c r="W197" s="156"/>
      <c r="X197" s="157"/>
      <c r="Y197" s="155"/>
      <c r="Z197" s="155"/>
      <c r="AA197" s="156"/>
      <c r="AB197" s="157"/>
      <c r="AC197" s="158"/>
      <c r="AD197" s="158"/>
    </row>
    <row r="198" spans="1:30" s="187" customFormat="1" ht="48" hidden="1">
      <c r="A198" s="184" t="s">
        <v>580</v>
      </c>
      <c r="B198" s="185" t="s">
        <v>907</v>
      </c>
      <c r="C198" s="186" t="s">
        <v>909</v>
      </c>
      <c r="D198" s="173">
        <v>0</v>
      </c>
      <c r="E198" s="173">
        <v>0</v>
      </c>
      <c r="F198" s="104">
        <f t="shared" si="7"/>
        <v>0</v>
      </c>
      <c r="G198" s="105" t="e">
        <f t="shared" si="8"/>
        <v>#DIV/0!</v>
      </c>
      <c r="I198" s="188"/>
      <c r="J198" s="188"/>
      <c r="K198" s="189"/>
      <c r="L198" s="190"/>
      <c r="M198" s="188"/>
      <c r="N198" s="188"/>
      <c r="O198" s="189"/>
      <c r="P198" s="190"/>
      <c r="Q198" s="188"/>
      <c r="R198" s="188"/>
      <c r="S198" s="189"/>
      <c r="T198" s="190"/>
      <c r="U198" s="188"/>
      <c r="V198" s="188"/>
      <c r="W198" s="189"/>
      <c r="X198" s="190"/>
      <c r="Y198" s="188"/>
      <c r="Z198" s="188"/>
      <c r="AA198" s="189"/>
      <c r="AB198" s="190"/>
      <c r="AC198" s="191"/>
      <c r="AD198" s="191"/>
    </row>
    <row r="199" spans="1:30" s="187" customFormat="1" ht="60" hidden="1">
      <c r="A199" s="184" t="s">
        <v>580</v>
      </c>
      <c r="B199" s="185" t="s">
        <v>907</v>
      </c>
      <c r="C199" s="186" t="s">
        <v>910</v>
      </c>
      <c r="D199" s="173"/>
      <c r="E199" s="173"/>
      <c r="F199" s="104">
        <f t="shared" si="7"/>
        <v>0</v>
      </c>
      <c r="G199" s="105" t="e">
        <f t="shared" si="8"/>
        <v>#DIV/0!</v>
      </c>
      <c r="I199" s="188"/>
      <c r="J199" s="188"/>
      <c r="K199" s="189"/>
      <c r="L199" s="190"/>
      <c r="M199" s="188"/>
      <c r="N199" s="188"/>
      <c r="O199" s="189"/>
      <c r="P199" s="190"/>
      <c r="Q199" s="188"/>
      <c r="R199" s="188"/>
      <c r="S199" s="189"/>
      <c r="T199" s="190"/>
      <c r="U199" s="188"/>
      <c r="V199" s="188"/>
      <c r="W199" s="189"/>
      <c r="X199" s="190"/>
      <c r="Y199" s="188"/>
      <c r="Z199" s="188"/>
      <c r="AA199" s="189"/>
      <c r="AB199" s="190"/>
      <c r="AC199" s="191"/>
      <c r="AD199" s="191"/>
    </row>
    <row r="200" spans="1:30" s="114" customFormat="1" ht="12">
      <c r="A200" s="111" t="s">
        <v>580</v>
      </c>
      <c r="B200" s="92" t="s">
        <v>911</v>
      </c>
      <c r="C200" s="113" t="s">
        <v>912</v>
      </c>
      <c r="D200" s="169">
        <f>D201+D202+D203+D230+D235+D231+D233+D234+D232</f>
        <v>2942.9</v>
      </c>
      <c r="E200" s="169">
        <f>E201+E202+E203+E230+E235+E231+E233+E234+E232</f>
        <v>11344.099999999999</v>
      </c>
      <c r="F200" s="104">
        <f t="shared" si="7"/>
        <v>-8401.199999999999</v>
      </c>
      <c r="G200" s="105">
        <f t="shared" si="8"/>
        <v>3.8547351252166226</v>
      </c>
      <c r="I200" s="115">
        <f>SUM(M200,Q200,U200,Y200)</f>
        <v>137.29999999999998</v>
      </c>
      <c r="J200" s="115">
        <f>SUM(N200,R200,V200,Z200)</f>
        <v>0</v>
      </c>
      <c r="K200" s="116">
        <f>J200/I200</f>
        <v>0</v>
      </c>
      <c r="L200" s="117">
        <f>J200-I200</f>
        <v>-137.29999999999998</v>
      </c>
      <c r="M200" s="115">
        <v>78.5</v>
      </c>
      <c r="N200" s="115"/>
      <c r="O200" s="116">
        <f>N200/M200</f>
        <v>0</v>
      </c>
      <c r="P200" s="117">
        <f>N200-M200</f>
        <v>-78.5</v>
      </c>
      <c r="Q200" s="115">
        <v>19.6</v>
      </c>
      <c r="R200" s="115"/>
      <c r="S200" s="116">
        <f>R200/Q200</f>
        <v>0</v>
      </c>
      <c r="T200" s="117">
        <f>R200-Q200</f>
        <v>-19.6</v>
      </c>
      <c r="U200" s="115">
        <v>19.6</v>
      </c>
      <c r="V200" s="115"/>
      <c r="W200" s="116">
        <f>V200/U200</f>
        <v>0</v>
      </c>
      <c r="X200" s="117">
        <f>V200-U200</f>
        <v>-19.6</v>
      </c>
      <c r="Y200" s="115">
        <v>19.6</v>
      </c>
      <c r="Z200" s="115"/>
      <c r="AA200" s="116">
        <f>Z200/Y200</f>
        <v>0</v>
      </c>
      <c r="AB200" s="117">
        <f>Z200-Y200</f>
        <v>-19.6</v>
      </c>
      <c r="AC200" s="118"/>
      <c r="AD200" s="118"/>
    </row>
    <row r="201" spans="1:30" s="154" customFormat="1" ht="48" hidden="1">
      <c r="A201" s="160" t="s">
        <v>580</v>
      </c>
      <c r="B201" s="162" t="s">
        <v>913</v>
      </c>
      <c r="C201" s="153" t="s">
        <v>914</v>
      </c>
      <c r="D201" s="132"/>
      <c r="E201" s="132"/>
      <c r="F201" s="104">
        <f t="shared" si="7"/>
        <v>0</v>
      </c>
      <c r="G201" s="105" t="e">
        <f t="shared" si="8"/>
        <v>#DIV/0!</v>
      </c>
      <c r="I201" s="155"/>
      <c r="J201" s="155"/>
      <c r="K201" s="156"/>
      <c r="L201" s="157"/>
      <c r="M201" s="155"/>
      <c r="N201" s="155"/>
      <c r="O201" s="156"/>
      <c r="P201" s="157"/>
      <c r="Q201" s="155"/>
      <c r="R201" s="155"/>
      <c r="S201" s="156"/>
      <c r="T201" s="157"/>
      <c r="U201" s="155"/>
      <c r="V201" s="155"/>
      <c r="W201" s="156"/>
      <c r="X201" s="157"/>
      <c r="Y201" s="155"/>
      <c r="Z201" s="155"/>
      <c r="AA201" s="156"/>
      <c r="AB201" s="157"/>
      <c r="AC201" s="158"/>
      <c r="AD201" s="158"/>
    </row>
    <row r="202" spans="1:30" s="154" customFormat="1" ht="36" hidden="1">
      <c r="A202" s="160" t="s">
        <v>580</v>
      </c>
      <c r="B202" s="162" t="s">
        <v>915</v>
      </c>
      <c r="C202" s="153" t="s">
        <v>916</v>
      </c>
      <c r="D202" s="132"/>
      <c r="E202" s="132"/>
      <c r="F202" s="104">
        <f t="shared" si="7"/>
        <v>0</v>
      </c>
      <c r="G202" s="105" t="e">
        <f t="shared" si="8"/>
        <v>#DIV/0!</v>
      </c>
      <c r="I202" s="155"/>
      <c r="J202" s="155"/>
      <c r="K202" s="156"/>
      <c r="L202" s="157"/>
      <c r="M202" s="155"/>
      <c r="N202" s="155"/>
      <c r="O202" s="156"/>
      <c r="P202" s="157"/>
      <c r="Q202" s="155"/>
      <c r="R202" s="155"/>
      <c r="S202" s="156"/>
      <c r="T202" s="157"/>
      <c r="U202" s="155"/>
      <c r="V202" s="155"/>
      <c r="W202" s="156"/>
      <c r="X202" s="157"/>
      <c r="Y202" s="155"/>
      <c r="Z202" s="155"/>
      <c r="AA202" s="156"/>
      <c r="AB202" s="157"/>
      <c r="AC202" s="158"/>
      <c r="AD202" s="158"/>
    </row>
    <row r="203" spans="1:30" s="154" customFormat="1" ht="48">
      <c r="A203" s="160" t="s">
        <v>580</v>
      </c>
      <c r="B203" s="162" t="s">
        <v>917</v>
      </c>
      <c r="C203" s="153" t="s">
        <v>918</v>
      </c>
      <c r="D203" s="132">
        <f>SUM(D204:D229)</f>
        <v>0</v>
      </c>
      <c r="E203" s="132">
        <f>SUM(E204:E229)</f>
        <v>5384.599999999999</v>
      </c>
      <c r="F203" s="132">
        <f t="shared" si="7"/>
        <v>-5384.599999999999</v>
      </c>
      <c r="G203" s="133" t="e">
        <f t="shared" si="8"/>
        <v>#DIV/0!</v>
      </c>
      <c r="I203" s="155"/>
      <c r="J203" s="155"/>
      <c r="K203" s="156"/>
      <c r="L203" s="157"/>
      <c r="M203" s="155"/>
      <c r="N203" s="155"/>
      <c r="O203" s="156"/>
      <c r="P203" s="157"/>
      <c r="Q203" s="155"/>
      <c r="R203" s="155"/>
      <c r="S203" s="156"/>
      <c r="T203" s="157"/>
      <c r="U203" s="155"/>
      <c r="V203" s="155"/>
      <c r="W203" s="156"/>
      <c r="X203" s="157"/>
      <c r="Y203" s="155"/>
      <c r="Z203" s="155"/>
      <c r="AA203" s="156"/>
      <c r="AB203" s="157"/>
      <c r="AC203" s="158"/>
      <c r="AD203" s="158"/>
    </row>
    <row r="204" spans="1:30" s="154" customFormat="1" ht="12">
      <c r="A204" s="184" t="s">
        <v>580</v>
      </c>
      <c r="B204" s="185" t="s">
        <v>917</v>
      </c>
      <c r="C204" s="186" t="s">
        <v>919</v>
      </c>
      <c r="D204" s="173">
        <v>0</v>
      </c>
      <c r="E204" s="173">
        <v>221.5</v>
      </c>
      <c r="F204" s="132">
        <f t="shared" si="7"/>
        <v>-221.5</v>
      </c>
      <c r="G204" s="133" t="e">
        <f t="shared" si="8"/>
        <v>#DIV/0!</v>
      </c>
      <c r="I204" s="155"/>
      <c r="J204" s="155"/>
      <c r="K204" s="156"/>
      <c r="L204" s="157"/>
      <c r="M204" s="155"/>
      <c r="N204" s="155"/>
      <c r="O204" s="156"/>
      <c r="P204" s="157"/>
      <c r="Q204" s="155"/>
      <c r="R204" s="155"/>
      <c r="S204" s="156"/>
      <c r="T204" s="157"/>
      <c r="U204" s="155"/>
      <c r="V204" s="155"/>
      <c r="W204" s="156"/>
      <c r="X204" s="157"/>
      <c r="Y204" s="155"/>
      <c r="Z204" s="155"/>
      <c r="AA204" s="156"/>
      <c r="AB204" s="157"/>
      <c r="AC204" s="158"/>
      <c r="AD204" s="158"/>
    </row>
    <row r="205" spans="1:30" s="154" customFormat="1" ht="12">
      <c r="A205" s="184" t="s">
        <v>580</v>
      </c>
      <c r="B205" s="185" t="s">
        <v>917</v>
      </c>
      <c r="C205" s="186" t="s">
        <v>920</v>
      </c>
      <c r="D205" s="173">
        <v>0</v>
      </c>
      <c r="E205" s="173">
        <v>4049.4</v>
      </c>
      <c r="F205" s="132">
        <f t="shared" si="7"/>
        <v>-4049.4</v>
      </c>
      <c r="G205" s="133" t="e">
        <f t="shared" si="8"/>
        <v>#DIV/0!</v>
      </c>
      <c r="I205" s="155"/>
      <c r="J205" s="155"/>
      <c r="K205" s="156"/>
      <c r="L205" s="157"/>
      <c r="M205" s="155"/>
      <c r="N205" s="155"/>
      <c r="O205" s="156"/>
      <c r="P205" s="157"/>
      <c r="Q205" s="155"/>
      <c r="R205" s="155"/>
      <c r="S205" s="156"/>
      <c r="T205" s="157"/>
      <c r="U205" s="155"/>
      <c r="V205" s="155"/>
      <c r="W205" s="156"/>
      <c r="X205" s="157"/>
      <c r="Y205" s="155"/>
      <c r="Z205" s="155"/>
      <c r="AA205" s="156"/>
      <c r="AB205" s="157"/>
      <c r="AC205" s="158"/>
      <c r="AD205" s="158"/>
    </row>
    <row r="206" spans="1:30" s="154" customFormat="1" ht="12">
      <c r="A206" s="184" t="s">
        <v>580</v>
      </c>
      <c r="B206" s="185" t="s">
        <v>917</v>
      </c>
      <c r="C206" s="186" t="s">
        <v>921</v>
      </c>
      <c r="D206" s="173">
        <v>0</v>
      </c>
      <c r="E206" s="173">
        <v>256.1</v>
      </c>
      <c r="F206" s="132">
        <f t="shared" si="7"/>
        <v>-256.1</v>
      </c>
      <c r="G206" s="133" t="e">
        <f t="shared" si="8"/>
        <v>#DIV/0!</v>
      </c>
      <c r="I206" s="155"/>
      <c r="J206" s="155"/>
      <c r="K206" s="156"/>
      <c r="L206" s="157"/>
      <c r="M206" s="155"/>
      <c r="N206" s="155"/>
      <c r="O206" s="156"/>
      <c r="P206" s="157"/>
      <c r="Q206" s="155"/>
      <c r="R206" s="155"/>
      <c r="S206" s="156"/>
      <c r="T206" s="157"/>
      <c r="U206" s="155"/>
      <c r="V206" s="155"/>
      <c r="W206" s="156"/>
      <c r="X206" s="157"/>
      <c r="Y206" s="155"/>
      <c r="Z206" s="155"/>
      <c r="AA206" s="156"/>
      <c r="AB206" s="157"/>
      <c r="AC206" s="158"/>
      <c r="AD206" s="158"/>
    </row>
    <row r="207" spans="1:30" s="154" customFormat="1" ht="25.5" hidden="1">
      <c r="A207" s="184" t="s">
        <v>580</v>
      </c>
      <c r="B207" s="185" t="s">
        <v>917</v>
      </c>
      <c r="C207" s="192" t="s">
        <v>922</v>
      </c>
      <c r="D207" s="173">
        <v>0</v>
      </c>
      <c r="E207" s="173">
        <v>0</v>
      </c>
      <c r="F207" s="132">
        <f t="shared" si="7"/>
        <v>0</v>
      </c>
      <c r="G207" s="133" t="e">
        <f t="shared" si="8"/>
        <v>#DIV/0!</v>
      </c>
      <c r="I207" s="155"/>
      <c r="J207" s="155"/>
      <c r="K207" s="156"/>
      <c r="L207" s="157"/>
      <c r="M207" s="155"/>
      <c r="N207" s="155"/>
      <c r="O207" s="156"/>
      <c r="P207" s="157"/>
      <c r="Q207" s="155"/>
      <c r="R207" s="155"/>
      <c r="S207" s="156"/>
      <c r="T207" s="157"/>
      <c r="U207" s="155"/>
      <c r="V207" s="155"/>
      <c r="W207" s="156"/>
      <c r="X207" s="157"/>
      <c r="Y207" s="155"/>
      <c r="Z207" s="155"/>
      <c r="AA207" s="156"/>
      <c r="AB207" s="157"/>
      <c r="AC207" s="158"/>
      <c r="AD207" s="158"/>
    </row>
    <row r="208" spans="1:30" s="154" customFormat="1" ht="36">
      <c r="A208" s="184" t="s">
        <v>580</v>
      </c>
      <c r="B208" s="185" t="s">
        <v>917</v>
      </c>
      <c r="C208" s="186" t="s">
        <v>923</v>
      </c>
      <c r="D208" s="173">
        <v>0</v>
      </c>
      <c r="E208" s="173">
        <v>60.5</v>
      </c>
      <c r="F208" s="132">
        <f t="shared" si="7"/>
        <v>-60.5</v>
      </c>
      <c r="G208" s="133" t="e">
        <f t="shared" si="8"/>
        <v>#DIV/0!</v>
      </c>
      <c r="I208" s="155"/>
      <c r="J208" s="155"/>
      <c r="K208" s="156"/>
      <c r="L208" s="157"/>
      <c r="M208" s="155"/>
      <c r="N208" s="155"/>
      <c r="O208" s="156"/>
      <c r="P208" s="157"/>
      <c r="Q208" s="155"/>
      <c r="R208" s="155"/>
      <c r="S208" s="156"/>
      <c r="T208" s="157"/>
      <c r="U208" s="155"/>
      <c r="V208" s="155"/>
      <c r="W208" s="156"/>
      <c r="X208" s="157"/>
      <c r="Y208" s="155"/>
      <c r="Z208" s="155"/>
      <c r="AA208" s="156"/>
      <c r="AB208" s="157"/>
      <c r="AC208" s="158"/>
      <c r="AD208" s="158"/>
    </row>
    <row r="209" spans="1:30" s="154" customFormat="1" ht="12" hidden="1">
      <c r="A209" s="184" t="s">
        <v>580</v>
      </c>
      <c r="B209" s="185" t="s">
        <v>917</v>
      </c>
      <c r="C209" s="186" t="s">
        <v>924</v>
      </c>
      <c r="D209" s="173">
        <v>0</v>
      </c>
      <c r="E209" s="173"/>
      <c r="F209" s="132">
        <f aca="true" t="shared" si="9" ref="F209:F272">D209-E209</f>
        <v>0</v>
      </c>
      <c r="G209" s="133" t="e">
        <f aca="true" t="shared" si="10" ref="G209:G272">E209/D209</f>
        <v>#DIV/0!</v>
      </c>
      <c r="I209" s="155"/>
      <c r="J209" s="155"/>
      <c r="K209" s="156"/>
      <c r="L209" s="157"/>
      <c r="M209" s="155"/>
      <c r="N209" s="155"/>
      <c r="O209" s="156"/>
      <c r="P209" s="157"/>
      <c r="Q209" s="155"/>
      <c r="R209" s="155"/>
      <c r="S209" s="156"/>
      <c r="T209" s="157"/>
      <c r="U209" s="155"/>
      <c r="V209" s="155"/>
      <c r="W209" s="156"/>
      <c r="X209" s="157"/>
      <c r="Y209" s="155"/>
      <c r="Z209" s="155"/>
      <c r="AA209" s="156"/>
      <c r="AB209" s="157"/>
      <c r="AC209" s="158"/>
      <c r="AD209" s="158"/>
    </row>
    <row r="210" spans="1:30" s="154" customFormat="1" ht="60">
      <c r="A210" s="184" t="s">
        <v>580</v>
      </c>
      <c r="B210" s="185" t="s">
        <v>917</v>
      </c>
      <c r="C210" s="186" t="s">
        <v>925</v>
      </c>
      <c r="D210" s="173">
        <v>0</v>
      </c>
      <c r="E210" s="173">
        <v>19.3</v>
      </c>
      <c r="F210" s="132">
        <f t="shared" si="9"/>
        <v>-19.3</v>
      </c>
      <c r="G210" s="133" t="e">
        <f t="shared" si="10"/>
        <v>#DIV/0!</v>
      </c>
      <c r="I210" s="155"/>
      <c r="J210" s="155"/>
      <c r="K210" s="156"/>
      <c r="L210" s="157"/>
      <c r="M210" s="155"/>
      <c r="N210" s="155"/>
      <c r="O210" s="156"/>
      <c r="P210" s="157"/>
      <c r="Q210" s="155"/>
      <c r="R210" s="155"/>
      <c r="S210" s="156"/>
      <c r="T210" s="157"/>
      <c r="U210" s="155"/>
      <c r="V210" s="155"/>
      <c r="W210" s="156"/>
      <c r="X210" s="157"/>
      <c r="Y210" s="155"/>
      <c r="Z210" s="155"/>
      <c r="AA210" s="156"/>
      <c r="AB210" s="157"/>
      <c r="AC210" s="158"/>
      <c r="AD210" s="158"/>
    </row>
    <row r="211" spans="1:30" s="154" customFormat="1" ht="48">
      <c r="A211" s="184" t="s">
        <v>580</v>
      </c>
      <c r="B211" s="185" t="s">
        <v>917</v>
      </c>
      <c r="C211" s="186" t="s">
        <v>926</v>
      </c>
      <c r="D211" s="173">
        <v>0</v>
      </c>
      <c r="E211" s="173">
        <v>87.7</v>
      </c>
      <c r="F211" s="132">
        <f t="shared" si="9"/>
        <v>-87.7</v>
      </c>
      <c r="G211" s="133" t="e">
        <f t="shared" si="10"/>
        <v>#DIV/0!</v>
      </c>
      <c r="I211" s="155"/>
      <c r="J211" s="155"/>
      <c r="K211" s="156"/>
      <c r="L211" s="157"/>
      <c r="M211" s="155"/>
      <c r="N211" s="155"/>
      <c r="O211" s="156"/>
      <c r="P211" s="157"/>
      <c r="Q211" s="155"/>
      <c r="R211" s="155"/>
      <c r="S211" s="156"/>
      <c r="T211" s="157"/>
      <c r="U211" s="155"/>
      <c r="V211" s="155"/>
      <c r="W211" s="156"/>
      <c r="X211" s="157"/>
      <c r="Y211" s="155"/>
      <c r="Z211" s="155"/>
      <c r="AA211" s="156"/>
      <c r="AB211" s="157"/>
      <c r="AC211" s="158"/>
      <c r="AD211" s="158"/>
    </row>
    <row r="212" spans="1:30" s="154" customFormat="1" ht="12" hidden="1">
      <c r="A212" s="184" t="s">
        <v>580</v>
      </c>
      <c r="B212" s="185" t="s">
        <v>917</v>
      </c>
      <c r="C212" s="186" t="s">
        <v>927</v>
      </c>
      <c r="D212" s="173">
        <v>0</v>
      </c>
      <c r="E212" s="173">
        <v>0</v>
      </c>
      <c r="F212" s="132">
        <f t="shared" si="9"/>
        <v>0</v>
      </c>
      <c r="G212" s="133" t="e">
        <f t="shared" si="10"/>
        <v>#DIV/0!</v>
      </c>
      <c r="I212" s="155"/>
      <c r="J212" s="155"/>
      <c r="K212" s="156"/>
      <c r="L212" s="157"/>
      <c r="M212" s="155"/>
      <c r="N212" s="155"/>
      <c r="O212" s="156"/>
      <c r="P212" s="157"/>
      <c r="Q212" s="155"/>
      <c r="R212" s="155"/>
      <c r="S212" s="156"/>
      <c r="T212" s="157"/>
      <c r="U212" s="155"/>
      <c r="V212" s="155"/>
      <c r="W212" s="156"/>
      <c r="X212" s="157"/>
      <c r="Y212" s="155"/>
      <c r="Z212" s="155"/>
      <c r="AA212" s="156"/>
      <c r="AB212" s="157"/>
      <c r="AC212" s="158"/>
      <c r="AD212" s="158"/>
    </row>
    <row r="213" spans="1:30" s="154" customFormat="1" ht="12" hidden="1">
      <c r="A213" s="184" t="s">
        <v>580</v>
      </c>
      <c r="B213" s="185" t="s">
        <v>917</v>
      </c>
      <c r="C213" s="186" t="s">
        <v>928</v>
      </c>
      <c r="D213" s="173"/>
      <c r="E213" s="173"/>
      <c r="F213" s="132">
        <f t="shared" si="9"/>
        <v>0</v>
      </c>
      <c r="G213" s="133" t="e">
        <f t="shared" si="10"/>
        <v>#DIV/0!</v>
      </c>
      <c r="I213" s="155"/>
      <c r="J213" s="155"/>
      <c r="K213" s="156"/>
      <c r="L213" s="157"/>
      <c r="M213" s="155"/>
      <c r="N213" s="155"/>
      <c r="O213" s="156"/>
      <c r="P213" s="157"/>
      <c r="Q213" s="155"/>
      <c r="R213" s="155"/>
      <c r="S213" s="156"/>
      <c r="T213" s="157"/>
      <c r="U213" s="155"/>
      <c r="V213" s="155"/>
      <c r="W213" s="156"/>
      <c r="X213" s="157"/>
      <c r="Y213" s="155"/>
      <c r="Z213" s="155"/>
      <c r="AA213" s="156"/>
      <c r="AB213" s="157"/>
      <c r="AC213" s="158"/>
      <c r="AD213" s="158"/>
    </row>
    <row r="214" spans="1:30" s="154" customFormat="1" ht="12" hidden="1">
      <c r="A214" s="184" t="s">
        <v>580</v>
      </c>
      <c r="B214" s="185" t="s">
        <v>917</v>
      </c>
      <c r="C214" s="186" t="s">
        <v>929</v>
      </c>
      <c r="D214" s="173"/>
      <c r="E214" s="173"/>
      <c r="F214" s="132">
        <f t="shared" si="9"/>
        <v>0</v>
      </c>
      <c r="G214" s="133" t="e">
        <f t="shared" si="10"/>
        <v>#DIV/0!</v>
      </c>
      <c r="I214" s="155"/>
      <c r="J214" s="155"/>
      <c r="K214" s="156"/>
      <c r="L214" s="157"/>
      <c r="M214" s="155"/>
      <c r="N214" s="155"/>
      <c r="O214" s="156"/>
      <c r="P214" s="157"/>
      <c r="Q214" s="155"/>
      <c r="R214" s="155"/>
      <c r="S214" s="156"/>
      <c r="T214" s="157"/>
      <c r="U214" s="155"/>
      <c r="V214" s="155"/>
      <c r="W214" s="156"/>
      <c r="X214" s="157"/>
      <c r="Y214" s="155"/>
      <c r="Z214" s="155"/>
      <c r="AA214" s="156"/>
      <c r="AB214" s="157"/>
      <c r="AC214" s="158"/>
      <c r="AD214" s="158"/>
    </row>
    <row r="215" spans="1:30" s="154" customFormat="1" ht="12" hidden="1">
      <c r="A215" s="184" t="s">
        <v>580</v>
      </c>
      <c r="B215" s="185" t="s">
        <v>917</v>
      </c>
      <c r="C215" s="186" t="s">
        <v>930</v>
      </c>
      <c r="D215" s="173"/>
      <c r="E215" s="173"/>
      <c r="F215" s="132">
        <f t="shared" si="9"/>
        <v>0</v>
      </c>
      <c r="G215" s="133" t="e">
        <f t="shared" si="10"/>
        <v>#DIV/0!</v>
      </c>
      <c r="I215" s="155"/>
      <c r="J215" s="155"/>
      <c r="K215" s="156"/>
      <c r="L215" s="157"/>
      <c r="M215" s="155"/>
      <c r="N215" s="155"/>
      <c r="O215" s="156"/>
      <c r="P215" s="157"/>
      <c r="Q215" s="155"/>
      <c r="R215" s="155"/>
      <c r="S215" s="156"/>
      <c r="T215" s="157"/>
      <c r="U215" s="155"/>
      <c r="V215" s="155"/>
      <c r="W215" s="156"/>
      <c r="X215" s="157"/>
      <c r="Y215" s="155"/>
      <c r="Z215" s="155"/>
      <c r="AA215" s="156"/>
      <c r="AB215" s="157"/>
      <c r="AC215" s="158"/>
      <c r="AD215" s="158"/>
    </row>
    <row r="216" spans="1:30" s="154" customFormat="1" ht="12" hidden="1">
      <c r="A216" s="184" t="s">
        <v>580</v>
      </c>
      <c r="B216" s="185" t="s">
        <v>917</v>
      </c>
      <c r="C216" s="186" t="s">
        <v>931</v>
      </c>
      <c r="D216" s="173"/>
      <c r="E216" s="173"/>
      <c r="F216" s="132">
        <f t="shared" si="9"/>
        <v>0</v>
      </c>
      <c r="G216" s="133" t="e">
        <f t="shared" si="10"/>
        <v>#DIV/0!</v>
      </c>
      <c r="I216" s="155"/>
      <c r="J216" s="155"/>
      <c r="K216" s="156"/>
      <c r="L216" s="157"/>
      <c r="M216" s="155"/>
      <c r="N216" s="155"/>
      <c r="O216" s="156"/>
      <c r="P216" s="157"/>
      <c r="Q216" s="155"/>
      <c r="R216" s="155"/>
      <c r="S216" s="156"/>
      <c r="T216" s="157"/>
      <c r="U216" s="155"/>
      <c r="V216" s="155"/>
      <c r="W216" s="156"/>
      <c r="X216" s="157"/>
      <c r="Y216" s="155"/>
      <c r="Z216" s="155"/>
      <c r="AA216" s="156"/>
      <c r="AB216" s="157"/>
      <c r="AC216" s="158"/>
      <c r="AD216" s="158"/>
    </row>
    <row r="217" spans="1:30" s="154" customFormat="1" ht="24" hidden="1">
      <c r="A217" s="184" t="s">
        <v>580</v>
      </c>
      <c r="B217" s="185" t="s">
        <v>917</v>
      </c>
      <c r="C217" s="186" t="s">
        <v>932</v>
      </c>
      <c r="D217" s="173"/>
      <c r="E217" s="173"/>
      <c r="F217" s="132">
        <f t="shared" si="9"/>
        <v>0</v>
      </c>
      <c r="G217" s="133" t="e">
        <f t="shared" si="10"/>
        <v>#DIV/0!</v>
      </c>
      <c r="I217" s="155"/>
      <c r="J217" s="155"/>
      <c r="K217" s="156"/>
      <c r="L217" s="157"/>
      <c r="M217" s="155"/>
      <c r="N217" s="155"/>
      <c r="O217" s="156"/>
      <c r="P217" s="157"/>
      <c r="Q217" s="155"/>
      <c r="R217" s="155"/>
      <c r="S217" s="156"/>
      <c r="T217" s="157"/>
      <c r="U217" s="155"/>
      <c r="V217" s="155"/>
      <c r="W217" s="156"/>
      <c r="X217" s="157"/>
      <c r="Y217" s="155"/>
      <c r="Z217" s="155"/>
      <c r="AA217" s="156"/>
      <c r="AB217" s="157"/>
      <c r="AC217" s="158"/>
      <c r="AD217" s="158"/>
    </row>
    <row r="218" spans="1:30" s="154" customFormat="1" ht="12">
      <c r="A218" s="184" t="s">
        <v>580</v>
      </c>
      <c r="B218" s="185" t="s">
        <v>917</v>
      </c>
      <c r="C218" s="186" t="s">
        <v>933</v>
      </c>
      <c r="D218" s="173">
        <v>0</v>
      </c>
      <c r="E218" s="173">
        <v>496.9</v>
      </c>
      <c r="F218" s="132">
        <f t="shared" si="9"/>
        <v>-496.9</v>
      </c>
      <c r="G218" s="133" t="e">
        <f t="shared" si="10"/>
        <v>#DIV/0!</v>
      </c>
      <c r="I218" s="155"/>
      <c r="J218" s="155"/>
      <c r="K218" s="156"/>
      <c r="L218" s="157"/>
      <c r="M218" s="155"/>
      <c r="N218" s="155"/>
      <c r="O218" s="156"/>
      <c r="P218" s="157"/>
      <c r="Q218" s="155"/>
      <c r="R218" s="155"/>
      <c r="S218" s="156"/>
      <c r="T218" s="157"/>
      <c r="U218" s="155"/>
      <c r="V218" s="155"/>
      <c r="W218" s="156"/>
      <c r="X218" s="157"/>
      <c r="Y218" s="155"/>
      <c r="Z218" s="155"/>
      <c r="AA218" s="156"/>
      <c r="AB218" s="157"/>
      <c r="AC218" s="158"/>
      <c r="AD218" s="158"/>
    </row>
    <row r="219" spans="1:30" s="154" customFormat="1" ht="12" hidden="1">
      <c r="A219" s="184" t="s">
        <v>580</v>
      </c>
      <c r="B219" s="185" t="s">
        <v>917</v>
      </c>
      <c r="C219" s="186" t="s">
        <v>934</v>
      </c>
      <c r="D219" s="173"/>
      <c r="E219" s="173"/>
      <c r="F219" s="132">
        <f t="shared" si="9"/>
        <v>0</v>
      </c>
      <c r="G219" s="133" t="e">
        <f t="shared" si="10"/>
        <v>#DIV/0!</v>
      </c>
      <c r="I219" s="155"/>
      <c r="J219" s="155"/>
      <c r="K219" s="156"/>
      <c r="L219" s="157"/>
      <c r="M219" s="155"/>
      <c r="N219" s="155"/>
      <c r="O219" s="156"/>
      <c r="P219" s="157"/>
      <c r="Q219" s="155"/>
      <c r="R219" s="155"/>
      <c r="S219" s="156"/>
      <c r="T219" s="157"/>
      <c r="U219" s="155"/>
      <c r="V219" s="155"/>
      <c r="W219" s="156"/>
      <c r="X219" s="157"/>
      <c r="Y219" s="155"/>
      <c r="Z219" s="155"/>
      <c r="AA219" s="156"/>
      <c r="AB219" s="157"/>
      <c r="AC219" s="158"/>
      <c r="AD219" s="158"/>
    </row>
    <row r="220" spans="1:30" s="154" customFormat="1" ht="12.75" customHeight="1">
      <c r="A220" s="184" t="s">
        <v>580</v>
      </c>
      <c r="B220" s="185" t="s">
        <v>917</v>
      </c>
      <c r="C220" s="186" t="s">
        <v>935</v>
      </c>
      <c r="D220" s="173">
        <v>0</v>
      </c>
      <c r="E220" s="173">
        <v>193.2</v>
      </c>
      <c r="F220" s="132">
        <f t="shared" si="9"/>
        <v>-193.2</v>
      </c>
      <c r="G220" s="133" t="e">
        <f t="shared" si="10"/>
        <v>#DIV/0!</v>
      </c>
      <c r="I220" s="155"/>
      <c r="J220" s="155"/>
      <c r="K220" s="156"/>
      <c r="L220" s="157"/>
      <c r="M220" s="155"/>
      <c r="N220" s="155"/>
      <c r="O220" s="156"/>
      <c r="P220" s="157"/>
      <c r="Q220" s="155"/>
      <c r="R220" s="155"/>
      <c r="S220" s="156"/>
      <c r="T220" s="157"/>
      <c r="U220" s="155"/>
      <c r="V220" s="155"/>
      <c r="W220" s="156"/>
      <c r="X220" s="157"/>
      <c r="Y220" s="155"/>
      <c r="Z220" s="155"/>
      <c r="AA220" s="156"/>
      <c r="AB220" s="157"/>
      <c r="AC220" s="158"/>
      <c r="AD220" s="158"/>
    </row>
    <row r="221" spans="1:30" s="154" customFormat="1" ht="24" hidden="1">
      <c r="A221" s="184" t="s">
        <v>580</v>
      </c>
      <c r="B221" s="185" t="s">
        <v>917</v>
      </c>
      <c r="C221" s="186" t="s">
        <v>936</v>
      </c>
      <c r="D221" s="173">
        <v>0</v>
      </c>
      <c r="E221" s="173">
        <v>0</v>
      </c>
      <c r="F221" s="132">
        <f t="shared" si="9"/>
        <v>0</v>
      </c>
      <c r="G221" s="133" t="e">
        <f t="shared" si="10"/>
        <v>#DIV/0!</v>
      </c>
      <c r="I221" s="155"/>
      <c r="J221" s="155"/>
      <c r="K221" s="156"/>
      <c r="L221" s="157"/>
      <c r="M221" s="155"/>
      <c r="N221" s="155"/>
      <c r="O221" s="156"/>
      <c r="P221" s="157"/>
      <c r="Q221" s="155"/>
      <c r="R221" s="155"/>
      <c r="S221" s="156"/>
      <c r="T221" s="157"/>
      <c r="U221" s="155"/>
      <c r="V221" s="155"/>
      <c r="W221" s="156"/>
      <c r="X221" s="157"/>
      <c r="Y221" s="155"/>
      <c r="Z221" s="155"/>
      <c r="AA221" s="156"/>
      <c r="AB221" s="157"/>
      <c r="AC221" s="158"/>
      <c r="AD221" s="158"/>
    </row>
    <row r="222" spans="1:30" s="154" customFormat="1" ht="24" hidden="1">
      <c r="A222" s="184" t="s">
        <v>580</v>
      </c>
      <c r="B222" s="185" t="s">
        <v>917</v>
      </c>
      <c r="C222" s="186" t="s">
        <v>937</v>
      </c>
      <c r="D222" s="173">
        <v>0</v>
      </c>
      <c r="E222" s="173">
        <v>0</v>
      </c>
      <c r="F222" s="132">
        <f t="shared" si="9"/>
        <v>0</v>
      </c>
      <c r="G222" s="133" t="e">
        <f t="shared" si="10"/>
        <v>#DIV/0!</v>
      </c>
      <c r="I222" s="155"/>
      <c r="J222" s="155"/>
      <c r="K222" s="156"/>
      <c r="L222" s="157"/>
      <c r="M222" s="155"/>
      <c r="N222" s="155"/>
      <c r="O222" s="156"/>
      <c r="P222" s="157"/>
      <c r="Q222" s="155"/>
      <c r="R222" s="155"/>
      <c r="S222" s="156"/>
      <c r="T222" s="157"/>
      <c r="U222" s="155"/>
      <c r="V222" s="155"/>
      <c r="W222" s="156"/>
      <c r="X222" s="157"/>
      <c r="Y222" s="155"/>
      <c r="Z222" s="155"/>
      <c r="AA222" s="156"/>
      <c r="AB222" s="157"/>
      <c r="AC222" s="158"/>
      <c r="AD222" s="158"/>
    </row>
    <row r="223" spans="1:30" s="154" customFormat="1" ht="24" hidden="1">
      <c r="A223" s="184" t="s">
        <v>580</v>
      </c>
      <c r="B223" s="185" t="s">
        <v>917</v>
      </c>
      <c r="C223" s="186" t="s">
        <v>938</v>
      </c>
      <c r="D223" s="173"/>
      <c r="E223" s="173"/>
      <c r="F223" s="132">
        <f t="shared" si="9"/>
        <v>0</v>
      </c>
      <c r="G223" s="133" t="e">
        <f t="shared" si="10"/>
        <v>#DIV/0!</v>
      </c>
      <c r="I223" s="155"/>
      <c r="J223" s="155"/>
      <c r="K223" s="156"/>
      <c r="L223" s="157"/>
      <c r="M223" s="155"/>
      <c r="N223" s="155"/>
      <c r="O223" s="156"/>
      <c r="P223" s="157"/>
      <c r="Q223" s="155"/>
      <c r="R223" s="155"/>
      <c r="S223" s="156"/>
      <c r="T223" s="157"/>
      <c r="U223" s="155"/>
      <c r="V223" s="155"/>
      <c r="W223" s="156"/>
      <c r="X223" s="157"/>
      <c r="Y223" s="155"/>
      <c r="Z223" s="155"/>
      <c r="AA223" s="156"/>
      <c r="AB223" s="157"/>
      <c r="AC223" s="158"/>
      <c r="AD223" s="158"/>
    </row>
    <row r="224" spans="1:30" s="154" customFormat="1" ht="36" hidden="1">
      <c r="A224" s="184" t="s">
        <v>580</v>
      </c>
      <c r="B224" s="185" t="s">
        <v>917</v>
      </c>
      <c r="C224" s="186" t="s">
        <v>939</v>
      </c>
      <c r="D224" s="173"/>
      <c r="E224" s="173"/>
      <c r="F224" s="132">
        <f t="shared" si="9"/>
        <v>0</v>
      </c>
      <c r="G224" s="133" t="e">
        <f t="shared" si="10"/>
        <v>#DIV/0!</v>
      </c>
      <c r="I224" s="155"/>
      <c r="J224" s="155"/>
      <c r="K224" s="156"/>
      <c r="L224" s="157"/>
      <c r="M224" s="155"/>
      <c r="N224" s="155"/>
      <c r="O224" s="156"/>
      <c r="P224" s="157"/>
      <c r="Q224" s="155"/>
      <c r="R224" s="155"/>
      <c r="S224" s="156"/>
      <c r="T224" s="157"/>
      <c r="U224" s="155"/>
      <c r="V224" s="155"/>
      <c r="W224" s="156"/>
      <c r="X224" s="157"/>
      <c r="Y224" s="155"/>
      <c r="Z224" s="155"/>
      <c r="AA224" s="156"/>
      <c r="AB224" s="157"/>
      <c r="AC224" s="158"/>
      <c r="AD224" s="158"/>
    </row>
    <row r="225" spans="1:30" s="154" customFormat="1" ht="12" hidden="1">
      <c r="A225" s="184" t="s">
        <v>580</v>
      </c>
      <c r="B225" s="185" t="s">
        <v>917</v>
      </c>
      <c r="C225" s="186" t="s">
        <v>940</v>
      </c>
      <c r="D225" s="173"/>
      <c r="E225" s="173"/>
      <c r="F225" s="132">
        <f t="shared" si="9"/>
        <v>0</v>
      </c>
      <c r="G225" s="133" t="e">
        <f t="shared" si="10"/>
        <v>#DIV/0!</v>
      </c>
      <c r="I225" s="155"/>
      <c r="J225" s="155"/>
      <c r="K225" s="156"/>
      <c r="L225" s="157"/>
      <c r="M225" s="155"/>
      <c r="N225" s="155"/>
      <c r="O225" s="156"/>
      <c r="P225" s="157"/>
      <c r="Q225" s="155"/>
      <c r="R225" s="155"/>
      <c r="S225" s="156"/>
      <c r="T225" s="157"/>
      <c r="U225" s="155"/>
      <c r="V225" s="155"/>
      <c r="W225" s="156"/>
      <c r="X225" s="157"/>
      <c r="Y225" s="155"/>
      <c r="Z225" s="155"/>
      <c r="AA225" s="156"/>
      <c r="AB225" s="157"/>
      <c r="AC225" s="158"/>
      <c r="AD225" s="158"/>
    </row>
    <row r="226" spans="1:30" s="154" customFormat="1" ht="12" hidden="1">
      <c r="A226" s="184" t="s">
        <v>580</v>
      </c>
      <c r="B226" s="185" t="s">
        <v>917</v>
      </c>
      <c r="C226" s="186" t="s">
        <v>941</v>
      </c>
      <c r="D226" s="173"/>
      <c r="E226" s="173"/>
      <c r="F226" s="132">
        <f t="shared" si="9"/>
        <v>0</v>
      </c>
      <c r="G226" s="133" t="e">
        <f t="shared" si="10"/>
        <v>#DIV/0!</v>
      </c>
      <c r="I226" s="155"/>
      <c r="J226" s="155"/>
      <c r="K226" s="156"/>
      <c r="L226" s="157"/>
      <c r="M226" s="155"/>
      <c r="N226" s="155"/>
      <c r="O226" s="156"/>
      <c r="P226" s="157"/>
      <c r="Q226" s="155"/>
      <c r="R226" s="155"/>
      <c r="S226" s="156"/>
      <c r="T226" s="157"/>
      <c r="U226" s="155"/>
      <c r="V226" s="155"/>
      <c r="W226" s="156"/>
      <c r="X226" s="157"/>
      <c r="Y226" s="155"/>
      <c r="Z226" s="155"/>
      <c r="AA226" s="156"/>
      <c r="AB226" s="157"/>
      <c r="AC226" s="158"/>
      <c r="AD226" s="158"/>
    </row>
    <row r="227" spans="1:30" s="154" customFormat="1" ht="12" hidden="1">
      <c r="A227" s="184" t="s">
        <v>580</v>
      </c>
      <c r="B227" s="185" t="s">
        <v>917</v>
      </c>
      <c r="C227" s="186" t="s">
        <v>942</v>
      </c>
      <c r="D227" s="173"/>
      <c r="E227" s="173"/>
      <c r="F227" s="132">
        <f t="shared" si="9"/>
        <v>0</v>
      </c>
      <c r="G227" s="133" t="e">
        <f t="shared" si="10"/>
        <v>#DIV/0!</v>
      </c>
      <c r="I227" s="155"/>
      <c r="J227" s="155"/>
      <c r="K227" s="156"/>
      <c r="L227" s="157"/>
      <c r="M227" s="155"/>
      <c r="N227" s="155"/>
      <c r="O227" s="156"/>
      <c r="P227" s="157"/>
      <c r="Q227" s="155"/>
      <c r="R227" s="155"/>
      <c r="S227" s="156"/>
      <c r="T227" s="157"/>
      <c r="U227" s="155"/>
      <c r="V227" s="155"/>
      <c r="W227" s="156"/>
      <c r="X227" s="157"/>
      <c r="Y227" s="155"/>
      <c r="Z227" s="155"/>
      <c r="AA227" s="156"/>
      <c r="AB227" s="157"/>
      <c r="AC227" s="158"/>
      <c r="AD227" s="158"/>
    </row>
    <row r="228" spans="1:30" s="154" customFormat="1" ht="12" hidden="1">
      <c r="A228" s="184" t="s">
        <v>580</v>
      </c>
      <c r="B228" s="185" t="s">
        <v>917</v>
      </c>
      <c r="C228" s="186" t="s">
        <v>943</v>
      </c>
      <c r="D228" s="173"/>
      <c r="E228" s="173"/>
      <c r="F228" s="132">
        <f t="shared" si="9"/>
        <v>0</v>
      </c>
      <c r="G228" s="133" t="e">
        <f t="shared" si="10"/>
        <v>#DIV/0!</v>
      </c>
      <c r="I228" s="155"/>
      <c r="J228" s="155"/>
      <c r="K228" s="156"/>
      <c r="L228" s="157"/>
      <c r="M228" s="155"/>
      <c r="N228" s="155"/>
      <c r="O228" s="156"/>
      <c r="P228" s="157"/>
      <c r="Q228" s="155"/>
      <c r="R228" s="155"/>
      <c r="S228" s="156"/>
      <c r="T228" s="157"/>
      <c r="U228" s="155"/>
      <c r="V228" s="155"/>
      <c r="W228" s="156"/>
      <c r="X228" s="157"/>
      <c r="Y228" s="155"/>
      <c r="Z228" s="155"/>
      <c r="AA228" s="156"/>
      <c r="AB228" s="157"/>
      <c r="AC228" s="158"/>
      <c r="AD228" s="158"/>
    </row>
    <row r="229" spans="1:30" s="154" customFormat="1" ht="12" hidden="1">
      <c r="A229" s="184" t="s">
        <v>580</v>
      </c>
      <c r="B229" s="185" t="s">
        <v>917</v>
      </c>
      <c r="C229" s="186" t="s">
        <v>944</v>
      </c>
      <c r="D229" s="173"/>
      <c r="E229" s="173"/>
      <c r="F229" s="132">
        <f t="shared" si="9"/>
        <v>0</v>
      </c>
      <c r="G229" s="133" t="e">
        <f t="shared" si="10"/>
        <v>#DIV/0!</v>
      </c>
      <c r="I229" s="155"/>
      <c r="J229" s="155"/>
      <c r="K229" s="156"/>
      <c r="L229" s="157"/>
      <c r="M229" s="155"/>
      <c r="N229" s="155"/>
      <c r="O229" s="156"/>
      <c r="P229" s="157"/>
      <c r="Q229" s="155"/>
      <c r="R229" s="155"/>
      <c r="S229" s="156"/>
      <c r="T229" s="157"/>
      <c r="U229" s="155"/>
      <c r="V229" s="155"/>
      <c r="W229" s="156"/>
      <c r="X229" s="157"/>
      <c r="Y229" s="155"/>
      <c r="Z229" s="155"/>
      <c r="AA229" s="156"/>
      <c r="AB229" s="157"/>
      <c r="AC229" s="158"/>
      <c r="AD229" s="158"/>
    </row>
    <row r="230" spans="1:30" s="154" customFormat="1" ht="36" hidden="1">
      <c r="A230" s="160" t="s">
        <v>580</v>
      </c>
      <c r="B230" s="162" t="s">
        <v>945</v>
      </c>
      <c r="C230" s="153" t="s">
        <v>946</v>
      </c>
      <c r="D230" s="132"/>
      <c r="E230" s="132"/>
      <c r="F230" s="132">
        <f t="shared" si="9"/>
        <v>0</v>
      </c>
      <c r="G230" s="133" t="e">
        <f t="shared" si="10"/>
        <v>#DIV/0!</v>
      </c>
      <c r="I230" s="155"/>
      <c r="J230" s="155"/>
      <c r="K230" s="156"/>
      <c r="L230" s="157"/>
      <c r="M230" s="155"/>
      <c r="N230" s="155"/>
      <c r="O230" s="156"/>
      <c r="P230" s="157"/>
      <c r="Q230" s="155"/>
      <c r="R230" s="155"/>
      <c r="S230" s="156"/>
      <c r="T230" s="157"/>
      <c r="U230" s="155"/>
      <c r="V230" s="155"/>
      <c r="W230" s="156"/>
      <c r="X230" s="157"/>
      <c r="Y230" s="155"/>
      <c r="Z230" s="155"/>
      <c r="AA230" s="156"/>
      <c r="AB230" s="157"/>
      <c r="AC230" s="158"/>
      <c r="AD230" s="158"/>
    </row>
    <row r="231" spans="1:30" s="154" customFormat="1" ht="48" hidden="1">
      <c r="A231" s="160" t="s">
        <v>580</v>
      </c>
      <c r="B231" s="162" t="s">
        <v>947</v>
      </c>
      <c r="C231" s="153" t="s">
        <v>948</v>
      </c>
      <c r="D231" s="132"/>
      <c r="E231" s="132"/>
      <c r="F231" s="132">
        <f t="shared" si="9"/>
        <v>0</v>
      </c>
      <c r="G231" s="133" t="e">
        <f t="shared" si="10"/>
        <v>#DIV/0!</v>
      </c>
      <c r="I231" s="155"/>
      <c r="J231" s="155"/>
      <c r="K231" s="156"/>
      <c r="L231" s="157"/>
      <c r="M231" s="155"/>
      <c r="N231" s="155"/>
      <c r="O231" s="156"/>
      <c r="P231" s="157"/>
      <c r="Q231" s="155"/>
      <c r="R231" s="155"/>
      <c r="S231" s="156"/>
      <c r="T231" s="157"/>
      <c r="U231" s="155"/>
      <c r="V231" s="155"/>
      <c r="W231" s="156"/>
      <c r="X231" s="157"/>
      <c r="Y231" s="155"/>
      <c r="Z231" s="155"/>
      <c r="AA231" s="156"/>
      <c r="AB231" s="157"/>
      <c r="AC231" s="158"/>
      <c r="AD231" s="158"/>
    </row>
    <row r="232" spans="1:30" s="154" customFormat="1" ht="12" hidden="1">
      <c r="A232" s="160" t="s">
        <v>580</v>
      </c>
      <c r="B232" s="162" t="s">
        <v>949</v>
      </c>
      <c r="C232" s="153" t="s">
        <v>950</v>
      </c>
      <c r="D232" s="132">
        <v>0</v>
      </c>
      <c r="E232" s="132"/>
      <c r="F232" s="132">
        <f t="shared" si="9"/>
        <v>0</v>
      </c>
      <c r="G232" s="133" t="e">
        <f t="shared" si="10"/>
        <v>#DIV/0!</v>
      </c>
      <c r="I232" s="155"/>
      <c r="J232" s="155"/>
      <c r="K232" s="156"/>
      <c r="L232" s="157"/>
      <c r="M232" s="155"/>
      <c r="N232" s="155"/>
      <c r="O232" s="156"/>
      <c r="P232" s="157"/>
      <c r="Q232" s="155"/>
      <c r="R232" s="155"/>
      <c r="S232" s="156"/>
      <c r="T232" s="157"/>
      <c r="U232" s="155"/>
      <c r="V232" s="155"/>
      <c r="W232" s="156"/>
      <c r="X232" s="157"/>
      <c r="Y232" s="155"/>
      <c r="Z232" s="155"/>
      <c r="AA232" s="156"/>
      <c r="AB232" s="157"/>
      <c r="AC232" s="158"/>
      <c r="AD232" s="158"/>
    </row>
    <row r="233" spans="1:30" s="154" customFormat="1" ht="36" hidden="1">
      <c r="A233" s="160" t="s">
        <v>580</v>
      </c>
      <c r="B233" s="162" t="s">
        <v>951</v>
      </c>
      <c r="C233" s="153" t="s">
        <v>952</v>
      </c>
      <c r="D233" s="132">
        <v>0</v>
      </c>
      <c r="E233" s="132">
        <v>0</v>
      </c>
      <c r="F233" s="132">
        <f t="shared" si="9"/>
        <v>0</v>
      </c>
      <c r="G233" s="133" t="e">
        <f t="shared" si="10"/>
        <v>#DIV/0!</v>
      </c>
      <c r="I233" s="155"/>
      <c r="J233" s="155"/>
      <c r="K233" s="156"/>
      <c r="L233" s="157"/>
      <c r="M233" s="155"/>
      <c r="N233" s="155"/>
      <c r="O233" s="156"/>
      <c r="P233" s="157"/>
      <c r="Q233" s="155"/>
      <c r="R233" s="155"/>
      <c r="S233" s="156"/>
      <c r="T233" s="157"/>
      <c r="U233" s="155"/>
      <c r="V233" s="155"/>
      <c r="W233" s="156"/>
      <c r="X233" s="157"/>
      <c r="Y233" s="155"/>
      <c r="Z233" s="155"/>
      <c r="AA233" s="156"/>
      <c r="AB233" s="157"/>
      <c r="AC233" s="158"/>
      <c r="AD233" s="158"/>
    </row>
    <row r="234" spans="1:30" s="154" customFormat="1" ht="48" hidden="1">
      <c r="A234" s="160" t="s">
        <v>580</v>
      </c>
      <c r="B234" s="162" t="s">
        <v>953</v>
      </c>
      <c r="C234" s="153" t="s">
        <v>954</v>
      </c>
      <c r="D234" s="132">
        <v>0</v>
      </c>
      <c r="E234" s="132"/>
      <c r="F234" s="132">
        <f t="shared" si="9"/>
        <v>0</v>
      </c>
      <c r="G234" s="133" t="e">
        <f t="shared" si="10"/>
        <v>#DIV/0!</v>
      </c>
      <c r="I234" s="155"/>
      <c r="J234" s="155"/>
      <c r="K234" s="156"/>
      <c r="L234" s="157"/>
      <c r="M234" s="155"/>
      <c r="N234" s="155"/>
      <c r="O234" s="156"/>
      <c r="P234" s="157"/>
      <c r="Q234" s="155"/>
      <c r="R234" s="155"/>
      <c r="S234" s="156"/>
      <c r="T234" s="157"/>
      <c r="U234" s="155"/>
      <c r="V234" s="155"/>
      <c r="W234" s="156"/>
      <c r="X234" s="157"/>
      <c r="Y234" s="155"/>
      <c r="Z234" s="155"/>
      <c r="AA234" s="156"/>
      <c r="AB234" s="157"/>
      <c r="AC234" s="158"/>
      <c r="AD234" s="158"/>
    </row>
    <row r="235" spans="1:30" s="154" customFormat="1" ht="24">
      <c r="A235" s="160" t="s">
        <v>580</v>
      </c>
      <c r="B235" s="162" t="s">
        <v>955</v>
      </c>
      <c r="C235" s="153" t="s">
        <v>956</v>
      </c>
      <c r="D235" s="132">
        <f>SUM(D236:D264)</f>
        <v>2942.9</v>
      </c>
      <c r="E235" s="132">
        <f>SUM(E236:E265)</f>
        <v>5959.5</v>
      </c>
      <c r="F235" s="132">
        <f t="shared" si="9"/>
        <v>-3016.6</v>
      </c>
      <c r="G235" s="133">
        <f t="shared" si="10"/>
        <v>2.0250433246117776</v>
      </c>
      <c r="I235" s="155"/>
      <c r="J235" s="155"/>
      <c r="K235" s="156"/>
      <c r="L235" s="157"/>
      <c r="M235" s="155"/>
      <c r="N235" s="155"/>
      <c r="O235" s="156"/>
      <c r="P235" s="157"/>
      <c r="Q235" s="155"/>
      <c r="R235" s="155"/>
      <c r="S235" s="156"/>
      <c r="T235" s="157"/>
      <c r="U235" s="155"/>
      <c r="V235" s="155"/>
      <c r="W235" s="156"/>
      <c r="X235" s="157"/>
      <c r="Y235" s="155"/>
      <c r="Z235" s="155"/>
      <c r="AA235" s="156"/>
      <c r="AB235" s="157"/>
      <c r="AC235" s="158"/>
      <c r="AD235" s="158"/>
    </row>
    <row r="236" spans="1:30" s="175" customFormat="1" ht="36" hidden="1">
      <c r="A236" s="170" t="s">
        <v>580</v>
      </c>
      <c r="B236" s="171" t="s">
        <v>955</v>
      </c>
      <c r="C236" s="172" t="s">
        <v>957</v>
      </c>
      <c r="D236" s="173"/>
      <c r="E236" s="173"/>
      <c r="F236" s="132">
        <f t="shared" si="9"/>
        <v>0</v>
      </c>
      <c r="G236" s="133" t="e">
        <f t="shared" si="10"/>
        <v>#DIV/0!</v>
      </c>
      <c r="I236" s="176"/>
      <c r="J236" s="176"/>
      <c r="K236" s="177"/>
      <c r="L236" s="178"/>
      <c r="M236" s="176"/>
      <c r="N236" s="176"/>
      <c r="O236" s="177"/>
      <c r="P236" s="178"/>
      <c r="Q236" s="176"/>
      <c r="R236" s="176"/>
      <c r="S236" s="177"/>
      <c r="T236" s="178"/>
      <c r="U236" s="176"/>
      <c r="V236" s="176"/>
      <c r="W236" s="177"/>
      <c r="X236" s="178"/>
      <c r="Y236" s="176"/>
      <c r="Z236" s="176"/>
      <c r="AA236" s="177"/>
      <c r="AB236" s="178"/>
      <c r="AC236" s="179"/>
      <c r="AD236" s="179"/>
    </row>
    <row r="237" spans="1:30" s="134" customFormat="1" ht="48" hidden="1">
      <c r="A237" s="170" t="s">
        <v>580</v>
      </c>
      <c r="B237" s="171" t="s">
        <v>955</v>
      </c>
      <c r="C237" s="172" t="s">
        <v>958</v>
      </c>
      <c r="D237" s="173">
        <v>0</v>
      </c>
      <c r="E237" s="173">
        <v>0</v>
      </c>
      <c r="F237" s="132">
        <f t="shared" si="9"/>
        <v>0</v>
      </c>
      <c r="G237" s="133" t="e">
        <f t="shared" si="10"/>
        <v>#DIV/0!</v>
      </c>
      <c r="I237" s="135"/>
      <c r="J237" s="135"/>
      <c r="K237" s="136"/>
      <c r="L237" s="137"/>
      <c r="M237" s="135"/>
      <c r="N237" s="135"/>
      <c r="O237" s="136"/>
      <c r="P237" s="137"/>
      <c r="Q237" s="135"/>
      <c r="R237" s="135"/>
      <c r="S237" s="136"/>
      <c r="T237" s="137"/>
      <c r="U237" s="135"/>
      <c r="V237" s="135"/>
      <c r="W237" s="136"/>
      <c r="X237" s="137"/>
      <c r="Y237" s="135"/>
      <c r="Z237" s="135"/>
      <c r="AA237" s="136"/>
      <c r="AB237" s="137"/>
      <c r="AC237" s="138"/>
      <c r="AD237" s="138"/>
    </row>
    <row r="238" spans="1:30" s="134" customFormat="1" ht="24" hidden="1">
      <c r="A238" s="170" t="s">
        <v>580</v>
      </c>
      <c r="B238" s="171" t="s">
        <v>955</v>
      </c>
      <c r="C238" s="172" t="s">
        <v>959</v>
      </c>
      <c r="D238" s="173">
        <v>0</v>
      </c>
      <c r="E238" s="173">
        <v>0</v>
      </c>
      <c r="F238" s="132">
        <f t="shared" si="9"/>
        <v>0</v>
      </c>
      <c r="G238" s="133" t="e">
        <f t="shared" si="10"/>
        <v>#DIV/0!</v>
      </c>
      <c r="I238" s="135"/>
      <c r="J238" s="135"/>
      <c r="K238" s="136"/>
      <c r="L238" s="137"/>
      <c r="M238" s="135"/>
      <c r="N238" s="135"/>
      <c r="O238" s="136"/>
      <c r="P238" s="137"/>
      <c r="Q238" s="135"/>
      <c r="R238" s="135"/>
      <c r="S238" s="136"/>
      <c r="T238" s="137"/>
      <c r="U238" s="135"/>
      <c r="V238" s="135"/>
      <c r="W238" s="136"/>
      <c r="X238" s="137"/>
      <c r="Y238" s="135"/>
      <c r="Z238" s="135"/>
      <c r="AA238" s="136"/>
      <c r="AB238" s="137"/>
      <c r="AC238" s="138"/>
      <c r="AD238" s="138"/>
    </row>
    <row r="239" spans="1:30" s="134" customFormat="1" ht="48">
      <c r="A239" s="170" t="s">
        <v>580</v>
      </c>
      <c r="B239" s="171" t="s">
        <v>955</v>
      </c>
      <c r="C239" s="172" t="s">
        <v>960</v>
      </c>
      <c r="D239" s="173">
        <v>2000</v>
      </c>
      <c r="E239" s="173">
        <v>0</v>
      </c>
      <c r="F239" s="132">
        <f t="shared" si="9"/>
        <v>2000</v>
      </c>
      <c r="G239" s="133">
        <f t="shared" si="10"/>
        <v>0</v>
      </c>
      <c r="I239" s="135"/>
      <c r="J239" s="135"/>
      <c r="K239" s="136"/>
      <c r="L239" s="137"/>
      <c r="M239" s="135"/>
      <c r="N239" s="135"/>
      <c r="O239" s="136"/>
      <c r="P239" s="137"/>
      <c r="Q239" s="135"/>
      <c r="R239" s="135"/>
      <c r="S239" s="136"/>
      <c r="T239" s="137"/>
      <c r="U239" s="135"/>
      <c r="V239" s="135"/>
      <c r="W239" s="136"/>
      <c r="X239" s="137"/>
      <c r="Y239" s="135"/>
      <c r="Z239" s="135"/>
      <c r="AA239" s="136"/>
      <c r="AB239" s="137"/>
      <c r="AC239" s="138"/>
      <c r="AD239" s="138"/>
    </row>
    <row r="240" spans="1:30" s="134" customFormat="1" ht="24" hidden="1">
      <c r="A240" s="170" t="s">
        <v>580</v>
      </c>
      <c r="B240" s="171" t="s">
        <v>955</v>
      </c>
      <c r="C240" s="172" t="s">
        <v>961</v>
      </c>
      <c r="D240" s="173">
        <v>0</v>
      </c>
      <c r="E240" s="173">
        <v>0</v>
      </c>
      <c r="F240" s="132">
        <f t="shared" si="9"/>
        <v>0</v>
      </c>
      <c r="G240" s="133" t="e">
        <f t="shared" si="10"/>
        <v>#DIV/0!</v>
      </c>
      <c r="I240" s="135"/>
      <c r="J240" s="135"/>
      <c r="K240" s="136"/>
      <c r="L240" s="137"/>
      <c r="M240" s="135"/>
      <c r="N240" s="135"/>
      <c r="O240" s="136"/>
      <c r="P240" s="137"/>
      <c r="Q240" s="135"/>
      <c r="R240" s="135"/>
      <c r="S240" s="136"/>
      <c r="T240" s="137"/>
      <c r="U240" s="135"/>
      <c r="V240" s="135"/>
      <c r="W240" s="136"/>
      <c r="X240" s="137"/>
      <c r="Y240" s="135"/>
      <c r="Z240" s="135"/>
      <c r="AA240" s="136"/>
      <c r="AB240" s="137"/>
      <c r="AC240" s="138"/>
      <c r="AD240" s="138"/>
    </row>
    <row r="241" spans="1:30" s="134" customFormat="1" ht="12" hidden="1">
      <c r="A241" s="170" t="s">
        <v>580</v>
      </c>
      <c r="B241" s="171" t="s">
        <v>955</v>
      </c>
      <c r="C241" s="172" t="s">
        <v>962</v>
      </c>
      <c r="D241" s="173">
        <v>0</v>
      </c>
      <c r="E241" s="173">
        <v>0</v>
      </c>
      <c r="F241" s="132">
        <f t="shared" si="9"/>
        <v>0</v>
      </c>
      <c r="G241" s="133" t="e">
        <f t="shared" si="10"/>
        <v>#DIV/0!</v>
      </c>
      <c r="I241" s="135"/>
      <c r="J241" s="135"/>
      <c r="K241" s="136"/>
      <c r="L241" s="137"/>
      <c r="M241" s="135"/>
      <c r="N241" s="135"/>
      <c r="O241" s="136"/>
      <c r="P241" s="137"/>
      <c r="Q241" s="135"/>
      <c r="R241" s="135"/>
      <c r="S241" s="136"/>
      <c r="T241" s="137"/>
      <c r="U241" s="135"/>
      <c r="V241" s="135"/>
      <c r="W241" s="136"/>
      <c r="X241" s="137"/>
      <c r="Y241" s="135"/>
      <c r="Z241" s="135"/>
      <c r="AA241" s="136"/>
      <c r="AB241" s="137"/>
      <c r="AC241" s="138"/>
      <c r="AD241" s="138"/>
    </row>
    <row r="242" spans="1:30" s="134" customFormat="1" ht="36" hidden="1">
      <c r="A242" s="170" t="s">
        <v>580</v>
      </c>
      <c r="B242" s="171" t="s">
        <v>955</v>
      </c>
      <c r="C242" s="172" t="s">
        <v>963</v>
      </c>
      <c r="D242" s="173">
        <v>0</v>
      </c>
      <c r="E242" s="173">
        <v>0</v>
      </c>
      <c r="F242" s="132">
        <f t="shared" si="9"/>
        <v>0</v>
      </c>
      <c r="G242" s="133" t="e">
        <f t="shared" si="10"/>
        <v>#DIV/0!</v>
      </c>
      <c r="I242" s="135"/>
      <c r="J242" s="135"/>
      <c r="K242" s="136"/>
      <c r="L242" s="137"/>
      <c r="M242" s="135"/>
      <c r="N242" s="135"/>
      <c r="O242" s="136"/>
      <c r="P242" s="137"/>
      <c r="Q242" s="135"/>
      <c r="R242" s="135"/>
      <c r="S242" s="136"/>
      <c r="T242" s="137"/>
      <c r="U242" s="135"/>
      <c r="V242" s="135"/>
      <c r="W242" s="136"/>
      <c r="X242" s="137"/>
      <c r="Y242" s="135"/>
      <c r="Z242" s="135"/>
      <c r="AA242" s="136"/>
      <c r="AB242" s="137"/>
      <c r="AC242" s="138"/>
      <c r="AD242" s="138"/>
    </row>
    <row r="243" spans="1:30" s="134" customFormat="1" ht="48">
      <c r="A243" s="170" t="s">
        <v>580</v>
      </c>
      <c r="B243" s="171" t="s">
        <v>955</v>
      </c>
      <c r="C243" s="193" t="s">
        <v>964</v>
      </c>
      <c r="D243" s="173">
        <v>0</v>
      </c>
      <c r="E243" s="173">
        <v>1679.4</v>
      </c>
      <c r="F243" s="132">
        <f t="shared" si="9"/>
        <v>-1679.4</v>
      </c>
      <c r="G243" s="133" t="e">
        <f t="shared" si="10"/>
        <v>#DIV/0!</v>
      </c>
      <c r="I243" s="135"/>
      <c r="J243" s="135"/>
      <c r="K243" s="136"/>
      <c r="L243" s="137"/>
      <c r="M243" s="135"/>
      <c r="N243" s="135"/>
      <c r="O243" s="136"/>
      <c r="P243" s="137"/>
      <c r="Q243" s="135"/>
      <c r="R243" s="135"/>
      <c r="S243" s="136"/>
      <c r="T243" s="137"/>
      <c r="U243" s="135"/>
      <c r="V243" s="135"/>
      <c r="W243" s="136"/>
      <c r="X243" s="137"/>
      <c r="Y243" s="135"/>
      <c r="Z243" s="135"/>
      <c r="AA243" s="136"/>
      <c r="AB243" s="137"/>
      <c r="AC243" s="138"/>
      <c r="AD243" s="138"/>
    </row>
    <row r="244" spans="1:30" s="134" customFormat="1" ht="60">
      <c r="A244" s="170" t="s">
        <v>580</v>
      </c>
      <c r="B244" s="171" t="s">
        <v>955</v>
      </c>
      <c r="C244" s="194" t="s">
        <v>965</v>
      </c>
      <c r="D244" s="173">
        <v>0</v>
      </c>
      <c r="E244" s="173">
        <v>121.9</v>
      </c>
      <c r="F244" s="132">
        <f t="shared" si="9"/>
        <v>-121.9</v>
      </c>
      <c r="G244" s="133" t="e">
        <f t="shared" si="10"/>
        <v>#DIV/0!</v>
      </c>
      <c r="I244" s="135"/>
      <c r="J244" s="135"/>
      <c r="K244" s="136"/>
      <c r="L244" s="137"/>
      <c r="M244" s="135"/>
      <c r="N244" s="135"/>
      <c r="O244" s="136"/>
      <c r="P244" s="137"/>
      <c r="Q244" s="135"/>
      <c r="R244" s="135"/>
      <c r="S244" s="136"/>
      <c r="T244" s="137"/>
      <c r="U244" s="135"/>
      <c r="V244" s="135"/>
      <c r="W244" s="136"/>
      <c r="X244" s="137"/>
      <c r="Y244" s="135"/>
      <c r="Z244" s="135"/>
      <c r="AA244" s="136"/>
      <c r="AB244" s="137"/>
      <c r="AC244" s="138"/>
      <c r="AD244" s="138"/>
    </row>
    <row r="245" spans="1:30" s="134" customFormat="1" ht="48" hidden="1">
      <c r="A245" s="170" t="s">
        <v>580</v>
      </c>
      <c r="B245" s="171" t="s">
        <v>955</v>
      </c>
      <c r="C245" s="172" t="s">
        <v>966</v>
      </c>
      <c r="D245" s="173"/>
      <c r="E245" s="173"/>
      <c r="F245" s="132">
        <f t="shared" si="9"/>
        <v>0</v>
      </c>
      <c r="G245" s="133" t="e">
        <f t="shared" si="10"/>
        <v>#DIV/0!</v>
      </c>
      <c r="I245" s="135"/>
      <c r="J245" s="135"/>
      <c r="K245" s="136"/>
      <c r="L245" s="137"/>
      <c r="M245" s="135"/>
      <c r="N245" s="135"/>
      <c r="O245" s="136"/>
      <c r="P245" s="137"/>
      <c r="Q245" s="135"/>
      <c r="R245" s="135"/>
      <c r="S245" s="136"/>
      <c r="T245" s="137"/>
      <c r="U245" s="135"/>
      <c r="V245" s="135"/>
      <c r="W245" s="136"/>
      <c r="X245" s="137"/>
      <c r="Y245" s="135"/>
      <c r="Z245" s="135"/>
      <c r="AA245" s="136"/>
      <c r="AB245" s="137"/>
      <c r="AC245" s="138"/>
      <c r="AD245" s="138"/>
    </row>
    <row r="246" spans="1:30" s="134" customFormat="1" ht="24">
      <c r="A246" s="170" t="s">
        <v>580</v>
      </c>
      <c r="B246" s="171" t="s">
        <v>955</v>
      </c>
      <c r="C246" s="172" t="s">
        <v>460</v>
      </c>
      <c r="D246" s="173">
        <v>942.9</v>
      </c>
      <c r="E246" s="173">
        <v>0</v>
      </c>
      <c r="F246" s="132">
        <f t="shared" si="9"/>
        <v>942.9</v>
      </c>
      <c r="G246" s="133">
        <f t="shared" si="10"/>
        <v>0</v>
      </c>
      <c r="I246" s="135"/>
      <c r="J246" s="135"/>
      <c r="K246" s="136"/>
      <c r="L246" s="137"/>
      <c r="M246" s="135"/>
      <c r="N246" s="135"/>
      <c r="O246" s="136"/>
      <c r="P246" s="137"/>
      <c r="Q246" s="135"/>
      <c r="R246" s="135"/>
      <c r="S246" s="136"/>
      <c r="T246" s="137"/>
      <c r="U246" s="135"/>
      <c r="V246" s="135"/>
      <c r="W246" s="136"/>
      <c r="X246" s="137"/>
      <c r="Y246" s="135"/>
      <c r="Z246" s="135"/>
      <c r="AA246" s="136"/>
      <c r="AB246" s="137"/>
      <c r="AC246" s="138"/>
      <c r="AD246" s="138"/>
    </row>
    <row r="247" spans="1:30" s="134" customFormat="1" ht="36" hidden="1">
      <c r="A247" s="170" t="s">
        <v>580</v>
      </c>
      <c r="B247" s="171" t="s">
        <v>955</v>
      </c>
      <c r="C247" s="172" t="s">
        <v>967</v>
      </c>
      <c r="D247" s="173"/>
      <c r="E247" s="173"/>
      <c r="F247" s="132">
        <f t="shared" si="9"/>
        <v>0</v>
      </c>
      <c r="G247" s="133" t="e">
        <f t="shared" si="10"/>
        <v>#DIV/0!</v>
      </c>
      <c r="I247" s="135"/>
      <c r="J247" s="135"/>
      <c r="K247" s="136"/>
      <c r="L247" s="137"/>
      <c r="M247" s="135"/>
      <c r="N247" s="135"/>
      <c r="O247" s="136"/>
      <c r="P247" s="137"/>
      <c r="Q247" s="135"/>
      <c r="R247" s="135"/>
      <c r="S247" s="136"/>
      <c r="T247" s="137"/>
      <c r="U247" s="135"/>
      <c r="V247" s="135"/>
      <c r="W247" s="136"/>
      <c r="X247" s="137"/>
      <c r="Y247" s="135"/>
      <c r="Z247" s="135"/>
      <c r="AA247" s="136"/>
      <c r="AB247" s="137"/>
      <c r="AC247" s="138"/>
      <c r="AD247" s="138"/>
    </row>
    <row r="248" spans="1:30" s="134" customFormat="1" ht="60" hidden="1">
      <c r="A248" s="170" t="s">
        <v>580</v>
      </c>
      <c r="B248" s="171" t="s">
        <v>955</v>
      </c>
      <c r="C248" s="172" t="s">
        <v>968</v>
      </c>
      <c r="D248" s="173"/>
      <c r="E248" s="173"/>
      <c r="F248" s="132">
        <f t="shared" si="9"/>
        <v>0</v>
      </c>
      <c r="G248" s="133" t="e">
        <f t="shared" si="10"/>
        <v>#DIV/0!</v>
      </c>
      <c r="I248" s="135"/>
      <c r="J248" s="135"/>
      <c r="K248" s="136"/>
      <c r="L248" s="137"/>
      <c r="M248" s="135"/>
      <c r="N248" s="135"/>
      <c r="O248" s="136"/>
      <c r="P248" s="137"/>
      <c r="Q248" s="135"/>
      <c r="R248" s="135"/>
      <c r="S248" s="136"/>
      <c r="T248" s="137"/>
      <c r="U248" s="135"/>
      <c r="V248" s="135"/>
      <c r="W248" s="136"/>
      <c r="X248" s="137"/>
      <c r="Y248" s="135"/>
      <c r="Z248" s="135"/>
      <c r="AA248" s="136"/>
      <c r="AB248" s="137"/>
      <c r="AC248" s="138"/>
      <c r="AD248" s="138"/>
    </row>
    <row r="249" spans="1:30" s="134" customFormat="1" ht="24" hidden="1">
      <c r="A249" s="170" t="s">
        <v>580</v>
      </c>
      <c r="B249" s="171" t="s">
        <v>955</v>
      </c>
      <c r="C249" s="172" t="s">
        <v>969</v>
      </c>
      <c r="D249" s="173">
        <v>0</v>
      </c>
      <c r="E249" s="173">
        <v>0</v>
      </c>
      <c r="F249" s="132">
        <f t="shared" si="9"/>
        <v>0</v>
      </c>
      <c r="G249" s="133" t="e">
        <f t="shared" si="10"/>
        <v>#DIV/0!</v>
      </c>
      <c r="I249" s="135"/>
      <c r="J249" s="135"/>
      <c r="K249" s="136"/>
      <c r="L249" s="137"/>
      <c r="M249" s="135"/>
      <c r="N249" s="135"/>
      <c r="O249" s="136"/>
      <c r="P249" s="137"/>
      <c r="Q249" s="135"/>
      <c r="R249" s="135"/>
      <c r="S249" s="136"/>
      <c r="T249" s="137"/>
      <c r="U249" s="135"/>
      <c r="V249" s="135"/>
      <c r="W249" s="136"/>
      <c r="X249" s="137"/>
      <c r="Y249" s="135"/>
      <c r="Z249" s="135"/>
      <c r="AA249" s="136"/>
      <c r="AB249" s="137"/>
      <c r="AC249" s="138"/>
      <c r="AD249" s="138"/>
    </row>
    <row r="250" spans="1:30" s="134" customFormat="1" ht="24" hidden="1">
      <c r="A250" s="170" t="s">
        <v>580</v>
      </c>
      <c r="B250" s="171" t="s">
        <v>955</v>
      </c>
      <c r="C250" s="172" t="s">
        <v>970</v>
      </c>
      <c r="D250" s="173">
        <v>0</v>
      </c>
      <c r="E250" s="173">
        <v>0</v>
      </c>
      <c r="F250" s="132">
        <f t="shared" si="9"/>
        <v>0</v>
      </c>
      <c r="G250" s="133" t="e">
        <f t="shared" si="10"/>
        <v>#DIV/0!</v>
      </c>
      <c r="I250" s="135"/>
      <c r="J250" s="135"/>
      <c r="K250" s="136"/>
      <c r="L250" s="137"/>
      <c r="M250" s="135"/>
      <c r="N250" s="135"/>
      <c r="O250" s="136"/>
      <c r="P250" s="137"/>
      <c r="Q250" s="135"/>
      <c r="R250" s="135"/>
      <c r="S250" s="136"/>
      <c r="T250" s="137"/>
      <c r="U250" s="135"/>
      <c r="V250" s="135"/>
      <c r="W250" s="136"/>
      <c r="X250" s="137"/>
      <c r="Y250" s="135"/>
      <c r="Z250" s="135"/>
      <c r="AA250" s="136"/>
      <c r="AB250" s="137"/>
      <c r="AC250" s="138"/>
      <c r="AD250" s="138"/>
    </row>
    <row r="251" spans="1:30" s="134" customFormat="1" ht="24" hidden="1">
      <c r="A251" s="170" t="s">
        <v>580</v>
      </c>
      <c r="B251" s="171" t="s">
        <v>955</v>
      </c>
      <c r="C251" s="172" t="s">
        <v>971</v>
      </c>
      <c r="D251" s="173">
        <v>0</v>
      </c>
      <c r="E251" s="173">
        <v>0</v>
      </c>
      <c r="F251" s="132">
        <f t="shared" si="9"/>
        <v>0</v>
      </c>
      <c r="G251" s="133" t="e">
        <f t="shared" si="10"/>
        <v>#DIV/0!</v>
      </c>
      <c r="I251" s="135"/>
      <c r="J251" s="135"/>
      <c r="K251" s="136"/>
      <c r="L251" s="137"/>
      <c r="M251" s="135"/>
      <c r="N251" s="135"/>
      <c r="O251" s="136"/>
      <c r="P251" s="137"/>
      <c r="Q251" s="135"/>
      <c r="R251" s="135"/>
      <c r="S251" s="136"/>
      <c r="T251" s="137"/>
      <c r="U251" s="135"/>
      <c r="V251" s="135"/>
      <c r="W251" s="136"/>
      <c r="X251" s="137"/>
      <c r="Y251" s="135"/>
      <c r="Z251" s="135"/>
      <c r="AA251" s="136"/>
      <c r="AB251" s="137"/>
      <c r="AC251" s="138"/>
      <c r="AD251" s="138"/>
    </row>
    <row r="252" spans="1:30" s="134" customFormat="1" ht="48" hidden="1">
      <c r="A252" s="170" t="s">
        <v>580</v>
      </c>
      <c r="B252" s="171" t="s">
        <v>955</v>
      </c>
      <c r="C252" s="172" t="s">
        <v>972</v>
      </c>
      <c r="D252" s="173"/>
      <c r="E252" s="173"/>
      <c r="F252" s="132">
        <f t="shared" si="9"/>
        <v>0</v>
      </c>
      <c r="G252" s="133" t="e">
        <f t="shared" si="10"/>
        <v>#DIV/0!</v>
      </c>
      <c r="I252" s="135"/>
      <c r="J252" s="135"/>
      <c r="K252" s="136"/>
      <c r="L252" s="137"/>
      <c r="M252" s="135"/>
      <c r="N252" s="135"/>
      <c r="O252" s="136"/>
      <c r="P252" s="137"/>
      <c r="Q252" s="135"/>
      <c r="R252" s="135"/>
      <c r="S252" s="136"/>
      <c r="T252" s="137"/>
      <c r="U252" s="135"/>
      <c r="V252" s="135"/>
      <c r="W252" s="136"/>
      <c r="X252" s="137"/>
      <c r="Y252" s="135"/>
      <c r="Z252" s="135"/>
      <c r="AA252" s="136"/>
      <c r="AB252" s="137"/>
      <c r="AC252" s="138"/>
      <c r="AD252" s="138"/>
    </row>
    <row r="253" spans="1:30" s="134" customFormat="1" ht="24" hidden="1">
      <c r="A253" s="170" t="s">
        <v>580</v>
      </c>
      <c r="B253" s="171" t="s">
        <v>955</v>
      </c>
      <c r="C253" s="172" t="s">
        <v>973</v>
      </c>
      <c r="D253" s="173"/>
      <c r="E253" s="173"/>
      <c r="F253" s="132">
        <f t="shared" si="9"/>
        <v>0</v>
      </c>
      <c r="G253" s="133" t="e">
        <f t="shared" si="10"/>
        <v>#DIV/0!</v>
      </c>
      <c r="I253" s="135"/>
      <c r="J253" s="135"/>
      <c r="K253" s="136"/>
      <c r="L253" s="137"/>
      <c r="M253" s="135"/>
      <c r="N253" s="135"/>
      <c r="O253" s="136"/>
      <c r="P253" s="137"/>
      <c r="Q253" s="135"/>
      <c r="R253" s="135"/>
      <c r="S253" s="136"/>
      <c r="T253" s="137"/>
      <c r="U253" s="135"/>
      <c r="V253" s="135"/>
      <c r="W253" s="136"/>
      <c r="X253" s="137"/>
      <c r="Y253" s="135"/>
      <c r="Z253" s="135"/>
      <c r="AA253" s="136"/>
      <c r="AB253" s="137"/>
      <c r="AC253" s="138"/>
      <c r="AD253" s="138"/>
    </row>
    <row r="254" spans="1:30" s="134" customFormat="1" ht="36" hidden="1">
      <c r="A254" s="170" t="s">
        <v>580</v>
      </c>
      <c r="B254" s="171" t="s">
        <v>955</v>
      </c>
      <c r="C254" s="172" t="s">
        <v>974</v>
      </c>
      <c r="D254" s="173"/>
      <c r="E254" s="173"/>
      <c r="F254" s="132">
        <f t="shared" si="9"/>
        <v>0</v>
      </c>
      <c r="G254" s="133" t="e">
        <f t="shared" si="10"/>
        <v>#DIV/0!</v>
      </c>
      <c r="I254" s="135"/>
      <c r="J254" s="135"/>
      <c r="K254" s="136"/>
      <c r="L254" s="137"/>
      <c r="M254" s="135"/>
      <c r="N254" s="135"/>
      <c r="O254" s="136"/>
      <c r="P254" s="137"/>
      <c r="Q254" s="135"/>
      <c r="R254" s="135"/>
      <c r="S254" s="136"/>
      <c r="T254" s="137"/>
      <c r="U254" s="135"/>
      <c r="V254" s="135"/>
      <c r="W254" s="136"/>
      <c r="X254" s="137"/>
      <c r="Y254" s="135"/>
      <c r="Z254" s="135"/>
      <c r="AA254" s="136"/>
      <c r="AB254" s="137"/>
      <c r="AC254" s="138"/>
      <c r="AD254" s="138"/>
    </row>
    <row r="255" spans="1:30" s="134" customFormat="1" ht="48" hidden="1">
      <c r="A255" s="170" t="s">
        <v>580</v>
      </c>
      <c r="B255" s="171" t="s">
        <v>955</v>
      </c>
      <c r="C255" s="172" t="s">
        <v>975</v>
      </c>
      <c r="D255" s="173"/>
      <c r="E255" s="173"/>
      <c r="F255" s="132">
        <f t="shared" si="9"/>
        <v>0</v>
      </c>
      <c r="G255" s="133" t="e">
        <f t="shared" si="10"/>
        <v>#DIV/0!</v>
      </c>
      <c r="I255" s="135"/>
      <c r="J255" s="135"/>
      <c r="K255" s="136"/>
      <c r="L255" s="137"/>
      <c r="M255" s="135"/>
      <c r="N255" s="135"/>
      <c r="O255" s="136"/>
      <c r="P255" s="137"/>
      <c r="Q255" s="135"/>
      <c r="R255" s="135"/>
      <c r="S255" s="136"/>
      <c r="T255" s="137"/>
      <c r="U255" s="135"/>
      <c r="V255" s="135"/>
      <c r="W255" s="136"/>
      <c r="X255" s="137"/>
      <c r="Y255" s="135"/>
      <c r="Z255" s="135"/>
      <c r="AA255" s="136"/>
      <c r="AB255" s="137"/>
      <c r="AC255" s="138"/>
      <c r="AD255" s="138"/>
    </row>
    <row r="256" spans="1:30" s="134" customFormat="1" ht="12" hidden="1">
      <c r="A256" s="170" t="s">
        <v>580</v>
      </c>
      <c r="B256" s="171" t="s">
        <v>955</v>
      </c>
      <c r="C256" s="172" t="s">
        <v>976</v>
      </c>
      <c r="D256" s="173"/>
      <c r="E256" s="173"/>
      <c r="F256" s="132">
        <f t="shared" si="9"/>
        <v>0</v>
      </c>
      <c r="G256" s="133" t="e">
        <f t="shared" si="10"/>
        <v>#DIV/0!</v>
      </c>
      <c r="I256" s="135"/>
      <c r="J256" s="135"/>
      <c r="K256" s="136"/>
      <c r="L256" s="137"/>
      <c r="M256" s="135"/>
      <c r="N256" s="135"/>
      <c r="O256" s="136"/>
      <c r="P256" s="137"/>
      <c r="Q256" s="135"/>
      <c r="R256" s="135"/>
      <c r="S256" s="136"/>
      <c r="T256" s="137"/>
      <c r="U256" s="135"/>
      <c r="V256" s="135"/>
      <c r="W256" s="136"/>
      <c r="X256" s="137"/>
      <c r="Y256" s="135"/>
      <c r="Z256" s="135"/>
      <c r="AA256" s="136"/>
      <c r="AB256" s="137"/>
      <c r="AC256" s="138"/>
      <c r="AD256" s="138"/>
    </row>
    <row r="257" spans="1:30" s="134" customFormat="1" ht="36">
      <c r="A257" s="170" t="s">
        <v>580</v>
      </c>
      <c r="B257" s="171" t="s">
        <v>955</v>
      </c>
      <c r="C257" s="193" t="s">
        <v>977</v>
      </c>
      <c r="D257" s="173">
        <v>0</v>
      </c>
      <c r="E257" s="173">
        <v>672.2</v>
      </c>
      <c r="F257" s="132">
        <f t="shared" si="9"/>
        <v>-672.2</v>
      </c>
      <c r="G257" s="133" t="e">
        <f t="shared" si="10"/>
        <v>#DIV/0!</v>
      </c>
      <c r="I257" s="135"/>
      <c r="J257" s="135"/>
      <c r="K257" s="136"/>
      <c r="L257" s="137"/>
      <c r="M257" s="135"/>
      <c r="N257" s="135"/>
      <c r="O257" s="136"/>
      <c r="P257" s="137"/>
      <c r="Q257" s="135"/>
      <c r="R257" s="135"/>
      <c r="S257" s="136"/>
      <c r="T257" s="137"/>
      <c r="U257" s="135"/>
      <c r="V257" s="135"/>
      <c r="W257" s="136"/>
      <c r="X257" s="137"/>
      <c r="Y257" s="135"/>
      <c r="Z257" s="135"/>
      <c r="AA257" s="136"/>
      <c r="AB257" s="137"/>
      <c r="AC257" s="138"/>
      <c r="AD257" s="138"/>
    </row>
    <row r="258" spans="1:30" s="134" customFormat="1" ht="36">
      <c r="A258" s="170" t="s">
        <v>580</v>
      </c>
      <c r="B258" s="171" t="s">
        <v>955</v>
      </c>
      <c r="C258" s="193" t="s">
        <v>978</v>
      </c>
      <c r="D258" s="173">
        <v>0</v>
      </c>
      <c r="E258" s="173">
        <v>3486</v>
      </c>
      <c r="F258" s="132">
        <f t="shared" si="9"/>
        <v>-3486</v>
      </c>
      <c r="G258" s="133" t="e">
        <f t="shared" si="10"/>
        <v>#DIV/0!</v>
      </c>
      <c r="I258" s="135"/>
      <c r="J258" s="135"/>
      <c r="K258" s="136"/>
      <c r="L258" s="137"/>
      <c r="M258" s="135"/>
      <c r="N258" s="135"/>
      <c r="O258" s="136"/>
      <c r="P258" s="137"/>
      <c r="Q258" s="135"/>
      <c r="R258" s="135"/>
      <c r="S258" s="136"/>
      <c r="T258" s="137"/>
      <c r="U258" s="135"/>
      <c r="V258" s="135"/>
      <c r="W258" s="136"/>
      <c r="X258" s="137"/>
      <c r="Y258" s="135"/>
      <c r="Z258" s="135"/>
      <c r="AA258" s="136"/>
      <c r="AB258" s="137"/>
      <c r="AC258" s="138"/>
      <c r="AD258" s="138"/>
    </row>
    <row r="259" spans="1:30" s="134" customFormat="1" ht="24" hidden="1">
      <c r="A259" s="170" t="s">
        <v>580</v>
      </c>
      <c r="B259" s="171" t="s">
        <v>955</v>
      </c>
      <c r="C259" s="172" t="s">
        <v>979</v>
      </c>
      <c r="D259" s="173">
        <v>0</v>
      </c>
      <c r="E259" s="173">
        <v>0</v>
      </c>
      <c r="F259" s="104">
        <f t="shared" si="9"/>
        <v>0</v>
      </c>
      <c r="G259" s="105" t="e">
        <f t="shared" si="10"/>
        <v>#DIV/0!</v>
      </c>
      <c r="I259" s="135"/>
      <c r="J259" s="135"/>
      <c r="K259" s="136"/>
      <c r="L259" s="137"/>
      <c r="M259" s="135"/>
      <c r="N259" s="135"/>
      <c r="O259" s="136"/>
      <c r="P259" s="137"/>
      <c r="Q259" s="135"/>
      <c r="R259" s="135"/>
      <c r="S259" s="136"/>
      <c r="T259" s="137"/>
      <c r="U259" s="135"/>
      <c r="V259" s="135"/>
      <c r="W259" s="136"/>
      <c r="X259" s="137"/>
      <c r="Y259" s="135"/>
      <c r="Z259" s="135"/>
      <c r="AA259" s="136"/>
      <c r="AB259" s="137"/>
      <c r="AC259" s="138"/>
      <c r="AD259" s="138"/>
    </row>
    <row r="260" spans="1:30" s="134" customFormat="1" ht="12" hidden="1">
      <c r="A260" s="170" t="s">
        <v>580</v>
      </c>
      <c r="B260" s="171" t="s">
        <v>955</v>
      </c>
      <c r="C260" s="172" t="s">
        <v>980</v>
      </c>
      <c r="D260" s="173"/>
      <c r="E260" s="173"/>
      <c r="F260" s="104">
        <f t="shared" si="9"/>
        <v>0</v>
      </c>
      <c r="G260" s="105" t="e">
        <f t="shared" si="10"/>
        <v>#DIV/0!</v>
      </c>
      <c r="I260" s="135"/>
      <c r="J260" s="135"/>
      <c r="K260" s="136"/>
      <c r="L260" s="137"/>
      <c r="M260" s="135"/>
      <c r="N260" s="135"/>
      <c r="O260" s="136"/>
      <c r="P260" s="137"/>
      <c r="Q260" s="135"/>
      <c r="R260" s="135"/>
      <c r="S260" s="136"/>
      <c r="T260" s="137"/>
      <c r="U260" s="135"/>
      <c r="V260" s="135"/>
      <c r="W260" s="136"/>
      <c r="X260" s="137"/>
      <c r="Y260" s="135"/>
      <c r="Z260" s="135"/>
      <c r="AA260" s="136"/>
      <c r="AB260" s="137"/>
      <c r="AC260" s="138"/>
      <c r="AD260" s="138"/>
    </row>
    <row r="261" spans="1:30" s="134" customFormat="1" ht="48" hidden="1">
      <c r="A261" s="170" t="s">
        <v>580</v>
      </c>
      <c r="B261" s="171" t="s">
        <v>955</v>
      </c>
      <c r="C261" s="172" t="s">
        <v>981</v>
      </c>
      <c r="D261" s="173"/>
      <c r="E261" s="173"/>
      <c r="F261" s="104">
        <f t="shared" si="9"/>
        <v>0</v>
      </c>
      <c r="G261" s="105" t="e">
        <f t="shared" si="10"/>
        <v>#DIV/0!</v>
      </c>
      <c r="I261" s="135"/>
      <c r="J261" s="135"/>
      <c r="K261" s="136"/>
      <c r="L261" s="137"/>
      <c r="M261" s="135"/>
      <c r="N261" s="135"/>
      <c r="O261" s="136"/>
      <c r="P261" s="137"/>
      <c r="Q261" s="135"/>
      <c r="R261" s="135"/>
      <c r="S261" s="136"/>
      <c r="T261" s="137"/>
      <c r="U261" s="135"/>
      <c r="V261" s="135"/>
      <c r="W261" s="136"/>
      <c r="X261" s="137"/>
      <c r="Y261" s="135"/>
      <c r="Z261" s="135"/>
      <c r="AA261" s="136"/>
      <c r="AB261" s="137"/>
      <c r="AC261" s="138"/>
      <c r="AD261" s="138"/>
    </row>
    <row r="262" spans="1:30" s="134" customFormat="1" ht="36" hidden="1">
      <c r="A262" s="170" t="s">
        <v>580</v>
      </c>
      <c r="B262" s="171" t="s">
        <v>955</v>
      </c>
      <c r="C262" s="172" t="s">
        <v>974</v>
      </c>
      <c r="D262" s="173"/>
      <c r="E262" s="173"/>
      <c r="F262" s="104">
        <f t="shared" si="9"/>
        <v>0</v>
      </c>
      <c r="G262" s="105" t="e">
        <f t="shared" si="10"/>
        <v>#DIV/0!</v>
      </c>
      <c r="I262" s="135"/>
      <c r="J262" s="135"/>
      <c r="K262" s="136"/>
      <c r="L262" s="137"/>
      <c r="M262" s="135"/>
      <c r="N262" s="135"/>
      <c r="O262" s="136"/>
      <c r="P262" s="137"/>
      <c r="Q262" s="135"/>
      <c r="R262" s="135"/>
      <c r="S262" s="136"/>
      <c r="T262" s="137"/>
      <c r="U262" s="135"/>
      <c r="V262" s="135"/>
      <c r="W262" s="136"/>
      <c r="X262" s="137"/>
      <c r="Y262" s="135"/>
      <c r="Z262" s="135"/>
      <c r="AA262" s="136"/>
      <c r="AB262" s="137"/>
      <c r="AC262" s="138"/>
      <c r="AD262" s="138"/>
    </row>
    <row r="263" spans="1:30" s="134" customFormat="1" ht="12" hidden="1">
      <c r="A263" s="170" t="s">
        <v>580</v>
      </c>
      <c r="B263" s="171" t="s">
        <v>955</v>
      </c>
      <c r="C263" s="172" t="s">
        <v>982</v>
      </c>
      <c r="D263" s="173"/>
      <c r="E263" s="173"/>
      <c r="F263" s="104">
        <f t="shared" si="9"/>
        <v>0</v>
      </c>
      <c r="G263" s="105" t="e">
        <f t="shared" si="10"/>
        <v>#DIV/0!</v>
      </c>
      <c r="I263" s="135"/>
      <c r="J263" s="135"/>
      <c r="K263" s="136"/>
      <c r="L263" s="137"/>
      <c r="M263" s="135"/>
      <c r="N263" s="135"/>
      <c r="O263" s="136"/>
      <c r="P263" s="137"/>
      <c r="Q263" s="135"/>
      <c r="R263" s="135"/>
      <c r="S263" s="136"/>
      <c r="T263" s="137"/>
      <c r="U263" s="135"/>
      <c r="V263" s="135"/>
      <c r="W263" s="136"/>
      <c r="X263" s="137"/>
      <c r="Y263" s="135"/>
      <c r="Z263" s="135"/>
      <c r="AA263" s="136"/>
      <c r="AB263" s="137"/>
      <c r="AC263" s="138"/>
      <c r="AD263" s="138"/>
    </row>
    <row r="264" spans="1:30" s="134" customFormat="1" ht="24" hidden="1">
      <c r="A264" s="170" t="s">
        <v>580</v>
      </c>
      <c r="B264" s="171" t="s">
        <v>955</v>
      </c>
      <c r="C264" s="172" t="s">
        <v>983</v>
      </c>
      <c r="D264" s="173"/>
      <c r="E264" s="173"/>
      <c r="F264" s="104">
        <f t="shared" si="9"/>
        <v>0</v>
      </c>
      <c r="G264" s="105" t="e">
        <f t="shared" si="10"/>
        <v>#DIV/0!</v>
      </c>
      <c r="I264" s="135"/>
      <c r="J264" s="135"/>
      <c r="K264" s="136"/>
      <c r="L264" s="137"/>
      <c r="M264" s="135"/>
      <c r="N264" s="135"/>
      <c r="O264" s="136"/>
      <c r="P264" s="137"/>
      <c r="Q264" s="135"/>
      <c r="R264" s="135"/>
      <c r="S264" s="136"/>
      <c r="T264" s="137"/>
      <c r="U264" s="135"/>
      <c r="V264" s="135"/>
      <c r="W264" s="136"/>
      <c r="X264" s="137"/>
      <c r="Y264" s="135"/>
      <c r="Z264" s="135"/>
      <c r="AA264" s="136"/>
      <c r="AB264" s="137"/>
      <c r="AC264" s="138"/>
      <c r="AD264" s="138"/>
    </row>
    <row r="265" spans="1:30" s="134" customFormat="1" ht="24" hidden="1">
      <c r="A265" s="170" t="s">
        <v>580</v>
      </c>
      <c r="B265" s="171" t="s">
        <v>955</v>
      </c>
      <c r="C265" s="172" t="s">
        <v>984</v>
      </c>
      <c r="D265" s="173">
        <v>0</v>
      </c>
      <c r="E265" s="173">
        <v>0</v>
      </c>
      <c r="F265" s="104">
        <f t="shared" si="9"/>
        <v>0</v>
      </c>
      <c r="G265" s="105" t="e">
        <f t="shared" si="10"/>
        <v>#DIV/0!</v>
      </c>
      <c r="I265" s="135"/>
      <c r="J265" s="135"/>
      <c r="K265" s="136"/>
      <c r="L265" s="137"/>
      <c r="M265" s="135"/>
      <c r="N265" s="135"/>
      <c r="O265" s="136"/>
      <c r="P265" s="137"/>
      <c r="Q265" s="135"/>
      <c r="R265" s="135"/>
      <c r="S265" s="136"/>
      <c r="T265" s="137"/>
      <c r="U265" s="135"/>
      <c r="V265" s="135"/>
      <c r="W265" s="136"/>
      <c r="X265" s="137"/>
      <c r="Y265" s="135"/>
      <c r="Z265" s="135"/>
      <c r="AA265" s="136"/>
      <c r="AB265" s="137"/>
      <c r="AC265" s="138"/>
      <c r="AD265" s="138"/>
    </row>
    <row r="266" spans="1:30" s="114" customFormat="1" ht="12">
      <c r="A266" s="111" t="s">
        <v>580</v>
      </c>
      <c r="B266" s="140" t="s">
        <v>985</v>
      </c>
      <c r="C266" s="113" t="s">
        <v>986</v>
      </c>
      <c r="D266" s="104">
        <f>SUM(D267:D269)</f>
        <v>19629</v>
      </c>
      <c r="E266" s="104">
        <f>SUM(E267:E269)</f>
        <v>19779</v>
      </c>
      <c r="F266" s="104">
        <f t="shared" si="9"/>
        <v>-150</v>
      </c>
      <c r="G266" s="105">
        <f t="shared" si="10"/>
        <v>1.007641754546844</v>
      </c>
      <c r="I266" s="115">
        <f>SUM(M266,Q266,U266,Y266)</f>
        <v>2662</v>
      </c>
      <c r="J266" s="115">
        <f>SUM(N266,R266,V266,Z266)</f>
        <v>0</v>
      </c>
      <c r="K266" s="116">
        <f>J266/I266</f>
        <v>0</v>
      </c>
      <c r="L266" s="117">
        <f>J266-I266</f>
        <v>-2662</v>
      </c>
      <c r="M266" s="115"/>
      <c r="N266" s="115"/>
      <c r="O266" s="116" t="e">
        <f>N266/M266</f>
        <v>#DIV/0!</v>
      </c>
      <c r="P266" s="117">
        <f>N266-M266</f>
        <v>0</v>
      </c>
      <c r="Q266" s="115"/>
      <c r="R266" s="115"/>
      <c r="S266" s="116" t="e">
        <f>R266/Q266</f>
        <v>#DIV/0!</v>
      </c>
      <c r="T266" s="117">
        <f>R266-Q266</f>
        <v>0</v>
      </c>
      <c r="U266" s="115">
        <v>2662</v>
      </c>
      <c r="V266" s="115"/>
      <c r="W266" s="116">
        <f>V266/U266</f>
        <v>0</v>
      </c>
      <c r="X266" s="117">
        <f>V266-U266</f>
        <v>-2662</v>
      </c>
      <c r="Y266" s="115"/>
      <c r="Z266" s="115"/>
      <c r="AA266" s="116" t="e">
        <f>Z266/Y266</f>
        <v>#DIV/0!</v>
      </c>
      <c r="AB266" s="117">
        <f>Z266-Y266</f>
        <v>0</v>
      </c>
      <c r="AC266" s="118"/>
      <c r="AD266" s="118"/>
    </row>
    <row r="267" spans="1:30" s="196" customFormat="1" ht="12">
      <c r="A267" s="160" t="s">
        <v>580</v>
      </c>
      <c r="B267" s="162" t="s">
        <v>987</v>
      </c>
      <c r="C267" s="195" t="s">
        <v>988</v>
      </c>
      <c r="D267" s="132">
        <v>19629</v>
      </c>
      <c r="E267" s="132">
        <v>19779</v>
      </c>
      <c r="F267" s="132">
        <f t="shared" si="9"/>
        <v>-150</v>
      </c>
      <c r="G267" s="133">
        <f t="shared" si="10"/>
        <v>1.007641754546844</v>
      </c>
      <c r="I267" s="197"/>
      <c r="J267" s="197"/>
      <c r="K267" s="198"/>
      <c r="L267" s="199"/>
      <c r="M267" s="197"/>
      <c r="N267" s="197"/>
      <c r="O267" s="198"/>
      <c r="P267" s="199"/>
      <c r="Q267" s="197"/>
      <c r="R267" s="197"/>
      <c r="S267" s="198"/>
      <c r="T267" s="199"/>
      <c r="U267" s="197"/>
      <c r="V267" s="197"/>
      <c r="W267" s="198"/>
      <c r="X267" s="199"/>
      <c r="Y267" s="197"/>
      <c r="Z267" s="197"/>
      <c r="AA267" s="198"/>
      <c r="AB267" s="199"/>
      <c r="AC267" s="197"/>
      <c r="AD267" s="197"/>
    </row>
    <row r="268" spans="1:30" s="196" customFormat="1" ht="24" hidden="1">
      <c r="A268" s="160" t="s">
        <v>580</v>
      </c>
      <c r="B268" s="162" t="s">
        <v>989</v>
      </c>
      <c r="C268" s="195" t="s">
        <v>990</v>
      </c>
      <c r="D268" s="132"/>
      <c r="E268" s="132"/>
      <c r="F268" s="104">
        <f t="shared" si="9"/>
        <v>0</v>
      </c>
      <c r="G268" s="105" t="e">
        <f t="shared" si="10"/>
        <v>#DIV/0!</v>
      </c>
      <c r="I268" s="197"/>
      <c r="J268" s="197"/>
      <c r="K268" s="198"/>
      <c r="L268" s="199"/>
      <c r="M268" s="197"/>
      <c r="N268" s="197"/>
      <c r="O268" s="198"/>
      <c r="P268" s="199"/>
      <c r="Q268" s="197"/>
      <c r="R268" s="197"/>
      <c r="S268" s="198"/>
      <c r="T268" s="199"/>
      <c r="U268" s="197"/>
      <c r="V268" s="197"/>
      <c r="W268" s="198"/>
      <c r="X268" s="199"/>
      <c r="Y268" s="197"/>
      <c r="Z268" s="197"/>
      <c r="AA268" s="198"/>
      <c r="AB268" s="199"/>
      <c r="AC268" s="197"/>
      <c r="AD268" s="197"/>
    </row>
    <row r="269" spans="1:30" s="196" customFormat="1" ht="24" hidden="1">
      <c r="A269" s="160" t="s">
        <v>580</v>
      </c>
      <c r="B269" s="162" t="s">
        <v>989</v>
      </c>
      <c r="C269" s="195" t="s">
        <v>991</v>
      </c>
      <c r="D269" s="132"/>
      <c r="E269" s="132"/>
      <c r="F269" s="104">
        <f t="shared" si="9"/>
        <v>0</v>
      </c>
      <c r="G269" s="105" t="e">
        <f t="shared" si="10"/>
        <v>#DIV/0!</v>
      </c>
      <c r="I269" s="197"/>
      <c r="J269" s="197"/>
      <c r="K269" s="198"/>
      <c r="L269" s="199"/>
      <c r="M269" s="197"/>
      <c r="N269" s="197"/>
      <c r="O269" s="198"/>
      <c r="P269" s="199"/>
      <c r="Q269" s="197"/>
      <c r="R269" s="197"/>
      <c r="S269" s="198"/>
      <c r="T269" s="199"/>
      <c r="U269" s="197"/>
      <c r="V269" s="197"/>
      <c r="W269" s="198"/>
      <c r="X269" s="199"/>
      <c r="Y269" s="197"/>
      <c r="Z269" s="197"/>
      <c r="AA269" s="198"/>
      <c r="AB269" s="199"/>
      <c r="AC269" s="197"/>
      <c r="AD269" s="197"/>
    </row>
    <row r="270" spans="1:30" s="106" customFormat="1" ht="48" customHeight="1">
      <c r="A270" s="166" t="s">
        <v>580</v>
      </c>
      <c r="B270" s="112" t="s">
        <v>992</v>
      </c>
      <c r="C270" s="103" t="s">
        <v>993</v>
      </c>
      <c r="D270" s="104">
        <f>SUM(D271:D275)</f>
        <v>2638.3</v>
      </c>
      <c r="E270" s="104">
        <f>SUM(E271:E275)</f>
        <v>9132.7</v>
      </c>
      <c r="F270" s="104">
        <f>D270-E270</f>
        <v>-6494.400000000001</v>
      </c>
      <c r="G270" s="105">
        <f>E270/D270</f>
        <v>3.46158511162491</v>
      </c>
      <c r="I270" s="107"/>
      <c r="J270" s="107"/>
      <c r="K270" s="108"/>
      <c r="L270" s="109"/>
      <c r="M270" s="107"/>
      <c r="N270" s="107"/>
      <c r="O270" s="108"/>
      <c r="P270" s="109"/>
      <c r="Q270" s="107"/>
      <c r="R270" s="107"/>
      <c r="S270" s="108"/>
      <c r="T270" s="109"/>
      <c r="U270" s="107"/>
      <c r="V270" s="107"/>
      <c r="W270" s="108"/>
      <c r="X270" s="109"/>
      <c r="Y270" s="107"/>
      <c r="Z270" s="107"/>
      <c r="AA270" s="108"/>
      <c r="AB270" s="109"/>
      <c r="AC270" s="110"/>
      <c r="AD270" s="110"/>
    </row>
    <row r="271" spans="1:30" s="134" customFormat="1" ht="36">
      <c r="A271" s="139" t="s">
        <v>580</v>
      </c>
      <c r="B271" s="96" t="s">
        <v>994</v>
      </c>
      <c r="C271" s="131" t="s">
        <v>995</v>
      </c>
      <c r="D271" s="132">
        <v>2638.3</v>
      </c>
      <c r="E271" s="132">
        <v>3708.4</v>
      </c>
      <c r="F271" s="132">
        <f t="shared" si="9"/>
        <v>-1070.1</v>
      </c>
      <c r="G271" s="133">
        <f t="shared" si="10"/>
        <v>1.4056020922563772</v>
      </c>
      <c r="I271" s="135"/>
      <c r="J271" s="135"/>
      <c r="K271" s="136"/>
      <c r="L271" s="137"/>
      <c r="M271" s="135"/>
      <c r="N271" s="135"/>
      <c r="O271" s="136"/>
      <c r="P271" s="137"/>
      <c r="Q271" s="135"/>
      <c r="R271" s="135"/>
      <c r="S271" s="136"/>
      <c r="T271" s="137"/>
      <c r="U271" s="135"/>
      <c r="V271" s="135"/>
      <c r="W271" s="136"/>
      <c r="X271" s="137"/>
      <c r="Y271" s="135"/>
      <c r="Z271" s="135"/>
      <c r="AA271" s="136"/>
      <c r="AB271" s="137"/>
      <c r="AC271" s="138"/>
      <c r="AD271" s="138"/>
    </row>
    <row r="272" spans="1:30" s="134" customFormat="1" ht="24">
      <c r="A272" s="139" t="s">
        <v>580</v>
      </c>
      <c r="B272" s="96" t="s">
        <v>996</v>
      </c>
      <c r="C272" s="131" t="s">
        <v>997</v>
      </c>
      <c r="D272" s="132">
        <v>0</v>
      </c>
      <c r="E272" s="132">
        <v>2539.2</v>
      </c>
      <c r="F272" s="132">
        <f t="shared" si="9"/>
        <v>-2539.2</v>
      </c>
      <c r="G272" s="133" t="e">
        <f t="shared" si="10"/>
        <v>#DIV/0!</v>
      </c>
      <c r="I272" s="135"/>
      <c r="J272" s="135"/>
      <c r="K272" s="136"/>
      <c r="L272" s="137"/>
      <c r="M272" s="135"/>
      <c r="N272" s="135"/>
      <c r="O272" s="136"/>
      <c r="P272" s="137"/>
      <c r="Q272" s="135"/>
      <c r="R272" s="135"/>
      <c r="S272" s="136"/>
      <c r="T272" s="137"/>
      <c r="U272" s="135"/>
      <c r="V272" s="135"/>
      <c r="W272" s="136"/>
      <c r="X272" s="137"/>
      <c r="Y272" s="135"/>
      <c r="Z272" s="135"/>
      <c r="AA272" s="136"/>
      <c r="AB272" s="137"/>
      <c r="AC272" s="138"/>
      <c r="AD272" s="138"/>
    </row>
    <row r="273" spans="1:30" s="134" customFormat="1" ht="24">
      <c r="A273" s="139" t="s">
        <v>580</v>
      </c>
      <c r="B273" s="96" t="s">
        <v>998</v>
      </c>
      <c r="C273" s="131" t="s">
        <v>999</v>
      </c>
      <c r="D273" s="132">
        <v>0</v>
      </c>
      <c r="E273" s="132">
        <v>1827.4</v>
      </c>
      <c r="F273" s="132">
        <f>D273-E273</f>
        <v>-1827.4</v>
      </c>
      <c r="G273" s="133" t="e">
        <f>E273/D273</f>
        <v>#DIV/0!</v>
      </c>
      <c r="I273" s="135"/>
      <c r="J273" s="135"/>
      <c r="K273" s="136"/>
      <c r="L273" s="137"/>
      <c r="M273" s="135"/>
      <c r="N273" s="135"/>
      <c r="O273" s="136"/>
      <c r="P273" s="137"/>
      <c r="Q273" s="135"/>
      <c r="R273" s="135"/>
      <c r="S273" s="136"/>
      <c r="T273" s="137"/>
      <c r="U273" s="135"/>
      <c r="V273" s="135"/>
      <c r="W273" s="136"/>
      <c r="X273" s="137"/>
      <c r="Y273" s="135"/>
      <c r="Z273" s="135"/>
      <c r="AA273" s="136"/>
      <c r="AB273" s="137"/>
      <c r="AC273" s="138"/>
      <c r="AD273" s="138"/>
    </row>
    <row r="274" spans="1:30" s="134" customFormat="1" ht="24">
      <c r="A274" s="139" t="s">
        <v>580</v>
      </c>
      <c r="B274" s="96" t="s">
        <v>1000</v>
      </c>
      <c r="C274" s="131" t="s">
        <v>1001</v>
      </c>
      <c r="D274" s="132">
        <v>0</v>
      </c>
      <c r="E274" s="132">
        <v>1057.7</v>
      </c>
      <c r="F274" s="132">
        <f>D274-E274</f>
        <v>-1057.7</v>
      </c>
      <c r="G274" s="133" t="e">
        <f>E274/D274</f>
        <v>#DIV/0!</v>
      </c>
      <c r="I274" s="135"/>
      <c r="J274" s="135"/>
      <c r="K274" s="136"/>
      <c r="L274" s="137"/>
      <c r="M274" s="135"/>
      <c r="N274" s="135"/>
      <c r="O274" s="136"/>
      <c r="P274" s="137"/>
      <c r="Q274" s="135"/>
      <c r="R274" s="135"/>
      <c r="S274" s="136"/>
      <c r="T274" s="137"/>
      <c r="U274" s="135"/>
      <c r="V274" s="135"/>
      <c r="W274" s="136"/>
      <c r="X274" s="137"/>
      <c r="Y274" s="135"/>
      <c r="Z274" s="135"/>
      <c r="AA274" s="136"/>
      <c r="AB274" s="137"/>
      <c r="AC274" s="138"/>
      <c r="AD274" s="138"/>
    </row>
    <row r="275" spans="1:30" s="134" customFormat="1" ht="30" customHeight="1" hidden="1">
      <c r="A275" s="139" t="s">
        <v>1002</v>
      </c>
      <c r="B275" s="96" t="s">
        <v>1003</v>
      </c>
      <c r="C275" s="131" t="s">
        <v>1004</v>
      </c>
      <c r="D275" s="132">
        <v>0</v>
      </c>
      <c r="E275" s="132">
        <v>0</v>
      </c>
      <c r="F275" s="104">
        <f>D275-E275</f>
        <v>0</v>
      </c>
      <c r="G275" s="105" t="e">
        <f>E275/D275</f>
        <v>#DIV/0!</v>
      </c>
      <c r="I275" s="135"/>
      <c r="J275" s="135"/>
      <c r="K275" s="136"/>
      <c r="L275" s="137"/>
      <c r="M275" s="135"/>
      <c r="N275" s="135"/>
      <c r="O275" s="136"/>
      <c r="P275" s="137"/>
      <c r="Q275" s="135"/>
      <c r="R275" s="135"/>
      <c r="S275" s="136"/>
      <c r="T275" s="137"/>
      <c r="U275" s="135"/>
      <c r="V275" s="135"/>
      <c r="W275" s="136"/>
      <c r="X275" s="137"/>
      <c r="Y275" s="135"/>
      <c r="Z275" s="135"/>
      <c r="AA275" s="136"/>
      <c r="AB275" s="137"/>
      <c r="AC275" s="138"/>
      <c r="AD275" s="138"/>
    </row>
    <row r="276" spans="1:30" s="134" customFormat="1" ht="36">
      <c r="A276" s="166" t="s">
        <v>580</v>
      </c>
      <c r="B276" s="140" t="s">
        <v>1005</v>
      </c>
      <c r="C276" s="113" t="s">
        <v>1006</v>
      </c>
      <c r="D276" s="104">
        <v>0</v>
      </c>
      <c r="E276" s="104">
        <v>-9797.8</v>
      </c>
      <c r="F276" s="104">
        <f>D276-E276</f>
        <v>9797.8</v>
      </c>
      <c r="G276" s="105" t="e">
        <f>E276/D276</f>
        <v>#DIV/0!</v>
      </c>
      <c r="I276" s="135"/>
      <c r="J276" s="135"/>
      <c r="K276" s="136"/>
      <c r="L276" s="137"/>
      <c r="M276" s="135"/>
      <c r="N276" s="135"/>
      <c r="O276" s="136"/>
      <c r="P276" s="137"/>
      <c r="Q276" s="135"/>
      <c r="R276" s="135"/>
      <c r="S276" s="136"/>
      <c r="T276" s="137"/>
      <c r="U276" s="135"/>
      <c r="V276" s="135"/>
      <c r="W276" s="136"/>
      <c r="X276" s="137"/>
      <c r="Y276" s="135"/>
      <c r="Z276" s="135"/>
      <c r="AA276" s="136"/>
      <c r="AB276" s="137"/>
      <c r="AC276" s="138"/>
      <c r="AD276" s="138"/>
    </row>
    <row r="277" spans="1:30" s="106" customFormat="1" ht="12">
      <c r="A277" s="101"/>
      <c r="B277" s="102"/>
      <c r="C277" s="103" t="s">
        <v>1007</v>
      </c>
      <c r="D277" s="104">
        <f>D115+D16</f>
        <v>1187484.3000000003</v>
      </c>
      <c r="E277" s="104">
        <f>E115+E16</f>
        <v>591320.6999999998</v>
      </c>
      <c r="F277" s="104">
        <f>D277-E277</f>
        <v>596163.6000000004</v>
      </c>
      <c r="G277" s="105">
        <f>E277/D277</f>
        <v>0.49796085725091244</v>
      </c>
      <c r="I277" s="107">
        <v>246001.9</v>
      </c>
      <c r="J277" s="107">
        <v>46788.1</v>
      </c>
      <c r="K277" s="108">
        <f>J277/I277</f>
        <v>0.1901940594767764</v>
      </c>
      <c r="L277" s="109">
        <f>J277-I277</f>
        <v>-199213.8</v>
      </c>
      <c r="M277" s="107">
        <v>163030.1</v>
      </c>
      <c r="N277" s="107">
        <v>36787.3</v>
      </c>
      <c r="O277" s="108">
        <f>N277/M277</f>
        <v>0.22564728844550794</v>
      </c>
      <c r="P277" s="109">
        <f>N277-M277</f>
        <v>-126242.8</v>
      </c>
      <c r="Q277" s="107">
        <v>36349</v>
      </c>
      <c r="R277" s="107">
        <v>4226.2</v>
      </c>
      <c r="S277" s="108">
        <f>R277/Q277</f>
        <v>0.11626729758727887</v>
      </c>
      <c r="T277" s="109">
        <f>R277-Q277</f>
        <v>-32122.8</v>
      </c>
      <c r="U277" s="107">
        <v>28999.4</v>
      </c>
      <c r="V277" s="107">
        <v>4246.6</v>
      </c>
      <c r="W277" s="108">
        <f>V277/U277</f>
        <v>0.14643751250025863</v>
      </c>
      <c r="X277" s="109">
        <f>V277-U277</f>
        <v>-24752.800000000003</v>
      </c>
      <c r="Y277" s="107">
        <v>17623.3</v>
      </c>
      <c r="Z277" s="107">
        <v>1528.3</v>
      </c>
      <c r="AA277" s="108">
        <f>Z277/Y277</f>
        <v>0.08672042126049037</v>
      </c>
      <c r="AB277" s="109">
        <f>Z277-Y277</f>
        <v>-16095</v>
      </c>
      <c r="AC277" s="110">
        <f>SUM(M277,Q277,U277,Y277)</f>
        <v>246001.8</v>
      </c>
      <c r="AD277" s="110">
        <f>SUM(N277,R277,V277,Z277)</f>
        <v>46788.4</v>
      </c>
    </row>
    <row r="278" spans="1:30" s="99" customFormat="1" ht="12" hidden="1">
      <c r="A278" s="101"/>
      <c r="B278" s="98"/>
      <c r="C278" s="200"/>
      <c r="D278" s="104"/>
      <c r="E278" s="104"/>
      <c r="F278" s="104">
        <f aca="true" t="shared" si="11" ref="F278:F329">D278-E278</f>
        <v>0</v>
      </c>
      <c r="G278" s="104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100"/>
      <c r="AD278" s="100"/>
    </row>
    <row r="279" spans="1:30" s="202" customFormat="1" ht="12" hidden="1">
      <c r="A279" s="101" t="s">
        <v>580</v>
      </c>
      <c r="B279" s="102" t="s">
        <v>163</v>
      </c>
      <c r="C279" s="201" t="s">
        <v>506</v>
      </c>
      <c r="D279" s="104"/>
      <c r="E279" s="104"/>
      <c r="F279" s="104">
        <f t="shared" si="11"/>
        <v>0</v>
      </c>
      <c r="G279" s="104"/>
      <c r="I279" s="107">
        <f aca="true" t="shared" si="12" ref="I279:J282">SUM(M279,Q279,U279,Y279)</f>
        <v>54915.600000000006</v>
      </c>
      <c r="J279" s="107">
        <f t="shared" si="12"/>
        <v>51072.99999999999</v>
      </c>
      <c r="K279" s="108">
        <f aca="true" t="shared" si="13" ref="K279:K329">J279/I279</f>
        <v>0.9300271689647384</v>
      </c>
      <c r="L279" s="107">
        <f aca="true" t="shared" si="14" ref="L279:L329">J279-I279</f>
        <v>-3842.600000000013</v>
      </c>
      <c r="M279" s="107">
        <f>SUM(M280:M288)</f>
        <v>36211.4</v>
      </c>
      <c r="N279" s="107">
        <f>SUM(N280:N288)</f>
        <v>33198</v>
      </c>
      <c r="O279" s="108">
        <f aca="true" t="shared" si="15" ref="O279:O329">N279/M279</f>
        <v>0.9167831125004833</v>
      </c>
      <c r="P279" s="107">
        <f aca="true" t="shared" si="16" ref="P279:P329">N279-M279</f>
        <v>-3013.4000000000015</v>
      </c>
      <c r="Q279" s="107">
        <f>SUM(Q280:Q288)</f>
        <v>8645.9</v>
      </c>
      <c r="R279" s="107">
        <f>SUM(R280:R288)</f>
        <v>7889.699999999999</v>
      </c>
      <c r="S279" s="108">
        <f aca="true" t="shared" si="17" ref="S279:S329">R279/Q279</f>
        <v>0.9125365780312055</v>
      </c>
      <c r="T279" s="109">
        <f aca="true" t="shared" si="18" ref="T279:T329">R279-Q279</f>
        <v>-756.2000000000007</v>
      </c>
      <c r="U279" s="201">
        <f>SUM(U280:U288)</f>
        <v>6734.5</v>
      </c>
      <c r="V279" s="201">
        <f>SUM(V280:V288)</f>
        <v>6699.7</v>
      </c>
      <c r="W279" s="108">
        <f aca="true" t="shared" si="19" ref="W279:W329">V279/U279</f>
        <v>0.9948325785136238</v>
      </c>
      <c r="X279" s="109">
        <f aca="true" t="shared" si="20" ref="X279:X329">V279-U279</f>
        <v>-34.80000000000018</v>
      </c>
      <c r="Y279" s="201">
        <f>SUM(Y280:Y288)</f>
        <v>3323.8</v>
      </c>
      <c r="Z279" s="201">
        <f>SUM(Z280:Z288)</f>
        <v>3285.6</v>
      </c>
      <c r="AA279" s="108">
        <f aca="true" t="shared" si="21" ref="AA279:AA294">Z279/Y279</f>
        <v>0.9885071303929237</v>
      </c>
      <c r="AB279" s="109">
        <f aca="true" t="shared" si="22" ref="AB279:AB294">Z279-Y279</f>
        <v>-38.20000000000027</v>
      </c>
      <c r="AC279" s="203">
        <f>SUM(M279,Q279,U279,Y279)</f>
        <v>54915.600000000006</v>
      </c>
      <c r="AD279" s="203">
        <f>SUM(N279,R279,V279,Z279)</f>
        <v>51072.99999999999</v>
      </c>
    </row>
    <row r="280" spans="1:30" s="134" customFormat="1" ht="24" hidden="1">
      <c r="A280" s="101" t="s">
        <v>580</v>
      </c>
      <c r="B280" s="95" t="s">
        <v>165</v>
      </c>
      <c r="C280" s="131" t="s">
        <v>1008</v>
      </c>
      <c r="D280" s="104"/>
      <c r="E280" s="104"/>
      <c r="F280" s="104">
        <f t="shared" si="11"/>
        <v>0</v>
      </c>
      <c r="G280" s="104"/>
      <c r="I280" s="135">
        <f t="shared" si="12"/>
        <v>2222.7</v>
      </c>
      <c r="J280" s="135">
        <f t="shared" si="12"/>
        <v>2092.3</v>
      </c>
      <c r="K280" s="136">
        <f t="shared" si="13"/>
        <v>0.9413326134881003</v>
      </c>
      <c r="L280" s="137">
        <f t="shared" si="14"/>
        <v>-130.39999999999964</v>
      </c>
      <c r="M280" s="135">
        <v>881</v>
      </c>
      <c r="N280" s="135">
        <v>806.1</v>
      </c>
      <c r="O280" s="136">
        <f t="shared" si="15"/>
        <v>0.9149829738933031</v>
      </c>
      <c r="P280" s="137">
        <f t="shared" si="16"/>
        <v>-74.89999999999998</v>
      </c>
      <c r="Q280" s="135">
        <v>528.6</v>
      </c>
      <c r="R280" s="135">
        <v>480.8</v>
      </c>
      <c r="S280" s="136">
        <f t="shared" si="17"/>
        <v>0.9095724555429436</v>
      </c>
      <c r="T280" s="137">
        <f t="shared" si="18"/>
        <v>-47.80000000000001</v>
      </c>
      <c r="U280" s="135">
        <v>435.1</v>
      </c>
      <c r="V280" s="135">
        <v>434</v>
      </c>
      <c r="W280" s="136">
        <f t="shared" si="19"/>
        <v>0.9974718455527465</v>
      </c>
      <c r="X280" s="137">
        <f t="shared" si="20"/>
        <v>-1.1000000000000227</v>
      </c>
      <c r="Y280" s="135">
        <v>378</v>
      </c>
      <c r="Z280" s="135">
        <v>371.4</v>
      </c>
      <c r="AA280" s="136">
        <f t="shared" si="21"/>
        <v>0.9825396825396825</v>
      </c>
      <c r="AB280" s="137">
        <f t="shared" si="22"/>
        <v>-6.600000000000023</v>
      </c>
      <c r="AC280" s="138"/>
      <c r="AD280" s="138"/>
    </row>
    <row r="281" spans="1:30" s="134" customFormat="1" ht="36" hidden="1">
      <c r="A281" s="101" t="s">
        <v>580</v>
      </c>
      <c r="B281" s="95" t="s">
        <v>171</v>
      </c>
      <c r="C281" s="131" t="s">
        <v>276</v>
      </c>
      <c r="D281" s="104"/>
      <c r="E281" s="104"/>
      <c r="F281" s="104">
        <f t="shared" si="11"/>
        <v>0</v>
      </c>
      <c r="G281" s="104"/>
      <c r="I281" s="135">
        <f t="shared" si="12"/>
        <v>4414.4</v>
      </c>
      <c r="J281" s="135">
        <f t="shared" si="12"/>
        <v>4362.4</v>
      </c>
      <c r="K281" s="136">
        <f t="shared" si="13"/>
        <v>0.9882203696991664</v>
      </c>
      <c r="L281" s="137">
        <f t="shared" si="14"/>
        <v>-52</v>
      </c>
      <c r="M281" s="135">
        <v>3167.6</v>
      </c>
      <c r="N281" s="135">
        <v>3163.7</v>
      </c>
      <c r="O281" s="136">
        <f t="shared" si="15"/>
        <v>0.9987687839373658</v>
      </c>
      <c r="P281" s="137">
        <f t="shared" si="16"/>
        <v>-3.900000000000091</v>
      </c>
      <c r="Q281" s="135">
        <v>547.4</v>
      </c>
      <c r="R281" s="135">
        <v>512.9</v>
      </c>
      <c r="S281" s="136">
        <f t="shared" si="17"/>
        <v>0.9369747899159664</v>
      </c>
      <c r="T281" s="137">
        <f t="shared" si="18"/>
        <v>-34.5</v>
      </c>
      <c r="U281" s="135">
        <v>463.5</v>
      </c>
      <c r="V281" s="135">
        <v>454.4</v>
      </c>
      <c r="W281" s="136">
        <f t="shared" si="19"/>
        <v>0.9803667745415318</v>
      </c>
      <c r="X281" s="137">
        <f t="shared" si="20"/>
        <v>-9.100000000000023</v>
      </c>
      <c r="Y281" s="135">
        <v>235.9</v>
      </c>
      <c r="Z281" s="135">
        <v>231.4</v>
      </c>
      <c r="AA281" s="136">
        <f t="shared" si="21"/>
        <v>0.9809241203899958</v>
      </c>
      <c r="AB281" s="137">
        <f t="shared" si="22"/>
        <v>-4.5</v>
      </c>
      <c r="AC281" s="138"/>
      <c r="AD281" s="138"/>
    </row>
    <row r="282" spans="1:30" s="134" customFormat="1" ht="24" hidden="1">
      <c r="A282" s="101" t="s">
        <v>580</v>
      </c>
      <c r="B282" s="95" t="s">
        <v>176</v>
      </c>
      <c r="C282" s="131" t="s">
        <v>1009</v>
      </c>
      <c r="D282" s="104"/>
      <c r="E282" s="104"/>
      <c r="F282" s="104">
        <f t="shared" si="11"/>
        <v>0</v>
      </c>
      <c r="G282" s="104"/>
      <c r="I282" s="135">
        <f t="shared" si="12"/>
        <v>26816.1</v>
      </c>
      <c r="J282" s="135">
        <f t="shared" si="12"/>
        <v>26281.7</v>
      </c>
      <c r="K282" s="136">
        <f t="shared" si="13"/>
        <v>0.9800716733604067</v>
      </c>
      <c r="L282" s="137">
        <f t="shared" si="14"/>
        <v>-534.3999999999978</v>
      </c>
      <c r="M282" s="135">
        <v>15506.9</v>
      </c>
      <c r="N282" s="135">
        <v>15423.5</v>
      </c>
      <c r="O282" s="136">
        <f t="shared" si="15"/>
        <v>0.9946217490278522</v>
      </c>
      <c r="P282" s="137">
        <f t="shared" si="16"/>
        <v>-83.39999999999964</v>
      </c>
      <c r="Q282" s="135">
        <v>5472.9</v>
      </c>
      <c r="R282" s="135">
        <v>5057.4</v>
      </c>
      <c r="S282" s="136">
        <f t="shared" si="17"/>
        <v>0.9240804692210711</v>
      </c>
      <c r="T282" s="137">
        <f t="shared" si="18"/>
        <v>-415.5</v>
      </c>
      <c r="U282" s="135">
        <v>3898.2</v>
      </c>
      <c r="V282" s="135">
        <v>3880.6</v>
      </c>
      <c r="W282" s="136">
        <f t="shared" si="19"/>
        <v>0.9954850956851881</v>
      </c>
      <c r="X282" s="137">
        <f t="shared" si="20"/>
        <v>-17.59999999999991</v>
      </c>
      <c r="Y282" s="135">
        <v>1938.1</v>
      </c>
      <c r="Z282" s="135">
        <v>1920.2</v>
      </c>
      <c r="AA282" s="136">
        <f t="shared" si="21"/>
        <v>0.9907641504566329</v>
      </c>
      <c r="AB282" s="137">
        <f t="shared" si="22"/>
        <v>-17.899999999999864</v>
      </c>
      <c r="AC282" s="138"/>
      <c r="AD282" s="138"/>
    </row>
    <row r="283" spans="1:30" s="134" customFormat="1" ht="12" hidden="1">
      <c r="A283" s="101" t="s">
        <v>580</v>
      </c>
      <c r="B283" s="95" t="s">
        <v>1010</v>
      </c>
      <c r="C283" s="131" t="s">
        <v>1011</v>
      </c>
      <c r="D283" s="104"/>
      <c r="E283" s="104"/>
      <c r="F283" s="104">
        <f t="shared" si="11"/>
        <v>0</v>
      </c>
      <c r="G283" s="104"/>
      <c r="I283" s="135"/>
      <c r="J283" s="135"/>
      <c r="K283" s="136" t="e">
        <f t="shared" si="13"/>
        <v>#DIV/0!</v>
      </c>
      <c r="L283" s="137">
        <f t="shared" si="14"/>
        <v>0</v>
      </c>
      <c r="M283" s="135"/>
      <c r="N283" s="135"/>
      <c r="O283" s="136" t="e">
        <f t="shared" si="15"/>
        <v>#DIV/0!</v>
      </c>
      <c r="P283" s="137">
        <f t="shared" si="16"/>
        <v>0</v>
      </c>
      <c r="Q283" s="135"/>
      <c r="R283" s="135"/>
      <c r="S283" s="136" t="e">
        <f t="shared" si="17"/>
        <v>#DIV/0!</v>
      </c>
      <c r="T283" s="137">
        <f t="shared" si="18"/>
        <v>0</v>
      </c>
      <c r="U283" s="135"/>
      <c r="V283" s="135"/>
      <c r="W283" s="136" t="e">
        <f t="shared" si="19"/>
        <v>#DIV/0!</v>
      </c>
      <c r="X283" s="137">
        <f t="shared" si="20"/>
        <v>0</v>
      </c>
      <c r="Y283" s="135"/>
      <c r="Z283" s="135"/>
      <c r="AA283" s="136" t="e">
        <f t="shared" si="21"/>
        <v>#DIV/0!</v>
      </c>
      <c r="AB283" s="137">
        <f t="shared" si="22"/>
        <v>0</v>
      </c>
      <c r="AC283" s="138"/>
      <c r="AD283" s="138"/>
    </row>
    <row r="284" spans="1:30" s="134" customFormat="1" ht="24" hidden="1">
      <c r="A284" s="101" t="s">
        <v>580</v>
      </c>
      <c r="B284" s="95" t="s">
        <v>177</v>
      </c>
      <c r="C284" s="131" t="s">
        <v>1012</v>
      </c>
      <c r="D284" s="104"/>
      <c r="E284" s="104"/>
      <c r="F284" s="104">
        <f t="shared" si="11"/>
        <v>0</v>
      </c>
      <c r="G284" s="104"/>
      <c r="I284" s="135">
        <f aca="true" t="shared" si="23" ref="I284:J328">SUM(M284,Q284,U284,Y284)</f>
        <v>2518.5</v>
      </c>
      <c r="J284" s="135">
        <f t="shared" si="23"/>
        <v>2512.4</v>
      </c>
      <c r="K284" s="136">
        <f t="shared" si="13"/>
        <v>0.9975779233670836</v>
      </c>
      <c r="L284" s="137">
        <f t="shared" si="14"/>
        <v>-6.099999999999909</v>
      </c>
      <c r="M284" s="135">
        <v>2518.5</v>
      </c>
      <c r="N284" s="135">
        <v>2512.4</v>
      </c>
      <c r="O284" s="136">
        <f t="shared" si="15"/>
        <v>0.9975779233670836</v>
      </c>
      <c r="P284" s="137">
        <f t="shared" si="16"/>
        <v>-6.099999999999909</v>
      </c>
      <c r="Q284" s="135">
        <v>0</v>
      </c>
      <c r="R284" s="135">
        <v>0</v>
      </c>
      <c r="S284" s="136" t="e">
        <f t="shared" si="17"/>
        <v>#DIV/0!</v>
      </c>
      <c r="T284" s="137">
        <f t="shared" si="18"/>
        <v>0</v>
      </c>
      <c r="U284" s="135">
        <v>0</v>
      </c>
      <c r="V284" s="135">
        <v>0</v>
      </c>
      <c r="W284" s="136" t="e">
        <f t="shared" si="19"/>
        <v>#DIV/0!</v>
      </c>
      <c r="X284" s="137">
        <f t="shared" si="20"/>
        <v>0</v>
      </c>
      <c r="Y284" s="135"/>
      <c r="Z284" s="135"/>
      <c r="AA284" s="136" t="e">
        <f t="shared" si="21"/>
        <v>#DIV/0!</v>
      </c>
      <c r="AB284" s="137">
        <f t="shared" si="22"/>
        <v>0</v>
      </c>
      <c r="AC284" s="138"/>
      <c r="AD284" s="138"/>
    </row>
    <row r="285" spans="1:30" s="134" customFormat="1" ht="12" hidden="1">
      <c r="A285" s="101" t="s">
        <v>580</v>
      </c>
      <c r="B285" s="95" t="s">
        <v>179</v>
      </c>
      <c r="C285" s="131" t="s">
        <v>1013</v>
      </c>
      <c r="D285" s="104"/>
      <c r="E285" s="104"/>
      <c r="F285" s="104">
        <f t="shared" si="11"/>
        <v>0</v>
      </c>
      <c r="G285" s="104"/>
      <c r="I285" s="135">
        <f t="shared" si="23"/>
        <v>248</v>
      </c>
      <c r="J285" s="135">
        <f t="shared" si="23"/>
        <v>211.6</v>
      </c>
      <c r="K285" s="136">
        <f t="shared" si="13"/>
        <v>0.8532258064516128</v>
      </c>
      <c r="L285" s="137">
        <f t="shared" si="14"/>
        <v>-36.400000000000006</v>
      </c>
      <c r="M285" s="135">
        <v>248</v>
      </c>
      <c r="N285" s="135">
        <v>211.6</v>
      </c>
      <c r="O285" s="136">
        <f t="shared" si="15"/>
        <v>0.8532258064516128</v>
      </c>
      <c r="P285" s="137">
        <f t="shared" si="16"/>
        <v>-36.400000000000006</v>
      </c>
      <c r="Q285" s="135">
        <v>0</v>
      </c>
      <c r="R285" s="135">
        <v>0</v>
      </c>
      <c r="S285" s="136" t="e">
        <f t="shared" si="17"/>
        <v>#DIV/0!</v>
      </c>
      <c r="T285" s="137">
        <f t="shared" si="18"/>
        <v>0</v>
      </c>
      <c r="U285" s="135">
        <v>0</v>
      </c>
      <c r="V285" s="135">
        <v>0</v>
      </c>
      <c r="W285" s="136" t="e">
        <f t="shared" si="19"/>
        <v>#DIV/0!</v>
      </c>
      <c r="X285" s="137">
        <f t="shared" si="20"/>
        <v>0</v>
      </c>
      <c r="Y285" s="135"/>
      <c r="Z285" s="135"/>
      <c r="AA285" s="136" t="e">
        <f t="shared" si="21"/>
        <v>#DIV/0!</v>
      </c>
      <c r="AB285" s="137">
        <f t="shared" si="22"/>
        <v>0</v>
      </c>
      <c r="AC285" s="138"/>
      <c r="AD285" s="138"/>
    </row>
    <row r="286" spans="1:30" s="134" customFormat="1" ht="12" hidden="1">
      <c r="A286" s="101" t="s">
        <v>580</v>
      </c>
      <c r="B286" s="95" t="s">
        <v>181</v>
      </c>
      <c r="C286" s="131" t="s">
        <v>1014</v>
      </c>
      <c r="D286" s="104"/>
      <c r="E286" s="104"/>
      <c r="F286" s="104">
        <f t="shared" si="11"/>
        <v>0</v>
      </c>
      <c r="G286" s="104"/>
      <c r="I286" s="135">
        <f t="shared" si="23"/>
        <v>699.7</v>
      </c>
      <c r="J286" s="135">
        <f t="shared" si="23"/>
        <v>0</v>
      </c>
      <c r="K286" s="136">
        <f t="shared" si="13"/>
        <v>0</v>
      </c>
      <c r="L286" s="137">
        <f t="shared" si="14"/>
        <v>-699.7</v>
      </c>
      <c r="M286" s="135">
        <v>699.7</v>
      </c>
      <c r="N286" s="135"/>
      <c r="O286" s="136">
        <f t="shared" si="15"/>
        <v>0</v>
      </c>
      <c r="P286" s="137">
        <f t="shared" si="16"/>
        <v>-699.7</v>
      </c>
      <c r="Q286" s="135">
        <v>0</v>
      </c>
      <c r="R286" s="135">
        <v>0</v>
      </c>
      <c r="S286" s="136" t="e">
        <f t="shared" si="17"/>
        <v>#DIV/0!</v>
      </c>
      <c r="T286" s="137">
        <f t="shared" si="18"/>
        <v>0</v>
      </c>
      <c r="U286" s="135">
        <v>0</v>
      </c>
      <c r="V286" s="135">
        <v>0</v>
      </c>
      <c r="W286" s="136" t="e">
        <f t="shared" si="19"/>
        <v>#DIV/0!</v>
      </c>
      <c r="X286" s="137">
        <f t="shared" si="20"/>
        <v>0</v>
      </c>
      <c r="Y286" s="135"/>
      <c r="Z286" s="135"/>
      <c r="AA286" s="136" t="e">
        <f t="shared" si="21"/>
        <v>#DIV/0!</v>
      </c>
      <c r="AB286" s="137">
        <f t="shared" si="22"/>
        <v>0</v>
      </c>
      <c r="AC286" s="138"/>
      <c r="AD286" s="138"/>
    </row>
    <row r="287" spans="1:30" s="134" customFormat="1" ht="12" hidden="1">
      <c r="A287" s="101" t="s">
        <v>580</v>
      </c>
      <c r="B287" s="95" t="s">
        <v>1015</v>
      </c>
      <c r="C287" s="131" t="s">
        <v>182</v>
      </c>
      <c r="D287" s="104"/>
      <c r="E287" s="104"/>
      <c r="F287" s="104">
        <f t="shared" si="11"/>
        <v>0</v>
      </c>
      <c r="G287" s="104"/>
      <c r="I287" s="135">
        <f t="shared" si="23"/>
        <v>1390.5</v>
      </c>
      <c r="J287" s="135">
        <f t="shared" si="23"/>
        <v>0</v>
      </c>
      <c r="K287" s="136">
        <f t="shared" si="13"/>
        <v>0</v>
      </c>
      <c r="L287" s="137">
        <f t="shared" si="14"/>
        <v>-1390.5</v>
      </c>
      <c r="M287" s="135">
        <v>1263</v>
      </c>
      <c r="N287" s="135"/>
      <c r="O287" s="136">
        <f t="shared" si="15"/>
        <v>0</v>
      </c>
      <c r="P287" s="137">
        <f t="shared" si="16"/>
        <v>-1263</v>
      </c>
      <c r="Q287" s="135">
        <v>118.2</v>
      </c>
      <c r="R287" s="135">
        <v>0</v>
      </c>
      <c r="S287" s="136">
        <f t="shared" si="17"/>
        <v>0</v>
      </c>
      <c r="T287" s="137">
        <f t="shared" si="18"/>
        <v>-118.2</v>
      </c>
      <c r="U287" s="135">
        <v>0.8</v>
      </c>
      <c r="V287" s="135">
        <v>0</v>
      </c>
      <c r="W287" s="136">
        <f t="shared" si="19"/>
        <v>0</v>
      </c>
      <c r="X287" s="137">
        <f t="shared" si="20"/>
        <v>-0.8</v>
      </c>
      <c r="Y287" s="135">
        <v>8.5</v>
      </c>
      <c r="Z287" s="135">
        <v>0</v>
      </c>
      <c r="AA287" s="136">
        <f t="shared" si="21"/>
        <v>0</v>
      </c>
      <c r="AB287" s="137">
        <f t="shared" si="22"/>
        <v>-8.5</v>
      </c>
      <c r="AC287" s="138"/>
      <c r="AD287" s="138"/>
    </row>
    <row r="288" spans="1:30" s="134" customFormat="1" ht="12" hidden="1">
      <c r="A288" s="101" t="s">
        <v>580</v>
      </c>
      <c r="B288" s="95" t="s">
        <v>1016</v>
      </c>
      <c r="C288" s="131" t="s">
        <v>184</v>
      </c>
      <c r="D288" s="104"/>
      <c r="E288" s="104"/>
      <c r="F288" s="104">
        <f t="shared" si="11"/>
        <v>0</v>
      </c>
      <c r="G288" s="104"/>
      <c r="I288" s="135">
        <f t="shared" si="23"/>
        <v>16605.7</v>
      </c>
      <c r="J288" s="135">
        <f t="shared" si="23"/>
        <v>15612.600000000002</v>
      </c>
      <c r="K288" s="136">
        <f t="shared" si="13"/>
        <v>0.9401952341665815</v>
      </c>
      <c r="L288" s="137">
        <f t="shared" si="14"/>
        <v>-993.0999999999985</v>
      </c>
      <c r="M288" s="135">
        <v>11926.7</v>
      </c>
      <c r="N288" s="135">
        <v>11080.7</v>
      </c>
      <c r="O288" s="136">
        <f t="shared" si="15"/>
        <v>0.9290667158560205</v>
      </c>
      <c r="P288" s="137">
        <f t="shared" si="16"/>
        <v>-846</v>
      </c>
      <c r="Q288" s="135">
        <v>1978.8</v>
      </c>
      <c r="R288" s="135">
        <v>1838.6</v>
      </c>
      <c r="S288" s="136">
        <f t="shared" si="17"/>
        <v>0.9291489791793006</v>
      </c>
      <c r="T288" s="137">
        <f t="shared" si="18"/>
        <v>-140.20000000000005</v>
      </c>
      <c r="U288" s="135">
        <v>1936.9</v>
      </c>
      <c r="V288" s="135">
        <v>1930.7</v>
      </c>
      <c r="W288" s="136">
        <f t="shared" si="19"/>
        <v>0.9967990087252826</v>
      </c>
      <c r="X288" s="137">
        <f t="shared" si="20"/>
        <v>-6.2000000000000455</v>
      </c>
      <c r="Y288" s="135">
        <v>763.3</v>
      </c>
      <c r="Z288" s="135">
        <v>762.6</v>
      </c>
      <c r="AA288" s="136">
        <f t="shared" si="21"/>
        <v>0.9990829293855628</v>
      </c>
      <c r="AB288" s="137">
        <f t="shared" si="22"/>
        <v>-0.6999999999999318</v>
      </c>
      <c r="AC288" s="138"/>
      <c r="AD288" s="138"/>
    </row>
    <row r="289" spans="1:30" s="106" customFormat="1" ht="12" hidden="1">
      <c r="A289" s="101" t="s">
        <v>580</v>
      </c>
      <c r="B289" s="102" t="s">
        <v>1017</v>
      </c>
      <c r="C289" s="103" t="s">
        <v>1018</v>
      </c>
      <c r="D289" s="104"/>
      <c r="E289" s="104"/>
      <c r="F289" s="104">
        <f t="shared" si="11"/>
        <v>0</v>
      </c>
      <c r="G289" s="104"/>
      <c r="I289" s="107">
        <f t="shared" si="23"/>
        <v>686.8</v>
      </c>
      <c r="J289" s="107">
        <f t="shared" si="23"/>
        <v>685</v>
      </c>
      <c r="K289" s="108">
        <f t="shared" si="13"/>
        <v>0.9973791496796739</v>
      </c>
      <c r="L289" s="107">
        <f t="shared" si="14"/>
        <v>-1.7999999999999545</v>
      </c>
      <c r="M289" s="107">
        <f>SUM(M290)</f>
        <v>0</v>
      </c>
      <c r="N289" s="107">
        <f>SUM(N290)</f>
        <v>0</v>
      </c>
      <c r="O289" s="108" t="e">
        <f t="shared" si="15"/>
        <v>#DIV/0!</v>
      </c>
      <c r="P289" s="107">
        <f t="shared" si="16"/>
        <v>0</v>
      </c>
      <c r="Q289" s="107">
        <f>SUM(Q290)</f>
        <v>343.4</v>
      </c>
      <c r="R289" s="107">
        <f>SUM(R290)</f>
        <v>343.4</v>
      </c>
      <c r="S289" s="108">
        <f t="shared" si="17"/>
        <v>1</v>
      </c>
      <c r="T289" s="109">
        <f t="shared" si="18"/>
        <v>0</v>
      </c>
      <c r="U289" s="107">
        <f>SUM(U290)</f>
        <v>228.9</v>
      </c>
      <c r="V289" s="107">
        <f>SUM(V290)</f>
        <v>227.1</v>
      </c>
      <c r="W289" s="108">
        <f t="shared" si="19"/>
        <v>0.9921363040629095</v>
      </c>
      <c r="X289" s="109">
        <f t="shared" si="20"/>
        <v>-1.8000000000000114</v>
      </c>
      <c r="Y289" s="107">
        <f>SUM(Y290)</f>
        <v>114.5</v>
      </c>
      <c r="Z289" s="107">
        <f>SUM(Z290)</f>
        <v>114.5</v>
      </c>
      <c r="AA289" s="108">
        <f t="shared" si="21"/>
        <v>1</v>
      </c>
      <c r="AB289" s="109">
        <f t="shared" si="22"/>
        <v>0</v>
      </c>
      <c r="AC289" s="110"/>
      <c r="AD289" s="110"/>
    </row>
    <row r="290" spans="1:30" s="134" customFormat="1" ht="12" hidden="1">
      <c r="A290" s="101" t="s">
        <v>580</v>
      </c>
      <c r="B290" s="95" t="s">
        <v>1019</v>
      </c>
      <c r="C290" s="131" t="s">
        <v>1020</v>
      </c>
      <c r="D290" s="104"/>
      <c r="E290" s="104"/>
      <c r="F290" s="104">
        <f t="shared" si="11"/>
        <v>0</v>
      </c>
      <c r="G290" s="104"/>
      <c r="I290" s="135">
        <f t="shared" si="23"/>
        <v>686.8</v>
      </c>
      <c r="J290" s="135">
        <f t="shared" si="23"/>
        <v>685</v>
      </c>
      <c r="K290" s="136">
        <f t="shared" si="13"/>
        <v>0.9973791496796739</v>
      </c>
      <c r="L290" s="137">
        <f t="shared" si="14"/>
        <v>-1.7999999999999545</v>
      </c>
      <c r="M290" s="135">
        <v>0</v>
      </c>
      <c r="N290" s="135">
        <v>0</v>
      </c>
      <c r="O290" s="136" t="e">
        <f t="shared" si="15"/>
        <v>#DIV/0!</v>
      </c>
      <c r="P290" s="137">
        <f t="shared" si="16"/>
        <v>0</v>
      </c>
      <c r="Q290" s="135">
        <v>343.4</v>
      </c>
      <c r="R290" s="135">
        <v>343.4</v>
      </c>
      <c r="S290" s="136">
        <f t="shared" si="17"/>
        <v>1</v>
      </c>
      <c r="T290" s="137">
        <f t="shared" si="18"/>
        <v>0</v>
      </c>
      <c r="U290" s="135">
        <v>228.9</v>
      </c>
      <c r="V290" s="135">
        <v>227.1</v>
      </c>
      <c r="W290" s="136">
        <f t="shared" si="19"/>
        <v>0.9921363040629095</v>
      </c>
      <c r="X290" s="137">
        <f t="shared" si="20"/>
        <v>-1.8000000000000114</v>
      </c>
      <c r="Y290" s="135">
        <v>114.5</v>
      </c>
      <c r="Z290" s="135">
        <v>114.5</v>
      </c>
      <c r="AA290" s="136">
        <f t="shared" si="21"/>
        <v>1</v>
      </c>
      <c r="AB290" s="137">
        <f t="shared" si="22"/>
        <v>0</v>
      </c>
      <c r="AC290" s="138"/>
      <c r="AD290" s="138"/>
    </row>
    <row r="291" spans="1:30" s="106" customFormat="1" ht="12" hidden="1">
      <c r="A291" s="101" t="s">
        <v>580</v>
      </c>
      <c r="B291" s="102" t="s">
        <v>190</v>
      </c>
      <c r="C291" s="103" t="s">
        <v>507</v>
      </c>
      <c r="D291" s="104"/>
      <c r="E291" s="104"/>
      <c r="F291" s="104">
        <f t="shared" si="11"/>
        <v>0</v>
      </c>
      <c r="G291" s="104"/>
      <c r="I291" s="107">
        <f t="shared" si="23"/>
        <v>7616.1</v>
      </c>
      <c r="J291" s="107">
        <f t="shared" si="23"/>
        <v>7065.699999999999</v>
      </c>
      <c r="K291" s="108">
        <f t="shared" si="13"/>
        <v>0.9277320413334907</v>
      </c>
      <c r="L291" s="107">
        <f t="shared" si="14"/>
        <v>-550.4000000000015</v>
      </c>
      <c r="M291" s="107">
        <f>SUM(M293:M294)</f>
        <v>3645.2</v>
      </c>
      <c r="N291" s="107">
        <f>SUM(N293:N294)</f>
        <v>3397.8</v>
      </c>
      <c r="O291" s="108">
        <f t="shared" si="15"/>
        <v>0.93212992428399</v>
      </c>
      <c r="P291" s="107">
        <f t="shared" si="16"/>
        <v>-247.39999999999964</v>
      </c>
      <c r="Q291" s="107">
        <f>SUM(Q294)</f>
        <v>1791.8</v>
      </c>
      <c r="R291" s="107">
        <f>SUM(R294)</f>
        <v>1512.6</v>
      </c>
      <c r="S291" s="108">
        <f t="shared" si="17"/>
        <v>0.8441790378390445</v>
      </c>
      <c r="T291" s="109">
        <f t="shared" si="18"/>
        <v>-279.20000000000005</v>
      </c>
      <c r="U291" s="107">
        <f>SUM(U293:U294)</f>
        <v>1056.8</v>
      </c>
      <c r="V291" s="107">
        <f>SUM(V293:V294)</f>
        <v>1039.9</v>
      </c>
      <c r="W291" s="108">
        <f t="shared" si="19"/>
        <v>0.9840083270249812</v>
      </c>
      <c r="X291" s="109">
        <f t="shared" si="20"/>
        <v>-16.899999999999864</v>
      </c>
      <c r="Y291" s="107">
        <f>SUM(Y293:Y294)</f>
        <v>1122.3</v>
      </c>
      <c r="Z291" s="107">
        <f>SUM(Z293:Z294)</f>
        <v>1115.3999999999999</v>
      </c>
      <c r="AA291" s="108">
        <f t="shared" si="21"/>
        <v>0.9938519112536754</v>
      </c>
      <c r="AB291" s="109">
        <f t="shared" si="22"/>
        <v>-6.900000000000091</v>
      </c>
      <c r="AC291" s="110">
        <f>SUM(M291,Q291,U291,Y291)</f>
        <v>7616.1</v>
      </c>
      <c r="AD291" s="110">
        <f>SUM(N291,R291,V291,Z291)</f>
        <v>7065.699999999999</v>
      </c>
    </row>
    <row r="292" spans="1:30" s="134" customFormat="1" ht="12" hidden="1">
      <c r="A292" s="101" t="s">
        <v>580</v>
      </c>
      <c r="B292" s="95" t="s">
        <v>1021</v>
      </c>
      <c r="C292" s="131" t="s">
        <v>1022</v>
      </c>
      <c r="D292" s="104"/>
      <c r="E292" s="104"/>
      <c r="F292" s="104">
        <f t="shared" si="11"/>
        <v>0</v>
      </c>
      <c r="G292" s="104"/>
      <c r="I292" s="135">
        <f t="shared" si="23"/>
        <v>0</v>
      </c>
      <c r="J292" s="135">
        <f t="shared" si="23"/>
        <v>0</v>
      </c>
      <c r="K292" s="136" t="e">
        <f t="shared" si="13"/>
        <v>#DIV/0!</v>
      </c>
      <c r="L292" s="137">
        <f t="shared" si="14"/>
        <v>0</v>
      </c>
      <c r="M292" s="135"/>
      <c r="N292" s="135"/>
      <c r="O292" s="136" t="e">
        <f t="shared" si="15"/>
        <v>#DIV/0!</v>
      </c>
      <c r="P292" s="137">
        <f t="shared" si="16"/>
        <v>0</v>
      </c>
      <c r="Q292" s="135"/>
      <c r="R292" s="135"/>
      <c r="S292" s="136" t="e">
        <f t="shared" si="17"/>
        <v>#DIV/0!</v>
      </c>
      <c r="T292" s="137">
        <f t="shared" si="18"/>
        <v>0</v>
      </c>
      <c r="U292" s="135"/>
      <c r="V292" s="135"/>
      <c r="W292" s="136" t="e">
        <f t="shared" si="19"/>
        <v>#DIV/0!</v>
      </c>
      <c r="X292" s="137">
        <f t="shared" si="20"/>
        <v>0</v>
      </c>
      <c r="Y292" s="135"/>
      <c r="Z292" s="135"/>
      <c r="AA292" s="136" t="e">
        <f t="shared" si="21"/>
        <v>#DIV/0!</v>
      </c>
      <c r="AB292" s="137">
        <f t="shared" si="22"/>
        <v>0</v>
      </c>
      <c r="AC292" s="138"/>
      <c r="AD292" s="138"/>
    </row>
    <row r="293" spans="1:30" s="134" customFormat="1" ht="24" hidden="1">
      <c r="A293" s="101" t="s">
        <v>580</v>
      </c>
      <c r="B293" s="95" t="s">
        <v>192</v>
      </c>
      <c r="C293" s="131" t="s">
        <v>1023</v>
      </c>
      <c r="D293" s="104"/>
      <c r="E293" s="104"/>
      <c r="F293" s="104">
        <f t="shared" si="11"/>
        <v>0</v>
      </c>
      <c r="G293" s="104"/>
      <c r="I293" s="135">
        <f t="shared" si="23"/>
        <v>7.1</v>
      </c>
      <c r="J293" s="135">
        <f t="shared" si="23"/>
        <v>7.1</v>
      </c>
      <c r="K293" s="136">
        <f t="shared" si="13"/>
        <v>1</v>
      </c>
      <c r="L293" s="137">
        <f t="shared" si="14"/>
        <v>0</v>
      </c>
      <c r="M293" s="135">
        <v>0</v>
      </c>
      <c r="N293" s="135">
        <v>0</v>
      </c>
      <c r="O293" s="136" t="e">
        <f t="shared" si="15"/>
        <v>#DIV/0!</v>
      </c>
      <c r="P293" s="137">
        <f t="shared" si="16"/>
        <v>0</v>
      </c>
      <c r="Q293" s="135"/>
      <c r="R293" s="135"/>
      <c r="S293" s="136" t="e">
        <f t="shared" si="17"/>
        <v>#DIV/0!</v>
      </c>
      <c r="T293" s="137">
        <f t="shared" si="18"/>
        <v>0</v>
      </c>
      <c r="U293" s="135"/>
      <c r="V293" s="135"/>
      <c r="W293" s="136" t="e">
        <f t="shared" si="19"/>
        <v>#DIV/0!</v>
      </c>
      <c r="X293" s="137">
        <f t="shared" si="20"/>
        <v>0</v>
      </c>
      <c r="Y293" s="135">
        <v>7.1</v>
      </c>
      <c r="Z293" s="135">
        <v>7.1</v>
      </c>
      <c r="AA293" s="136">
        <f t="shared" si="21"/>
        <v>1</v>
      </c>
      <c r="AB293" s="137">
        <f t="shared" si="22"/>
        <v>0</v>
      </c>
      <c r="AC293" s="138"/>
      <c r="AD293" s="138"/>
    </row>
    <row r="294" spans="1:30" s="134" customFormat="1" ht="12" hidden="1">
      <c r="A294" s="101" t="s">
        <v>580</v>
      </c>
      <c r="B294" s="95" t="s">
        <v>1024</v>
      </c>
      <c r="C294" s="131" t="s">
        <v>1025</v>
      </c>
      <c r="D294" s="104"/>
      <c r="E294" s="104"/>
      <c r="F294" s="104">
        <f t="shared" si="11"/>
        <v>0</v>
      </c>
      <c r="G294" s="104"/>
      <c r="I294" s="135">
        <f t="shared" si="23"/>
        <v>7609</v>
      </c>
      <c r="J294" s="135">
        <f t="shared" si="23"/>
        <v>7058.599999999999</v>
      </c>
      <c r="K294" s="136">
        <f t="shared" si="13"/>
        <v>0.9276646077014061</v>
      </c>
      <c r="L294" s="137">
        <f t="shared" si="14"/>
        <v>-550.4000000000005</v>
      </c>
      <c r="M294" s="135">
        <v>3645.2</v>
      </c>
      <c r="N294" s="135">
        <v>3397.8</v>
      </c>
      <c r="O294" s="136">
        <f t="shared" si="15"/>
        <v>0.93212992428399</v>
      </c>
      <c r="P294" s="137">
        <f t="shared" si="16"/>
        <v>-247.39999999999964</v>
      </c>
      <c r="Q294" s="135">
        <v>1791.8</v>
      </c>
      <c r="R294" s="135">
        <v>1512.6</v>
      </c>
      <c r="S294" s="136">
        <f t="shared" si="17"/>
        <v>0.8441790378390445</v>
      </c>
      <c r="T294" s="137">
        <f t="shared" si="18"/>
        <v>-279.20000000000005</v>
      </c>
      <c r="U294" s="135">
        <v>1056.8</v>
      </c>
      <c r="V294" s="135">
        <v>1039.9</v>
      </c>
      <c r="W294" s="136">
        <f t="shared" si="19"/>
        <v>0.9840083270249812</v>
      </c>
      <c r="X294" s="137">
        <f t="shared" si="20"/>
        <v>-16.899999999999864</v>
      </c>
      <c r="Y294" s="135">
        <v>1115.2</v>
      </c>
      <c r="Z294" s="135">
        <v>1108.3</v>
      </c>
      <c r="AA294" s="108">
        <f t="shared" si="21"/>
        <v>0.993812769010043</v>
      </c>
      <c r="AB294" s="109">
        <f t="shared" si="22"/>
        <v>-6.900000000000091</v>
      </c>
      <c r="AC294" s="138"/>
      <c r="AD294" s="138"/>
    </row>
    <row r="295" spans="1:30" s="106" customFormat="1" ht="12" hidden="1">
      <c r="A295" s="101" t="s">
        <v>580</v>
      </c>
      <c r="B295" s="102" t="s">
        <v>194</v>
      </c>
      <c r="C295" s="103" t="s">
        <v>508</v>
      </c>
      <c r="D295" s="104"/>
      <c r="E295" s="104"/>
      <c r="F295" s="104">
        <f t="shared" si="11"/>
        <v>0</v>
      </c>
      <c r="G295" s="104"/>
      <c r="I295" s="107">
        <f t="shared" si="23"/>
        <v>3306.7</v>
      </c>
      <c r="J295" s="107">
        <f t="shared" si="23"/>
        <v>1206.7</v>
      </c>
      <c r="K295" s="108">
        <f t="shared" si="13"/>
        <v>0.3649257567968065</v>
      </c>
      <c r="L295" s="107">
        <f t="shared" si="14"/>
        <v>-2100</v>
      </c>
      <c r="M295" s="107">
        <f>SUM(M298:M301)</f>
        <v>1206.7</v>
      </c>
      <c r="N295" s="107">
        <f>SUM(N298:N301)</f>
        <v>1206.7</v>
      </c>
      <c r="O295" s="108">
        <f t="shared" si="15"/>
        <v>1</v>
      </c>
      <c r="P295" s="107">
        <f t="shared" si="16"/>
        <v>0</v>
      </c>
      <c r="Q295" s="107">
        <f>SUM(Q299:Q301)</f>
        <v>0</v>
      </c>
      <c r="R295" s="107">
        <f>SUM(R299:R301)</f>
        <v>0</v>
      </c>
      <c r="S295" s="108" t="e">
        <f t="shared" si="17"/>
        <v>#DIV/0!</v>
      </c>
      <c r="T295" s="109">
        <f t="shared" si="18"/>
        <v>0</v>
      </c>
      <c r="U295" s="107">
        <f>SUM(U299:U301)</f>
        <v>2100</v>
      </c>
      <c r="V295" s="107">
        <f>SUM(V299:V301)</f>
        <v>0</v>
      </c>
      <c r="W295" s="108">
        <f t="shared" si="19"/>
        <v>0</v>
      </c>
      <c r="X295" s="109">
        <f t="shared" si="20"/>
        <v>-2100</v>
      </c>
      <c r="Y295" s="107">
        <f>SUM(Y298:Y301)</f>
        <v>0</v>
      </c>
      <c r="Z295" s="107">
        <f>SUM(Z298:Z301)</f>
        <v>0</v>
      </c>
      <c r="AA295" s="107" t="e">
        <f>SUM(AA298:AA301)</f>
        <v>#DIV/0!</v>
      </c>
      <c r="AB295" s="107">
        <f>SUM(AB298:AB301)</f>
        <v>0</v>
      </c>
      <c r="AC295" s="110"/>
      <c r="AD295" s="110"/>
    </row>
    <row r="296" spans="1:30" s="134" customFormat="1" ht="12" hidden="1">
      <c r="A296" s="101" t="s">
        <v>580</v>
      </c>
      <c r="B296" s="95" t="s">
        <v>1026</v>
      </c>
      <c r="C296" s="131" t="s">
        <v>1027</v>
      </c>
      <c r="D296" s="104"/>
      <c r="E296" s="104"/>
      <c r="F296" s="104">
        <f t="shared" si="11"/>
        <v>0</v>
      </c>
      <c r="G296" s="104"/>
      <c r="I296" s="135">
        <f t="shared" si="23"/>
        <v>0</v>
      </c>
      <c r="J296" s="135">
        <f t="shared" si="23"/>
        <v>0</v>
      </c>
      <c r="K296" s="136" t="e">
        <f t="shared" si="13"/>
        <v>#DIV/0!</v>
      </c>
      <c r="L296" s="137">
        <f t="shared" si="14"/>
        <v>0</v>
      </c>
      <c r="M296" s="135"/>
      <c r="N296" s="135"/>
      <c r="O296" s="136" t="e">
        <f t="shared" si="15"/>
        <v>#DIV/0!</v>
      </c>
      <c r="P296" s="137">
        <f t="shared" si="16"/>
        <v>0</v>
      </c>
      <c r="Q296" s="135"/>
      <c r="R296" s="135"/>
      <c r="S296" s="136" t="e">
        <f t="shared" si="17"/>
        <v>#DIV/0!</v>
      </c>
      <c r="T296" s="137">
        <f t="shared" si="18"/>
        <v>0</v>
      </c>
      <c r="U296" s="135"/>
      <c r="V296" s="135"/>
      <c r="W296" s="136" t="e">
        <f t="shared" si="19"/>
        <v>#DIV/0!</v>
      </c>
      <c r="X296" s="137">
        <f t="shared" si="20"/>
        <v>0</v>
      </c>
      <c r="Y296" s="135"/>
      <c r="Z296" s="135"/>
      <c r="AA296" s="136" t="e">
        <f aca="true" t="shared" si="24" ref="AA296:AA323">Z296/Y296</f>
        <v>#DIV/0!</v>
      </c>
      <c r="AB296" s="137">
        <f aca="true" t="shared" si="25" ref="AB296:AB323">Z296-Y296</f>
        <v>0</v>
      </c>
      <c r="AC296" s="138"/>
      <c r="AD296" s="138"/>
    </row>
    <row r="297" spans="1:30" s="134" customFormat="1" ht="12" hidden="1">
      <c r="A297" s="101" t="s">
        <v>580</v>
      </c>
      <c r="B297" s="95" t="s">
        <v>197</v>
      </c>
      <c r="C297" s="131" t="s">
        <v>198</v>
      </c>
      <c r="D297" s="104"/>
      <c r="E297" s="104"/>
      <c r="F297" s="104">
        <f t="shared" si="11"/>
        <v>0</v>
      </c>
      <c r="G297" s="104"/>
      <c r="I297" s="135">
        <f t="shared" si="23"/>
        <v>0</v>
      </c>
      <c r="J297" s="135">
        <f t="shared" si="23"/>
        <v>0</v>
      </c>
      <c r="K297" s="136" t="e">
        <f t="shared" si="13"/>
        <v>#DIV/0!</v>
      </c>
      <c r="L297" s="137">
        <f t="shared" si="14"/>
        <v>0</v>
      </c>
      <c r="M297" s="135"/>
      <c r="N297" s="135"/>
      <c r="O297" s="136" t="e">
        <f t="shared" si="15"/>
        <v>#DIV/0!</v>
      </c>
      <c r="P297" s="137">
        <f t="shared" si="16"/>
        <v>0</v>
      </c>
      <c r="Q297" s="135"/>
      <c r="R297" s="135"/>
      <c r="S297" s="136" t="e">
        <f t="shared" si="17"/>
        <v>#DIV/0!</v>
      </c>
      <c r="T297" s="137">
        <f t="shared" si="18"/>
        <v>0</v>
      </c>
      <c r="U297" s="135"/>
      <c r="V297" s="135"/>
      <c r="W297" s="136" t="e">
        <f t="shared" si="19"/>
        <v>#DIV/0!</v>
      </c>
      <c r="X297" s="137">
        <f t="shared" si="20"/>
        <v>0</v>
      </c>
      <c r="Y297" s="135"/>
      <c r="Z297" s="135"/>
      <c r="AA297" s="136" t="e">
        <f t="shared" si="24"/>
        <v>#DIV/0!</v>
      </c>
      <c r="AB297" s="137">
        <f t="shared" si="25"/>
        <v>0</v>
      </c>
      <c r="AC297" s="138"/>
      <c r="AD297" s="138"/>
    </row>
    <row r="298" spans="1:30" s="134" customFormat="1" ht="12" hidden="1">
      <c r="A298" s="101" t="s">
        <v>580</v>
      </c>
      <c r="B298" s="95" t="s">
        <v>1028</v>
      </c>
      <c r="C298" s="131" t="s">
        <v>1029</v>
      </c>
      <c r="D298" s="104"/>
      <c r="E298" s="104"/>
      <c r="F298" s="104">
        <f t="shared" si="11"/>
        <v>0</v>
      </c>
      <c r="G298" s="104"/>
      <c r="I298" s="135">
        <f t="shared" si="23"/>
        <v>0</v>
      </c>
      <c r="J298" s="135">
        <f t="shared" si="23"/>
        <v>0</v>
      </c>
      <c r="K298" s="136" t="e">
        <f t="shared" si="13"/>
        <v>#DIV/0!</v>
      </c>
      <c r="L298" s="137">
        <f t="shared" si="14"/>
        <v>0</v>
      </c>
      <c r="M298" s="135">
        <v>0</v>
      </c>
      <c r="N298" s="135">
        <v>0</v>
      </c>
      <c r="O298" s="136" t="e">
        <f t="shared" si="15"/>
        <v>#DIV/0!</v>
      </c>
      <c r="P298" s="137">
        <f t="shared" si="16"/>
        <v>0</v>
      </c>
      <c r="Q298" s="135"/>
      <c r="R298" s="135"/>
      <c r="S298" s="136" t="e">
        <f t="shared" si="17"/>
        <v>#DIV/0!</v>
      </c>
      <c r="T298" s="137">
        <f t="shared" si="18"/>
        <v>0</v>
      </c>
      <c r="U298" s="135"/>
      <c r="V298" s="135"/>
      <c r="W298" s="136" t="e">
        <f t="shared" si="19"/>
        <v>#DIV/0!</v>
      </c>
      <c r="X298" s="137">
        <f t="shared" si="20"/>
        <v>0</v>
      </c>
      <c r="Y298" s="135"/>
      <c r="Z298" s="135"/>
      <c r="AA298" s="136" t="e">
        <f t="shared" si="24"/>
        <v>#DIV/0!</v>
      </c>
      <c r="AB298" s="137">
        <f t="shared" si="25"/>
        <v>0</v>
      </c>
      <c r="AC298" s="138"/>
      <c r="AD298" s="138"/>
    </row>
    <row r="299" spans="1:30" s="134" customFormat="1" ht="12" hidden="1">
      <c r="A299" s="101" t="s">
        <v>580</v>
      </c>
      <c r="B299" s="95" t="s">
        <v>201</v>
      </c>
      <c r="C299" s="131" t="s">
        <v>202</v>
      </c>
      <c r="D299" s="104"/>
      <c r="E299" s="104"/>
      <c r="F299" s="104">
        <f t="shared" si="11"/>
        <v>0</v>
      </c>
      <c r="G299" s="104"/>
      <c r="I299" s="135">
        <f t="shared" si="23"/>
        <v>1170.9</v>
      </c>
      <c r="J299" s="135">
        <f t="shared" si="23"/>
        <v>1170.9</v>
      </c>
      <c r="K299" s="136">
        <f t="shared" si="13"/>
        <v>1</v>
      </c>
      <c r="L299" s="137">
        <f t="shared" si="14"/>
        <v>0</v>
      </c>
      <c r="M299" s="135">
        <v>1170.9</v>
      </c>
      <c r="N299" s="135">
        <v>1170.9</v>
      </c>
      <c r="O299" s="136">
        <f t="shared" si="15"/>
        <v>1</v>
      </c>
      <c r="P299" s="137">
        <f t="shared" si="16"/>
        <v>0</v>
      </c>
      <c r="Q299" s="135"/>
      <c r="R299" s="135"/>
      <c r="S299" s="136" t="e">
        <f t="shared" si="17"/>
        <v>#DIV/0!</v>
      </c>
      <c r="T299" s="137">
        <f t="shared" si="18"/>
        <v>0</v>
      </c>
      <c r="U299" s="135"/>
      <c r="V299" s="135"/>
      <c r="W299" s="136" t="e">
        <f t="shared" si="19"/>
        <v>#DIV/0!</v>
      </c>
      <c r="X299" s="137">
        <f t="shared" si="20"/>
        <v>0</v>
      </c>
      <c r="Y299" s="135"/>
      <c r="Z299" s="135"/>
      <c r="AA299" s="136" t="e">
        <f t="shared" si="24"/>
        <v>#DIV/0!</v>
      </c>
      <c r="AB299" s="137">
        <f t="shared" si="25"/>
        <v>0</v>
      </c>
      <c r="AC299" s="138"/>
      <c r="AD299" s="138"/>
    </row>
    <row r="300" spans="1:30" s="134" customFormat="1" ht="12" hidden="1">
      <c r="A300" s="101" t="s">
        <v>580</v>
      </c>
      <c r="B300" s="95" t="s">
        <v>203</v>
      </c>
      <c r="C300" s="131" t="s">
        <v>1030</v>
      </c>
      <c r="D300" s="104"/>
      <c r="E300" s="104"/>
      <c r="F300" s="104">
        <f t="shared" si="11"/>
        <v>0</v>
      </c>
      <c r="G300" s="104"/>
      <c r="I300" s="135">
        <f t="shared" si="23"/>
        <v>0</v>
      </c>
      <c r="J300" s="135">
        <f t="shared" si="23"/>
        <v>0</v>
      </c>
      <c r="K300" s="136" t="e">
        <f t="shared" si="13"/>
        <v>#DIV/0!</v>
      </c>
      <c r="L300" s="137">
        <f t="shared" si="14"/>
        <v>0</v>
      </c>
      <c r="M300" s="135"/>
      <c r="N300" s="135"/>
      <c r="O300" s="136" t="e">
        <f t="shared" si="15"/>
        <v>#DIV/0!</v>
      </c>
      <c r="P300" s="137">
        <f t="shared" si="16"/>
        <v>0</v>
      </c>
      <c r="Q300" s="135"/>
      <c r="R300" s="135"/>
      <c r="S300" s="136" t="e">
        <f t="shared" si="17"/>
        <v>#DIV/0!</v>
      </c>
      <c r="T300" s="137">
        <f t="shared" si="18"/>
        <v>0</v>
      </c>
      <c r="U300" s="135"/>
      <c r="V300" s="135"/>
      <c r="W300" s="136" t="e">
        <f t="shared" si="19"/>
        <v>#DIV/0!</v>
      </c>
      <c r="X300" s="137">
        <f t="shared" si="20"/>
        <v>0</v>
      </c>
      <c r="Y300" s="135"/>
      <c r="Z300" s="135"/>
      <c r="AA300" s="136" t="e">
        <f t="shared" si="24"/>
        <v>#DIV/0!</v>
      </c>
      <c r="AB300" s="137">
        <f t="shared" si="25"/>
        <v>0</v>
      </c>
      <c r="AC300" s="138"/>
      <c r="AD300" s="138"/>
    </row>
    <row r="301" spans="1:30" s="134" customFormat="1" ht="12" hidden="1">
      <c r="A301" s="101" t="s">
        <v>580</v>
      </c>
      <c r="B301" s="95" t="s">
        <v>348</v>
      </c>
      <c r="C301" s="131" t="s">
        <v>1031</v>
      </c>
      <c r="D301" s="104"/>
      <c r="E301" s="104"/>
      <c r="F301" s="104">
        <f t="shared" si="11"/>
        <v>0</v>
      </c>
      <c r="G301" s="104"/>
      <c r="I301" s="135">
        <f t="shared" si="23"/>
        <v>2135.8</v>
      </c>
      <c r="J301" s="135">
        <f t="shared" si="23"/>
        <v>35.8</v>
      </c>
      <c r="K301" s="136">
        <f t="shared" si="13"/>
        <v>0.016761869088865997</v>
      </c>
      <c r="L301" s="137">
        <f t="shared" si="14"/>
        <v>-2100</v>
      </c>
      <c r="M301" s="135">
        <v>35.8</v>
      </c>
      <c r="N301" s="135">
        <v>35.8</v>
      </c>
      <c r="O301" s="136">
        <f t="shared" si="15"/>
        <v>1</v>
      </c>
      <c r="P301" s="137">
        <f t="shared" si="16"/>
        <v>0</v>
      </c>
      <c r="Q301" s="135"/>
      <c r="R301" s="135"/>
      <c r="S301" s="136" t="e">
        <f t="shared" si="17"/>
        <v>#DIV/0!</v>
      </c>
      <c r="T301" s="137">
        <f t="shared" si="18"/>
        <v>0</v>
      </c>
      <c r="U301" s="135">
        <v>2100</v>
      </c>
      <c r="V301" s="135">
        <v>0</v>
      </c>
      <c r="W301" s="136">
        <f t="shared" si="19"/>
        <v>0</v>
      </c>
      <c r="X301" s="137">
        <f t="shared" si="20"/>
        <v>-2100</v>
      </c>
      <c r="Y301" s="135"/>
      <c r="Z301" s="135"/>
      <c r="AA301" s="136" t="e">
        <f t="shared" si="24"/>
        <v>#DIV/0!</v>
      </c>
      <c r="AB301" s="137">
        <f t="shared" si="25"/>
        <v>0</v>
      </c>
      <c r="AC301" s="138"/>
      <c r="AD301" s="138"/>
    </row>
    <row r="302" spans="1:30" s="106" customFormat="1" ht="12" hidden="1">
      <c r="A302" s="101" t="s">
        <v>580</v>
      </c>
      <c r="B302" s="102" t="s">
        <v>205</v>
      </c>
      <c r="C302" s="103" t="s">
        <v>1032</v>
      </c>
      <c r="D302" s="104"/>
      <c r="E302" s="104"/>
      <c r="F302" s="104">
        <f t="shared" si="11"/>
        <v>0</v>
      </c>
      <c r="G302" s="104"/>
      <c r="I302" s="107">
        <f t="shared" si="23"/>
        <v>432248.5900000001</v>
      </c>
      <c r="J302" s="107">
        <f t="shared" si="23"/>
        <v>364491.2</v>
      </c>
      <c r="K302" s="108">
        <f t="shared" si="13"/>
        <v>0.8432443932321444</v>
      </c>
      <c r="L302" s="107">
        <f t="shared" si="14"/>
        <v>-67757.39000000007</v>
      </c>
      <c r="M302" s="107">
        <f>SUM(M303:M306)</f>
        <v>347257.09</v>
      </c>
      <c r="N302" s="107">
        <f>SUM(N303:N306)</f>
        <v>312328.2</v>
      </c>
      <c r="O302" s="108">
        <f t="shared" si="15"/>
        <v>0.8994148974755274</v>
      </c>
      <c r="P302" s="107">
        <f t="shared" si="16"/>
        <v>-34928.890000000014</v>
      </c>
      <c r="Q302" s="107">
        <f>SUM(Q303:Q306)</f>
        <v>18283.9</v>
      </c>
      <c r="R302" s="107">
        <f>SUM(R303:R306)</f>
        <v>3358.4</v>
      </c>
      <c r="S302" s="108">
        <f t="shared" si="17"/>
        <v>0.1836807245718911</v>
      </c>
      <c r="T302" s="109">
        <f t="shared" si="18"/>
        <v>-14925.500000000002</v>
      </c>
      <c r="U302" s="107">
        <f>SUM(U303:U306)</f>
        <v>54951.4</v>
      </c>
      <c r="V302" s="107">
        <f>SUM(V303:V306)</f>
        <v>46477</v>
      </c>
      <c r="W302" s="108">
        <f t="shared" si="19"/>
        <v>0.8457837288949872</v>
      </c>
      <c r="X302" s="109">
        <f t="shared" si="20"/>
        <v>-8474.400000000001</v>
      </c>
      <c r="Y302" s="107">
        <f>SUM(Y303:Y306)</f>
        <v>11756.199999999999</v>
      </c>
      <c r="Z302" s="107">
        <f>SUM(Z303:Z306)</f>
        <v>2327.6</v>
      </c>
      <c r="AA302" s="108">
        <f t="shared" si="24"/>
        <v>0.19798914615266838</v>
      </c>
      <c r="AB302" s="109">
        <f t="shared" si="25"/>
        <v>-9428.599999999999</v>
      </c>
      <c r="AC302" s="110">
        <f>SUM(M302,Q302,U302,Y302)</f>
        <v>432248.5900000001</v>
      </c>
      <c r="AD302" s="110">
        <f>SUM(N302,R302,V302,Z302)</f>
        <v>364491.2</v>
      </c>
    </row>
    <row r="303" spans="1:30" s="134" customFormat="1" ht="12" hidden="1">
      <c r="A303" s="101" t="s">
        <v>580</v>
      </c>
      <c r="B303" s="95" t="s">
        <v>426</v>
      </c>
      <c r="C303" s="131" t="s">
        <v>427</v>
      </c>
      <c r="D303" s="104"/>
      <c r="E303" s="104"/>
      <c r="F303" s="104">
        <f t="shared" si="11"/>
        <v>0</v>
      </c>
      <c r="G303" s="104"/>
      <c r="I303" s="135">
        <f t="shared" si="23"/>
        <v>329897.39</v>
      </c>
      <c r="J303" s="135">
        <f t="shared" si="23"/>
        <v>292221.10000000003</v>
      </c>
      <c r="K303" s="136">
        <f t="shared" si="13"/>
        <v>0.8857939130709704</v>
      </c>
      <c r="L303" s="137">
        <f t="shared" si="14"/>
        <v>-37676.28999999998</v>
      </c>
      <c r="M303" s="135">
        <v>273931.39</v>
      </c>
      <c r="N303" s="135">
        <v>246836.2</v>
      </c>
      <c r="O303" s="136">
        <f t="shared" si="15"/>
        <v>0.9010876774655142</v>
      </c>
      <c r="P303" s="137">
        <f t="shared" si="16"/>
        <v>-27095.190000000002</v>
      </c>
      <c r="Q303" s="135">
        <v>4521.5</v>
      </c>
      <c r="R303" s="135">
        <v>227</v>
      </c>
      <c r="S303" s="136">
        <f t="shared" si="17"/>
        <v>0.05020457812672786</v>
      </c>
      <c r="T303" s="137">
        <f t="shared" si="18"/>
        <v>-4294.5</v>
      </c>
      <c r="U303" s="135">
        <v>48706.3</v>
      </c>
      <c r="V303" s="135">
        <v>44885.9</v>
      </c>
      <c r="W303" s="136">
        <f t="shared" si="19"/>
        <v>0.9215625083408101</v>
      </c>
      <c r="X303" s="137">
        <f t="shared" si="20"/>
        <v>-3820.4000000000015</v>
      </c>
      <c r="Y303" s="135">
        <v>2738.2</v>
      </c>
      <c r="Z303" s="135">
        <v>272</v>
      </c>
      <c r="AA303" s="136">
        <f t="shared" si="24"/>
        <v>0.09933532977868674</v>
      </c>
      <c r="AB303" s="137">
        <f t="shared" si="25"/>
        <v>-2466.2</v>
      </c>
      <c r="AC303" s="138"/>
      <c r="AD303" s="138"/>
    </row>
    <row r="304" spans="1:30" s="134" customFormat="1" ht="12" hidden="1">
      <c r="A304" s="101" t="s">
        <v>580</v>
      </c>
      <c r="B304" s="95" t="s">
        <v>428</v>
      </c>
      <c r="C304" s="131" t="s">
        <v>430</v>
      </c>
      <c r="D304" s="104"/>
      <c r="E304" s="104"/>
      <c r="F304" s="104">
        <f t="shared" si="11"/>
        <v>0</v>
      </c>
      <c r="G304" s="104"/>
      <c r="I304" s="135">
        <f t="shared" si="23"/>
        <v>33527.1</v>
      </c>
      <c r="J304" s="135">
        <f t="shared" si="23"/>
        <v>14452.3</v>
      </c>
      <c r="K304" s="136">
        <f t="shared" si="13"/>
        <v>0.4310632294472233</v>
      </c>
      <c r="L304" s="137">
        <f t="shared" si="14"/>
        <v>-19074.8</v>
      </c>
      <c r="M304" s="135">
        <v>13403.6</v>
      </c>
      <c r="N304" s="135">
        <v>13301.3</v>
      </c>
      <c r="O304" s="136">
        <f t="shared" si="15"/>
        <v>0.9923677221045092</v>
      </c>
      <c r="P304" s="137">
        <f t="shared" si="16"/>
        <v>-102.30000000000109</v>
      </c>
      <c r="Q304" s="135">
        <v>7770</v>
      </c>
      <c r="R304" s="135">
        <v>0</v>
      </c>
      <c r="S304" s="136">
        <f t="shared" si="17"/>
        <v>0</v>
      </c>
      <c r="T304" s="137">
        <f t="shared" si="18"/>
        <v>-7770</v>
      </c>
      <c r="U304" s="135">
        <v>4600.9</v>
      </c>
      <c r="V304" s="135">
        <v>142.9</v>
      </c>
      <c r="W304" s="136">
        <f t="shared" si="19"/>
        <v>0.031059140602925518</v>
      </c>
      <c r="X304" s="137">
        <f t="shared" si="20"/>
        <v>-4458</v>
      </c>
      <c r="Y304" s="135">
        <v>7752.6</v>
      </c>
      <c r="Z304" s="135">
        <v>1008.1</v>
      </c>
      <c r="AA304" s="136">
        <f t="shared" si="24"/>
        <v>0.13003379511389726</v>
      </c>
      <c r="AB304" s="137">
        <f t="shared" si="25"/>
        <v>-6744.5</v>
      </c>
      <c r="AC304" s="138"/>
      <c r="AD304" s="138"/>
    </row>
    <row r="305" spans="1:30" s="134" customFormat="1" ht="12" hidden="1">
      <c r="A305" s="101" t="s">
        <v>580</v>
      </c>
      <c r="B305" s="95" t="s">
        <v>284</v>
      </c>
      <c r="C305" s="131" t="s">
        <v>285</v>
      </c>
      <c r="D305" s="104"/>
      <c r="E305" s="104"/>
      <c r="F305" s="104">
        <f t="shared" si="11"/>
        <v>0</v>
      </c>
      <c r="G305" s="104"/>
      <c r="I305" s="135">
        <f t="shared" si="23"/>
        <v>59383.7</v>
      </c>
      <c r="J305" s="135">
        <f t="shared" si="23"/>
        <v>48568.9</v>
      </c>
      <c r="K305" s="136">
        <f t="shared" si="13"/>
        <v>0.8178826849792116</v>
      </c>
      <c r="L305" s="137">
        <f t="shared" si="14"/>
        <v>-10814.799999999996</v>
      </c>
      <c r="M305" s="135">
        <v>50481.7</v>
      </c>
      <c r="N305" s="135">
        <v>42941.8</v>
      </c>
      <c r="O305" s="136">
        <f t="shared" si="15"/>
        <v>0.850640925325415</v>
      </c>
      <c r="P305" s="137">
        <f t="shared" si="16"/>
        <v>-7539.899999999994</v>
      </c>
      <c r="Q305" s="135">
        <v>5992.4</v>
      </c>
      <c r="R305" s="135">
        <v>3131.4</v>
      </c>
      <c r="S305" s="136">
        <f t="shared" si="17"/>
        <v>0.5225619117548895</v>
      </c>
      <c r="T305" s="137">
        <f t="shared" si="18"/>
        <v>-2860.9999999999995</v>
      </c>
      <c r="U305" s="135">
        <v>1644.2</v>
      </c>
      <c r="V305" s="135">
        <v>1448.2</v>
      </c>
      <c r="W305" s="136">
        <f t="shared" si="19"/>
        <v>0.8807930908648582</v>
      </c>
      <c r="X305" s="137">
        <f t="shared" si="20"/>
        <v>-196</v>
      </c>
      <c r="Y305" s="135">
        <v>1265.4</v>
      </c>
      <c r="Z305" s="135">
        <v>1047.5</v>
      </c>
      <c r="AA305" s="136">
        <f t="shared" si="24"/>
        <v>0.8278014856962225</v>
      </c>
      <c r="AB305" s="137">
        <f t="shared" si="25"/>
        <v>-217.9000000000001</v>
      </c>
      <c r="AC305" s="138"/>
      <c r="AD305" s="138"/>
    </row>
    <row r="306" spans="1:30" s="134" customFormat="1" ht="12" hidden="1">
      <c r="A306" s="101" t="s">
        <v>580</v>
      </c>
      <c r="B306" s="95" t="s">
        <v>1033</v>
      </c>
      <c r="C306" s="131" t="s">
        <v>1034</v>
      </c>
      <c r="D306" s="104"/>
      <c r="E306" s="104"/>
      <c r="F306" s="104">
        <f t="shared" si="11"/>
        <v>0</v>
      </c>
      <c r="G306" s="104"/>
      <c r="I306" s="135">
        <f t="shared" si="23"/>
        <v>9440.4</v>
      </c>
      <c r="J306" s="135">
        <f t="shared" si="23"/>
        <v>9248.9</v>
      </c>
      <c r="K306" s="136">
        <f t="shared" si="13"/>
        <v>0.9797148425914156</v>
      </c>
      <c r="L306" s="137">
        <f t="shared" si="14"/>
        <v>-191.5</v>
      </c>
      <c r="M306" s="135">
        <v>9440.4</v>
      </c>
      <c r="N306" s="135">
        <v>9248.9</v>
      </c>
      <c r="O306" s="136">
        <f t="shared" si="15"/>
        <v>0.9797148425914156</v>
      </c>
      <c r="P306" s="137">
        <f t="shared" si="16"/>
        <v>-191.5</v>
      </c>
      <c r="Q306" s="135">
        <v>0</v>
      </c>
      <c r="R306" s="135">
        <v>0</v>
      </c>
      <c r="S306" s="136" t="e">
        <f t="shared" si="17"/>
        <v>#DIV/0!</v>
      </c>
      <c r="T306" s="137">
        <f t="shared" si="18"/>
        <v>0</v>
      </c>
      <c r="U306" s="135"/>
      <c r="V306" s="135"/>
      <c r="W306" s="136" t="e">
        <f t="shared" si="19"/>
        <v>#DIV/0!</v>
      </c>
      <c r="X306" s="137">
        <f t="shared" si="20"/>
        <v>0</v>
      </c>
      <c r="Y306" s="135"/>
      <c r="Z306" s="135"/>
      <c r="AA306" s="136" t="e">
        <f t="shared" si="24"/>
        <v>#DIV/0!</v>
      </c>
      <c r="AB306" s="137">
        <f t="shared" si="25"/>
        <v>0</v>
      </c>
      <c r="AC306" s="138"/>
      <c r="AD306" s="138"/>
    </row>
    <row r="307" spans="1:30" s="106" customFormat="1" ht="12" hidden="1">
      <c r="A307" s="101" t="s">
        <v>580</v>
      </c>
      <c r="B307" s="102" t="s">
        <v>207</v>
      </c>
      <c r="C307" s="103" t="s">
        <v>1035</v>
      </c>
      <c r="D307" s="104"/>
      <c r="E307" s="104"/>
      <c r="F307" s="104">
        <f t="shared" si="11"/>
        <v>0</v>
      </c>
      <c r="G307" s="104"/>
      <c r="I307" s="107">
        <f t="shared" si="23"/>
        <v>0</v>
      </c>
      <c r="J307" s="107">
        <f t="shared" si="23"/>
        <v>0</v>
      </c>
      <c r="K307" s="108" t="e">
        <f t="shared" si="13"/>
        <v>#DIV/0!</v>
      </c>
      <c r="L307" s="107">
        <f t="shared" si="14"/>
        <v>0</v>
      </c>
      <c r="M307" s="107">
        <f>SUM(M308)</f>
        <v>0</v>
      </c>
      <c r="N307" s="107">
        <f>SUM(N308)</f>
        <v>0</v>
      </c>
      <c r="O307" s="108" t="e">
        <f t="shared" si="15"/>
        <v>#DIV/0!</v>
      </c>
      <c r="P307" s="107">
        <f t="shared" si="16"/>
        <v>0</v>
      </c>
      <c r="Q307" s="107">
        <f>SUM(Q308)</f>
        <v>0</v>
      </c>
      <c r="R307" s="107">
        <f>SUM(R308)</f>
        <v>0</v>
      </c>
      <c r="S307" s="108" t="e">
        <f t="shared" si="17"/>
        <v>#DIV/0!</v>
      </c>
      <c r="T307" s="109">
        <f t="shared" si="18"/>
        <v>0</v>
      </c>
      <c r="U307" s="107"/>
      <c r="V307" s="107"/>
      <c r="W307" s="108" t="e">
        <f t="shared" si="19"/>
        <v>#DIV/0!</v>
      </c>
      <c r="X307" s="109">
        <f t="shared" si="20"/>
        <v>0</v>
      </c>
      <c r="Y307" s="107"/>
      <c r="Z307" s="107"/>
      <c r="AA307" s="108" t="e">
        <f t="shared" si="24"/>
        <v>#DIV/0!</v>
      </c>
      <c r="AB307" s="109">
        <f t="shared" si="25"/>
        <v>0</v>
      </c>
      <c r="AC307" s="110"/>
      <c r="AD307" s="110"/>
    </row>
    <row r="308" spans="1:30" s="134" customFormat="1" ht="12" hidden="1">
      <c r="A308" s="101" t="s">
        <v>580</v>
      </c>
      <c r="B308" s="95" t="s">
        <v>209</v>
      </c>
      <c r="C308" s="131" t="s">
        <v>210</v>
      </c>
      <c r="D308" s="104"/>
      <c r="E308" s="104"/>
      <c r="F308" s="104">
        <f t="shared" si="11"/>
        <v>0</v>
      </c>
      <c r="G308" s="104"/>
      <c r="I308" s="135">
        <f t="shared" si="23"/>
        <v>0</v>
      </c>
      <c r="J308" s="135">
        <f t="shared" si="23"/>
        <v>0</v>
      </c>
      <c r="K308" s="136" t="e">
        <f t="shared" si="13"/>
        <v>#DIV/0!</v>
      </c>
      <c r="L308" s="137">
        <f t="shared" si="14"/>
        <v>0</v>
      </c>
      <c r="M308" s="135"/>
      <c r="N308" s="204"/>
      <c r="O308" s="136" t="e">
        <f t="shared" si="15"/>
        <v>#DIV/0!</v>
      </c>
      <c r="P308" s="137">
        <f t="shared" si="16"/>
        <v>0</v>
      </c>
      <c r="Q308" s="135"/>
      <c r="R308" s="135"/>
      <c r="S308" s="136" t="e">
        <f t="shared" si="17"/>
        <v>#DIV/0!</v>
      </c>
      <c r="T308" s="137">
        <f t="shared" si="18"/>
        <v>0</v>
      </c>
      <c r="U308" s="135"/>
      <c r="V308" s="135"/>
      <c r="W308" s="136" t="e">
        <f t="shared" si="19"/>
        <v>#DIV/0!</v>
      </c>
      <c r="X308" s="137">
        <f t="shared" si="20"/>
        <v>0</v>
      </c>
      <c r="Y308" s="135"/>
      <c r="Z308" s="135"/>
      <c r="AA308" s="136" t="e">
        <f t="shared" si="24"/>
        <v>#DIV/0!</v>
      </c>
      <c r="AB308" s="137">
        <f t="shared" si="25"/>
        <v>0</v>
      </c>
      <c r="AC308" s="138"/>
      <c r="AD308" s="138"/>
    </row>
    <row r="309" spans="1:30" s="106" customFormat="1" ht="12" hidden="1">
      <c r="A309" s="101" t="s">
        <v>580</v>
      </c>
      <c r="B309" s="102" t="s">
        <v>211</v>
      </c>
      <c r="C309" s="103" t="s">
        <v>509</v>
      </c>
      <c r="D309" s="104"/>
      <c r="E309" s="104"/>
      <c r="F309" s="104">
        <f t="shared" si="11"/>
        <v>0</v>
      </c>
      <c r="G309" s="104"/>
      <c r="I309" s="107">
        <f t="shared" si="23"/>
        <v>5172.1</v>
      </c>
      <c r="J309" s="107">
        <f t="shared" si="23"/>
        <v>5062.3</v>
      </c>
      <c r="K309" s="108">
        <f t="shared" si="13"/>
        <v>0.9787707120898668</v>
      </c>
      <c r="L309" s="107">
        <f t="shared" si="14"/>
        <v>-109.80000000000018</v>
      </c>
      <c r="M309" s="107">
        <f>SUM(M312:M313)</f>
        <v>5172.1</v>
      </c>
      <c r="N309" s="107">
        <f>SUM(N312:N313)</f>
        <v>5062.3</v>
      </c>
      <c r="O309" s="108">
        <f t="shared" si="15"/>
        <v>0.9787707120898668</v>
      </c>
      <c r="P309" s="107">
        <f t="shared" si="16"/>
        <v>-109.80000000000018</v>
      </c>
      <c r="Q309" s="107">
        <f>SUM(Q312:Q313)</f>
        <v>0</v>
      </c>
      <c r="R309" s="107">
        <f>SUM(R312:R313)</f>
        <v>0</v>
      </c>
      <c r="S309" s="108" t="e">
        <f t="shared" si="17"/>
        <v>#DIV/0!</v>
      </c>
      <c r="T309" s="109">
        <f t="shared" si="18"/>
        <v>0</v>
      </c>
      <c r="U309" s="107"/>
      <c r="V309" s="107"/>
      <c r="W309" s="108" t="e">
        <f t="shared" si="19"/>
        <v>#DIV/0!</v>
      </c>
      <c r="X309" s="109">
        <f t="shared" si="20"/>
        <v>0</v>
      </c>
      <c r="Y309" s="107"/>
      <c r="Z309" s="107"/>
      <c r="AA309" s="108" t="e">
        <f t="shared" si="24"/>
        <v>#DIV/0!</v>
      </c>
      <c r="AB309" s="109">
        <f t="shared" si="25"/>
        <v>0</v>
      </c>
      <c r="AC309" s="110">
        <f>SUM(M309,Q309,U309,Y309)</f>
        <v>5172.1</v>
      </c>
      <c r="AD309" s="110">
        <f>SUM(N309,R309,V309,Z309)</f>
        <v>5062.3</v>
      </c>
    </row>
    <row r="310" spans="1:30" s="134" customFormat="1" ht="12" hidden="1">
      <c r="A310" s="101" t="s">
        <v>580</v>
      </c>
      <c r="B310" s="95" t="s">
        <v>213</v>
      </c>
      <c r="C310" s="131" t="s">
        <v>214</v>
      </c>
      <c r="D310" s="104"/>
      <c r="E310" s="104"/>
      <c r="F310" s="104">
        <f t="shared" si="11"/>
        <v>0</v>
      </c>
      <c r="G310" s="104"/>
      <c r="I310" s="135">
        <f t="shared" si="23"/>
        <v>0</v>
      </c>
      <c r="J310" s="135">
        <f t="shared" si="23"/>
        <v>0</v>
      </c>
      <c r="K310" s="136" t="e">
        <f t="shared" si="13"/>
        <v>#DIV/0!</v>
      </c>
      <c r="L310" s="137">
        <f t="shared" si="14"/>
        <v>0</v>
      </c>
      <c r="M310" s="135"/>
      <c r="N310" s="135"/>
      <c r="O310" s="136" t="e">
        <f t="shared" si="15"/>
        <v>#DIV/0!</v>
      </c>
      <c r="P310" s="137">
        <f t="shared" si="16"/>
        <v>0</v>
      </c>
      <c r="Q310" s="135"/>
      <c r="R310" s="135"/>
      <c r="S310" s="136" t="e">
        <f t="shared" si="17"/>
        <v>#DIV/0!</v>
      </c>
      <c r="T310" s="137">
        <f t="shared" si="18"/>
        <v>0</v>
      </c>
      <c r="U310" s="135"/>
      <c r="V310" s="135"/>
      <c r="W310" s="136" t="e">
        <f t="shared" si="19"/>
        <v>#DIV/0!</v>
      </c>
      <c r="X310" s="137">
        <f t="shared" si="20"/>
        <v>0</v>
      </c>
      <c r="Y310" s="135"/>
      <c r="Z310" s="135"/>
      <c r="AA310" s="136" t="e">
        <f t="shared" si="24"/>
        <v>#DIV/0!</v>
      </c>
      <c r="AB310" s="137">
        <f t="shared" si="25"/>
        <v>0</v>
      </c>
      <c r="AC310" s="138"/>
      <c r="AD310" s="138"/>
    </row>
    <row r="311" spans="1:30" s="134" customFormat="1" ht="12" hidden="1">
      <c r="A311" s="101" t="s">
        <v>580</v>
      </c>
      <c r="B311" s="95" t="s">
        <v>215</v>
      </c>
      <c r="C311" s="131" t="s">
        <v>216</v>
      </c>
      <c r="D311" s="104"/>
      <c r="E311" s="104"/>
      <c r="F311" s="104">
        <f t="shared" si="11"/>
        <v>0</v>
      </c>
      <c r="G311" s="104"/>
      <c r="I311" s="135">
        <f t="shared" si="23"/>
        <v>0</v>
      </c>
      <c r="J311" s="135">
        <f t="shared" si="23"/>
        <v>0</v>
      </c>
      <c r="K311" s="136" t="e">
        <f t="shared" si="13"/>
        <v>#DIV/0!</v>
      </c>
      <c r="L311" s="137">
        <f t="shared" si="14"/>
        <v>0</v>
      </c>
      <c r="M311" s="135"/>
      <c r="N311" s="135"/>
      <c r="O311" s="136" t="e">
        <f t="shared" si="15"/>
        <v>#DIV/0!</v>
      </c>
      <c r="P311" s="137">
        <f t="shared" si="16"/>
        <v>0</v>
      </c>
      <c r="Q311" s="135"/>
      <c r="R311" s="135"/>
      <c r="S311" s="136" t="e">
        <f t="shared" si="17"/>
        <v>#DIV/0!</v>
      </c>
      <c r="T311" s="137">
        <f t="shared" si="18"/>
        <v>0</v>
      </c>
      <c r="U311" s="135"/>
      <c r="V311" s="135"/>
      <c r="W311" s="136" t="e">
        <f t="shared" si="19"/>
        <v>#DIV/0!</v>
      </c>
      <c r="X311" s="137">
        <f t="shared" si="20"/>
        <v>0</v>
      </c>
      <c r="Y311" s="135"/>
      <c r="Z311" s="135"/>
      <c r="AA311" s="136" t="e">
        <f t="shared" si="24"/>
        <v>#DIV/0!</v>
      </c>
      <c r="AB311" s="137">
        <f t="shared" si="25"/>
        <v>0</v>
      </c>
      <c r="AC311" s="138"/>
      <c r="AD311" s="138"/>
    </row>
    <row r="312" spans="1:30" s="134" customFormat="1" ht="12" hidden="1">
      <c r="A312" s="101" t="s">
        <v>580</v>
      </c>
      <c r="B312" s="95" t="s">
        <v>218</v>
      </c>
      <c r="C312" s="131" t="s">
        <v>219</v>
      </c>
      <c r="D312" s="104"/>
      <c r="E312" s="104"/>
      <c r="F312" s="104">
        <f t="shared" si="11"/>
        <v>0</v>
      </c>
      <c r="G312" s="104"/>
      <c r="I312" s="135">
        <f t="shared" si="23"/>
        <v>4219.6</v>
      </c>
      <c r="J312" s="135">
        <f t="shared" si="23"/>
        <v>4120.5</v>
      </c>
      <c r="K312" s="136">
        <f t="shared" si="13"/>
        <v>0.9765143615508578</v>
      </c>
      <c r="L312" s="137">
        <f t="shared" si="14"/>
        <v>-99.10000000000036</v>
      </c>
      <c r="M312" s="135">
        <v>4219.6</v>
      </c>
      <c r="N312" s="135">
        <v>4120.5</v>
      </c>
      <c r="O312" s="136">
        <f t="shared" si="15"/>
        <v>0.9765143615508578</v>
      </c>
      <c r="P312" s="137">
        <f t="shared" si="16"/>
        <v>-99.10000000000036</v>
      </c>
      <c r="Q312" s="135"/>
      <c r="R312" s="135"/>
      <c r="S312" s="136" t="e">
        <f t="shared" si="17"/>
        <v>#DIV/0!</v>
      </c>
      <c r="T312" s="137">
        <f t="shared" si="18"/>
        <v>0</v>
      </c>
      <c r="U312" s="135"/>
      <c r="V312" s="135"/>
      <c r="W312" s="136" t="e">
        <f t="shared" si="19"/>
        <v>#DIV/0!</v>
      </c>
      <c r="X312" s="137">
        <f t="shared" si="20"/>
        <v>0</v>
      </c>
      <c r="Y312" s="135"/>
      <c r="Z312" s="135"/>
      <c r="AA312" s="136" t="e">
        <f t="shared" si="24"/>
        <v>#DIV/0!</v>
      </c>
      <c r="AB312" s="137">
        <f t="shared" si="25"/>
        <v>0</v>
      </c>
      <c r="AC312" s="138"/>
      <c r="AD312" s="138"/>
    </row>
    <row r="313" spans="1:30" s="134" customFormat="1" ht="12" hidden="1">
      <c r="A313" s="101" t="s">
        <v>580</v>
      </c>
      <c r="B313" s="95" t="s">
        <v>221</v>
      </c>
      <c r="C313" s="131" t="s">
        <v>222</v>
      </c>
      <c r="D313" s="104"/>
      <c r="E313" s="104"/>
      <c r="F313" s="104">
        <f t="shared" si="11"/>
        <v>0</v>
      </c>
      <c r="G313" s="104"/>
      <c r="I313" s="135">
        <f t="shared" si="23"/>
        <v>952.5</v>
      </c>
      <c r="J313" s="135">
        <f t="shared" si="23"/>
        <v>941.8</v>
      </c>
      <c r="K313" s="136">
        <f t="shared" si="13"/>
        <v>0.988766404199475</v>
      </c>
      <c r="L313" s="137">
        <f t="shared" si="14"/>
        <v>-10.700000000000045</v>
      </c>
      <c r="M313" s="135">
        <v>952.5</v>
      </c>
      <c r="N313" s="135">
        <v>941.8</v>
      </c>
      <c r="O313" s="136">
        <f t="shared" si="15"/>
        <v>0.988766404199475</v>
      </c>
      <c r="P313" s="137">
        <f t="shared" si="16"/>
        <v>-10.700000000000045</v>
      </c>
      <c r="Q313" s="135"/>
      <c r="R313" s="135"/>
      <c r="S313" s="136" t="e">
        <f t="shared" si="17"/>
        <v>#DIV/0!</v>
      </c>
      <c r="T313" s="137">
        <f t="shared" si="18"/>
        <v>0</v>
      </c>
      <c r="U313" s="135"/>
      <c r="V313" s="135"/>
      <c r="W313" s="136" t="e">
        <f t="shared" si="19"/>
        <v>#DIV/0!</v>
      </c>
      <c r="X313" s="137">
        <f t="shared" si="20"/>
        <v>0</v>
      </c>
      <c r="Y313" s="135"/>
      <c r="Z313" s="135"/>
      <c r="AA313" s="136" t="e">
        <f t="shared" si="24"/>
        <v>#DIV/0!</v>
      </c>
      <c r="AB313" s="137">
        <f t="shared" si="25"/>
        <v>0</v>
      </c>
      <c r="AC313" s="138"/>
      <c r="AD313" s="138"/>
    </row>
    <row r="314" spans="1:30" s="106" customFormat="1" ht="12" hidden="1">
      <c r="A314" s="101" t="s">
        <v>580</v>
      </c>
      <c r="B314" s="102" t="s">
        <v>223</v>
      </c>
      <c r="C314" s="103" t="s">
        <v>1036</v>
      </c>
      <c r="D314" s="104"/>
      <c r="E314" s="104"/>
      <c r="F314" s="104">
        <f t="shared" si="11"/>
        <v>0</v>
      </c>
      <c r="G314" s="104"/>
      <c r="I314" s="107">
        <f t="shared" si="23"/>
        <v>36080.3</v>
      </c>
      <c r="J314" s="107">
        <f t="shared" si="23"/>
        <v>33719.9</v>
      </c>
      <c r="K314" s="108">
        <f t="shared" si="13"/>
        <v>0.9345792579329995</v>
      </c>
      <c r="L314" s="107">
        <f t="shared" si="14"/>
        <v>-2360.4000000000015</v>
      </c>
      <c r="M314" s="107">
        <f>SUM(M315)</f>
        <v>18750.7</v>
      </c>
      <c r="N314" s="107">
        <f>SUM(N315)</f>
        <v>17850.3</v>
      </c>
      <c r="O314" s="108">
        <f t="shared" si="15"/>
        <v>0.9519804593961825</v>
      </c>
      <c r="P314" s="107">
        <f t="shared" si="16"/>
        <v>-900.4000000000015</v>
      </c>
      <c r="Q314" s="107">
        <f>SUM(Q315)</f>
        <v>8470.9</v>
      </c>
      <c r="R314" s="107">
        <f>SUM(R315)</f>
        <v>7354.5</v>
      </c>
      <c r="S314" s="108">
        <f t="shared" si="17"/>
        <v>0.8682076284692299</v>
      </c>
      <c r="T314" s="109">
        <f t="shared" si="18"/>
        <v>-1116.3999999999996</v>
      </c>
      <c r="U314" s="107">
        <f>SUM(U315)</f>
        <v>7637.8</v>
      </c>
      <c r="V314" s="107">
        <f>SUM(V315)</f>
        <v>7309.8</v>
      </c>
      <c r="W314" s="108">
        <f t="shared" si="19"/>
        <v>0.9570556966665794</v>
      </c>
      <c r="X314" s="109">
        <f t="shared" si="20"/>
        <v>-328</v>
      </c>
      <c r="Y314" s="107">
        <f>SUM(Y315)</f>
        <v>1220.9</v>
      </c>
      <c r="Z314" s="107">
        <f>SUM(Z315)</f>
        <v>1205.3</v>
      </c>
      <c r="AA314" s="108">
        <f t="shared" si="24"/>
        <v>0.9872225407486279</v>
      </c>
      <c r="AB314" s="109">
        <f t="shared" si="25"/>
        <v>-15.600000000000136</v>
      </c>
      <c r="AC314" s="110">
        <f>SUM(M314,Q314,U314,Y314)</f>
        <v>36080.3</v>
      </c>
      <c r="AD314" s="110">
        <f>SUM(N314,R314,V314,Z314)</f>
        <v>33719.9</v>
      </c>
    </row>
    <row r="315" spans="1:30" s="134" customFormat="1" ht="12" hidden="1">
      <c r="A315" s="101" t="s">
        <v>580</v>
      </c>
      <c r="B315" s="95" t="s">
        <v>224</v>
      </c>
      <c r="C315" s="131" t="s">
        <v>225</v>
      </c>
      <c r="D315" s="104"/>
      <c r="E315" s="104"/>
      <c r="F315" s="104">
        <f t="shared" si="11"/>
        <v>0</v>
      </c>
      <c r="G315" s="104"/>
      <c r="I315" s="135">
        <f t="shared" si="23"/>
        <v>36080.3</v>
      </c>
      <c r="J315" s="135">
        <f t="shared" si="23"/>
        <v>33719.9</v>
      </c>
      <c r="K315" s="136">
        <f t="shared" si="13"/>
        <v>0.9345792579329995</v>
      </c>
      <c r="L315" s="137">
        <f t="shared" si="14"/>
        <v>-2360.4000000000015</v>
      </c>
      <c r="M315" s="135">
        <v>18750.7</v>
      </c>
      <c r="N315" s="135">
        <v>17850.3</v>
      </c>
      <c r="O315" s="136">
        <f t="shared" si="15"/>
        <v>0.9519804593961825</v>
      </c>
      <c r="P315" s="137">
        <f t="shared" si="16"/>
        <v>-900.4000000000015</v>
      </c>
      <c r="Q315" s="135">
        <v>8470.9</v>
      </c>
      <c r="R315" s="135">
        <v>7354.5</v>
      </c>
      <c r="S315" s="136">
        <f t="shared" si="17"/>
        <v>0.8682076284692299</v>
      </c>
      <c r="T315" s="137">
        <f t="shared" si="18"/>
        <v>-1116.3999999999996</v>
      </c>
      <c r="U315" s="135">
        <v>7637.8</v>
      </c>
      <c r="V315" s="135">
        <v>7309.8</v>
      </c>
      <c r="W315" s="136">
        <f t="shared" si="19"/>
        <v>0.9570556966665794</v>
      </c>
      <c r="X315" s="137">
        <f t="shared" si="20"/>
        <v>-328</v>
      </c>
      <c r="Y315" s="135">
        <v>1220.9</v>
      </c>
      <c r="Z315" s="135">
        <v>1205.3</v>
      </c>
      <c r="AA315" s="136">
        <f t="shared" si="24"/>
        <v>0.9872225407486279</v>
      </c>
      <c r="AB315" s="137">
        <f t="shared" si="25"/>
        <v>-15.600000000000136</v>
      </c>
      <c r="AC315" s="138"/>
      <c r="AD315" s="138"/>
    </row>
    <row r="316" spans="1:30" s="134" customFormat="1" ht="24" hidden="1">
      <c r="A316" s="101" t="s">
        <v>580</v>
      </c>
      <c r="B316" s="95" t="s">
        <v>1037</v>
      </c>
      <c r="C316" s="131" t="s">
        <v>1038</v>
      </c>
      <c r="D316" s="104"/>
      <c r="E316" s="104"/>
      <c r="F316" s="104">
        <f t="shared" si="11"/>
        <v>0</v>
      </c>
      <c r="G316" s="104"/>
      <c r="I316" s="135">
        <f t="shared" si="23"/>
        <v>0</v>
      </c>
      <c r="J316" s="135">
        <f t="shared" si="23"/>
        <v>0</v>
      </c>
      <c r="K316" s="136" t="e">
        <f t="shared" si="13"/>
        <v>#DIV/0!</v>
      </c>
      <c r="L316" s="137">
        <f t="shared" si="14"/>
        <v>0</v>
      </c>
      <c r="M316" s="135"/>
      <c r="N316" s="135"/>
      <c r="O316" s="136" t="e">
        <f t="shared" si="15"/>
        <v>#DIV/0!</v>
      </c>
      <c r="P316" s="137">
        <f t="shared" si="16"/>
        <v>0</v>
      </c>
      <c r="Q316" s="135"/>
      <c r="R316" s="135"/>
      <c r="S316" s="136" t="e">
        <f t="shared" si="17"/>
        <v>#DIV/0!</v>
      </c>
      <c r="T316" s="137">
        <f t="shared" si="18"/>
        <v>0</v>
      </c>
      <c r="U316" s="135"/>
      <c r="V316" s="135"/>
      <c r="W316" s="136" t="e">
        <f t="shared" si="19"/>
        <v>#DIV/0!</v>
      </c>
      <c r="X316" s="137">
        <f t="shared" si="20"/>
        <v>0</v>
      </c>
      <c r="Y316" s="135"/>
      <c r="Z316" s="135"/>
      <c r="AA316" s="136" t="e">
        <f t="shared" si="24"/>
        <v>#DIV/0!</v>
      </c>
      <c r="AB316" s="137">
        <f t="shared" si="25"/>
        <v>0</v>
      </c>
      <c r="AC316" s="138"/>
      <c r="AD316" s="138"/>
    </row>
    <row r="317" spans="1:30" s="106" customFormat="1" ht="12" hidden="1">
      <c r="A317" s="101" t="s">
        <v>580</v>
      </c>
      <c r="B317" s="102" t="s">
        <v>1039</v>
      </c>
      <c r="C317" s="103" t="s">
        <v>1040</v>
      </c>
      <c r="D317" s="104"/>
      <c r="E317" s="104"/>
      <c r="F317" s="104">
        <f t="shared" si="11"/>
        <v>0</v>
      </c>
      <c r="G317" s="104"/>
      <c r="I317" s="107">
        <f t="shared" si="23"/>
        <v>34343.1</v>
      </c>
      <c r="J317" s="107">
        <f t="shared" si="23"/>
        <v>31287.300000000003</v>
      </c>
      <c r="K317" s="108">
        <f t="shared" si="13"/>
        <v>0.9110214278850775</v>
      </c>
      <c r="L317" s="107">
        <f t="shared" si="14"/>
        <v>-3055.7999999999956</v>
      </c>
      <c r="M317" s="107">
        <f>SUM(M321:M322)</f>
        <v>34179.6</v>
      </c>
      <c r="N317" s="107">
        <f>SUM(N321:N322)</f>
        <v>31188.2</v>
      </c>
      <c r="O317" s="108">
        <f t="shared" si="15"/>
        <v>0.9124799588058374</v>
      </c>
      <c r="P317" s="107">
        <f t="shared" si="16"/>
        <v>-2991.399999999998</v>
      </c>
      <c r="Q317" s="107">
        <f>SUM(Q321:Q322)</f>
        <v>88</v>
      </c>
      <c r="R317" s="107">
        <f>SUM(R321:R322)</f>
        <v>28.4</v>
      </c>
      <c r="S317" s="108">
        <f t="shared" si="17"/>
        <v>0.3227272727272727</v>
      </c>
      <c r="T317" s="109">
        <f t="shared" si="18"/>
        <v>-59.6</v>
      </c>
      <c r="U317" s="107">
        <f>SUM(U321:U322)</f>
        <v>65.2</v>
      </c>
      <c r="V317" s="107">
        <f>SUM(V321:V322)</f>
        <v>63.4</v>
      </c>
      <c r="W317" s="108">
        <f t="shared" si="19"/>
        <v>0.9723926380368098</v>
      </c>
      <c r="X317" s="109">
        <f t="shared" si="20"/>
        <v>-1.8000000000000043</v>
      </c>
      <c r="Y317" s="107">
        <f>SUM(Y321:Y322)</f>
        <v>10.3</v>
      </c>
      <c r="Z317" s="107">
        <f>SUM(Z321:Z322)</f>
        <v>7.3</v>
      </c>
      <c r="AA317" s="108">
        <f t="shared" si="24"/>
        <v>0.7087378640776698</v>
      </c>
      <c r="AB317" s="109">
        <f t="shared" si="25"/>
        <v>-3.000000000000001</v>
      </c>
      <c r="AC317" s="110">
        <f>SUM(M317,Q317,U317,Y317)</f>
        <v>34343.1</v>
      </c>
      <c r="AD317" s="110">
        <f>SUM(N317,R317,V317,Z317)</f>
        <v>31287.300000000003</v>
      </c>
    </row>
    <row r="318" spans="1:30" s="134" customFormat="1" ht="12" hidden="1">
      <c r="A318" s="101" t="s">
        <v>580</v>
      </c>
      <c r="B318" s="95" t="s">
        <v>1041</v>
      </c>
      <c r="C318" s="131" t="s">
        <v>1042</v>
      </c>
      <c r="D318" s="104"/>
      <c r="E318" s="104"/>
      <c r="F318" s="104">
        <f t="shared" si="11"/>
        <v>0</v>
      </c>
      <c r="G318" s="104"/>
      <c r="I318" s="135">
        <f t="shared" si="23"/>
        <v>0</v>
      </c>
      <c r="J318" s="135">
        <f t="shared" si="23"/>
        <v>0</v>
      </c>
      <c r="K318" s="136" t="e">
        <f t="shared" si="13"/>
        <v>#DIV/0!</v>
      </c>
      <c r="L318" s="137">
        <f t="shared" si="14"/>
        <v>0</v>
      </c>
      <c r="M318" s="135"/>
      <c r="N318" s="135"/>
      <c r="O318" s="136" t="e">
        <f t="shared" si="15"/>
        <v>#DIV/0!</v>
      </c>
      <c r="P318" s="137">
        <f t="shared" si="16"/>
        <v>0</v>
      </c>
      <c r="Q318" s="135"/>
      <c r="R318" s="135"/>
      <c r="S318" s="136" t="e">
        <f t="shared" si="17"/>
        <v>#DIV/0!</v>
      </c>
      <c r="T318" s="137">
        <f t="shared" si="18"/>
        <v>0</v>
      </c>
      <c r="U318" s="135"/>
      <c r="V318" s="135"/>
      <c r="W318" s="136" t="e">
        <f t="shared" si="19"/>
        <v>#DIV/0!</v>
      </c>
      <c r="X318" s="137">
        <f t="shared" si="20"/>
        <v>0</v>
      </c>
      <c r="Y318" s="135"/>
      <c r="Z318" s="135"/>
      <c r="AA318" s="136" t="e">
        <f t="shared" si="24"/>
        <v>#DIV/0!</v>
      </c>
      <c r="AB318" s="137">
        <f t="shared" si="25"/>
        <v>0</v>
      </c>
      <c r="AC318" s="138"/>
      <c r="AD318" s="138"/>
    </row>
    <row r="319" spans="1:30" s="134" customFormat="1" ht="12" hidden="1">
      <c r="A319" s="101" t="s">
        <v>580</v>
      </c>
      <c r="B319" s="95" t="s">
        <v>1043</v>
      </c>
      <c r="C319" s="131" t="s">
        <v>1044</v>
      </c>
      <c r="D319" s="104"/>
      <c r="E319" s="104"/>
      <c r="F319" s="104">
        <f t="shared" si="11"/>
        <v>0</v>
      </c>
      <c r="G319" s="104"/>
      <c r="I319" s="135">
        <f t="shared" si="23"/>
        <v>0</v>
      </c>
      <c r="J319" s="135">
        <f t="shared" si="23"/>
        <v>0</v>
      </c>
      <c r="K319" s="136" t="e">
        <f t="shared" si="13"/>
        <v>#DIV/0!</v>
      </c>
      <c r="L319" s="137">
        <f t="shared" si="14"/>
        <v>0</v>
      </c>
      <c r="M319" s="135"/>
      <c r="N319" s="135"/>
      <c r="O319" s="136" t="e">
        <f t="shared" si="15"/>
        <v>#DIV/0!</v>
      </c>
      <c r="P319" s="137">
        <f t="shared" si="16"/>
        <v>0</v>
      </c>
      <c r="Q319" s="135"/>
      <c r="R319" s="135"/>
      <c r="S319" s="136" t="e">
        <f t="shared" si="17"/>
        <v>#DIV/0!</v>
      </c>
      <c r="T319" s="137">
        <f t="shared" si="18"/>
        <v>0</v>
      </c>
      <c r="U319" s="135"/>
      <c r="V319" s="135"/>
      <c r="W319" s="136" t="e">
        <f t="shared" si="19"/>
        <v>#DIV/0!</v>
      </c>
      <c r="X319" s="137">
        <f t="shared" si="20"/>
        <v>0</v>
      </c>
      <c r="Y319" s="135"/>
      <c r="Z319" s="135"/>
      <c r="AA319" s="136" t="e">
        <f t="shared" si="24"/>
        <v>#DIV/0!</v>
      </c>
      <c r="AB319" s="137">
        <f t="shared" si="25"/>
        <v>0</v>
      </c>
      <c r="AC319" s="138"/>
      <c r="AD319" s="138"/>
    </row>
    <row r="320" spans="1:30" s="134" customFormat="1" ht="24" hidden="1">
      <c r="A320" s="101" t="s">
        <v>580</v>
      </c>
      <c r="B320" s="95" t="s">
        <v>1045</v>
      </c>
      <c r="C320" s="131" t="s">
        <v>1046</v>
      </c>
      <c r="D320" s="104"/>
      <c r="E320" s="104"/>
      <c r="F320" s="104">
        <f t="shared" si="11"/>
        <v>0</v>
      </c>
      <c r="G320" s="104"/>
      <c r="I320" s="135">
        <f t="shared" si="23"/>
        <v>0</v>
      </c>
      <c r="J320" s="135">
        <f t="shared" si="23"/>
        <v>0</v>
      </c>
      <c r="K320" s="136" t="e">
        <f t="shared" si="13"/>
        <v>#DIV/0!</v>
      </c>
      <c r="L320" s="137">
        <f t="shared" si="14"/>
        <v>0</v>
      </c>
      <c r="M320" s="135"/>
      <c r="N320" s="135"/>
      <c r="O320" s="136" t="e">
        <f t="shared" si="15"/>
        <v>#DIV/0!</v>
      </c>
      <c r="P320" s="137">
        <f t="shared" si="16"/>
        <v>0</v>
      </c>
      <c r="Q320" s="135"/>
      <c r="R320" s="135"/>
      <c r="S320" s="136" t="e">
        <f t="shared" si="17"/>
        <v>#DIV/0!</v>
      </c>
      <c r="T320" s="137">
        <f t="shared" si="18"/>
        <v>0</v>
      </c>
      <c r="U320" s="135"/>
      <c r="V320" s="135"/>
      <c r="W320" s="136" t="e">
        <f t="shared" si="19"/>
        <v>#DIV/0!</v>
      </c>
      <c r="X320" s="137">
        <f t="shared" si="20"/>
        <v>0</v>
      </c>
      <c r="Y320" s="135"/>
      <c r="Z320" s="135"/>
      <c r="AA320" s="136" t="e">
        <f t="shared" si="24"/>
        <v>#DIV/0!</v>
      </c>
      <c r="AB320" s="137">
        <f t="shared" si="25"/>
        <v>0</v>
      </c>
      <c r="AC320" s="138"/>
      <c r="AD320" s="138"/>
    </row>
    <row r="321" spans="1:30" s="134" customFormat="1" ht="12" hidden="1">
      <c r="A321" s="101" t="s">
        <v>580</v>
      </c>
      <c r="B321" s="95" t="s">
        <v>1047</v>
      </c>
      <c r="C321" s="131" t="s">
        <v>1048</v>
      </c>
      <c r="D321" s="104"/>
      <c r="E321" s="104"/>
      <c r="F321" s="104">
        <f t="shared" si="11"/>
        <v>0</v>
      </c>
      <c r="G321" s="104"/>
      <c r="I321" s="135">
        <f t="shared" si="23"/>
        <v>34343.1</v>
      </c>
      <c r="J321" s="135">
        <f t="shared" si="23"/>
        <v>31287.300000000003</v>
      </c>
      <c r="K321" s="136">
        <f t="shared" si="13"/>
        <v>0.9110214278850775</v>
      </c>
      <c r="L321" s="137">
        <f t="shared" si="14"/>
        <v>-3055.7999999999956</v>
      </c>
      <c r="M321" s="135">
        <v>34179.6</v>
      </c>
      <c r="N321" s="135">
        <v>31188.2</v>
      </c>
      <c r="O321" s="136">
        <f t="shared" si="15"/>
        <v>0.9124799588058374</v>
      </c>
      <c r="P321" s="137">
        <f t="shared" si="16"/>
        <v>-2991.399999999998</v>
      </c>
      <c r="Q321" s="135">
        <v>88</v>
      </c>
      <c r="R321" s="135">
        <v>28.4</v>
      </c>
      <c r="S321" s="136">
        <f t="shared" si="17"/>
        <v>0.3227272727272727</v>
      </c>
      <c r="T321" s="137">
        <f t="shared" si="18"/>
        <v>-59.6</v>
      </c>
      <c r="U321" s="135">
        <v>65.2</v>
      </c>
      <c r="V321" s="135">
        <v>63.4</v>
      </c>
      <c r="W321" s="136">
        <f t="shared" si="19"/>
        <v>0.9723926380368098</v>
      </c>
      <c r="X321" s="137">
        <f t="shared" si="20"/>
        <v>-1.8000000000000043</v>
      </c>
      <c r="Y321" s="135">
        <v>10.3</v>
      </c>
      <c r="Z321" s="135">
        <v>7.3</v>
      </c>
      <c r="AA321" s="136">
        <f t="shared" si="24"/>
        <v>0.7087378640776698</v>
      </c>
      <c r="AB321" s="137">
        <f t="shared" si="25"/>
        <v>-3.000000000000001</v>
      </c>
      <c r="AC321" s="138"/>
      <c r="AD321" s="138"/>
    </row>
    <row r="322" spans="1:30" s="134" customFormat="1" ht="24" hidden="1">
      <c r="A322" s="101" t="s">
        <v>580</v>
      </c>
      <c r="B322" s="95" t="s">
        <v>1049</v>
      </c>
      <c r="C322" s="131" t="s">
        <v>1050</v>
      </c>
      <c r="D322" s="104"/>
      <c r="E322" s="104"/>
      <c r="F322" s="104">
        <f t="shared" si="11"/>
        <v>0</v>
      </c>
      <c r="G322" s="104"/>
      <c r="I322" s="135">
        <f t="shared" si="23"/>
        <v>0</v>
      </c>
      <c r="J322" s="135">
        <f t="shared" si="23"/>
        <v>0</v>
      </c>
      <c r="K322" s="136" t="e">
        <f t="shared" si="13"/>
        <v>#DIV/0!</v>
      </c>
      <c r="L322" s="137">
        <f t="shared" si="14"/>
        <v>0</v>
      </c>
      <c r="M322" s="135"/>
      <c r="N322" s="135"/>
      <c r="O322" s="136" t="e">
        <f t="shared" si="15"/>
        <v>#DIV/0!</v>
      </c>
      <c r="P322" s="137">
        <f t="shared" si="16"/>
        <v>0</v>
      </c>
      <c r="Q322" s="135"/>
      <c r="R322" s="135"/>
      <c r="S322" s="136" t="e">
        <f t="shared" si="17"/>
        <v>#DIV/0!</v>
      </c>
      <c r="T322" s="137">
        <f t="shared" si="18"/>
        <v>0</v>
      </c>
      <c r="U322" s="135"/>
      <c r="V322" s="135"/>
      <c r="W322" s="136" t="e">
        <f t="shared" si="19"/>
        <v>#DIV/0!</v>
      </c>
      <c r="X322" s="137">
        <f t="shared" si="20"/>
        <v>0</v>
      </c>
      <c r="Y322" s="135"/>
      <c r="Z322" s="135"/>
      <c r="AA322" s="108" t="e">
        <f t="shared" si="24"/>
        <v>#DIV/0!</v>
      </c>
      <c r="AB322" s="109">
        <f t="shared" si="25"/>
        <v>0</v>
      </c>
      <c r="AC322" s="138">
        <f>SUM(M322,Q322,U322,Y322)</f>
        <v>0</v>
      </c>
      <c r="AD322" s="138">
        <f>SUM(N322,R322,V322,Z322)</f>
        <v>0</v>
      </c>
    </row>
    <row r="323" spans="1:30" s="106" customFormat="1" ht="12" hidden="1">
      <c r="A323" s="101" t="s">
        <v>580</v>
      </c>
      <c r="B323" s="102" t="s">
        <v>226</v>
      </c>
      <c r="C323" s="103" t="s">
        <v>510</v>
      </c>
      <c r="D323" s="104"/>
      <c r="E323" s="104"/>
      <c r="F323" s="104">
        <f t="shared" si="11"/>
        <v>0</v>
      </c>
      <c r="G323" s="104"/>
      <c r="I323" s="107">
        <f t="shared" si="23"/>
        <v>1280.1</v>
      </c>
      <c r="J323" s="107">
        <f t="shared" si="23"/>
        <v>1029.2</v>
      </c>
      <c r="K323" s="108">
        <f t="shared" si="13"/>
        <v>0.8039996875244122</v>
      </c>
      <c r="L323" s="107">
        <f t="shared" si="14"/>
        <v>-250.89999999999986</v>
      </c>
      <c r="M323" s="107">
        <f>SUM(M325:M327)</f>
        <v>675.4</v>
      </c>
      <c r="N323" s="107">
        <f>SUM(N325:N327)</f>
        <v>575.7</v>
      </c>
      <c r="O323" s="108">
        <f t="shared" si="15"/>
        <v>0.8523837725792124</v>
      </c>
      <c r="P323" s="107">
        <f t="shared" si="16"/>
        <v>-99.69999999999993</v>
      </c>
      <c r="Q323" s="107">
        <f>SUM(Q325:Q327)</f>
        <v>205.5</v>
      </c>
      <c r="R323" s="107">
        <f>SUM(R325:R327)</f>
        <v>158.9</v>
      </c>
      <c r="S323" s="108">
        <f t="shared" si="17"/>
        <v>0.7732360097323602</v>
      </c>
      <c r="T323" s="109">
        <f t="shared" si="18"/>
        <v>-46.599999999999994</v>
      </c>
      <c r="U323" s="107">
        <f>SUM(U325:U327)</f>
        <v>287.6</v>
      </c>
      <c r="V323" s="107">
        <f>SUM(V325:V327)</f>
        <v>204.6</v>
      </c>
      <c r="W323" s="108">
        <f t="shared" si="19"/>
        <v>0.7114047287899861</v>
      </c>
      <c r="X323" s="109">
        <f t="shared" si="20"/>
        <v>-83.00000000000003</v>
      </c>
      <c r="Y323" s="107">
        <f>SUM(Y325:Y327)</f>
        <v>111.6</v>
      </c>
      <c r="Z323" s="107">
        <f>SUM(Z325:Z327)</f>
        <v>90</v>
      </c>
      <c r="AA323" s="108">
        <f t="shared" si="24"/>
        <v>0.8064516129032259</v>
      </c>
      <c r="AB323" s="109">
        <f t="shared" si="25"/>
        <v>-21.599999999999994</v>
      </c>
      <c r="AC323" s="110"/>
      <c r="AD323" s="110"/>
    </row>
    <row r="324" spans="1:30" s="134" customFormat="1" ht="12" hidden="1">
      <c r="A324" s="101" t="s">
        <v>580</v>
      </c>
      <c r="B324" s="95" t="s">
        <v>228</v>
      </c>
      <c r="C324" s="131" t="s">
        <v>229</v>
      </c>
      <c r="D324" s="104"/>
      <c r="E324" s="104"/>
      <c r="F324" s="104">
        <f t="shared" si="11"/>
        <v>0</v>
      </c>
      <c r="G324" s="104"/>
      <c r="I324" s="135">
        <f t="shared" si="23"/>
        <v>0</v>
      </c>
      <c r="J324" s="135">
        <f t="shared" si="23"/>
        <v>0</v>
      </c>
      <c r="K324" s="136" t="e">
        <f t="shared" si="13"/>
        <v>#DIV/0!</v>
      </c>
      <c r="L324" s="137">
        <f t="shared" si="14"/>
        <v>0</v>
      </c>
      <c r="M324" s="135"/>
      <c r="N324" s="135"/>
      <c r="O324" s="136" t="e">
        <f t="shared" si="15"/>
        <v>#DIV/0!</v>
      </c>
      <c r="P324" s="137">
        <f t="shared" si="16"/>
        <v>0</v>
      </c>
      <c r="Q324" s="135"/>
      <c r="R324" s="135"/>
      <c r="S324" s="136" t="e">
        <f t="shared" si="17"/>
        <v>#DIV/0!</v>
      </c>
      <c r="T324" s="137">
        <f t="shared" si="18"/>
        <v>0</v>
      </c>
      <c r="U324" s="135"/>
      <c r="V324" s="135"/>
      <c r="W324" s="136" t="e">
        <f t="shared" si="19"/>
        <v>#DIV/0!</v>
      </c>
      <c r="X324" s="137">
        <f t="shared" si="20"/>
        <v>0</v>
      </c>
      <c r="Y324" s="135"/>
      <c r="Z324" s="135"/>
      <c r="AA324" s="136"/>
      <c r="AB324" s="137"/>
      <c r="AC324" s="138"/>
      <c r="AD324" s="138"/>
    </row>
    <row r="325" spans="1:30" s="134" customFormat="1" ht="12" hidden="1">
      <c r="A325" s="101" t="s">
        <v>580</v>
      </c>
      <c r="B325" s="95" t="s">
        <v>230</v>
      </c>
      <c r="C325" s="131" t="s">
        <v>231</v>
      </c>
      <c r="D325" s="104"/>
      <c r="E325" s="104"/>
      <c r="F325" s="104">
        <f t="shared" si="11"/>
        <v>0</v>
      </c>
      <c r="G325" s="104"/>
      <c r="I325" s="135">
        <f t="shared" si="23"/>
        <v>1280.1</v>
      </c>
      <c r="J325" s="135">
        <f t="shared" si="23"/>
        <v>1029.2</v>
      </c>
      <c r="K325" s="136">
        <f t="shared" si="13"/>
        <v>0.8039996875244122</v>
      </c>
      <c r="L325" s="137">
        <f t="shared" si="14"/>
        <v>-250.89999999999986</v>
      </c>
      <c r="M325" s="135">
        <v>675.4</v>
      </c>
      <c r="N325" s="135">
        <v>575.7</v>
      </c>
      <c r="O325" s="136">
        <f t="shared" si="15"/>
        <v>0.8523837725792124</v>
      </c>
      <c r="P325" s="137">
        <f t="shared" si="16"/>
        <v>-99.69999999999993</v>
      </c>
      <c r="Q325" s="135">
        <v>205.5</v>
      </c>
      <c r="R325" s="135">
        <v>158.9</v>
      </c>
      <c r="S325" s="136">
        <f t="shared" si="17"/>
        <v>0.7732360097323602</v>
      </c>
      <c r="T325" s="137">
        <f t="shared" si="18"/>
        <v>-46.599999999999994</v>
      </c>
      <c r="U325" s="135">
        <v>287.6</v>
      </c>
      <c r="V325" s="135">
        <v>204.6</v>
      </c>
      <c r="W325" s="136">
        <f t="shared" si="19"/>
        <v>0.7114047287899861</v>
      </c>
      <c r="X325" s="137">
        <f t="shared" si="20"/>
        <v>-83.00000000000003</v>
      </c>
      <c r="Y325" s="135">
        <v>111.6</v>
      </c>
      <c r="Z325" s="135">
        <v>90</v>
      </c>
      <c r="AA325" s="136">
        <f>Z325/Y325</f>
        <v>0.8064516129032259</v>
      </c>
      <c r="AB325" s="137">
        <f>Z325-Y325</f>
        <v>-21.599999999999994</v>
      </c>
      <c r="AC325" s="138"/>
      <c r="AD325" s="138"/>
    </row>
    <row r="326" spans="1:30" s="134" customFormat="1" ht="12" hidden="1">
      <c r="A326" s="101" t="s">
        <v>580</v>
      </c>
      <c r="B326" s="95" t="s">
        <v>234</v>
      </c>
      <c r="C326" s="131" t="s">
        <v>235</v>
      </c>
      <c r="D326" s="104"/>
      <c r="E326" s="104"/>
      <c r="F326" s="104">
        <f t="shared" si="11"/>
        <v>0</v>
      </c>
      <c r="G326" s="104"/>
      <c r="I326" s="135">
        <f t="shared" si="23"/>
        <v>0</v>
      </c>
      <c r="J326" s="135">
        <f t="shared" si="23"/>
        <v>0</v>
      </c>
      <c r="K326" s="136" t="e">
        <f t="shared" si="13"/>
        <v>#DIV/0!</v>
      </c>
      <c r="L326" s="137">
        <f t="shared" si="14"/>
        <v>0</v>
      </c>
      <c r="M326" s="135"/>
      <c r="N326" s="135"/>
      <c r="O326" s="136" t="e">
        <f t="shared" si="15"/>
        <v>#DIV/0!</v>
      </c>
      <c r="P326" s="137">
        <f t="shared" si="16"/>
        <v>0</v>
      </c>
      <c r="Q326" s="135"/>
      <c r="R326" s="135"/>
      <c r="S326" s="136" t="e">
        <f t="shared" si="17"/>
        <v>#DIV/0!</v>
      </c>
      <c r="T326" s="137">
        <f t="shared" si="18"/>
        <v>0</v>
      </c>
      <c r="U326" s="135"/>
      <c r="V326" s="135"/>
      <c r="W326" s="136" t="e">
        <f t="shared" si="19"/>
        <v>#DIV/0!</v>
      </c>
      <c r="X326" s="137">
        <f t="shared" si="20"/>
        <v>0</v>
      </c>
      <c r="Y326" s="135"/>
      <c r="Z326" s="135"/>
      <c r="AA326" s="136" t="e">
        <f>Z326/Y326</f>
        <v>#DIV/0!</v>
      </c>
      <c r="AB326" s="137">
        <f>Z326-Y326</f>
        <v>0</v>
      </c>
      <c r="AC326" s="138"/>
      <c r="AD326" s="138"/>
    </row>
    <row r="327" spans="1:30" s="134" customFormat="1" ht="12" hidden="1">
      <c r="A327" s="101" t="s">
        <v>580</v>
      </c>
      <c r="B327" s="95" t="s">
        <v>1051</v>
      </c>
      <c r="C327" s="131" t="s">
        <v>1052</v>
      </c>
      <c r="D327" s="104"/>
      <c r="E327" s="104"/>
      <c r="F327" s="104">
        <f t="shared" si="11"/>
        <v>0</v>
      </c>
      <c r="G327" s="104"/>
      <c r="I327" s="135">
        <f t="shared" si="23"/>
        <v>0</v>
      </c>
      <c r="J327" s="135">
        <f t="shared" si="23"/>
        <v>0</v>
      </c>
      <c r="K327" s="136" t="e">
        <f t="shared" si="13"/>
        <v>#DIV/0!</v>
      </c>
      <c r="L327" s="137">
        <f t="shared" si="14"/>
        <v>0</v>
      </c>
      <c r="M327" s="135"/>
      <c r="N327" s="135"/>
      <c r="O327" s="136" t="e">
        <f t="shared" si="15"/>
        <v>#DIV/0!</v>
      </c>
      <c r="P327" s="137">
        <f t="shared" si="16"/>
        <v>0</v>
      </c>
      <c r="Q327" s="135"/>
      <c r="R327" s="135"/>
      <c r="S327" s="136" t="e">
        <f t="shared" si="17"/>
        <v>#DIV/0!</v>
      </c>
      <c r="T327" s="137">
        <f t="shared" si="18"/>
        <v>0</v>
      </c>
      <c r="U327" s="135"/>
      <c r="V327" s="135"/>
      <c r="W327" s="136" t="e">
        <f t="shared" si="19"/>
        <v>#DIV/0!</v>
      </c>
      <c r="X327" s="137">
        <f t="shared" si="20"/>
        <v>0</v>
      </c>
      <c r="Y327" s="135"/>
      <c r="Z327" s="135"/>
      <c r="AA327" s="136" t="e">
        <f>Z327/Y327</f>
        <v>#DIV/0!</v>
      </c>
      <c r="AB327" s="137">
        <f>Z327-Y327</f>
        <v>0</v>
      </c>
      <c r="AC327" s="138"/>
      <c r="AD327" s="138"/>
    </row>
    <row r="328" spans="1:30" s="106" customFormat="1" ht="12" hidden="1">
      <c r="A328" s="101" t="s">
        <v>580</v>
      </c>
      <c r="B328" s="102" t="s">
        <v>236</v>
      </c>
      <c r="C328" s="103" t="s">
        <v>175</v>
      </c>
      <c r="D328" s="104"/>
      <c r="E328" s="104"/>
      <c r="F328" s="104">
        <f t="shared" si="11"/>
        <v>0</v>
      </c>
      <c r="G328" s="104"/>
      <c r="I328" s="107">
        <f t="shared" si="23"/>
        <v>31130</v>
      </c>
      <c r="J328" s="107">
        <f t="shared" si="23"/>
        <v>26343.4</v>
      </c>
      <c r="K328" s="108">
        <f t="shared" si="13"/>
        <v>0.8462383552842917</v>
      </c>
      <c r="L328" s="107">
        <f t="shared" si="14"/>
        <v>-4786.5999999999985</v>
      </c>
      <c r="M328" s="107">
        <v>5025.7</v>
      </c>
      <c r="N328" s="107">
        <v>5025.7</v>
      </c>
      <c r="O328" s="108">
        <f t="shared" si="15"/>
        <v>1</v>
      </c>
      <c r="P328" s="107">
        <f t="shared" si="16"/>
        <v>0</v>
      </c>
      <c r="Q328" s="107">
        <v>16491.6</v>
      </c>
      <c r="R328" s="107">
        <v>13557</v>
      </c>
      <c r="S328" s="108">
        <f t="shared" si="17"/>
        <v>0.82205486429455</v>
      </c>
      <c r="T328" s="109">
        <f t="shared" si="18"/>
        <v>-2934.5999999999985</v>
      </c>
      <c r="U328" s="107">
        <v>2332.5</v>
      </c>
      <c r="V328" s="107">
        <v>1432.5</v>
      </c>
      <c r="W328" s="108">
        <f t="shared" si="19"/>
        <v>0.6141479099678456</v>
      </c>
      <c r="X328" s="109">
        <f t="shared" si="20"/>
        <v>-900</v>
      </c>
      <c r="Y328" s="107">
        <v>7280.2</v>
      </c>
      <c r="Z328" s="107">
        <v>6328.2</v>
      </c>
      <c r="AA328" s="108">
        <f>Z328/Y328</f>
        <v>0.8692343616933601</v>
      </c>
      <c r="AB328" s="109">
        <f>Z328-Y328</f>
        <v>-952</v>
      </c>
      <c r="AC328" s="110"/>
      <c r="AD328" s="110"/>
    </row>
    <row r="329" spans="1:30" s="134" customFormat="1" ht="12" hidden="1">
      <c r="A329" s="101" t="s">
        <v>580</v>
      </c>
      <c r="B329" s="205" t="s">
        <v>1053</v>
      </c>
      <c r="C329" s="101" t="s">
        <v>511</v>
      </c>
      <c r="D329" s="104"/>
      <c r="E329" s="104"/>
      <c r="F329" s="104">
        <f t="shared" si="11"/>
        <v>0</v>
      </c>
      <c r="G329" s="104"/>
      <c r="I329" s="101">
        <f>SUM(I279,I291,I295,I302,I307,I309,I314,I317,I323,I328,I289)</f>
        <v>606779.3900000001</v>
      </c>
      <c r="J329" s="101">
        <f>SUM(J279,J291,J295,J302,J307,J309,J314,J317,J323,J328,J289)</f>
        <v>521963.7</v>
      </c>
      <c r="K329" s="108">
        <f t="shared" si="13"/>
        <v>0.8602198898021238</v>
      </c>
      <c r="L329" s="107">
        <f t="shared" si="14"/>
        <v>-84815.69000000012</v>
      </c>
      <c r="M329" s="101">
        <f>SUM(M279,M291,M295,M302,M307,M309,M314,M317,M323,M328,M289)</f>
        <v>452123.89</v>
      </c>
      <c r="N329" s="101">
        <f>SUM(N279,N291,N295,N302,N307,N309,N314,N317,N323,N328,N289)</f>
        <v>409832.9</v>
      </c>
      <c r="O329" s="108">
        <f t="shared" si="15"/>
        <v>0.906461501072195</v>
      </c>
      <c r="P329" s="107">
        <f t="shared" si="16"/>
        <v>-42290.98999999999</v>
      </c>
      <c r="Q329" s="101">
        <f>SUM(Q279,Q291,Q295,Q302,Q309,Q314,Q317,Q323,Q328,Q289)</f>
        <v>54321</v>
      </c>
      <c r="R329" s="101">
        <f>SUM(R279,R291,R295,R302,R309,R314,R317,R323,R328,R289)</f>
        <v>34202.9</v>
      </c>
      <c r="S329" s="108">
        <f t="shared" si="17"/>
        <v>0.6296441523536017</v>
      </c>
      <c r="T329" s="109">
        <f t="shared" si="18"/>
        <v>-20118.1</v>
      </c>
      <c r="U329" s="101">
        <f>SUM(U279,U291,U295,U302,U309,U314,U317,U323,U328,U289)</f>
        <v>75394.7</v>
      </c>
      <c r="V329" s="101">
        <f>SUM(V279,V291,V295,V302,V309,V314,V317,V323,V328,V289)</f>
        <v>63454</v>
      </c>
      <c r="W329" s="108">
        <f t="shared" si="19"/>
        <v>0.8416241459943471</v>
      </c>
      <c r="X329" s="109">
        <f t="shared" si="20"/>
        <v>-11940.699999999997</v>
      </c>
      <c r="Y329" s="101">
        <f>SUM(Y279,Y291,Y295,Y302,Y309,Y314,Y317,Y323,Y328,Y289)</f>
        <v>24939.8</v>
      </c>
      <c r="Z329" s="101">
        <f>SUM(Z279,Z291,Z295,Z302,Z309,Z314,Z317,Z323,Z328,Z289)</f>
        <v>14473.900000000001</v>
      </c>
      <c r="AA329" s="108">
        <f>Z329/Y329</f>
        <v>0.5803534912068261</v>
      </c>
      <c r="AB329" s="109">
        <f>Z329-Y329</f>
        <v>-10465.899999999998</v>
      </c>
      <c r="AC329" s="206">
        <f>SUM(M329,Q329,U329,Y329)</f>
        <v>606779.39</v>
      </c>
      <c r="AD329" s="206">
        <f>SUM(N329,R329,V329,Z329)</f>
        <v>521963.70000000007</v>
      </c>
    </row>
    <row r="330" spans="1:30" s="134" customFormat="1" ht="12">
      <c r="A330" s="101"/>
      <c r="B330" s="205"/>
      <c r="C330" s="207" t="s">
        <v>1054</v>
      </c>
      <c r="D330" s="104">
        <v>24250.5</v>
      </c>
      <c r="E330" s="104">
        <v>8187.2</v>
      </c>
      <c r="F330" s="104" t="s">
        <v>1055</v>
      </c>
      <c r="G330" s="104" t="s">
        <v>1055</v>
      </c>
      <c r="I330" s="101"/>
      <c r="J330" s="101"/>
      <c r="K330" s="108"/>
      <c r="L330" s="107"/>
      <c r="M330" s="101"/>
      <c r="N330" s="101"/>
      <c r="O330" s="108"/>
      <c r="P330" s="107"/>
      <c r="Q330" s="101"/>
      <c r="R330" s="101"/>
      <c r="S330" s="108"/>
      <c r="T330" s="109"/>
      <c r="U330" s="101"/>
      <c r="V330" s="101"/>
      <c r="W330" s="108"/>
      <c r="X330" s="109"/>
      <c r="Y330" s="101"/>
      <c r="Z330" s="101"/>
      <c r="AA330" s="108"/>
      <c r="AB330" s="109"/>
      <c r="AC330" s="206"/>
      <c r="AD330" s="206"/>
    </row>
    <row r="332" ht="15.75" customHeight="1"/>
  </sheetData>
  <sheetProtection/>
  <mergeCells count="5">
    <mergeCell ref="A11:J11"/>
    <mergeCell ref="A13:B14"/>
    <mergeCell ref="C13:C14"/>
    <mergeCell ref="D13:F13"/>
    <mergeCell ref="G13:G14"/>
  </mergeCells>
  <printOptions/>
  <pageMargins left="0.7874015748031497" right="0" top="0" bottom="0" header="0" footer="0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5"/>
  <sheetViews>
    <sheetView zoomScalePageLayoutView="0" workbookViewId="0" topLeftCell="A358">
      <selection activeCell="D5" sqref="D5"/>
    </sheetView>
  </sheetViews>
  <sheetFormatPr defaultColWidth="9.140625" defaultRowHeight="15"/>
  <cols>
    <col min="1" max="1" width="11.57421875" style="8" customWidth="1"/>
    <col min="2" max="2" width="7.57421875" style="8" customWidth="1"/>
    <col min="3" max="3" width="52.8515625" style="10" customWidth="1"/>
    <col min="4" max="4" width="16.421875" style="8" customWidth="1"/>
    <col min="5" max="5" width="14.57421875" style="8" customWidth="1"/>
    <col min="6" max="6" width="15.00390625" style="8" customWidth="1"/>
    <col min="7" max="7" width="14.421875" style="8" customWidth="1"/>
    <col min="8" max="16384" width="9.140625" style="8" customWidth="1"/>
  </cols>
  <sheetData>
    <row r="1" spans="4:6" ht="15.75">
      <c r="D1" s="249" t="s">
        <v>19</v>
      </c>
      <c r="E1" s="250"/>
      <c r="F1" s="250"/>
    </row>
    <row r="2" spans="4:6" ht="15.75">
      <c r="D2" s="249" t="s">
        <v>502</v>
      </c>
      <c r="E2" s="250"/>
      <c r="F2" s="250"/>
    </row>
    <row r="3" spans="4:6" ht="15.75">
      <c r="D3" s="249" t="s">
        <v>20</v>
      </c>
      <c r="E3" s="250"/>
      <c r="F3" s="250"/>
    </row>
    <row r="4" spans="4:5" ht="15.75">
      <c r="D4" s="249" t="s">
        <v>1066</v>
      </c>
      <c r="E4" s="250"/>
    </row>
    <row r="5" ht="15.75">
      <c r="D5" s="10"/>
    </row>
    <row r="6" spans="1:7" ht="55.5" customHeight="1">
      <c r="A6" s="255" t="s">
        <v>566</v>
      </c>
      <c r="B6" s="256"/>
      <c r="C6" s="256"/>
      <c r="D6" s="256"/>
      <c r="E6" s="257"/>
      <c r="F6" s="257"/>
      <c r="G6" s="257"/>
    </row>
    <row r="8" spans="1:7" ht="15.75">
      <c r="A8" s="251" t="s">
        <v>160</v>
      </c>
      <c r="B8" s="251" t="s">
        <v>161</v>
      </c>
      <c r="C8" s="259" t="s">
        <v>162</v>
      </c>
      <c r="D8" s="251" t="s">
        <v>130</v>
      </c>
      <c r="E8" s="252"/>
      <c r="F8" s="252"/>
      <c r="G8" s="253" t="s">
        <v>403</v>
      </c>
    </row>
    <row r="9" spans="1:7" ht="31.5">
      <c r="A9" s="258"/>
      <c r="B9" s="258"/>
      <c r="C9" s="258"/>
      <c r="D9" s="11" t="s">
        <v>400</v>
      </c>
      <c r="E9" s="11" t="s">
        <v>401</v>
      </c>
      <c r="F9" s="11" t="s">
        <v>402</v>
      </c>
      <c r="G9" s="254"/>
    </row>
    <row r="10" spans="1:7" ht="15.75">
      <c r="A10" s="12">
        <v>1</v>
      </c>
      <c r="B10" s="12">
        <v>2</v>
      </c>
      <c r="C10" s="14">
        <v>3</v>
      </c>
      <c r="D10" s="12">
        <v>4</v>
      </c>
      <c r="E10" s="15" t="s">
        <v>504</v>
      </c>
      <c r="F10" s="15" t="s">
        <v>505</v>
      </c>
      <c r="G10" s="15" t="s">
        <v>132</v>
      </c>
    </row>
    <row r="11" spans="1:7" ht="15.75">
      <c r="A11" s="24"/>
      <c r="B11" s="24"/>
      <c r="C11" s="34"/>
      <c r="D11" s="24"/>
      <c r="E11" s="16"/>
      <c r="F11" s="16"/>
      <c r="G11" s="16"/>
    </row>
    <row r="12" spans="1:7" s="19" customFormat="1" ht="78.75">
      <c r="A12" s="12" t="s">
        <v>196</v>
      </c>
      <c r="B12" s="12"/>
      <c r="C12" s="26" t="s">
        <v>71</v>
      </c>
      <c r="D12" s="22">
        <f>D13+D31+D44+D57+D64</f>
        <v>771969.6</v>
      </c>
      <c r="E12" s="22">
        <f>E13+E31+E44+E57+E64</f>
        <v>383400.9</v>
      </c>
      <c r="F12" s="22">
        <f>D12-E12</f>
        <v>388568.69999999995</v>
      </c>
      <c r="G12" s="23">
        <f>E12/D12</f>
        <v>0.49665284746964133</v>
      </c>
    </row>
    <row r="13" spans="1:7" s="19" customFormat="1" ht="101.25" customHeight="1">
      <c r="A13" s="12" t="s">
        <v>70</v>
      </c>
      <c r="B13" s="12"/>
      <c r="C13" s="26" t="s">
        <v>72</v>
      </c>
      <c r="D13" s="22">
        <f>D14+D19+D23+D25+D29+D16</f>
        <v>379155.5</v>
      </c>
      <c r="E13" s="22">
        <f>E14+E19+E23+E25+E29+E16</f>
        <v>177070.69999999998</v>
      </c>
      <c r="F13" s="22">
        <f aca="true" t="shared" si="0" ref="F13:F80">D13-E13</f>
        <v>202084.80000000002</v>
      </c>
      <c r="G13" s="23">
        <f aca="true" t="shared" si="1" ref="G13:G80">E13/D13</f>
        <v>0.46701340215294246</v>
      </c>
    </row>
    <row r="14" spans="1:7" s="19" customFormat="1" ht="47.25">
      <c r="A14" s="24" t="s">
        <v>73</v>
      </c>
      <c r="B14" s="24"/>
      <c r="C14" s="21" t="s">
        <v>74</v>
      </c>
      <c r="D14" s="17">
        <f>D15</f>
        <v>86722</v>
      </c>
      <c r="E14" s="17">
        <f>E15</f>
        <v>41368.7</v>
      </c>
      <c r="F14" s="17">
        <f t="shared" si="0"/>
        <v>45353.3</v>
      </c>
      <c r="G14" s="18">
        <f t="shared" si="1"/>
        <v>0.47702659071515874</v>
      </c>
    </row>
    <row r="15" spans="1:7" s="19" customFormat="1" ht="37.5" customHeight="1">
      <c r="A15" s="24"/>
      <c r="B15" s="24" t="s">
        <v>189</v>
      </c>
      <c r="C15" s="21" t="s">
        <v>273</v>
      </c>
      <c r="D15" s="17">
        <v>86722</v>
      </c>
      <c r="E15" s="17">
        <v>41368.7</v>
      </c>
      <c r="F15" s="17">
        <f t="shared" si="0"/>
        <v>45353.3</v>
      </c>
      <c r="G15" s="18">
        <f t="shared" si="1"/>
        <v>0.47702659071515874</v>
      </c>
    </row>
    <row r="16" spans="1:7" s="19" customFormat="1" ht="48" customHeight="1">
      <c r="A16" s="24" t="s">
        <v>468</v>
      </c>
      <c r="B16" s="24"/>
      <c r="C16" s="21" t="s">
        <v>469</v>
      </c>
      <c r="D16" s="17">
        <f>D17+D18</f>
        <v>34401.1</v>
      </c>
      <c r="E16" s="17">
        <f>E17+E18</f>
        <v>9294.3</v>
      </c>
      <c r="F16" s="17">
        <f t="shared" si="0"/>
        <v>25106.8</v>
      </c>
      <c r="G16" s="18">
        <f t="shared" si="1"/>
        <v>0.27017450023400413</v>
      </c>
    </row>
    <row r="17" spans="1:7" s="19" customFormat="1" ht="47.25">
      <c r="A17" s="24"/>
      <c r="B17" s="24" t="s">
        <v>463</v>
      </c>
      <c r="C17" s="21" t="s">
        <v>464</v>
      </c>
      <c r="D17" s="17">
        <v>29901.1</v>
      </c>
      <c r="E17" s="17">
        <v>9294.3</v>
      </c>
      <c r="F17" s="17">
        <f t="shared" si="0"/>
        <v>20606.8</v>
      </c>
      <c r="G17" s="18">
        <f t="shared" si="1"/>
        <v>0.3108347184551739</v>
      </c>
    </row>
    <row r="18" spans="1:7" s="19" customFormat="1" ht="39" customHeight="1">
      <c r="A18" s="24"/>
      <c r="B18" s="24" t="s">
        <v>189</v>
      </c>
      <c r="C18" s="21" t="s">
        <v>273</v>
      </c>
      <c r="D18" s="17">
        <v>4500</v>
      </c>
      <c r="E18" s="17">
        <v>0</v>
      </c>
      <c r="F18" s="17">
        <f t="shared" si="0"/>
        <v>4500</v>
      </c>
      <c r="G18" s="18">
        <f t="shared" si="1"/>
        <v>0</v>
      </c>
    </row>
    <row r="19" spans="1:7" s="19" customFormat="1" ht="47.25">
      <c r="A19" s="24" t="s">
        <v>393</v>
      </c>
      <c r="B19" s="24"/>
      <c r="C19" s="21" t="s">
        <v>394</v>
      </c>
      <c r="D19" s="17">
        <f>D22+D21+D20</f>
        <v>2001.8</v>
      </c>
      <c r="E19" s="17">
        <f>E22+E21+E20</f>
        <v>623.5</v>
      </c>
      <c r="F19" s="17">
        <f t="shared" si="0"/>
        <v>1378.3</v>
      </c>
      <c r="G19" s="18">
        <f t="shared" si="1"/>
        <v>0.3114696772904386</v>
      </c>
    </row>
    <row r="20" spans="1:7" s="19" customFormat="1" ht="31.5">
      <c r="A20" s="24"/>
      <c r="B20" s="24" t="s">
        <v>168</v>
      </c>
      <c r="C20" s="21" t="s">
        <v>256</v>
      </c>
      <c r="D20" s="17">
        <v>12.2</v>
      </c>
      <c r="E20" s="17">
        <v>0</v>
      </c>
      <c r="F20" s="17">
        <f t="shared" si="0"/>
        <v>12.2</v>
      </c>
      <c r="G20" s="18">
        <f t="shared" si="1"/>
        <v>0</v>
      </c>
    </row>
    <row r="21" spans="1:7" s="19" customFormat="1" ht="31.5">
      <c r="A21" s="24"/>
      <c r="B21" s="24" t="s">
        <v>172</v>
      </c>
      <c r="C21" s="21" t="s">
        <v>173</v>
      </c>
      <c r="D21" s="17">
        <f>810.5-0.1</f>
        <v>810.4</v>
      </c>
      <c r="E21" s="17">
        <v>561.9</v>
      </c>
      <c r="F21" s="17">
        <f t="shared" si="0"/>
        <v>248.5</v>
      </c>
      <c r="G21" s="18">
        <f t="shared" si="1"/>
        <v>0.6933613030602171</v>
      </c>
    </row>
    <row r="22" spans="1:7" s="19" customFormat="1" ht="30.75" customHeight="1">
      <c r="A22" s="24"/>
      <c r="B22" s="24" t="s">
        <v>189</v>
      </c>
      <c r="C22" s="21" t="s">
        <v>273</v>
      </c>
      <c r="D22" s="17">
        <v>1179.2</v>
      </c>
      <c r="E22" s="17">
        <v>61.6</v>
      </c>
      <c r="F22" s="17">
        <f t="shared" si="0"/>
        <v>1117.6000000000001</v>
      </c>
      <c r="G22" s="18">
        <f t="shared" si="1"/>
        <v>0.05223880597014925</v>
      </c>
    </row>
    <row r="23" spans="1:7" s="19" customFormat="1" ht="83.25" customHeight="1">
      <c r="A23" s="24" t="s">
        <v>390</v>
      </c>
      <c r="B23" s="24"/>
      <c r="C23" s="21" t="s">
        <v>391</v>
      </c>
      <c r="D23" s="17">
        <f>D24</f>
        <v>85133.2</v>
      </c>
      <c r="E23" s="17">
        <f>E24</f>
        <v>42807.7</v>
      </c>
      <c r="F23" s="17">
        <f t="shared" si="0"/>
        <v>42325.5</v>
      </c>
      <c r="G23" s="18">
        <f t="shared" si="1"/>
        <v>0.5028320326265193</v>
      </c>
    </row>
    <row r="24" spans="1:7" s="19" customFormat="1" ht="33" customHeight="1">
      <c r="A24" s="24"/>
      <c r="B24" s="24" t="s">
        <v>189</v>
      </c>
      <c r="C24" s="21" t="s">
        <v>273</v>
      </c>
      <c r="D24" s="17">
        <f>85133.3-0.1</f>
        <v>85133.2</v>
      </c>
      <c r="E24" s="17">
        <v>42807.7</v>
      </c>
      <c r="F24" s="17">
        <f t="shared" si="0"/>
        <v>42325.5</v>
      </c>
      <c r="G24" s="18">
        <f t="shared" si="1"/>
        <v>0.5028320326265193</v>
      </c>
    </row>
    <row r="25" spans="1:7" s="19" customFormat="1" ht="78.75">
      <c r="A25" s="24" t="s">
        <v>113</v>
      </c>
      <c r="B25" s="24"/>
      <c r="C25" s="21" t="s">
        <v>114</v>
      </c>
      <c r="D25" s="17">
        <f>SUM(D26:D28)</f>
        <v>14283.3</v>
      </c>
      <c r="E25" s="17">
        <f>SUM(E26:E28)</f>
        <v>5654.900000000001</v>
      </c>
      <c r="F25" s="17">
        <f t="shared" si="0"/>
        <v>8628.399999999998</v>
      </c>
      <c r="G25" s="18">
        <f t="shared" si="1"/>
        <v>0.395909908774583</v>
      </c>
    </row>
    <row r="26" spans="1:7" s="19" customFormat="1" ht="78.75">
      <c r="A26" s="24"/>
      <c r="B26" s="24" t="s">
        <v>167</v>
      </c>
      <c r="C26" s="21" t="s">
        <v>255</v>
      </c>
      <c r="D26" s="17">
        <v>249.4</v>
      </c>
      <c r="E26" s="17">
        <v>87.3</v>
      </c>
      <c r="F26" s="17">
        <f t="shared" si="0"/>
        <v>162.10000000000002</v>
      </c>
      <c r="G26" s="18">
        <f t="shared" si="1"/>
        <v>0.3500400962309543</v>
      </c>
    </row>
    <row r="27" spans="1:7" s="19" customFormat="1" ht="31.5">
      <c r="A27" s="24"/>
      <c r="B27" s="24" t="s">
        <v>168</v>
      </c>
      <c r="C27" s="21" t="s">
        <v>256</v>
      </c>
      <c r="D27" s="17">
        <v>172</v>
      </c>
      <c r="E27" s="17">
        <v>0</v>
      </c>
      <c r="F27" s="17">
        <f t="shared" si="0"/>
        <v>172</v>
      </c>
      <c r="G27" s="18">
        <f t="shared" si="1"/>
        <v>0</v>
      </c>
    </row>
    <row r="28" spans="1:7" s="19" customFormat="1" ht="31.5">
      <c r="A28" s="24"/>
      <c r="B28" s="24" t="s">
        <v>172</v>
      </c>
      <c r="C28" s="21" t="s">
        <v>173</v>
      </c>
      <c r="D28" s="17">
        <v>13861.9</v>
      </c>
      <c r="E28" s="17">
        <v>5567.6</v>
      </c>
      <c r="F28" s="17">
        <f t="shared" si="0"/>
        <v>8294.3</v>
      </c>
      <c r="G28" s="18">
        <f t="shared" si="1"/>
        <v>0.40164768177522564</v>
      </c>
    </row>
    <row r="29" spans="1:7" s="19" customFormat="1" ht="63" customHeight="1">
      <c r="A29" s="24" t="s">
        <v>395</v>
      </c>
      <c r="B29" s="24"/>
      <c r="C29" s="21" t="s">
        <v>396</v>
      </c>
      <c r="D29" s="17">
        <f>D30</f>
        <v>156614.1</v>
      </c>
      <c r="E29" s="17">
        <f>E30</f>
        <v>77321.6</v>
      </c>
      <c r="F29" s="17">
        <f t="shared" si="0"/>
        <v>79292.5</v>
      </c>
      <c r="G29" s="18">
        <f t="shared" si="1"/>
        <v>0.49370778237719337</v>
      </c>
    </row>
    <row r="30" spans="1:7" s="19" customFormat="1" ht="37.5" customHeight="1">
      <c r="A30" s="24"/>
      <c r="B30" s="24" t="s">
        <v>189</v>
      </c>
      <c r="C30" s="21" t="s">
        <v>273</v>
      </c>
      <c r="D30" s="17">
        <v>156614.1</v>
      </c>
      <c r="E30" s="17">
        <v>77321.6</v>
      </c>
      <c r="F30" s="17">
        <f t="shared" si="0"/>
        <v>79292.5</v>
      </c>
      <c r="G30" s="18">
        <f t="shared" si="1"/>
        <v>0.49370778237719337</v>
      </c>
    </row>
    <row r="31" spans="1:7" s="19" customFormat="1" ht="94.5">
      <c r="A31" s="12" t="s">
        <v>75</v>
      </c>
      <c r="B31" s="12"/>
      <c r="C31" s="26" t="s">
        <v>79</v>
      </c>
      <c r="D31" s="22">
        <f>D32+D36+D38+D40+D42+D34</f>
        <v>352488.7</v>
      </c>
      <c r="E31" s="22">
        <f>E32+E36+E38+E40+E42+E34</f>
        <v>186897</v>
      </c>
      <c r="F31" s="22">
        <f t="shared" si="0"/>
        <v>165591.7</v>
      </c>
      <c r="G31" s="23">
        <f t="shared" si="1"/>
        <v>0.5302212524827037</v>
      </c>
    </row>
    <row r="32" spans="1:7" s="19" customFormat="1" ht="64.5" customHeight="1">
      <c r="A32" s="24" t="s">
        <v>77</v>
      </c>
      <c r="B32" s="24"/>
      <c r="C32" s="21" t="s">
        <v>76</v>
      </c>
      <c r="D32" s="17">
        <f>D33</f>
        <v>43597.4</v>
      </c>
      <c r="E32" s="17">
        <f>E33</f>
        <v>22701.2</v>
      </c>
      <c r="F32" s="17">
        <f t="shared" si="0"/>
        <v>20896.2</v>
      </c>
      <c r="G32" s="18">
        <f t="shared" si="1"/>
        <v>0.5207007757343328</v>
      </c>
    </row>
    <row r="33" spans="1:7" s="19" customFormat="1" ht="30" customHeight="1">
      <c r="A33" s="24"/>
      <c r="B33" s="24" t="s">
        <v>189</v>
      </c>
      <c r="C33" s="21" t="s">
        <v>273</v>
      </c>
      <c r="D33" s="17">
        <v>43597.4</v>
      </c>
      <c r="E33" s="17">
        <v>22701.2</v>
      </c>
      <c r="F33" s="17">
        <f t="shared" si="0"/>
        <v>20896.2</v>
      </c>
      <c r="G33" s="18">
        <f t="shared" si="1"/>
        <v>0.5207007757343328</v>
      </c>
    </row>
    <row r="34" spans="1:7" s="19" customFormat="1" ht="78.75">
      <c r="A34" s="24" t="s">
        <v>470</v>
      </c>
      <c r="B34" s="24"/>
      <c r="C34" s="21" t="s">
        <v>471</v>
      </c>
      <c r="D34" s="17">
        <f>D35</f>
        <v>24668.2</v>
      </c>
      <c r="E34" s="17">
        <f>E35</f>
        <v>14429.8</v>
      </c>
      <c r="F34" s="17">
        <f t="shared" si="0"/>
        <v>10238.400000000001</v>
      </c>
      <c r="G34" s="18">
        <f t="shared" si="1"/>
        <v>0.5849555297913913</v>
      </c>
    </row>
    <row r="35" spans="1:7" s="19" customFormat="1" ht="30" customHeight="1">
      <c r="A35" s="24"/>
      <c r="B35" s="24" t="s">
        <v>168</v>
      </c>
      <c r="C35" s="21" t="s">
        <v>256</v>
      </c>
      <c r="D35" s="17">
        <v>24668.2</v>
      </c>
      <c r="E35" s="17">
        <v>14429.8</v>
      </c>
      <c r="F35" s="17">
        <f t="shared" si="0"/>
        <v>10238.400000000001</v>
      </c>
      <c r="G35" s="18">
        <f t="shared" si="1"/>
        <v>0.5849555297913913</v>
      </c>
    </row>
    <row r="36" spans="1:7" s="19" customFormat="1" ht="15.75" customHeight="1">
      <c r="A36" s="24" t="s">
        <v>121</v>
      </c>
      <c r="B36" s="24"/>
      <c r="C36" s="21" t="s">
        <v>91</v>
      </c>
      <c r="D36" s="17">
        <f>D37</f>
        <v>642.8</v>
      </c>
      <c r="E36" s="17">
        <f>E37</f>
        <v>290</v>
      </c>
      <c r="F36" s="17">
        <f t="shared" si="0"/>
        <v>352.79999999999995</v>
      </c>
      <c r="G36" s="18">
        <f t="shared" si="1"/>
        <v>0.4511512134411948</v>
      </c>
    </row>
    <row r="37" spans="1:7" s="19" customFormat="1" ht="31.5">
      <c r="A37" s="24"/>
      <c r="B37" s="24" t="s">
        <v>172</v>
      </c>
      <c r="C37" s="21" t="s">
        <v>173</v>
      </c>
      <c r="D37" s="17">
        <v>642.8</v>
      </c>
      <c r="E37" s="17">
        <v>290</v>
      </c>
      <c r="F37" s="17">
        <f t="shared" si="0"/>
        <v>352.79999999999995</v>
      </c>
      <c r="G37" s="18">
        <f t="shared" si="1"/>
        <v>0.4511512134411948</v>
      </c>
    </row>
    <row r="38" spans="1:7" s="19" customFormat="1" ht="78.75">
      <c r="A38" s="24" t="s">
        <v>392</v>
      </c>
      <c r="B38" s="24"/>
      <c r="C38" s="21" t="s">
        <v>391</v>
      </c>
      <c r="D38" s="17">
        <f>D39</f>
        <v>248542.1</v>
      </c>
      <c r="E38" s="17">
        <f>E39</f>
        <v>131135.1</v>
      </c>
      <c r="F38" s="17">
        <f t="shared" si="0"/>
        <v>117407</v>
      </c>
      <c r="G38" s="18">
        <f t="shared" si="1"/>
        <v>0.5276172527712609</v>
      </c>
    </row>
    <row r="39" spans="1:7" s="19" customFormat="1" ht="36" customHeight="1">
      <c r="A39" s="24"/>
      <c r="B39" s="24" t="s">
        <v>189</v>
      </c>
      <c r="C39" s="21" t="s">
        <v>273</v>
      </c>
      <c r="D39" s="17">
        <v>248542.1</v>
      </c>
      <c r="E39" s="17">
        <v>131135.1</v>
      </c>
      <c r="F39" s="17">
        <f t="shared" si="0"/>
        <v>117407</v>
      </c>
      <c r="G39" s="18">
        <f t="shared" si="1"/>
        <v>0.5276172527712609</v>
      </c>
    </row>
    <row r="40" spans="1:7" s="19" customFormat="1" ht="178.5" customHeight="1">
      <c r="A40" s="24" t="s">
        <v>397</v>
      </c>
      <c r="B40" s="24"/>
      <c r="C40" s="21" t="s">
        <v>101</v>
      </c>
      <c r="D40" s="17">
        <f>D41</f>
        <v>25493.5</v>
      </c>
      <c r="E40" s="17">
        <f>E41</f>
        <v>12743.3</v>
      </c>
      <c r="F40" s="17">
        <f t="shared" si="0"/>
        <v>12750.2</v>
      </c>
      <c r="G40" s="18">
        <f t="shared" si="1"/>
        <v>0.49986467138682406</v>
      </c>
    </row>
    <row r="41" spans="1:7" s="19" customFormat="1" ht="31.5" customHeight="1">
      <c r="A41" s="24"/>
      <c r="B41" s="24" t="s">
        <v>189</v>
      </c>
      <c r="C41" s="21" t="s">
        <v>273</v>
      </c>
      <c r="D41" s="17">
        <v>25493.5</v>
      </c>
      <c r="E41" s="17">
        <v>12743.3</v>
      </c>
      <c r="F41" s="17">
        <f t="shared" si="0"/>
        <v>12750.2</v>
      </c>
      <c r="G41" s="18">
        <f t="shared" si="1"/>
        <v>0.49986467138682406</v>
      </c>
    </row>
    <row r="42" spans="1:7" s="19" customFormat="1" ht="48.75" customHeight="1">
      <c r="A42" s="24" t="s">
        <v>102</v>
      </c>
      <c r="B42" s="24"/>
      <c r="C42" s="21" t="s">
        <v>103</v>
      </c>
      <c r="D42" s="17">
        <f>D43</f>
        <v>9544.7</v>
      </c>
      <c r="E42" s="17">
        <f>E43</f>
        <v>5597.6</v>
      </c>
      <c r="F42" s="17">
        <f t="shared" si="0"/>
        <v>3947.1000000000004</v>
      </c>
      <c r="G42" s="18">
        <f t="shared" si="1"/>
        <v>0.5864615964881034</v>
      </c>
    </row>
    <row r="43" spans="1:7" s="19" customFormat="1" ht="36.75" customHeight="1">
      <c r="A43" s="24"/>
      <c r="B43" s="24" t="s">
        <v>189</v>
      </c>
      <c r="C43" s="21" t="s">
        <v>273</v>
      </c>
      <c r="D43" s="17">
        <v>9544.7</v>
      </c>
      <c r="E43" s="17">
        <v>5597.6</v>
      </c>
      <c r="F43" s="17">
        <f t="shared" si="0"/>
        <v>3947.1000000000004</v>
      </c>
      <c r="G43" s="18">
        <f t="shared" si="1"/>
        <v>0.5864615964881034</v>
      </c>
    </row>
    <row r="44" spans="1:7" s="19" customFormat="1" ht="94.5" customHeight="1">
      <c r="A44" s="12" t="s">
        <v>78</v>
      </c>
      <c r="B44" s="12"/>
      <c r="C44" s="26" t="s">
        <v>80</v>
      </c>
      <c r="D44" s="22">
        <f>D45+D47+D49+D51</f>
        <v>28586.100000000002</v>
      </c>
      <c r="E44" s="22">
        <f>E45+E47+E49+E51</f>
        <v>14161.900000000001</v>
      </c>
      <c r="F44" s="22">
        <f t="shared" si="0"/>
        <v>14424.2</v>
      </c>
      <c r="G44" s="23">
        <f t="shared" si="1"/>
        <v>0.4954121058836288</v>
      </c>
    </row>
    <row r="45" spans="1:7" s="19" customFormat="1" ht="47.25">
      <c r="A45" s="24" t="s">
        <v>82</v>
      </c>
      <c r="B45" s="24"/>
      <c r="C45" s="21" t="s">
        <v>81</v>
      </c>
      <c r="D45" s="17">
        <f>D46</f>
        <v>11624.2</v>
      </c>
      <c r="E45" s="17">
        <f>E46</f>
        <v>5748.7</v>
      </c>
      <c r="F45" s="17">
        <f t="shared" si="0"/>
        <v>5875.500000000001</v>
      </c>
      <c r="G45" s="18">
        <f t="shared" si="1"/>
        <v>0.49454586122055705</v>
      </c>
    </row>
    <row r="46" spans="1:7" s="19" customFormat="1" ht="30" customHeight="1">
      <c r="A46" s="24"/>
      <c r="B46" s="24" t="s">
        <v>189</v>
      </c>
      <c r="C46" s="21" t="s">
        <v>273</v>
      </c>
      <c r="D46" s="17">
        <v>11624.2</v>
      </c>
      <c r="E46" s="17">
        <v>5748.7</v>
      </c>
      <c r="F46" s="17">
        <f t="shared" si="0"/>
        <v>5875.500000000001</v>
      </c>
      <c r="G46" s="18">
        <f t="shared" si="1"/>
        <v>0.49454586122055705</v>
      </c>
    </row>
    <row r="47" spans="1:7" s="19" customFormat="1" ht="63">
      <c r="A47" s="24" t="s">
        <v>89</v>
      </c>
      <c r="B47" s="24"/>
      <c r="C47" s="21" t="s">
        <v>90</v>
      </c>
      <c r="D47" s="17">
        <f>D48</f>
        <v>3701.7</v>
      </c>
      <c r="E47" s="17">
        <f>E48</f>
        <v>1902.9</v>
      </c>
      <c r="F47" s="17">
        <f t="shared" si="0"/>
        <v>1798.7999999999997</v>
      </c>
      <c r="G47" s="18">
        <f t="shared" si="1"/>
        <v>0.5140611070589189</v>
      </c>
    </row>
    <row r="48" spans="1:7" s="19" customFormat="1" ht="33.75" customHeight="1">
      <c r="A48" s="24"/>
      <c r="B48" s="24" t="s">
        <v>189</v>
      </c>
      <c r="C48" s="21" t="s">
        <v>273</v>
      </c>
      <c r="D48" s="17">
        <v>3701.7</v>
      </c>
      <c r="E48" s="17">
        <v>1902.9</v>
      </c>
      <c r="F48" s="17">
        <f t="shared" si="0"/>
        <v>1798.7999999999997</v>
      </c>
      <c r="G48" s="18">
        <f t="shared" si="1"/>
        <v>0.5140611070589189</v>
      </c>
    </row>
    <row r="49" spans="1:7" s="19" customFormat="1" ht="15.75">
      <c r="A49" s="24" t="s">
        <v>84</v>
      </c>
      <c r="B49" s="24"/>
      <c r="C49" s="21" t="s">
        <v>83</v>
      </c>
      <c r="D49" s="17">
        <f>D50</f>
        <v>2733.4</v>
      </c>
      <c r="E49" s="17">
        <f>E50</f>
        <v>1731.5</v>
      </c>
      <c r="F49" s="17">
        <f t="shared" si="0"/>
        <v>1001.9000000000001</v>
      </c>
      <c r="G49" s="18">
        <f t="shared" si="1"/>
        <v>0.6334601595083047</v>
      </c>
    </row>
    <row r="50" spans="1:7" s="19" customFormat="1" ht="36.75" customHeight="1">
      <c r="A50" s="24"/>
      <c r="B50" s="24" t="s">
        <v>189</v>
      </c>
      <c r="C50" s="21" t="s">
        <v>273</v>
      </c>
      <c r="D50" s="17">
        <v>2733.4</v>
      </c>
      <c r="E50" s="17">
        <v>1731.5</v>
      </c>
      <c r="F50" s="17">
        <f t="shared" si="0"/>
        <v>1001.9000000000001</v>
      </c>
      <c r="G50" s="18">
        <f t="shared" si="1"/>
        <v>0.6334601595083047</v>
      </c>
    </row>
    <row r="51" spans="1:7" s="19" customFormat="1" ht="15.75">
      <c r="A51" s="24" t="s">
        <v>106</v>
      </c>
      <c r="B51" s="24"/>
      <c r="C51" s="21" t="s">
        <v>220</v>
      </c>
      <c r="D51" s="17">
        <f>D53+D54+D55+D56+D52</f>
        <v>10526.8</v>
      </c>
      <c r="E51" s="17">
        <f>E53+E54+E55+E56+E52</f>
        <v>4778.8</v>
      </c>
      <c r="F51" s="17">
        <f t="shared" si="0"/>
        <v>5747.999999999999</v>
      </c>
      <c r="G51" s="18">
        <f t="shared" si="1"/>
        <v>0.45396511760459024</v>
      </c>
    </row>
    <row r="52" spans="1:7" s="19" customFormat="1" ht="78.75">
      <c r="A52" s="24"/>
      <c r="B52" s="24" t="s">
        <v>167</v>
      </c>
      <c r="C52" s="21" t="s">
        <v>255</v>
      </c>
      <c r="D52" s="17">
        <v>155.6</v>
      </c>
      <c r="E52" s="17">
        <v>44.7</v>
      </c>
      <c r="F52" s="17">
        <f t="shared" si="0"/>
        <v>110.89999999999999</v>
      </c>
      <c r="G52" s="18">
        <f t="shared" si="1"/>
        <v>0.2872750642673522</v>
      </c>
    </row>
    <row r="53" spans="1:7" s="19" customFormat="1" ht="31.5">
      <c r="A53" s="24"/>
      <c r="B53" s="24" t="s">
        <v>168</v>
      </c>
      <c r="C53" s="21" t="s">
        <v>256</v>
      </c>
      <c r="D53" s="17">
        <f>3876.6</f>
        <v>3876.6</v>
      </c>
      <c r="E53" s="17">
        <v>1264.9</v>
      </c>
      <c r="F53" s="17">
        <f t="shared" si="0"/>
        <v>2611.7</v>
      </c>
      <c r="G53" s="18">
        <f t="shared" si="1"/>
        <v>0.3262910798122066</v>
      </c>
    </row>
    <row r="54" spans="1:7" s="19" customFormat="1" ht="31.5">
      <c r="A54" s="24"/>
      <c r="B54" s="24" t="s">
        <v>172</v>
      </c>
      <c r="C54" s="21" t="s">
        <v>173</v>
      </c>
      <c r="D54" s="17">
        <v>1901.6</v>
      </c>
      <c r="E54" s="17">
        <v>273.1</v>
      </c>
      <c r="F54" s="17">
        <f t="shared" si="0"/>
        <v>1628.5</v>
      </c>
      <c r="G54" s="18">
        <f t="shared" si="1"/>
        <v>0.14361590239798067</v>
      </c>
    </row>
    <row r="55" spans="1:7" s="19" customFormat="1" ht="32.25" customHeight="1">
      <c r="A55" s="24"/>
      <c r="B55" s="24" t="s">
        <v>189</v>
      </c>
      <c r="C55" s="21" t="s">
        <v>273</v>
      </c>
      <c r="D55" s="17">
        <v>1859.6</v>
      </c>
      <c r="E55" s="17">
        <v>1343.1</v>
      </c>
      <c r="F55" s="17">
        <f t="shared" si="0"/>
        <v>516.5</v>
      </c>
      <c r="G55" s="18">
        <f t="shared" si="1"/>
        <v>0.7222520972252097</v>
      </c>
    </row>
    <row r="56" spans="1:7" s="19" customFormat="1" ht="15.75">
      <c r="A56" s="24"/>
      <c r="B56" s="24" t="s">
        <v>169</v>
      </c>
      <c r="C56" s="21" t="s">
        <v>170</v>
      </c>
      <c r="D56" s="17">
        <v>2733.4</v>
      </c>
      <c r="E56" s="17">
        <v>1853</v>
      </c>
      <c r="F56" s="17">
        <f t="shared" si="0"/>
        <v>880.4000000000001</v>
      </c>
      <c r="G56" s="18">
        <f t="shared" si="1"/>
        <v>0.6779102948708567</v>
      </c>
    </row>
    <row r="57" spans="1:7" s="19" customFormat="1" ht="94.5">
      <c r="A57" s="12" t="s">
        <v>85</v>
      </c>
      <c r="B57" s="12"/>
      <c r="C57" s="26" t="s">
        <v>86</v>
      </c>
      <c r="D57" s="22">
        <f>D58+D60+D62</f>
        <v>8302.9</v>
      </c>
      <c r="E57" s="22">
        <f>E58+E60+E62</f>
        <v>3884.4</v>
      </c>
      <c r="F57" s="22">
        <f t="shared" si="0"/>
        <v>4418.5</v>
      </c>
      <c r="G57" s="23">
        <f t="shared" si="1"/>
        <v>0.4678365390405762</v>
      </c>
    </row>
    <row r="58" spans="1:7" s="19" customFormat="1" ht="63">
      <c r="A58" s="24" t="s">
        <v>87</v>
      </c>
      <c r="B58" s="24"/>
      <c r="C58" s="21" t="s">
        <v>88</v>
      </c>
      <c r="D58" s="17">
        <f>D59</f>
        <v>7367.9</v>
      </c>
      <c r="E58" s="17">
        <f>E59</f>
        <v>3884.4</v>
      </c>
      <c r="F58" s="17">
        <f t="shared" si="0"/>
        <v>3483.4999999999995</v>
      </c>
      <c r="G58" s="18">
        <f t="shared" si="1"/>
        <v>0.5272058524138493</v>
      </c>
    </row>
    <row r="59" spans="1:7" s="19" customFormat="1" ht="36.75" customHeight="1">
      <c r="A59" s="24"/>
      <c r="B59" s="24" t="s">
        <v>189</v>
      </c>
      <c r="C59" s="21" t="s">
        <v>273</v>
      </c>
      <c r="D59" s="17">
        <v>7367.9</v>
      </c>
      <c r="E59" s="17">
        <v>3884.4</v>
      </c>
      <c r="F59" s="17">
        <f t="shared" si="0"/>
        <v>3483.4999999999995</v>
      </c>
      <c r="G59" s="18">
        <f t="shared" si="1"/>
        <v>0.5272058524138493</v>
      </c>
    </row>
    <row r="60" spans="1:7" s="19" customFormat="1" ht="31.5">
      <c r="A60" s="24" t="s">
        <v>92</v>
      </c>
      <c r="B60" s="24"/>
      <c r="C60" s="21" t="s">
        <v>93</v>
      </c>
      <c r="D60" s="17">
        <f>D61</f>
        <v>200</v>
      </c>
      <c r="E60" s="17">
        <f>E61</f>
        <v>0</v>
      </c>
      <c r="F60" s="17">
        <f t="shared" si="0"/>
        <v>200</v>
      </c>
      <c r="G60" s="18">
        <f t="shared" si="1"/>
        <v>0</v>
      </c>
    </row>
    <row r="61" spans="1:7" s="19" customFormat="1" ht="30" customHeight="1">
      <c r="A61" s="24"/>
      <c r="B61" s="24" t="s">
        <v>172</v>
      </c>
      <c r="C61" s="21" t="s">
        <v>173</v>
      </c>
      <c r="D61" s="17">
        <v>200</v>
      </c>
      <c r="E61" s="17">
        <v>0</v>
      </c>
      <c r="F61" s="17">
        <f t="shared" si="0"/>
        <v>200</v>
      </c>
      <c r="G61" s="18">
        <f t="shared" si="1"/>
        <v>0</v>
      </c>
    </row>
    <row r="62" spans="1:7" s="19" customFormat="1" ht="22.5" customHeight="1">
      <c r="A62" s="24" t="s">
        <v>564</v>
      </c>
      <c r="B62" s="24"/>
      <c r="C62" s="21" t="s">
        <v>565</v>
      </c>
      <c r="D62" s="17">
        <f>D63</f>
        <v>735</v>
      </c>
      <c r="E62" s="17">
        <f>E63</f>
        <v>0</v>
      </c>
      <c r="F62" s="17">
        <f t="shared" si="0"/>
        <v>735</v>
      </c>
      <c r="G62" s="18">
        <f t="shared" si="1"/>
        <v>0</v>
      </c>
    </row>
    <row r="63" spans="1:7" s="19" customFormat="1" ht="30" customHeight="1">
      <c r="A63" s="24"/>
      <c r="B63" s="24" t="s">
        <v>172</v>
      </c>
      <c r="C63" s="21" t="s">
        <v>173</v>
      </c>
      <c r="D63" s="17">
        <v>735</v>
      </c>
      <c r="E63" s="17">
        <v>0</v>
      </c>
      <c r="F63" s="17">
        <f t="shared" si="0"/>
        <v>735</v>
      </c>
      <c r="G63" s="18">
        <f t="shared" si="1"/>
        <v>0</v>
      </c>
    </row>
    <row r="64" spans="1:7" s="19" customFormat="1" ht="110.25">
      <c r="A64" s="12" t="s">
        <v>94</v>
      </c>
      <c r="B64" s="12"/>
      <c r="C64" s="26" t="s">
        <v>95</v>
      </c>
      <c r="D64" s="22">
        <f>D65</f>
        <v>3436.4</v>
      </c>
      <c r="E64" s="22">
        <f>E65</f>
        <v>1386.8999999999999</v>
      </c>
      <c r="F64" s="22">
        <f t="shared" si="0"/>
        <v>2049.5</v>
      </c>
      <c r="G64" s="23">
        <f t="shared" si="1"/>
        <v>0.40359096729135135</v>
      </c>
    </row>
    <row r="65" spans="1:7" ht="63">
      <c r="A65" s="24" t="s">
        <v>96</v>
      </c>
      <c r="B65" s="24"/>
      <c r="C65" s="21" t="s">
        <v>97</v>
      </c>
      <c r="D65" s="17">
        <f>D66+D67+D68</f>
        <v>3436.4</v>
      </c>
      <c r="E65" s="17">
        <f>E66+E67+E68</f>
        <v>1386.8999999999999</v>
      </c>
      <c r="F65" s="17">
        <f t="shared" si="0"/>
        <v>2049.5</v>
      </c>
      <c r="G65" s="18">
        <f t="shared" si="1"/>
        <v>0.40359096729135135</v>
      </c>
    </row>
    <row r="66" spans="1:7" ht="78.75">
      <c r="A66" s="24"/>
      <c r="B66" s="24" t="s">
        <v>167</v>
      </c>
      <c r="C66" s="21" t="s">
        <v>255</v>
      </c>
      <c r="D66" s="17">
        <v>3079</v>
      </c>
      <c r="E66" s="17">
        <v>1287.5</v>
      </c>
      <c r="F66" s="17">
        <f t="shared" si="0"/>
        <v>1791.5</v>
      </c>
      <c r="G66" s="18">
        <f t="shared" si="1"/>
        <v>0.4181552452094836</v>
      </c>
    </row>
    <row r="67" spans="1:7" ht="31.5">
      <c r="A67" s="24"/>
      <c r="B67" s="24" t="s">
        <v>168</v>
      </c>
      <c r="C67" s="21" t="s">
        <v>256</v>
      </c>
      <c r="D67" s="17">
        <f>166.9+190</f>
        <v>356.9</v>
      </c>
      <c r="E67" s="17">
        <v>99.3</v>
      </c>
      <c r="F67" s="17">
        <f t="shared" si="0"/>
        <v>257.59999999999997</v>
      </c>
      <c r="G67" s="18">
        <f t="shared" si="1"/>
        <v>0.2782291958531802</v>
      </c>
    </row>
    <row r="68" spans="1:7" ht="15.75">
      <c r="A68" s="24"/>
      <c r="B68" s="24" t="s">
        <v>169</v>
      </c>
      <c r="C68" s="21" t="s">
        <v>170</v>
      </c>
      <c r="D68" s="17">
        <v>0.5</v>
      </c>
      <c r="E68" s="17">
        <v>0.1</v>
      </c>
      <c r="F68" s="17">
        <f t="shared" si="0"/>
        <v>0.4</v>
      </c>
      <c r="G68" s="18">
        <f t="shared" si="1"/>
        <v>0.2</v>
      </c>
    </row>
    <row r="69" spans="1:7" ht="15.75">
      <c r="A69" s="24"/>
      <c r="B69" s="24"/>
      <c r="C69" s="34"/>
      <c r="D69" s="24"/>
      <c r="E69" s="17"/>
      <c r="F69" s="22"/>
      <c r="G69" s="23"/>
    </row>
    <row r="70" spans="1:7" s="19" customFormat="1" ht="63">
      <c r="A70" s="12" t="s">
        <v>180</v>
      </c>
      <c r="B70" s="12"/>
      <c r="C70" s="26" t="s">
        <v>58</v>
      </c>
      <c r="D70" s="22">
        <f aca="true" t="shared" si="2" ref="D70:E72">D71</f>
        <v>1000</v>
      </c>
      <c r="E70" s="22">
        <f t="shared" si="2"/>
        <v>0</v>
      </c>
      <c r="F70" s="22">
        <f t="shared" si="0"/>
        <v>1000</v>
      </c>
      <c r="G70" s="23">
        <f t="shared" si="1"/>
        <v>0</v>
      </c>
    </row>
    <row r="71" spans="1:7" s="19" customFormat="1" ht="94.5">
      <c r="A71" s="12" t="s">
        <v>59</v>
      </c>
      <c r="B71" s="12"/>
      <c r="C71" s="26" t="s">
        <v>60</v>
      </c>
      <c r="D71" s="22">
        <f t="shared" si="2"/>
        <v>1000</v>
      </c>
      <c r="E71" s="22">
        <f t="shared" si="2"/>
        <v>0</v>
      </c>
      <c r="F71" s="22">
        <f t="shared" si="0"/>
        <v>1000</v>
      </c>
      <c r="G71" s="23">
        <f t="shared" si="1"/>
        <v>0</v>
      </c>
    </row>
    <row r="72" spans="1:7" ht="30.75" customHeight="1">
      <c r="A72" s="24" t="s">
        <v>61</v>
      </c>
      <c r="B72" s="24"/>
      <c r="C72" s="21" t="s">
        <v>62</v>
      </c>
      <c r="D72" s="17">
        <f t="shared" si="2"/>
        <v>1000</v>
      </c>
      <c r="E72" s="17">
        <f t="shared" si="2"/>
        <v>0</v>
      </c>
      <c r="F72" s="17">
        <f t="shared" si="0"/>
        <v>1000</v>
      </c>
      <c r="G72" s="18">
        <f t="shared" si="1"/>
        <v>0</v>
      </c>
    </row>
    <row r="73" spans="1:7" ht="31.5">
      <c r="A73" s="24"/>
      <c r="B73" s="24" t="s">
        <v>168</v>
      </c>
      <c r="C73" s="21" t="s">
        <v>256</v>
      </c>
      <c r="D73" s="17">
        <v>1000</v>
      </c>
      <c r="E73" s="17">
        <v>0</v>
      </c>
      <c r="F73" s="17">
        <f t="shared" si="0"/>
        <v>1000</v>
      </c>
      <c r="G73" s="18">
        <f t="shared" si="1"/>
        <v>0</v>
      </c>
    </row>
    <row r="74" spans="1:7" ht="15.75">
      <c r="A74" s="24"/>
      <c r="B74" s="24"/>
      <c r="C74" s="34"/>
      <c r="D74" s="24"/>
      <c r="E74" s="17"/>
      <c r="F74" s="22"/>
      <c r="G74" s="23"/>
    </row>
    <row r="75" spans="1:7" s="19" customFormat="1" ht="62.25" customHeight="1">
      <c r="A75" s="12" t="s">
        <v>185</v>
      </c>
      <c r="B75" s="12"/>
      <c r="C75" s="26" t="s">
        <v>24</v>
      </c>
      <c r="D75" s="22">
        <f>D76+D79+D93</f>
        <v>19582.3</v>
      </c>
      <c r="E75" s="22">
        <f>E76+E79+E93</f>
        <v>8196.6</v>
      </c>
      <c r="F75" s="22">
        <f t="shared" si="0"/>
        <v>11385.699999999999</v>
      </c>
      <c r="G75" s="23">
        <f t="shared" si="1"/>
        <v>0.4185718735797123</v>
      </c>
    </row>
    <row r="76" spans="1:7" s="19" customFormat="1" ht="110.25">
      <c r="A76" s="12" t="s">
        <v>29</v>
      </c>
      <c r="B76" s="12"/>
      <c r="C76" s="26" t="s">
        <v>30</v>
      </c>
      <c r="D76" s="22">
        <f>D77</f>
        <v>75.7</v>
      </c>
      <c r="E76" s="22">
        <f>E77</f>
        <v>38</v>
      </c>
      <c r="F76" s="22">
        <f t="shared" si="0"/>
        <v>37.7</v>
      </c>
      <c r="G76" s="23">
        <f t="shared" si="1"/>
        <v>0.5019815059445178</v>
      </c>
    </row>
    <row r="77" spans="1:7" s="19" customFormat="1" ht="29.25" customHeight="1">
      <c r="A77" s="24" t="s">
        <v>31</v>
      </c>
      <c r="B77" s="24"/>
      <c r="C77" s="21" t="s">
        <v>32</v>
      </c>
      <c r="D77" s="17">
        <f>D78</f>
        <v>75.7</v>
      </c>
      <c r="E77" s="17">
        <f>E78</f>
        <v>38</v>
      </c>
      <c r="F77" s="17">
        <f t="shared" si="0"/>
        <v>37.7</v>
      </c>
      <c r="G77" s="18">
        <f t="shared" si="1"/>
        <v>0.5019815059445178</v>
      </c>
    </row>
    <row r="78" spans="1:7" s="19" customFormat="1" ht="31.5">
      <c r="A78" s="24"/>
      <c r="B78" s="24" t="s">
        <v>168</v>
      </c>
      <c r="C78" s="21" t="s">
        <v>256</v>
      </c>
      <c r="D78" s="17">
        <v>75.7</v>
      </c>
      <c r="E78" s="17">
        <v>38</v>
      </c>
      <c r="F78" s="17">
        <f t="shared" si="0"/>
        <v>37.7</v>
      </c>
      <c r="G78" s="18">
        <f t="shared" si="1"/>
        <v>0.5019815059445178</v>
      </c>
    </row>
    <row r="79" spans="1:7" s="19" customFormat="1" ht="108" customHeight="1">
      <c r="A79" s="12" t="s">
        <v>33</v>
      </c>
      <c r="B79" s="12"/>
      <c r="C79" s="26" t="s">
        <v>34</v>
      </c>
      <c r="D79" s="22">
        <f>D80+D83+D86+D88+D91</f>
        <v>12864.599999999999</v>
      </c>
      <c r="E79" s="22">
        <f>E80+E83+E86+E88+E91</f>
        <v>4433.1</v>
      </c>
      <c r="F79" s="22">
        <f t="shared" si="0"/>
        <v>8431.499999999998</v>
      </c>
      <c r="G79" s="23">
        <f t="shared" si="1"/>
        <v>0.34459680052236374</v>
      </c>
    </row>
    <row r="80" spans="1:7" s="19" customFormat="1" ht="31.5">
      <c r="A80" s="24" t="s">
        <v>35</v>
      </c>
      <c r="B80" s="24"/>
      <c r="C80" s="21" t="s">
        <v>36</v>
      </c>
      <c r="D80" s="17">
        <f>D81+D82</f>
        <v>369.9</v>
      </c>
      <c r="E80" s="17">
        <f>E81+E82</f>
        <v>206.5</v>
      </c>
      <c r="F80" s="17">
        <f t="shared" si="0"/>
        <v>163.39999999999998</v>
      </c>
      <c r="G80" s="18">
        <f t="shared" si="1"/>
        <v>0.5582589889159233</v>
      </c>
    </row>
    <row r="81" spans="1:7" s="19" customFormat="1" ht="31.5">
      <c r="A81" s="24"/>
      <c r="B81" s="24" t="s">
        <v>168</v>
      </c>
      <c r="C81" s="21" t="s">
        <v>256</v>
      </c>
      <c r="D81" s="17">
        <v>351</v>
      </c>
      <c r="E81" s="17">
        <v>201.3</v>
      </c>
      <c r="F81" s="17">
        <f aca="true" t="shared" si="3" ref="F81:F144">D81-E81</f>
        <v>149.7</v>
      </c>
      <c r="G81" s="18">
        <f aca="true" t="shared" si="4" ref="G81:G144">E81/D81</f>
        <v>0.5735042735042736</v>
      </c>
    </row>
    <row r="82" spans="1:7" s="19" customFormat="1" ht="15.75">
      <c r="A82" s="24"/>
      <c r="B82" s="24" t="s">
        <v>169</v>
      </c>
      <c r="C82" s="21" t="s">
        <v>170</v>
      </c>
      <c r="D82" s="17">
        <v>18.9</v>
      </c>
      <c r="E82" s="17">
        <v>5.2</v>
      </c>
      <c r="F82" s="17">
        <f t="shared" si="3"/>
        <v>13.7</v>
      </c>
      <c r="G82" s="18">
        <f t="shared" si="4"/>
        <v>0.2751322751322752</v>
      </c>
    </row>
    <row r="83" spans="1:7" s="19" customFormat="1" ht="63">
      <c r="A83" s="24" t="s">
        <v>41</v>
      </c>
      <c r="B83" s="24"/>
      <c r="C83" s="21" t="s">
        <v>37</v>
      </c>
      <c r="D83" s="17">
        <f>D84+D85</f>
        <v>5568.5</v>
      </c>
      <c r="E83" s="17">
        <f>E84+E85</f>
        <v>606.6</v>
      </c>
      <c r="F83" s="17">
        <f t="shared" si="3"/>
        <v>4961.9</v>
      </c>
      <c r="G83" s="18">
        <f t="shared" si="4"/>
        <v>0.10893418335278801</v>
      </c>
    </row>
    <row r="84" spans="1:7" s="19" customFormat="1" ht="31.5">
      <c r="A84" s="24"/>
      <c r="B84" s="24" t="s">
        <v>168</v>
      </c>
      <c r="C84" s="21" t="s">
        <v>256</v>
      </c>
      <c r="D84" s="17">
        <v>3068.5</v>
      </c>
      <c r="E84" s="17">
        <v>6.6</v>
      </c>
      <c r="F84" s="17">
        <f t="shared" si="3"/>
        <v>3061.9</v>
      </c>
      <c r="G84" s="18">
        <f t="shared" si="4"/>
        <v>0.0021508880560534463</v>
      </c>
    </row>
    <row r="85" spans="1:7" s="19" customFormat="1" ht="15.75">
      <c r="A85" s="24"/>
      <c r="B85" s="24" t="s">
        <v>169</v>
      </c>
      <c r="C85" s="21" t="s">
        <v>170</v>
      </c>
      <c r="D85" s="17">
        <v>2500</v>
      </c>
      <c r="E85" s="17">
        <v>600</v>
      </c>
      <c r="F85" s="17">
        <f t="shared" si="3"/>
        <v>1900</v>
      </c>
      <c r="G85" s="18">
        <f t="shared" si="4"/>
        <v>0.24</v>
      </c>
    </row>
    <row r="86" spans="1:7" s="19" customFormat="1" ht="27" customHeight="1">
      <c r="A86" s="24" t="s">
        <v>42</v>
      </c>
      <c r="B86" s="24"/>
      <c r="C86" s="21" t="s">
        <v>38</v>
      </c>
      <c r="D86" s="17">
        <f>D87</f>
        <v>82</v>
      </c>
      <c r="E86" s="17">
        <f>E87</f>
        <v>77.5</v>
      </c>
      <c r="F86" s="17">
        <f t="shared" si="3"/>
        <v>4.5</v>
      </c>
      <c r="G86" s="18">
        <f t="shared" si="4"/>
        <v>0.9451219512195121</v>
      </c>
    </row>
    <row r="87" spans="1:7" s="19" customFormat="1" ht="31.5">
      <c r="A87" s="24"/>
      <c r="B87" s="24" t="s">
        <v>168</v>
      </c>
      <c r="C87" s="21" t="s">
        <v>256</v>
      </c>
      <c r="D87" s="17">
        <v>82</v>
      </c>
      <c r="E87" s="17">
        <v>77.5</v>
      </c>
      <c r="F87" s="17">
        <f t="shared" si="3"/>
        <v>4.5</v>
      </c>
      <c r="G87" s="18">
        <f t="shared" si="4"/>
        <v>0.9451219512195121</v>
      </c>
    </row>
    <row r="88" spans="1:7" s="19" customFormat="1" ht="75.75" customHeight="1">
      <c r="A88" s="24" t="s">
        <v>43</v>
      </c>
      <c r="B88" s="24"/>
      <c r="C88" s="21" t="s">
        <v>39</v>
      </c>
      <c r="D88" s="17">
        <f>D89+D90</f>
        <v>6826.2</v>
      </c>
      <c r="E88" s="17">
        <f>E89+E90</f>
        <v>3542.5</v>
      </c>
      <c r="F88" s="17">
        <f t="shared" si="3"/>
        <v>3283.7</v>
      </c>
      <c r="G88" s="18">
        <f t="shared" si="4"/>
        <v>0.5189563739708769</v>
      </c>
    </row>
    <row r="89" spans="1:7" s="19" customFormat="1" ht="31.5">
      <c r="A89" s="24"/>
      <c r="B89" s="24" t="s">
        <v>168</v>
      </c>
      <c r="C89" s="21" t="s">
        <v>256</v>
      </c>
      <c r="D89" s="17">
        <v>6823.2</v>
      </c>
      <c r="E89" s="17">
        <v>3540.2</v>
      </c>
      <c r="F89" s="17">
        <f t="shared" si="3"/>
        <v>3283</v>
      </c>
      <c r="G89" s="18">
        <f t="shared" si="4"/>
        <v>0.5188474616015946</v>
      </c>
    </row>
    <row r="90" spans="1:7" s="19" customFormat="1" ht="15.75">
      <c r="A90" s="24"/>
      <c r="B90" s="24" t="s">
        <v>169</v>
      </c>
      <c r="C90" s="21" t="s">
        <v>170</v>
      </c>
      <c r="D90" s="17">
        <v>3</v>
      </c>
      <c r="E90" s="17">
        <v>2.3</v>
      </c>
      <c r="F90" s="17">
        <f t="shared" si="3"/>
        <v>0.7000000000000002</v>
      </c>
      <c r="G90" s="18">
        <f t="shared" si="4"/>
        <v>0.7666666666666666</v>
      </c>
    </row>
    <row r="91" spans="1:7" s="19" customFormat="1" ht="31.5">
      <c r="A91" s="24" t="s">
        <v>44</v>
      </c>
      <c r="B91" s="24"/>
      <c r="C91" s="21" t="s">
        <v>40</v>
      </c>
      <c r="D91" s="17">
        <f>D92</f>
        <v>18</v>
      </c>
      <c r="E91" s="17">
        <f>E92</f>
        <v>0</v>
      </c>
      <c r="F91" s="17">
        <f t="shared" si="3"/>
        <v>18</v>
      </c>
      <c r="G91" s="18">
        <f t="shared" si="4"/>
        <v>0</v>
      </c>
    </row>
    <row r="92" spans="1:7" s="19" customFormat="1" ht="31.5">
      <c r="A92" s="24"/>
      <c r="B92" s="24" t="s">
        <v>168</v>
      </c>
      <c r="C92" s="21" t="s">
        <v>256</v>
      </c>
      <c r="D92" s="17">
        <v>18</v>
      </c>
      <c r="E92" s="17">
        <v>0</v>
      </c>
      <c r="F92" s="17">
        <f t="shared" si="3"/>
        <v>18</v>
      </c>
      <c r="G92" s="18">
        <f t="shared" si="4"/>
        <v>0</v>
      </c>
    </row>
    <row r="93" spans="1:7" s="19" customFormat="1" ht="94.5">
      <c r="A93" s="12" t="s">
        <v>25</v>
      </c>
      <c r="B93" s="12"/>
      <c r="C93" s="26" t="s">
        <v>26</v>
      </c>
      <c r="D93" s="22">
        <f>D94</f>
        <v>6642</v>
      </c>
      <c r="E93" s="22">
        <f>E94</f>
        <v>3725.5</v>
      </c>
      <c r="F93" s="22">
        <f t="shared" si="3"/>
        <v>2916.5</v>
      </c>
      <c r="G93" s="23">
        <f t="shared" si="4"/>
        <v>0.5609003312255345</v>
      </c>
    </row>
    <row r="94" spans="1:7" ht="28.5" customHeight="1">
      <c r="A94" s="24" t="s">
        <v>27</v>
      </c>
      <c r="B94" s="24"/>
      <c r="C94" s="21" t="s">
        <v>28</v>
      </c>
      <c r="D94" s="17">
        <f>SUM(D95:D98)</f>
        <v>6642</v>
      </c>
      <c r="E94" s="17">
        <f>SUM(E95:E98)</f>
        <v>3725.5</v>
      </c>
      <c r="F94" s="17">
        <f t="shared" si="3"/>
        <v>2916.5</v>
      </c>
      <c r="G94" s="18">
        <f t="shared" si="4"/>
        <v>0.5609003312255345</v>
      </c>
    </row>
    <row r="95" spans="1:7" ht="81" customHeight="1">
      <c r="A95" s="24"/>
      <c r="B95" s="24" t="s">
        <v>167</v>
      </c>
      <c r="C95" s="21" t="s">
        <v>255</v>
      </c>
      <c r="D95" s="17">
        <v>6239.2</v>
      </c>
      <c r="E95" s="17">
        <v>3500.8</v>
      </c>
      <c r="F95" s="17">
        <f t="shared" si="3"/>
        <v>2738.3999999999996</v>
      </c>
      <c r="G95" s="18">
        <f t="shared" si="4"/>
        <v>0.5610975766123862</v>
      </c>
    </row>
    <row r="96" spans="1:7" ht="31.5">
      <c r="A96" s="24"/>
      <c r="B96" s="24" t="s">
        <v>168</v>
      </c>
      <c r="C96" s="21" t="s">
        <v>256</v>
      </c>
      <c r="D96" s="17">
        <v>356.5</v>
      </c>
      <c r="E96" s="17">
        <v>178.7</v>
      </c>
      <c r="F96" s="17">
        <f t="shared" si="3"/>
        <v>177.8</v>
      </c>
      <c r="G96" s="18">
        <f t="shared" si="4"/>
        <v>0.5012622720897615</v>
      </c>
    </row>
    <row r="97" spans="1:7" ht="31.5">
      <c r="A97" s="24"/>
      <c r="B97" s="24" t="s">
        <v>172</v>
      </c>
      <c r="C97" s="21" t="s">
        <v>173</v>
      </c>
      <c r="D97" s="17">
        <v>45.7</v>
      </c>
      <c r="E97" s="17">
        <v>45.7</v>
      </c>
      <c r="F97" s="17">
        <f t="shared" si="3"/>
        <v>0</v>
      </c>
      <c r="G97" s="18">
        <f t="shared" si="4"/>
        <v>1</v>
      </c>
    </row>
    <row r="98" spans="1:7" ht="15.75">
      <c r="A98" s="24"/>
      <c r="B98" s="24" t="s">
        <v>169</v>
      </c>
      <c r="C98" s="21" t="s">
        <v>170</v>
      </c>
      <c r="D98" s="17">
        <v>0.6</v>
      </c>
      <c r="E98" s="17">
        <v>0.3</v>
      </c>
      <c r="F98" s="17">
        <f t="shared" si="3"/>
        <v>0.3</v>
      </c>
      <c r="G98" s="18">
        <f t="shared" si="4"/>
        <v>0.5</v>
      </c>
    </row>
    <row r="99" spans="1:7" ht="15.75">
      <c r="A99" s="24"/>
      <c r="B99" s="24"/>
      <c r="C99" s="21"/>
      <c r="D99" s="17"/>
      <c r="E99" s="17"/>
      <c r="F99" s="22"/>
      <c r="G99" s="23"/>
    </row>
    <row r="100" spans="1:7" s="19" customFormat="1" ht="63.75" customHeight="1">
      <c r="A100" s="12" t="s">
        <v>315</v>
      </c>
      <c r="B100" s="12"/>
      <c r="C100" s="26" t="s">
        <v>316</v>
      </c>
      <c r="D100" s="22">
        <f>D101+D114+D117</f>
        <v>71500.4</v>
      </c>
      <c r="E100" s="22">
        <f>E101+E114+E117</f>
        <v>37506.5</v>
      </c>
      <c r="F100" s="22">
        <f t="shared" si="3"/>
        <v>33993.899999999994</v>
      </c>
      <c r="G100" s="23">
        <f t="shared" si="4"/>
        <v>0.5245634989454605</v>
      </c>
    </row>
    <row r="101" spans="1:7" s="19" customFormat="1" ht="96" customHeight="1">
      <c r="A101" s="12" t="s">
        <v>317</v>
      </c>
      <c r="B101" s="12"/>
      <c r="C101" s="26" t="s">
        <v>318</v>
      </c>
      <c r="D101" s="22">
        <f>D102+D104+D106+D108+D110+D112</f>
        <v>69399.7</v>
      </c>
      <c r="E101" s="22">
        <f>E102+E104+E106+E108+E110+E112</f>
        <v>36650.8</v>
      </c>
      <c r="F101" s="22">
        <f t="shared" si="3"/>
        <v>32748.899999999994</v>
      </c>
      <c r="G101" s="23">
        <f t="shared" si="4"/>
        <v>0.5281117929904596</v>
      </c>
    </row>
    <row r="102" spans="1:7" s="19" customFormat="1" ht="15.75">
      <c r="A102" s="24" t="s">
        <v>323</v>
      </c>
      <c r="B102" s="24"/>
      <c r="C102" s="21" t="s">
        <v>324</v>
      </c>
      <c r="D102" s="17">
        <f>D103</f>
        <v>15169.2</v>
      </c>
      <c r="E102" s="17">
        <f>E103</f>
        <v>7792.8</v>
      </c>
      <c r="F102" s="17">
        <f t="shared" si="3"/>
        <v>7376.400000000001</v>
      </c>
      <c r="G102" s="18">
        <f t="shared" si="4"/>
        <v>0.513725179969939</v>
      </c>
    </row>
    <row r="103" spans="1:7" s="19" customFormat="1" ht="33.75" customHeight="1">
      <c r="A103" s="24"/>
      <c r="B103" s="24" t="s">
        <v>189</v>
      </c>
      <c r="C103" s="21" t="s">
        <v>273</v>
      </c>
      <c r="D103" s="17">
        <v>15169.2</v>
      </c>
      <c r="E103" s="17">
        <v>7792.8</v>
      </c>
      <c r="F103" s="17">
        <f t="shared" si="3"/>
        <v>7376.400000000001</v>
      </c>
      <c r="G103" s="18">
        <f t="shared" si="4"/>
        <v>0.513725179969939</v>
      </c>
    </row>
    <row r="104" spans="1:7" s="19" customFormat="1" ht="47.25">
      <c r="A104" s="24" t="s">
        <v>321</v>
      </c>
      <c r="B104" s="24"/>
      <c r="C104" s="21" t="s">
        <v>322</v>
      </c>
      <c r="D104" s="17">
        <f>D105</f>
        <v>12037.4</v>
      </c>
      <c r="E104" s="17">
        <f>E105</f>
        <v>6346.5</v>
      </c>
      <c r="F104" s="17">
        <f t="shared" si="3"/>
        <v>5690.9</v>
      </c>
      <c r="G104" s="18">
        <f t="shared" si="4"/>
        <v>0.5272317942412813</v>
      </c>
    </row>
    <row r="105" spans="1:7" s="19" customFormat="1" ht="31.5" customHeight="1">
      <c r="A105" s="24"/>
      <c r="B105" s="24" t="s">
        <v>189</v>
      </c>
      <c r="C105" s="21" t="s">
        <v>273</v>
      </c>
      <c r="D105" s="17">
        <v>12037.4</v>
      </c>
      <c r="E105" s="17">
        <v>6346.5</v>
      </c>
      <c r="F105" s="17">
        <f t="shared" si="3"/>
        <v>5690.9</v>
      </c>
      <c r="G105" s="18">
        <f t="shared" si="4"/>
        <v>0.5272317942412813</v>
      </c>
    </row>
    <row r="106" spans="1:7" s="19" customFormat="1" ht="15.75">
      <c r="A106" s="24" t="s">
        <v>319</v>
      </c>
      <c r="B106" s="24"/>
      <c r="C106" s="21" t="s">
        <v>320</v>
      </c>
      <c r="D106" s="17">
        <f>D107</f>
        <v>36817.8</v>
      </c>
      <c r="E106" s="17">
        <f>E107</f>
        <v>18968.5</v>
      </c>
      <c r="F106" s="17">
        <f t="shared" si="3"/>
        <v>17849.300000000003</v>
      </c>
      <c r="G106" s="18">
        <f t="shared" si="4"/>
        <v>0.5151991699667009</v>
      </c>
    </row>
    <row r="107" spans="1:7" s="19" customFormat="1" ht="34.5" customHeight="1">
      <c r="A107" s="24"/>
      <c r="B107" s="24" t="s">
        <v>189</v>
      </c>
      <c r="C107" s="21" t="s">
        <v>273</v>
      </c>
      <c r="D107" s="17">
        <v>36817.8</v>
      </c>
      <c r="E107" s="17">
        <v>18968.5</v>
      </c>
      <c r="F107" s="17">
        <f t="shared" si="3"/>
        <v>17849.300000000003</v>
      </c>
      <c r="G107" s="18">
        <f t="shared" si="4"/>
        <v>0.5151991699667009</v>
      </c>
    </row>
    <row r="108" spans="1:7" s="19" customFormat="1" ht="31.5" customHeight="1">
      <c r="A108" s="24" t="s">
        <v>494</v>
      </c>
      <c r="B108" s="24"/>
      <c r="C108" s="21" t="s">
        <v>495</v>
      </c>
      <c r="D108" s="17">
        <f>D109</f>
        <v>1896.8</v>
      </c>
      <c r="E108" s="17">
        <f>E109</f>
        <v>948.4</v>
      </c>
      <c r="F108" s="17">
        <f t="shared" si="3"/>
        <v>948.4</v>
      </c>
      <c r="G108" s="18">
        <f t="shared" si="4"/>
        <v>0.5</v>
      </c>
    </row>
    <row r="109" spans="1:7" s="19" customFormat="1" ht="38.25" customHeight="1">
      <c r="A109" s="24"/>
      <c r="B109" s="24" t="s">
        <v>189</v>
      </c>
      <c r="C109" s="21" t="s">
        <v>273</v>
      </c>
      <c r="D109" s="17">
        <v>1896.8</v>
      </c>
      <c r="E109" s="17">
        <v>948.4</v>
      </c>
      <c r="F109" s="17">
        <f t="shared" si="3"/>
        <v>948.4</v>
      </c>
      <c r="G109" s="18">
        <f t="shared" si="4"/>
        <v>0.5</v>
      </c>
    </row>
    <row r="110" spans="1:7" s="19" customFormat="1" ht="60.75" customHeight="1">
      <c r="A110" s="24" t="s">
        <v>496</v>
      </c>
      <c r="B110" s="24"/>
      <c r="C110" s="21" t="s">
        <v>497</v>
      </c>
      <c r="D110" s="17">
        <f>D111</f>
        <v>2283</v>
      </c>
      <c r="E110" s="17">
        <f>E111</f>
        <v>2194.6</v>
      </c>
      <c r="F110" s="17">
        <f t="shared" si="3"/>
        <v>88.40000000000009</v>
      </c>
      <c r="G110" s="18">
        <f t="shared" si="4"/>
        <v>0.9612790188348663</v>
      </c>
    </row>
    <row r="111" spans="1:7" s="19" customFormat="1" ht="30" customHeight="1">
      <c r="A111" s="24"/>
      <c r="B111" s="24" t="s">
        <v>189</v>
      </c>
      <c r="C111" s="21" t="s">
        <v>273</v>
      </c>
      <c r="D111" s="17">
        <v>2283</v>
      </c>
      <c r="E111" s="17">
        <v>2194.6</v>
      </c>
      <c r="F111" s="17">
        <f t="shared" si="3"/>
        <v>88.40000000000009</v>
      </c>
      <c r="G111" s="18">
        <f t="shared" si="4"/>
        <v>0.9612790188348663</v>
      </c>
    </row>
    <row r="112" spans="1:7" s="19" customFormat="1" ht="62.25" customHeight="1">
      <c r="A112" s="24" t="s">
        <v>498</v>
      </c>
      <c r="B112" s="24"/>
      <c r="C112" s="21" t="s">
        <v>499</v>
      </c>
      <c r="D112" s="17">
        <f>D113</f>
        <v>1195.5</v>
      </c>
      <c r="E112" s="17">
        <f>E113</f>
        <v>400</v>
      </c>
      <c r="F112" s="17">
        <f t="shared" si="3"/>
        <v>795.5</v>
      </c>
      <c r="G112" s="18">
        <f t="shared" si="4"/>
        <v>0.3345880384776244</v>
      </c>
    </row>
    <row r="113" spans="1:7" s="19" customFormat="1" ht="39.75" customHeight="1">
      <c r="A113" s="24"/>
      <c r="B113" s="24" t="s">
        <v>189</v>
      </c>
      <c r="C113" s="21" t="s">
        <v>273</v>
      </c>
      <c r="D113" s="17">
        <v>1195.5</v>
      </c>
      <c r="E113" s="17">
        <v>400</v>
      </c>
      <c r="F113" s="17">
        <f t="shared" si="3"/>
        <v>795.5</v>
      </c>
      <c r="G113" s="18">
        <f t="shared" si="4"/>
        <v>0.3345880384776244</v>
      </c>
    </row>
    <row r="114" spans="1:7" s="19" customFormat="1" ht="110.25">
      <c r="A114" s="12" t="s">
        <v>325</v>
      </c>
      <c r="B114" s="12"/>
      <c r="C114" s="26" t="s">
        <v>326</v>
      </c>
      <c r="D114" s="22">
        <f>D115</f>
        <v>542.7</v>
      </c>
      <c r="E114" s="22">
        <f>E115</f>
        <v>122.6</v>
      </c>
      <c r="F114" s="22">
        <f t="shared" si="3"/>
        <v>420.1</v>
      </c>
      <c r="G114" s="23">
        <f t="shared" si="4"/>
        <v>0.2259074995393403</v>
      </c>
    </row>
    <row r="115" spans="1:7" s="19" customFormat="1" ht="31.5">
      <c r="A115" s="24" t="s">
        <v>122</v>
      </c>
      <c r="B115" s="24"/>
      <c r="C115" s="21" t="s">
        <v>327</v>
      </c>
      <c r="D115" s="17">
        <f>D116</f>
        <v>542.7</v>
      </c>
      <c r="E115" s="17">
        <f>E116</f>
        <v>122.6</v>
      </c>
      <c r="F115" s="17">
        <f t="shared" si="3"/>
        <v>420.1</v>
      </c>
      <c r="G115" s="18">
        <f t="shared" si="4"/>
        <v>0.2259074995393403</v>
      </c>
    </row>
    <row r="116" spans="1:7" s="19" customFormat="1" ht="36" customHeight="1">
      <c r="A116" s="24"/>
      <c r="B116" s="24" t="s">
        <v>189</v>
      </c>
      <c r="C116" s="21" t="s">
        <v>273</v>
      </c>
      <c r="D116" s="17">
        <f>482.7+60</f>
        <v>542.7</v>
      </c>
      <c r="E116" s="17">
        <v>122.6</v>
      </c>
      <c r="F116" s="17">
        <f t="shared" si="3"/>
        <v>420.1</v>
      </c>
      <c r="G116" s="18">
        <f t="shared" si="4"/>
        <v>0.2259074995393403</v>
      </c>
    </row>
    <row r="117" spans="1:7" s="19" customFormat="1" ht="78.75">
      <c r="A117" s="12" t="s">
        <v>330</v>
      </c>
      <c r="B117" s="12"/>
      <c r="C117" s="26" t="s">
        <v>331</v>
      </c>
      <c r="D117" s="22">
        <f>D118</f>
        <v>1558</v>
      </c>
      <c r="E117" s="22">
        <f>E118</f>
        <v>733.1</v>
      </c>
      <c r="F117" s="22">
        <f t="shared" si="3"/>
        <v>824.9</v>
      </c>
      <c r="G117" s="23">
        <f t="shared" si="4"/>
        <v>0.4705391527599487</v>
      </c>
    </row>
    <row r="118" spans="1:7" ht="31.5">
      <c r="A118" s="24" t="s">
        <v>332</v>
      </c>
      <c r="B118" s="24"/>
      <c r="C118" s="21" t="s">
        <v>333</v>
      </c>
      <c r="D118" s="17">
        <f>D119+D120+D121</f>
        <v>1558</v>
      </c>
      <c r="E118" s="17">
        <f>E119+E120+E121</f>
        <v>733.1</v>
      </c>
      <c r="F118" s="17">
        <f t="shared" si="3"/>
        <v>824.9</v>
      </c>
      <c r="G118" s="18">
        <f t="shared" si="4"/>
        <v>0.4705391527599487</v>
      </c>
    </row>
    <row r="119" spans="1:7" ht="78.75" customHeight="1">
      <c r="A119" s="12"/>
      <c r="B119" s="24" t="s">
        <v>167</v>
      </c>
      <c r="C119" s="21" t="s">
        <v>255</v>
      </c>
      <c r="D119" s="17">
        <v>1366.5</v>
      </c>
      <c r="E119" s="17">
        <v>676.5</v>
      </c>
      <c r="F119" s="17">
        <f t="shared" si="3"/>
        <v>690</v>
      </c>
      <c r="G119" s="18">
        <f t="shared" si="4"/>
        <v>0.4950603732162459</v>
      </c>
    </row>
    <row r="120" spans="1:7" ht="31.5">
      <c r="A120" s="12"/>
      <c r="B120" s="24" t="s">
        <v>168</v>
      </c>
      <c r="C120" s="21" t="s">
        <v>256</v>
      </c>
      <c r="D120" s="17">
        <f>111+80.2</f>
        <v>191.2</v>
      </c>
      <c r="E120" s="17">
        <f>23+33.6</f>
        <v>56.6</v>
      </c>
      <c r="F120" s="17">
        <f t="shared" si="3"/>
        <v>134.6</v>
      </c>
      <c r="G120" s="18">
        <f t="shared" si="4"/>
        <v>0.29602510460251047</v>
      </c>
    </row>
    <row r="121" spans="1:7" ht="15.75">
      <c r="A121" s="12"/>
      <c r="B121" s="24" t="s">
        <v>169</v>
      </c>
      <c r="C121" s="21" t="s">
        <v>170</v>
      </c>
      <c r="D121" s="17">
        <v>0.3</v>
      </c>
      <c r="E121" s="17">
        <v>0</v>
      </c>
      <c r="F121" s="17">
        <f t="shared" si="3"/>
        <v>0.3</v>
      </c>
      <c r="G121" s="18">
        <f t="shared" si="4"/>
        <v>0</v>
      </c>
    </row>
    <row r="122" spans="1:7" ht="15.75">
      <c r="A122" s="24"/>
      <c r="B122" s="24"/>
      <c r="C122" s="21"/>
      <c r="D122" s="17"/>
      <c r="E122" s="17"/>
      <c r="F122" s="22"/>
      <c r="G122" s="23"/>
    </row>
    <row r="123" spans="1:7" s="19" customFormat="1" ht="63">
      <c r="A123" s="12" t="s">
        <v>186</v>
      </c>
      <c r="B123" s="12"/>
      <c r="C123" s="26" t="s">
        <v>306</v>
      </c>
      <c r="D123" s="22">
        <f>D124+D137+D140</f>
        <v>16397.6</v>
      </c>
      <c r="E123" s="22">
        <f>E124+E137+E140</f>
        <v>8489.2</v>
      </c>
      <c r="F123" s="22">
        <f t="shared" si="3"/>
        <v>7908.399999999998</v>
      </c>
      <c r="G123" s="23">
        <f t="shared" si="4"/>
        <v>0.5177099087671367</v>
      </c>
    </row>
    <row r="124" spans="1:7" s="19" customFormat="1" ht="78.75">
      <c r="A124" s="12" t="s">
        <v>311</v>
      </c>
      <c r="B124" s="12"/>
      <c r="C124" s="26" t="s">
        <v>312</v>
      </c>
      <c r="D124" s="22">
        <f>D129+D125+D127+D131+D133+D135</f>
        <v>7590</v>
      </c>
      <c r="E124" s="22">
        <f>E129+E125+E127+E131+E133+E135</f>
        <v>3978.7</v>
      </c>
      <c r="F124" s="22">
        <f t="shared" si="3"/>
        <v>3611.3</v>
      </c>
      <c r="G124" s="23">
        <f t="shared" si="4"/>
        <v>0.5242028985507247</v>
      </c>
    </row>
    <row r="125" spans="1:7" ht="31.5">
      <c r="A125" s="24" t="s">
        <v>328</v>
      </c>
      <c r="B125" s="24"/>
      <c r="C125" s="21" t="s">
        <v>329</v>
      </c>
      <c r="D125" s="17">
        <f>D126</f>
        <v>214.5</v>
      </c>
      <c r="E125" s="17">
        <f>E126</f>
        <v>200</v>
      </c>
      <c r="F125" s="17">
        <f t="shared" si="3"/>
        <v>14.5</v>
      </c>
      <c r="G125" s="18">
        <f t="shared" si="4"/>
        <v>0.9324009324009324</v>
      </c>
    </row>
    <row r="126" spans="1:7" ht="33.75" customHeight="1">
      <c r="A126" s="24"/>
      <c r="B126" s="24" t="s">
        <v>189</v>
      </c>
      <c r="C126" s="21" t="s">
        <v>273</v>
      </c>
      <c r="D126" s="17">
        <v>214.5</v>
      </c>
      <c r="E126" s="17">
        <v>200</v>
      </c>
      <c r="F126" s="17">
        <f t="shared" si="3"/>
        <v>14.5</v>
      </c>
      <c r="G126" s="18">
        <f t="shared" si="4"/>
        <v>0.9324009324009324</v>
      </c>
    </row>
    <row r="127" spans="1:7" ht="16.5" customHeight="1">
      <c r="A127" s="24" t="s">
        <v>357</v>
      </c>
      <c r="B127" s="24"/>
      <c r="C127" s="21" t="s">
        <v>358</v>
      </c>
      <c r="D127" s="17">
        <f>D128</f>
        <v>55.8</v>
      </c>
      <c r="E127" s="17">
        <f>E128</f>
        <v>37.4</v>
      </c>
      <c r="F127" s="17">
        <f t="shared" si="3"/>
        <v>18.4</v>
      </c>
      <c r="G127" s="18">
        <f t="shared" si="4"/>
        <v>0.6702508960573477</v>
      </c>
    </row>
    <row r="128" spans="1:7" ht="33" customHeight="1">
      <c r="A128" s="24"/>
      <c r="B128" s="24" t="s">
        <v>189</v>
      </c>
      <c r="C128" s="21" t="s">
        <v>273</v>
      </c>
      <c r="D128" s="17">
        <v>55.8</v>
      </c>
      <c r="E128" s="17">
        <v>37.4</v>
      </c>
      <c r="F128" s="17">
        <f t="shared" si="3"/>
        <v>18.4</v>
      </c>
      <c r="G128" s="18">
        <f t="shared" si="4"/>
        <v>0.6702508960573477</v>
      </c>
    </row>
    <row r="129" spans="1:7" ht="15.75">
      <c r="A129" s="24" t="s">
        <v>313</v>
      </c>
      <c r="B129" s="24"/>
      <c r="C129" s="21" t="s">
        <v>314</v>
      </c>
      <c r="D129" s="17">
        <f>D130</f>
        <v>7199.9</v>
      </c>
      <c r="E129" s="17">
        <f>E130</f>
        <v>3695.2</v>
      </c>
      <c r="F129" s="17">
        <f t="shared" si="3"/>
        <v>3504.7</v>
      </c>
      <c r="G129" s="18">
        <f t="shared" si="4"/>
        <v>0.5132293504076445</v>
      </c>
    </row>
    <row r="130" spans="1:7" ht="36.75" customHeight="1">
      <c r="A130" s="24"/>
      <c r="B130" s="24" t="s">
        <v>189</v>
      </c>
      <c r="C130" s="21" t="s">
        <v>273</v>
      </c>
      <c r="D130" s="17">
        <v>7199.9</v>
      </c>
      <c r="E130" s="17">
        <v>3695.2</v>
      </c>
      <c r="F130" s="17">
        <f t="shared" si="3"/>
        <v>3504.7</v>
      </c>
      <c r="G130" s="18">
        <f t="shared" si="4"/>
        <v>0.5132293504076445</v>
      </c>
    </row>
    <row r="131" spans="1:7" ht="15.75">
      <c r="A131" s="24" t="s">
        <v>359</v>
      </c>
      <c r="B131" s="24"/>
      <c r="C131" s="21" t="s">
        <v>360</v>
      </c>
      <c r="D131" s="17">
        <f>D132</f>
        <v>43.6</v>
      </c>
      <c r="E131" s="17">
        <f>E132</f>
        <v>0</v>
      </c>
      <c r="F131" s="17">
        <f t="shared" si="3"/>
        <v>43.6</v>
      </c>
      <c r="G131" s="18">
        <f t="shared" si="4"/>
        <v>0</v>
      </c>
    </row>
    <row r="132" spans="1:7" ht="33.75" customHeight="1">
      <c r="A132" s="24"/>
      <c r="B132" s="24" t="s">
        <v>189</v>
      </c>
      <c r="C132" s="21" t="s">
        <v>273</v>
      </c>
      <c r="D132" s="17">
        <v>43.6</v>
      </c>
      <c r="E132" s="17">
        <v>0</v>
      </c>
      <c r="F132" s="17">
        <f t="shared" si="3"/>
        <v>43.6</v>
      </c>
      <c r="G132" s="18">
        <f t="shared" si="4"/>
        <v>0</v>
      </c>
    </row>
    <row r="133" spans="1:7" ht="15.75">
      <c r="A133" s="24" t="s">
        <v>361</v>
      </c>
      <c r="B133" s="24"/>
      <c r="C133" s="21" t="s">
        <v>362</v>
      </c>
      <c r="D133" s="17">
        <f>D134</f>
        <v>47.2</v>
      </c>
      <c r="E133" s="17">
        <f>E134</f>
        <v>24</v>
      </c>
      <c r="F133" s="17">
        <f t="shared" si="3"/>
        <v>23.200000000000003</v>
      </c>
      <c r="G133" s="18">
        <f t="shared" si="4"/>
        <v>0.5084745762711864</v>
      </c>
    </row>
    <row r="134" spans="1:7" ht="33.75" customHeight="1">
      <c r="A134" s="24"/>
      <c r="B134" s="24" t="s">
        <v>189</v>
      </c>
      <c r="C134" s="21" t="s">
        <v>273</v>
      </c>
      <c r="D134" s="17">
        <v>47.2</v>
      </c>
      <c r="E134" s="17">
        <v>24</v>
      </c>
      <c r="F134" s="17">
        <f t="shared" si="3"/>
        <v>23.200000000000003</v>
      </c>
      <c r="G134" s="18">
        <f t="shared" si="4"/>
        <v>0.5084745762711864</v>
      </c>
    </row>
    <row r="135" spans="1:7" ht="31.5">
      <c r="A135" s="24" t="s">
        <v>363</v>
      </c>
      <c r="B135" s="24"/>
      <c r="C135" s="21" t="s">
        <v>364</v>
      </c>
      <c r="D135" s="17">
        <f>D136</f>
        <v>29</v>
      </c>
      <c r="E135" s="17">
        <f>E136</f>
        <v>22.1</v>
      </c>
      <c r="F135" s="17">
        <f t="shared" si="3"/>
        <v>6.899999999999999</v>
      </c>
      <c r="G135" s="18">
        <f t="shared" si="4"/>
        <v>0.7620689655172415</v>
      </c>
    </row>
    <row r="136" spans="1:7" ht="36" customHeight="1">
      <c r="A136" s="24"/>
      <c r="B136" s="24" t="s">
        <v>189</v>
      </c>
      <c r="C136" s="21" t="s">
        <v>273</v>
      </c>
      <c r="D136" s="17">
        <v>29</v>
      </c>
      <c r="E136" s="17">
        <v>22.1</v>
      </c>
      <c r="F136" s="17">
        <f t="shared" si="3"/>
        <v>6.899999999999999</v>
      </c>
      <c r="G136" s="18">
        <f t="shared" si="4"/>
        <v>0.7620689655172415</v>
      </c>
    </row>
    <row r="137" spans="1:7" s="19" customFormat="1" ht="97.5" customHeight="1">
      <c r="A137" s="12" t="s">
        <v>307</v>
      </c>
      <c r="B137" s="12"/>
      <c r="C137" s="26" t="s">
        <v>308</v>
      </c>
      <c r="D137" s="22">
        <f>D138</f>
        <v>8793.1</v>
      </c>
      <c r="E137" s="22">
        <f>E138</f>
        <v>4510.5</v>
      </c>
      <c r="F137" s="22">
        <f t="shared" si="3"/>
        <v>4282.6</v>
      </c>
      <c r="G137" s="23">
        <f t="shared" si="4"/>
        <v>0.5129590246898136</v>
      </c>
    </row>
    <row r="138" spans="1:7" ht="15.75">
      <c r="A138" s="24" t="s">
        <v>309</v>
      </c>
      <c r="B138" s="24"/>
      <c r="C138" s="21" t="s">
        <v>310</v>
      </c>
      <c r="D138" s="17">
        <f>D139</f>
        <v>8793.1</v>
      </c>
      <c r="E138" s="17">
        <f>E139</f>
        <v>4510.5</v>
      </c>
      <c r="F138" s="17">
        <f t="shared" si="3"/>
        <v>4282.6</v>
      </c>
      <c r="G138" s="18">
        <f t="shared" si="4"/>
        <v>0.5129590246898136</v>
      </c>
    </row>
    <row r="139" spans="1:7" ht="36.75" customHeight="1">
      <c r="A139" s="12"/>
      <c r="B139" s="24" t="s">
        <v>189</v>
      </c>
      <c r="C139" s="21" t="s">
        <v>273</v>
      </c>
      <c r="D139" s="17">
        <v>8793.1</v>
      </c>
      <c r="E139" s="17">
        <v>4510.5</v>
      </c>
      <c r="F139" s="17">
        <f t="shared" si="3"/>
        <v>4282.6</v>
      </c>
      <c r="G139" s="18">
        <f t="shared" si="4"/>
        <v>0.5129590246898136</v>
      </c>
    </row>
    <row r="140" spans="1:7" s="19" customFormat="1" ht="112.5" customHeight="1">
      <c r="A140" s="12" t="s">
        <v>365</v>
      </c>
      <c r="B140" s="12"/>
      <c r="C140" s="26" t="s">
        <v>366</v>
      </c>
      <c r="D140" s="22">
        <f>D141</f>
        <v>14.5</v>
      </c>
      <c r="E140" s="22">
        <f>E141</f>
        <v>0</v>
      </c>
      <c r="F140" s="22">
        <f t="shared" si="3"/>
        <v>14.5</v>
      </c>
      <c r="G140" s="23">
        <f t="shared" si="4"/>
        <v>0</v>
      </c>
    </row>
    <row r="141" spans="1:7" ht="13.5" customHeight="1">
      <c r="A141" s="24" t="s">
        <v>367</v>
      </c>
      <c r="B141" s="24"/>
      <c r="C141" s="21" t="s">
        <v>368</v>
      </c>
      <c r="D141" s="17">
        <f>D142</f>
        <v>14.5</v>
      </c>
      <c r="E141" s="17">
        <f>E142</f>
        <v>0</v>
      </c>
      <c r="F141" s="17">
        <f t="shared" si="3"/>
        <v>14.5</v>
      </c>
      <c r="G141" s="18">
        <f t="shared" si="4"/>
        <v>0</v>
      </c>
    </row>
    <row r="142" spans="1:7" ht="35.25" customHeight="1">
      <c r="A142" s="24"/>
      <c r="B142" s="24" t="s">
        <v>189</v>
      </c>
      <c r="C142" s="21" t="s">
        <v>273</v>
      </c>
      <c r="D142" s="17">
        <v>14.5</v>
      </c>
      <c r="E142" s="17">
        <v>0</v>
      </c>
      <c r="F142" s="17">
        <f t="shared" si="3"/>
        <v>14.5</v>
      </c>
      <c r="G142" s="18">
        <f t="shared" si="4"/>
        <v>0</v>
      </c>
    </row>
    <row r="143" spans="1:7" ht="15.75">
      <c r="A143" s="24"/>
      <c r="B143" s="24"/>
      <c r="C143" s="21"/>
      <c r="D143" s="17"/>
      <c r="E143" s="17"/>
      <c r="F143" s="22"/>
      <c r="G143" s="23"/>
    </row>
    <row r="144" spans="1:7" s="19" customFormat="1" ht="78.75">
      <c r="A144" s="12" t="s">
        <v>187</v>
      </c>
      <c r="B144" s="12"/>
      <c r="C144" s="26" t="s">
        <v>99</v>
      </c>
      <c r="D144" s="22">
        <f>D152+D145</f>
        <v>22696.6</v>
      </c>
      <c r="E144" s="22">
        <f>E152+E145</f>
        <v>6303</v>
      </c>
      <c r="F144" s="22">
        <f t="shared" si="3"/>
        <v>16393.6</v>
      </c>
      <c r="G144" s="23">
        <f t="shared" si="4"/>
        <v>0.27770679308795154</v>
      </c>
    </row>
    <row r="145" spans="1:7" s="19" customFormat="1" ht="126">
      <c r="A145" s="12" t="s">
        <v>334</v>
      </c>
      <c r="B145" s="12"/>
      <c r="C145" s="26" t="s">
        <v>335</v>
      </c>
      <c r="D145" s="22">
        <f>D146+D148+D150</f>
        <v>857.6</v>
      </c>
      <c r="E145" s="22">
        <f>E146+E148+E150</f>
        <v>202</v>
      </c>
      <c r="F145" s="22">
        <f aca="true" t="shared" si="5" ref="F145:F207">D145-E145</f>
        <v>655.6</v>
      </c>
      <c r="G145" s="23">
        <f aca="true" t="shared" si="6" ref="G145:G207">E145/D145</f>
        <v>0.2355410447761194</v>
      </c>
    </row>
    <row r="146" spans="1:7" s="19" customFormat="1" ht="15.75">
      <c r="A146" s="24" t="s">
        <v>336</v>
      </c>
      <c r="B146" s="24"/>
      <c r="C146" s="21" t="s">
        <v>338</v>
      </c>
      <c r="D146" s="17">
        <f>D147</f>
        <v>657.6</v>
      </c>
      <c r="E146" s="17">
        <f>E147</f>
        <v>202</v>
      </c>
      <c r="F146" s="17">
        <f t="shared" si="5"/>
        <v>455.6</v>
      </c>
      <c r="G146" s="18">
        <f t="shared" si="6"/>
        <v>0.30717761557177614</v>
      </c>
    </row>
    <row r="147" spans="1:7" s="19" customFormat="1" ht="15.75">
      <c r="A147" s="24"/>
      <c r="B147" s="24" t="s">
        <v>169</v>
      </c>
      <c r="C147" s="21" t="s">
        <v>170</v>
      </c>
      <c r="D147" s="17">
        <v>657.6</v>
      </c>
      <c r="E147" s="17">
        <v>202</v>
      </c>
      <c r="F147" s="17">
        <f t="shared" si="5"/>
        <v>455.6</v>
      </c>
      <c r="G147" s="18">
        <f t="shared" si="6"/>
        <v>0.30717761557177614</v>
      </c>
    </row>
    <row r="148" spans="1:7" s="19" customFormat="1" ht="13.5" customHeight="1">
      <c r="A148" s="24" t="s">
        <v>337</v>
      </c>
      <c r="B148" s="24"/>
      <c r="C148" s="21" t="s">
        <v>339</v>
      </c>
      <c r="D148" s="17">
        <f>D149</f>
        <v>150</v>
      </c>
      <c r="E148" s="17">
        <f>E149</f>
        <v>0</v>
      </c>
      <c r="F148" s="17">
        <f t="shared" si="5"/>
        <v>150</v>
      </c>
      <c r="G148" s="18">
        <f t="shared" si="6"/>
        <v>0</v>
      </c>
    </row>
    <row r="149" spans="1:7" s="19" customFormat="1" ht="31.5">
      <c r="A149" s="24"/>
      <c r="B149" s="24" t="s">
        <v>168</v>
      </c>
      <c r="C149" s="21" t="s">
        <v>256</v>
      </c>
      <c r="D149" s="17">
        <v>150</v>
      </c>
      <c r="E149" s="17">
        <v>0</v>
      </c>
      <c r="F149" s="17">
        <f t="shared" si="5"/>
        <v>150</v>
      </c>
      <c r="G149" s="18">
        <f t="shared" si="6"/>
        <v>0</v>
      </c>
    </row>
    <row r="150" spans="1:7" s="19" customFormat="1" ht="66" customHeight="1">
      <c r="A150" s="24" t="s">
        <v>466</v>
      </c>
      <c r="B150" s="24"/>
      <c r="C150" s="21" t="s">
        <v>467</v>
      </c>
      <c r="D150" s="17">
        <f>D151</f>
        <v>50</v>
      </c>
      <c r="E150" s="17">
        <f>E151</f>
        <v>0</v>
      </c>
      <c r="F150" s="17">
        <f t="shared" si="5"/>
        <v>50</v>
      </c>
      <c r="G150" s="18">
        <f t="shared" si="6"/>
        <v>0</v>
      </c>
    </row>
    <row r="151" spans="1:7" s="19" customFormat="1" ht="31.5">
      <c r="A151" s="24"/>
      <c r="B151" s="24" t="s">
        <v>168</v>
      </c>
      <c r="C151" s="21" t="s">
        <v>256</v>
      </c>
      <c r="D151" s="17">
        <v>50</v>
      </c>
      <c r="E151" s="17">
        <v>0</v>
      </c>
      <c r="F151" s="17">
        <f t="shared" si="5"/>
        <v>50</v>
      </c>
      <c r="G151" s="18">
        <f t="shared" si="6"/>
        <v>0</v>
      </c>
    </row>
    <row r="152" spans="1:7" s="19" customFormat="1" ht="141.75">
      <c r="A152" s="12" t="s">
        <v>100</v>
      </c>
      <c r="B152" s="12"/>
      <c r="C152" s="26" t="s">
        <v>286</v>
      </c>
      <c r="D152" s="22">
        <f>D153+D155+D157</f>
        <v>21839</v>
      </c>
      <c r="E152" s="22">
        <f>E153+E155+E157</f>
        <v>6101</v>
      </c>
      <c r="F152" s="22">
        <f t="shared" si="5"/>
        <v>15738</v>
      </c>
      <c r="G152" s="23">
        <f t="shared" si="6"/>
        <v>0.2793626081780301</v>
      </c>
    </row>
    <row r="153" spans="1:7" ht="15.75">
      <c r="A153" s="24" t="s">
        <v>287</v>
      </c>
      <c r="B153" s="24"/>
      <c r="C153" s="21" t="s">
        <v>288</v>
      </c>
      <c r="D153" s="17">
        <f>D154</f>
        <v>5313.1</v>
      </c>
      <c r="E153" s="17">
        <f>E154</f>
        <v>0</v>
      </c>
      <c r="F153" s="17">
        <f t="shared" si="5"/>
        <v>5313.1</v>
      </c>
      <c r="G153" s="18">
        <f t="shared" si="6"/>
        <v>0</v>
      </c>
    </row>
    <row r="154" spans="1:7" ht="31.5">
      <c r="A154" s="24"/>
      <c r="B154" s="24" t="s">
        <v>168</v>
      </c>
      <c r="C154" s="21" t="s">
        <v>256</v>
      </c>
      <c r="D154" s="17">
        <v>5313.1</v>
      </c>
      <c r="E154" s="17">
        <v>0</v>
      </c>
      <c r="F154" s="17">
        <f t="shared" si="5"/>
        <v>5313.1</v>
      </c>
      <c r="G154" s="18">
        <f t="shared" si="6"/>
        <v>0</v>
      </c>
    </row>
    <row r="155" spans="1:7" ht="31.5">
      <c r="A155" s="24" t="s">
        <v>289</v>
      </c>
      <c r="B155" s="24"/>
      <c r="C155" s="21" t="s">
        <v>290</v>
      </c>
      <c r="D155" s="17">
        <f>D156</f>
        <v>16300</v>
      </c>
      <c r="E155" s="17">
        <f>E156</f>
        <v>6101</v>
      </c>
      <c r="F155" s="17">
        <f t="shared" si="5"/>
        <v>10199</v>
      </c>
      <c r="G155" s="18">
        <f t="shared" si="6"/>
        <v>0.3742944785276074</v>
      </c>
    </row>
    <row r="156" spans="1:7" ht="31.5">
      <c r="A156" s="24"/>
      <c r="B156" s="24" t="s">
        <v>168</v>
      </c>
      <c r="C156" s="21" t="s">
        <v>256</v>
      </c>
      <c r="D156" s="17">
        <v>16300</v>
      </c>
      <c r="E156" s="17">
        <v>6101</v>
      </c>
      <c r="F156" s="17">
        <f t="shared" si="5"/>
        <v>10199</v>
      </c>
      <c r="G156" s="18">
        <f t="shared" si="6"/>
        <v>0.3742944785276074</v>
      </c>
    </row>
    <row r="157" spans="1:7" ht="32.25" customHeight="1">
      <c r="A157" s="24" t="s">
        <v>459</v>
      </c>
      <c r="B157" s="24"/>
      <c r="C157" s="21" t="s">
        <v>460</v>
      </c>
      <c r="D157" s="17">
        <f>D158</f>
        <v>225.9</v>
      </c>
      <c r="E157" s="17">
        <f>E158</f>
        <v>0</v>
      </c>
      <c r="F157" s="17">
        <f t="shared" si="5"/>
        <v>225.9</v>
      </c>
      <c r="G157" s="18">
        <f t="shared" si="6"/>
        <v>0</v>
      </c>
    </row>
    <row r="158" spans="1:7" ht="31.5">
      <c r="A158" s="24"/>
      <c r="B158" s="24" t="s">
        <v>168</v>
      </c>
      <c r="C158" s="21" t="s">
        <v>256</v>
      </c>
      <c r="D158" s="17">
        <v>225.9</v>
      </c>
      <c r="E158" s="17">
        <v>0</v>
      </c>
      <c r="F158" s="17">
        <f t="shared" si="5"/>
        <v>225.9</v>
      </c>
      <c r="G158" s="18">
        <f t="shared" si="6"/>
        <v>0</v>
      </c>
    </row>
    <row r="159" spans="1:7" ht="15.75">
      <c r="A159" s="24"/>
      <c r="B159" s="24"/>
      <c r="C159" s="21"/>
      <c r="D159" s="17"/>
      <c r="E159" s="17"/>
      <c r="F159" s="22"/>
      <c r="G159" s="23"/>
    </row>
    <row r="160" spans="1:7" s="19" customFormat="1" ht="63">
      <c r="A160" s="12" t="s">
        <v>217</v>
      </c>
      <c r="B160" s="12"/>
      <c r="C160" s="26" t="s">
        <v>294</v>
      </c>
      <c r="D160" s="22">
        <f>D161+D164</f>
        <v>76971.7</v>
      </c>
      <c r="E160" s="22">
        <f>E161+E164</f>
        <v>36449.8</v>
      </c>
      <c r="F160" s="22">
        <f t="shared" si="5"/>
        <v>40521.899999999994</v>
      </c>
      <c r="G160" s="23">
        <f t="shared" si="6"/>
        <v>0.4735480702647857</v>
      </c>
    </row>
    <row r="161" spans="1:7" s="19" customFormat="1" ht="110.25">
      <c r="A161" s="12" t="s">
        <v>295</v>
      </c>
      <c r="B161" s="12"/>
      <c r="C161" s="26" t="s">
        <v>296</v>
      </c>
      <c r="D161" s="22">
        <f>D162</f>
        <v>75524.7</v>
      </c>
      <c r="E161" s="22">
        <f>E162</f>
        <v>35768.5</v>
      </c>
      <c r="F161" s="22">
        <f t="shared" si="5"/>
        <v>39756.2</v>
      </c>
      <c r="G161" s="23">
        <f t="shared" si="6"/>
        <v>0.4736000275406589</v>
      </c>
    </row>
    <row r="162" spans="1:7" ht="31.5">
      <c r="A162" s="24" t="s">
        <v>297</v>
      </c>
      <c r="B162" s="24"/>
      <c r="C162" s="21" t="s">
        <v>298</v>
      </c>
      <c r="D162" s="17">
        <f>D163</f>
        <v>75524.7</v>
      </c>
      <c r="E162" s="17">
        <f>E163</f>
        <v>35768.5</v>
      </c>
      <c r="F162" s="17">
        <f t="shared" si="5"/>
        <v>39756.2</v>
      </c>
      <c r="G162" s="18">
        <f t="shared" si="6"/>
        <v>0.4736000275406589</v>
      </c>
    </row>
    <row r="163" spans="1:7" ht="35.25" customHeight="1">
      <c r="A163" s="24"/>
      <c r="B163" s="24" t="s">
        <v>189</v>
      </c>
      <c r="C163" s="21" t="s">
        <v>273</v>
      </c>
      <c r="D163" s="17">
        <v>75524.7</v>
      </c>
      <c r="E163" s="17">
        <v>35768.5</v>
      </c>
      <c r="F163" s="17">
        <f t="shared" si="5"/>
        <v>39756.2</v>
      </c>
      <c r="G163" s="18">
        <f t="shared" si="6"/>
        <v>0.4736000275406589</v>
      </c>
    </row>
    <row r="164" spans="1:7" s="19" customFormat="1" ht="78.75">
      <c r="A164" s="12" t="s">
        <v>299</v>
      </c>
      <c r="B164" s="12"/>
      <c r="C164" s="26" t="s">
        <v>300</v>
      </c>
      <c r="D164" s="22">
        <f>D165</f>
        <v>1447</v>
      </c>
      <c r="E164" s="22">
        <f>E165</f>
        <v>681.3000000000001</v>
      </c>
      <c r="F164" s="22">
        <f t="shared" si="5"/>
        <v>765.6999999999999</v>
      </c>
      <c r="G164" s="23">
        <f t="shared" si="6"/>
        <v>0.4708362128541811</v>
      </c>
    </row>
    <row r="165" spans="1:7" ht="47.25">
      <c r="A165" s="24" t="s">
        <v>301</v>
      </c>
      <c r="B165" s="24"/>
      <c r="C165" s="21" t="s">
        <v>302</v>
      </c>
      <c r="D165" s="17">
        <f>D166+D167+D168</f>
        <v>1447</v>
      </c>
      <c r="E165" s="17">
        <f>E166+E167+E168</f>
        <v>681.3000000000001</v>
      </c>
      <c r="F165" s="17">
        <f t="shared" si="5"/>
        <v>765.6999999999999</v>
      </c>
      <c r="G165" s="18">
        <f t="shared" si="6"/>
        <v>0.4708362128541811</v>
      </c>
    </row>
    <row r="166" spans="1:7" ht="80.25" customHeight="1">
      <c r="A166" s="24"/>
      <c r="B166" s="24" t="s">
        <v>167</v>
      </c>
      <c r="C166" s="21" t="s">
        <v>255</v>
      </c>
      <c r="D166" s="17">
        <v>1366.5</v>
      </c>
      <c r="E166" s="17">
        <v>643.2</v>
      </c>
      <c r="F166" s="17">
        <f t="shared" si="5"/>
        <v>723.3</v>
      </c>
      <c r="G166" s="18">
        <f t="shared" si="6"/>
        <v>0.4706915477497256</v>
      </c>
    </row>
    <row r="167" spans="1:7" ht="31.5">
      <c r="A167" s="24"/>
      <c r="B167" s="24" t="s">
        <v>168</v>
      </c>
      <c r="C167" s="21" t="s">
        <v>256</v>
      </c>
      <c r="D167" s="17">
        <v>80.2</v>
      </c>
      <c r="E167" s="17">
        <v>38.1</v>
      </c>
      <c r="F167" s="17">
        <f t="shared" si="5"/>
        <v>42.1</v>
      </c>
      <c r="G167" s="18">
        <f t="shared" si="6"/>
        <v>0.47506234413965087</v>
      </c>
    </row>
    <row r="168" spans="1:7" ht="15.75">
      <c r="A168" s="24"/>
      <c r="B168" s="24" t="s">
        <v>169</v>
      </c>
      <c r="C168" s="21" t="s">
        <v>170</v>
      </c>
      <c r="D168" s="17">
        <v>0.3</v>
      </c>
      <c r="E168" s="17">
        <v>0</v>
      </c>
      <c r="F168" s="17">
        <f t="shared" si="5"/>
        <v>0.3</v>
      </c>
      <c r="G168" s="18">
        <f t="shared" si="6"/>
        <v>0</v>
      </c>
    </row>
    <row r="169" spans="1:7" ht="15.75">
      <c r="A169" s="24"/>
      <c r="B169" s="24"/>
      <c r="C169" s="21"/>
      <c r="D169" s="17"/>
      <c r="E169" s="17"/>
      <c r="F169" s="22"/>
      <c r="G169" s="23"/>
    </row>
    <row r="170" spans="1:7" s="19" customFormat="1" ht="94.5">
      <c r="A170" s="12" t="s">
        <v>369</v>
      </c>
      <c r="B170" s="12"/>
      <c r="C170" s="26" t="s">
        <v>370</v>
      </c>
      <c r="D170" s="22">
        <f>D173+D171</f>
        <v>693.4</v>
      </c>
      <c r="E170" s="22">
        <f>E173+E171</f>
        <v>209.7</v>
      </c>
      <c r="F170" s="22">
        <f t="shared" si="5"/>
        <v>483.7</v>
      </c>
      <c r="G170" s="23">
        <f t="shared" si="6"/>
        <v>0.3024228439573118</v>
      </c>
    </row>
    <row r="171" spans="1:7" s="19" customFormat="1" ht="81.75" customHeight="1">
      <c r="A171" s="24" t="s">
        <v>490</v>
      </c>
      <c r="B171" s="12"/>
      <c r="C171" s="21" t="s">
        <v>491</v>
      </c>
      <c r="D171" s="17">
        <f>D172</f>
        <v>654.6</v>
      </c>
      <c r="E171" s="17">
        <f>E172</f>
        <v>200</v>
      </c>
      <c r="F171" s="17">
        <f t="shared" si="5"/>
        <v>454.6</v>
      </c>
      <c r="G171" s="18">
        <f t="shared" si="6"/>
        <v>0.30553009471432935</v>
      </c>
    </row>
    <row r="172" spans="1:7" s="19" customFormat="1" ht="37.5" customHeight="1">
      <c r="A172" s="12"/>
      <c r="B172" s="24" t="s">
        <v>189</v>
      </c>
      <c r="C172" s="21" t="s">
        <v>273</v>
      </c>
      <c r="D172" s="17">
        <v>654.6</v>
      </c>
      <c r="E172" s="17">
        <v>200</v>
      </c>
      <c r="F172" s="17">
        <f t="shared" si="5"/>
        <v>454.6</v>
      </c>
      <c r="G172" s="18">
        <f t="shared" si="6"/>
        <v>0.30553009471432935</v>
      </c>
    </row>
    <row r="173" spans="1:7" ht="81" customHeight="1">
      <c r="A173" s="24" t="s">
        <v>371</v>
      </c>
      <c r="B173" s="24"/>
      <c r="C173" s="21" t="s">
        <v>372</v>
      </c>
      <c r="D173" s="17">
        <f>D174</f>
        <v>38.8</v>
      </c>
      <c r="E173" s="17">
        <f>E174</f>
        <v>9.7</v>
      </c>
      <c r="F173" s="17">
        <f t="shared" si="5"/>
        <v>29.099999999999998</v>
      </c>
      <c r="G173" s="18">
        <f t="shared" si="6"/>
        <v>0.25</v>
      </c>
    </row>
    <row r="174" spans="1:7" ht="34.5" customHeight="1">
      <c r="A174" s="24"/>
      <c r="B174" s="24" t="s">
        <v>189</v>
      </c>
      <c r="C174" s="21" t="s">
        <v>273</v>
      </c>
      <c r="D174" s="17">
        <v>38.8</v>
      </c>
      <c r="E174" s="17">
        <v>9.7</v>
      </c>
      <c r="F174" s="17">
        <f t="shared" si="5"/>
        <v>29.099999999999998</v>
      </c>
      <c r="G174" s="18">
        <f t="shared" si="6"/>
        <v>0.25</v>
      </c>
    </row>
    <row r="175" spans="1:7" ht="15.75">
      <c r="A175" s="24"/>
      <c r="B175" s="24"/>
      <c r="C175" s="34"/>
      <c r="D175" s="24"/>
      <c r="E175" s="17"/>
      <c r="F175" s="22"/>
      <c r="G175" s="23"/>
    </row>
    <row r="176" spans="1:7" s="19" customFormat="1" ht="78.75">
      <c r="A176" s="12" t="s">
        <v>45</v>
      </c>
      <c r="B176" s="12"/>
      <c r="C176" s="26" t="s">
        <v>46</v>
      </c>
      <c r="D176" s="22">
        <f>D177+D183</f>
        <v>4509.9</v>
      </c>
      <c r="E176" s="22">
        <f>E177+E183</f>
        <v>1403.4</v>
      </c>
      <c r="F176" s="22">
        <f t="shared" si="5"/>
        <v>3106.4999999999995</v>
      </c>
      <c r="G176" s="23">
        <f t="shared" si="6"/>
        <v>0.3111820661212001</v>
      </c>
    </row>
    <row r="177" spans="1:7" s="19" customFormat="1" ht="110.25">
      <c r="A177" s="12" t="s">
        <v>47</v>
      </c>
      <c r="B177" s="12"/>
      <c r="C177" s="26" t="s">
        <v>48</v>
      </c>
      <c r="D177" s="22">
        <f>D178</f>
        <v>3919</v>
      </c>
      <c r="E177" s="22">
        <f>E178</f>
        <v>1336</v>
      </c>
      <c r="F177" s="22">
        <f t="shared" si="5"/>
        <v>2583</v>
      </c>
      <c r="G177" s="23">
        <f t="shared" si="6"/>
        <v>0.3409032916560347</v>
      </c>
    </row>
    <row r="178" spans="1:7" ht="63">
      <c r="A178" s="24" t="s">
        <v>49</v>
      </c>
      <c r="B178" s="24"/>
      <c r="C178" s="21" t="s">
        <v>50</v>
      </c>
      <c r="D178" s="17">
        <f>SUM(D179:D182)</f>
        <v>3919</v>
      </c>
      <c r="E178" s="17">
        <f>SUM(E179:E182)</f>
        <v>1336</v>
      </c>
      <c r="F178" s="17">
        <f t="shared" si="5"/>
        <v>2583</v>
      </c>
      <c r="G178" s="18">
        <f t="shared" si="6"/>
        <v>0.3409032916560347</v>
      </c>
    </row>
    <row r="179" spans="1:7" ht="31.5">
      <c r="A179" s="24"/>
      <c r="B179" s="24" t="s">
        <v>168</v>
      </c>
      <c r="C179" s="21" t="s">
        <v>256</v>
      </c>
      <c r="D179" s="17">
        <f>180+604.1+560.2</f>
        <v>1344.3000000000002</v>
      </c>
      <c r="E179" s="17">
        <v>349.2</v>
      </c>
      <c r="F179" s="17">
        <f t="shared" si="5"/>
        <v>995.1000000000001</v>
      </c>
      <c r="G179" s="18">
        <f t="shared" si="6"/>
        <v>0.259763445659451</v>
      </c>
    </row>
    <row r="180" spans="1:7" ht="31.5">
      <c r="A180" s="24"/>
      <c r="B180" s="24" t="s">
        <v>172</v>
      </c>
      <c r="C180" s="21" t="s">
        <v>173</v>
      </c>
      <c r="D180" s="17">
        <v>810.7</v>
      </c>
      <c r="E180" s="17">
        <v>380.8</v>
      </c>
      <c r="F180" s="17">
        <f t="shared" si="5"/>
        <v>429.90000000000003</v>
      </c>
      <c r="G180" s="18">
        <f t="shared" si="6"/>
        <v>0.4697175280621685</v>
      </c>
    </row>
    <row r="181" spans="1:7" ht="15.75">
      <c r="A181" s="24"/>
      <c r="B181" s="24" t="s">
        <v>174</v>
      </c>
      <c r="C181" s="21" t="s">
        <v>175</v>
      </c>
      <c r="D181" s="17">
        <v>40</v>
      </c>
      <c r="E181" s="17">
        <v>0</v>
      </c>
      <c r="F181" s="17">
        <f t="shared" si="5"/>
        <v>40</v>
      </c>
      <c r="G181" s="18"/>
    </row>
    <row r="182" spans="1:7" ht="34.5" customHeight="1">
      <c r="A182" s="24"/>
      <c r="B182" s="24" t="s">
        <v>189</v>
      </c>
      <c r="C182" s="21" t="s">
        <v>273</v>
      </c>
      <c r="D182" s="17">
        <v>1724</v>
      </c>
      <c r="E182" s="17">
        <v>606</v>
      </c>
      <c r="F182" s="17">
        <f t="shared" si="5"/>
        <v>1118</v>
      </c>
      <c r="G182" s="18">
        <f t="shared" si="6"/>
        <v>0.351508120649652</v>
      </c>
    </row>
    <row r="183" spans="1:7" s="19" customFormat="1" ht="110.25">
      <c r="A183" s="12" t="s">
        <v>52</v>
      </c>
      <c r="B183" s="12"/>
      <c r="C183" s="26" t="s">
        <v>53</v>
      </c>
      <c r="D183" s="22">
        <f>D184+D186</f>
        <v>590.9</v>
      </c>
      <c r="E183" s="22">
        <f>E184+E186</f>
        <v>67.4</v>
      </c>
      <c r="F183" s="22">
        <f t="shared" si="5"/>
        <v>523.5</v>
      </c>
      <c r="G183" s="23">
        <f t="shared" si="6"/>
        <v>0.11406329328143511</v>
      </c>
    </row>
    <row r="184" spans="1:7" ht="47.25">
      <c r="A184" s="24" t="s">
        <v>56</v>
      </c>
      <c r="B184" s="24"/>
      <c r="C184" s="21" t="s">
        <v>57</v>
      </c>
      <c r="D184" s="17">
        <f>D185</f>
        <v>216</v>
      </c>
      <c r="E184" s="17">
        <f>E185</f>
        <v>22.4</v>
      </c>
      <c r="F184" s="17">
        <f t="shared" si="5"/>
        <v>193.6</v>
      </c>
      <c r="G184" s="18">
        <f t="shared" si="6"/>
        <v>0.1037037037037037</v>
      </c>
    </row>
    <row r="185" spans="1:7" ht="31.5">
      <c r="A185" s="24"/>
      <c r="B185" s="24" t="s">
        <v>168</v>
      </c>
      <c r="C185" s="21" t="s">
        <v>256</v>
      </c>
      <c r="D185" s="17">
        <v>216</v>
      </c>
      <c r="E185" s="17">
        <v>22.4</v>
      </c>
      <c r="F185" s="17">
        <f t="shared" si="5"/>
        <v>193.6</v>
      </c>
      <c r="G185" s="18">
        <f t="shared" si="6"/>
        <v>0.1037037037037037</v>
      </c>
    </row>
    <row r="186" spans="1:7" ht="47.25">
      <c r="A186" s="24" t="s">
        <v>54</v>
      </c>
      <c r="B186" s="24"/>
      <c r="C186" s="21" t="s">
        <v>55</v>
      </c>
      <c r="D186" s="17">
        <f>D187+D188</f>
        <v>374.9</v>
      </c>
      <c r="E186" s="17">
        <f>E187+E188</f>
        <v>45</v>
      </c>
      <c r="F186" s="17">
        <f t="shared" si="5"/>
        <v>329.9</v>
      </c>
      <c r="G186" s="18">
        <f t="shared" si="6"/>
        <v>0.1200320085356095</v>
      </c>
    </row>
    <row r="187" spans="1:7" ht="31.5">
      <c r="A187" s="24"/>
      <c r="B187" s="24" t="s">
        <v>168</v>
      </c>
      <c r="C187" s="21" t="s">
        <v>256</v>
      </c>
      <c r="D187" s="17">
        <f>5+324.9</f>
        <v>329.9</v>
      </c>
      <c r="E187" s="17">
        <v>0</v>
      </c>
      <c r="F187" s="17">
        <f t="shared" si="5"/>
        <v>329.9</v>
      </c>
      <c r="G187" s="18">
        <f t="shared" si="6"/>
        <v>0</v>
      </c>
    </row>
    <row r="188" spans="1:7" ht="15.75">
      <c r="A188" s="24"/>
      <c r="B188" s="24" t="s">
        <v>169</v>
      </c>
      <c r="C188" s="21" t="s">
        <v>170</v>
      </c>
      <c r="D188" s="17">
        <v>45</v>
      </c>
      <c r="E188" s="17">
        <v>45</v>
      </c>
      <c r="F188" s="17">
        <f t="shared" si="5"/>
        <v>0</v>
      </c>
      <c r="G188" s="18">
        <f t="shared" si="6"/>
        <v>1</v>
      </c>
    </row>
    <row r="189" spans="1:7" ht="15.75">
      <c r="A189" s="24"/>
      <c r="B189" s="24"/>
      <c r="C189" s="34"/>
      <c r="D189" s="24"/>
      <c r="E189" s="17"/>
      <c r="F189" s="22"/>
      <c r="G189" s="23"/>
    </row>
    <row r="190" spans="1:7" s="19" customFormat="1" ht="47.25">
      <c r="A190" s="12" t="s">
        <v>21</v>
      </c>
      <c r="B190" s="12"/>
      <c r="C190" s="26" t="s">
        <v>23</v>
      </c>
      <c r="D190" s="22">
        <f>D191+D193+D197+D199+D201+D205+D208+D211+D214+D216+D219+D222+D224</f>
        <v>101746.99999999999</v>
      </c>
      <c r="E190" s="22">
        <f>E191+E193+E197+E199+E201+E205+E208+E211+E214+E216+E219+E222+E224</f>
        <v>47245.7</v>
      </c>
      <c r="F190" s="22">
        <f t="shared" si="5"/>
        <v>54501.29999999999</v>
      </c>
      <c r="G190" s="23">
        <f t="shared" si="6"/>
        <v>0.46434489468976975</v>
      </c>
    </row>
    <row r="191" spans="1:7" s="19" customFormat="1" ht="15.75">
      <c r="A191" s="24" t="s">
        <v>51</v>
      </c>
      <c r="B191" s="24"/>
      <c r="C191" s="21" t="s">
        <v>268</v>
      </c>
      <c r="D191" s="17">
        <f>D192</f>
        <v>1924.9</v>
      </c>
      <c r="E191" s="17">
        <f>E192</f>
        <v>990.1</v>
      </c>
      <c r="F191" s="17">
        <f t="shared" si="5"/>
        <v>934.8000000000001</v>
      </c>
      <c r="G191" s="18">
        <f t="shared" si="6"/>
        <v>0.514364382565328</v>
      </c>
    </row>
    <row r="192" spans="1:7" s="19" customFormat="1" ht="82.5" customHeight="1">
      <c r="A192" s="24"/>
      <c r="B192" s="24" t="s">
        <v>167</v>
      </c>
      <c r="C192" s="21" t="s">
        <v>255</v>
      </c>
      <c r="D192" s="17">
        <v>1924.9</v>
      </c>
      <c r="E192" s="17">
        <v>990.1</v>
      </c>
      <c r="F192" s="17">
        <f t="shared" si="5"/>
        <v>934.8000000000001</v>
      </c>
      <c r="G192" s="18">
        <f t="shared" si="6"/>
        <v>0.514364382565328</v>
      </c>
    </row>
    <row r="193" spans="1:7" s="19" customFormat="1" ht="47.25">
      <c r="A193" s="24" t="s">
        <v>22</v>
      </c>
      <c r="B193" s="24"/>
      <c r="C193" s="21" t="s">
        <v>254</v>
      </c>
      <c r="D193" s="17">
        <f>SUM(D194:D196)</f>
        <v>54179.700000000004</v>
      </c>
      <c r="E193" s="17">
        <f>SUM(E194:E196)</f>
        <v>26463.5</v>
      </c>
      <c r="F193" s="17">
        <f t="shared" si="5"/>
        <v>27716.200000000004</v>
      </c>
      <c r="G193" s="18">
        <f t="shared" si="6"/>
        <v>0.4884393970435421</v>
      </c>
    </row>
    <row r="194" spans="1:7" s="19" customFormat="1" ht="80.25" customHeight="1">
      <c r="A194" s="24"/>
      <c r="B194" s="24" t="s">
        <v>167</v>
      </c>
      <c r="C194" s="21" t="s">
        <v>255</v>
      </c>
      <c r="D194" s="17">
        <v>47793.4</v>
      </c>
      <c r="E194" s="17">
        <f>844.8+4844.2+14998.4+3405.6</f>
        <v>24093</v>
      </c>
      <c r="F194" s="17">
        <f t="shared" si="5"/>
        <v>23700.4</v>
      </c>
      <c r="G194" s="18">
        <f t="shared" si="6"/>
        <v>0.5041072616721137</v>
      </c>
    </row>
    <row r="195" spans="1:7" ht="31.5">
      <c r="A195" s="24"/>
      <c r="B195" s="24" t="s">
        <v>168</v>
      </c>
      <c r="C195" s="21" t="s">
        <v>256</v>
      </c>
      <c r="D195" s="17">
        <v>6211.8</v>
      </c>
      <c r="E195" s="17">
        <f>182.7+1825.8+253.2+25.3</f>
        <v>2287</v>
      </c>
      <c r="F195" s="17">
        <f t="shared" si="5"/>
        <v>3924.8</v>
      </c>
      <c r="G195" s="18">
        <f t="shared" si="6"/>
        <v>0.3681702566083905</v>
      </c>
    </row>
    <row r="196" spans="1:7" ht="15.75">
      <c r="A196" s="24"/>
      <c r="B196" s="24" t="s">
        <v>169</v>
      </c>
      <c r="C196" s="21" t="s">
        <v>170</v>
      </c>
      <c r="D196" s="17">
        <v>174.5</v>
      </c>
      <c r="E196" s="17">
        <v>83.5</v>
      </c>
      <c r="F196" s="17">
        <f t="shared" si="5"/>
        <v>91</v>
      </c>
      <c r="G196" s="18">
        <f t="shared" si="6"/>
        <v>0.4785100286532951</v>
      </c>
    </row>
    <row r="197" spans="1:7" ht="31.5">
      <c r="A197" s="24" t="s">
        <v>68</v>
      </c>
      <c r="B197" s="24"/>
      <c r="C197" s="21" t="s">
        <v>277</v>
      </c>
      <c r="D197" s="17">
        <f>SUM(D198)</f>
        <v>1924.9</v>
      </c>
      <c r="E197" s="17">
        <f>SUM(E198)</f>
        <v>838.1</v>
      </c>
      <c r="F197" s="17">
        <f t="shared" si="5"/>
        <v>1086.8000000000002</v>
      </c>
      <c r="G197" s="18">
        <f t="shared" si="6"/>
        <v>0.4353992415190399</v>
      </c>
    </row>
    <row r="198" spans="1:7" ht="78.75">
      <c r="A198" s="24"/>
      <c r="B198" s="24" t="s">
        <v>167</v>
      </c>
      <c r="C198" s="21" t="s">
        <v>255</v>
      </c>
      <c r="D198" s="17">
        <v>1924.9</v>
      </c>
      <c r="E198" s="17">
        <v>838.1</v>
      </c>
      <c r="F198" s="17">
        <f t="shared" si="5"/>
        <v>1086.8000000000002</v>
      </c>
      <c r="G198" s="18">
        <f t="shared" si="6"/>
        <v>0.4353992415190399</v>
      </c>
    </row>
    <row r="199" spans="1:7" ht="31.5">
      <c r="A199" s="24" t="s">
        <v>69</v>
      </c>
      <c r="B199" s="24"/>
      <c r="C199" s="21" t="s">
        <v>278</v>
      </c>
      <c r="D199" s="17">
        <f>SUM(D200:D200)</f>
        <v>3010.6</v>
      </c>
      <c r="E199" s="17">
        <f>SUM(E200:E200)</f>
        <v>1302.9</v>
      </c>
      <c r="F199" s="17">
        <f t="shared" si="5"/>
        <v>1707.6999999999998</v>
      </c>
      <c r="G199" s="18">
        <f t="shared" si="6"/>
        <v>0.43277087623729493</v>
      </c>
    </row>
    <row r="200" spans="1:7" ht="78.75">
      <c r="A200" s="24"/>
      <c r="B200" s="24" t="s">
        <v>167</v>
      </c>
      <c r="C200" s="21" t="s">
        <v>255</v>
      </c>
      <c r="D200" s="17">
        <v>3010.6</v>
      </c>
      <c r="E200" s="17">
        <v>1302.9</v>
      </c>
      <c r="F200" s="17">
        <f t="shared" si="5"/>
        <v>1707.6999999999998</v>
      </c>
      <c r="G200" s="18">
        <f t="shared" si="6"/>
        <v>0.43277087623729493</v>
      </c>
    </row>
    <row r="201" spans="1:7" ht="15.75">
      <c r="A201" s="24" t="s">
        <v>98</v>
      </c>
      <c r="B201" s="24"/>
      <c r="C201" s="21" t="s">
        <v>188</v>
      </c>
      <c r="D201" s="17">
        <f>SUM(D202:D204)</f>
        <v>33753.8</v>
      </c>
      <c r="E201" s="17">
        <f>SUM(E202:E204)</f>
        <v>14925.9</v>
      </c>
      <c r="F201" s="17">
        <f t="shared" si="5"/>
        <v>18827.9</v>
      </c>
      <c r="G201" s="18">
        <f t="shared" si="6"/>
        <v>0.44219910054571626</v>
      </c>
    </row>
    <row r="202" spans="1:7" ht="78.75">
      <c r="A202" s="24"/>
      <c r="B202" s="24" t="s">
        <v>167</v>
      </c>
      <c r="C202" s="21" t="s">
        <v>255</v>
      </c>
      <c r="D202" s="17">
        <v>29802.3</v>
      </c>
      <c r="E202" s="17">
        <v>13224</v>
      </c>
      <c r="F202" s="17">
        <f t="shared" si="5"/>
        <v>16578.3</v>
      </c>
      <c r="G202" s="18">
        <f t="shared" si="6"/>
        <v>0.44372414209641536</v>
      </c>
    </row>
    <row r="203" spans="1:7" ht="31.5">
      <c r="A203" s="24"/>
      <c r="B203" s="24" t="s">
        <v>168</v>
      </c>
      <c r="C203" s="21" t="s">
        <v>256</v>
      </c>
      <c r="D203" s="17">
        <v>3714</v>
      </c>
      <c r="E203" s="17">
        <v>1618.4</v>
      </c>
      <c r="F203" s="17">
        <f t="shared" si="5"/>
        <v>2095.6</v>
      </c>
      <c r="G203" s="18">
        <f t="shared" si="6"/>
        <v>0.43575659666128164</v>
      </c>
    </row>
    <row r="204" spans="1:7" ht="15.75">
      <c r="A204" s="24"/>
      <c r="B204" s="24" t="s">
        <v>169</v>
      </c>
      <c r="C204" s="21" t="s">
        <v>170</v>
      </c>
      <c r="D204" s="17">
        <v>237.5</v>
      </c>
      <c r="E204" s="17">
        <v>83.5</v>
      </c>
      <c r="F204" s="17">
        <f t="shared" si="5"/>
        <v>154</v>
      </c>
      <c r="G204" s="18">
        <f t="shared" si="6"/>
        <v>0.35157894736842105</v>
      </c>
    </row>
    <row r="205" spans="1:7" ht="31.5">
      <c r="A205" s="24" t="s">
        <v>117</v>
      </c>
      <c r="B205" s="24"/>
      <c r="C205" s="21" t="s">
        <v>118</v>
      </c>
      <c r="D205" s="17">
        <f>D206+D207</f>
        <v>2372.4</v>
      </c>
      <c r="E205" s="17">
        <f>E206+E207</f>
        <v>1041</v>
      </c>
      <c r="F205" s="17">
        <f t="shared" si="5"/>
        <v>1331.4</v>
      </c>
      <c r="G205" s="18">
        <f t="shared" si="6"/>
        <v>0.4387961557916034</v>
      </c>
    </row>
    <row r="206" spans="1:7" ht="78.75">
      <c r="A206" s="24"/>
      <c r="B206" s="24" t="s">
        <v>167</v>
      </c>
      <c r="C206" s="21" t="s">
        <v>255</v>
      </c>
      <c r="D206" s="17">
        <v>1940.6</v>
      </c>
      <c r="E206" s="17">
        <v>905.9</v>
      </c>
      <c r="F206" s="17">
        <f t="shared" si="5"/>
        <v>1034.6999999999998</v>
      </c>
      <c r="G206" s="18">
        <f t="shared" si="6"/>
        <v>0.46681438730289604</v>
      </c>
    </row>
    <row r="207" spans="1:7" ht="31.5">
      <c r="A207" s="24"/>
      <c r="B207" s="24" t="s">
        <v>168</v>
      </c>
      <c r="C207" s="21" t="s">
        <v>256</v>
      </c>
      <c r="D207" s="17">
        <v>431.8</v>
      </c>
      <c r="E207" s="17">
        <v>135.1</v>
      </c>
      <c r="F207" s="17">
        <f t="shared" si="5"/>
        <v>296.70000000000005</v>
      </c>
      <c r="G207" s="18">
        <f t="shared" si="6"/>
        <v>0.3128763316350162</v>
      </c>
    </row>
    <row r="208" spans="1:7" ht="47.25">
      <c r="A208" s="24" t="s">
        <v>385</v>
      </c>
      <c r="B208" s="24"/>
      <c r="C208" s="21" t="s">
        <v>386</v>
      </c>
      <c r="D208" s="17">
        <f>D209+D210</f>
        <v>3421.1</v>
      </c>
      <c r="E208" s="17">
        <f>E209+E210</f>
        <v>1159.5</v>
      </c>
      <c r="F208" s="17">
        <f aca="true" t="shared" si="7" ref="F208:F271">D208-E208</f>
        <v>2261.6</v>
      </c>
      <c r="G208" s="18">
        <f aca="true" t="shared" si="8" ref="G208:G271">E208/D208</f>
        <v>0.3389260764081728</v>
      </c>
    </row>
    <row r="209" spans="1:7" ht="78.75">
      <c r="A209" s="24"/>
      <c r="B209" s="24" t="s">
        <v>167</v>
      </c>
      <c r="C209" s="21" t="s">
        <v>255</v>
      </c>
      <c r="D209" s="17">
        <v>3146.4</v>
      </c>
      <c r="E209" s="17">
        <v>1141</v>
      </c>
      <c r="F209" s="17">
        <f t="shared" si="7"/>
        <v>2005.4</v>
      </c>
      <c r="G209" s="18">
        <f t="shared" si="8"/>
        <v>0.3626366641240783</v>
      </c>
    </row>
    <row r="210" spans="1:7" ht="31.5">
      <c r="A210" s="24"/>
      <c r="B210" s="24" t="s">
        <v>168</v>
      </c>
      <c r="C210" s="21" t="s">
        <v>256</v>
      </c>
      <c r="D210" s="17">
        <v>274.7</v>
      </c>
      <c r="E210" s="17">
        <v>18.5</v>
      </c>
      <c r="F210" s="17">
        <f t="shared" si="7"/>
        <v>256.2</v>
      </c>
      <c r="G210" s="18">
        <f t="shared" si="8"/>
        <v>0.0673461958500182</v>
      </c>
    </row>
    <row r="211" spans="1:7" ht="63">
      <c r="A211" s="24" t="s">
        <v>384</v>
      </c>
      <c r="B211" s="24"/>
      <c r="C211" s="21" t="s">
        <v>383</v>
      </c>
      <c r="D211" s="17">
        <f>D212+D213</f>
        <v>474</v>
      </c>
      <c r="E211" s="17">
        <f>E212+E213</f>
        <v>220</v>
      </c>
      <c r="F211" s="17">
        <f t="shared" si="7"/>
        <v>254</v>
      </c>
      <c r="G211" s="18">
        <f t="shared" si="8"/>
        <v>0.4641350210970464</v>
      </c>
    </row>
    <row r="212" spans="1:7" ht="78.75">
      <c r="A212" s="24"/>
      <c r="B212" s="24" t="s">
        <v>167</v>
      </c>
      <c r="C212" s="21" t="s">
        <v>255</v>
      </c>
      <c r="D212" s="17">
        <v>265.5</v>
      </c>
      <c r="E212" s="17">
        <v>180</v>
      </c>
      <c r="F212" s="17">
        <f t="shared" si="7"/>
        <v>85.5</v>
      </c>
      <c r="G212" s="18">
        <f t="shared" si="8"/>
        <v>0.6779661016949152</v>
      </c>
    </row>
    <row r="213" spans="1:7" ht="31.5">
      <c r="A213" s="24"/>
      <c r="B213" s="24" t="s">
        <v>168</v>
      </c>
      <c r="C213" s="21" t="s">
        <v>256</v>
      </c>
      <c r="D213" s="17">
        <v>208.5</v>
      </c>
      <c r="E213" s="17">
        <v>40</v>
      </c>
      <c r="F213" s="17">
        <f t="shared" si="7"/>
        <v>168.5</v>
      </c>
      <c r="G213" s="18">
        <f t="shared" si="8"/>
        <v>0.19184652278177458</v>
      </c>
    </row>
    <row r="214" spans="1:7" ht="31.5">
      <c r="A214" s="24" t="s">
        <v>382</v>
      </c>
      <c r="B214" s="24"/>
      <c r="C214" s="21" t="s">
        <v>193</v>
      </c>
      <c r="D214" s="17">
        <f>D215</f>
        <v>14.5</v>
      </c>
      <c r="E214" s="17">
        <f>E215</f>
        <v>0</v>
      </c>
      <c r="F214" s="17">
        <f t="shared" si="7"/>
        <v>14.5</v>
      </c>
      <c r="G214" s="18">
        <f t="shared" si="8"/>
        <v>0</v>
      </c>
    </row>
    <row r="215" spans="1:7" ht="31.5">
      <c r="A215" s="24"/>
      <c r="B215" s="24" t="s">
        <v>168</v>
      </c>
      <c r="C215" s="21" t="s">
        <v>256</v>
      </c>
      <c r="D215" s="17">
        <v>14.5</v>
      </c>
      <c r="E215" s="17">
        <v>0</v>
      </c>
      <c r="F215" s="17">
        <f t="shared" si="7"/>
        <v>14.5</v>
      </c>
      <c r="G215" s="18">
        <f t="shared" si="8"/>
        <v>0</v>
      </c>
    </row>
    <row r="216" spans="1:7" ht="47.25">
      <c r="A216" s="24" t="s">
        <v>109</v>
      </c>
      <c r="B216" s="24"/>
      <c r="C216" s="21" t="s">
        <v>200</v>
      </c>
      <c r="D216" s="17">
        <f>D217+D218</f>
        <v>636.9</v>
      </c>
      <c r="E216" s="17">
        <f>E217+E218</f>
        <v>296.59999999999997</v>
      </c>
      <c r="F216" s="17">
        <f t="shared" si="7"/>
        <v>340.3</v>
      </c>
      <c r="G216" s="18">
        <f t="shared" si="8"/>
        <v>0.4656932014444967</v>
      </c>
    </row>
    <row r="217" spans="1:7" ht="78.75">
      <c r="A217" s="24"/>
      <c r="B217" s="24" t="s">
        <v>167</v>
      </c>
      <c r="C217" s="21" t="s">
        <v>255</v>
      </c>
      <c r="D217" s="17">
        <v>612.4</v>
      </c>
      <c r="E217" s="17">
        <v>284.4</v>
      </c>
      <c r="F217" s="17">
        <f t="shared" si="7"/>
        <v>328</v>
      </c>
      <c r="G217" s="18">
        <f t="shared" si="8"/>
        <v>0.4644023514043109</v>
      </c>
    </row>
    <row r="218" spans="1:7" ht="31.5">
      <c r="A218" s="24"/>
      <c r="B218" s="24" t="s">
        <v>168</v>
      </c>
      <c r="C218" s="21" t="s">
        <v>256</v>
      </c>
      <c r="D218" s="17">
        <v>24.5</v>
      </c>
      <c r="E218" s="17">
        <v>12.2</v>
      </c>
      <c r="F218" s="17">
        <f t="shared" si="7"/>
        <v>12.3</v>
      </c>
      <c r="G218" s="18">
        <f t="shared" si="8"/>
        <v>0.49795918367346936</v>
      </c>
    </row>
    <row r="219" spans="1:7" ht="94.5">
      <c r="A219" s="24" t="s">
        <v>111</v>
      </c>
      <c r="B219" s="24"/>
      <c r="C219" s="21" t="s">
        <v>112</v>
      </c>
      <c r="D219" s="17">
        <f>D220+D221</f>
        <v>17.9</v>
      </c>
      <c r="E219" s="17">
        <f>E220+E221</f>
        <v>0</v>
      </c>
      <c r="F219" s="17">
        <f t="shared" si="7"/>
        <v>17.9</v>
      </c>
      <c r="G219" s="18">
        <f t="shared" si="8"/>
        <v>0</v>
      </c>
    </row>
    <row r="220" spans="1:7" ht="78.75">
      <c r="A220" s="24"/>
      <c r="B220" s="24" t="s">
        <v>167</v>
      </c>
      <c r="C220" s="21" t="s">
        <v>255</v>
      </c>
      <c r="D220" s="17">
        <v>10.4</v>
      </c>
      <c r="E220" s="17">
        <v>0</v>
      </c>
      <c r="F220" s="17">
        <f t="shared" si="7"/>
        <v>10.4</v>
      </c>
      <c r="G220" s="18">
        <f t="shared" si="8"/>
        <v>0</v>
      </c>
    </row>
    <row r="221" spans="1:7" ht="31.5">
      <c r="A221" s="24"/>
      <c r="B221" s="24" t="s">
        <v>168</v>
      </c>
      <c r="C221" s="21" t="s">
        <v>256</v>
      </c>
      <c r="D221" s="17">
        <v>7.5</v>
      </c>
      <c r="E221" s="17">
        <v>0</v>
      </c>
      <c r="F221" s="17">
        <f t="shared" si="7"/>
        <v>7.5</v>
      </c>
      <c r="G221" s="18">
        <f t="shared" si="8"/>
        <v>0</v>
      </c>
    </row>
    <row r="222" spans="1:7" ht="46.5" customHeight="1">
      <c r="A222" s="24" t="s">
        <v>387</v>
      </c>
      <c r="B222" s="24"/>
      <c r="C222" s="21" t="s">
        <v>178</v>
      </c>
      <c r="D222" s="17">
        <f>D223</f>
        <v>14.9</v>
      </c>
      <c r="E222" s="17">
        <f>E223</f>
        <v>7.4</v>
      </c>
      <c r="F222" s="17">
        <f t="shared" si="7"/>
        <v>7.5</v>
      </c>
      <c r="G222" s="18">
        <f t="shared" si="8"/>
        <v>0.4966442953020134</v>
      </c>
    </row>
    <row r="223" spans="1:7" ht="78.75">
      <c r="A223" s="24"/>
      <c r="B223" s="24" t="s">
        <v>167</v>
      </c>
      <c r="C223" s="21" t="s">
        <v>255</v>
      </c>
      <c r="D223" s="17">
        <v>14.9</v>
      </c>
      <c r="E223" s="17">
        <v>7.4</v>
      </c>
      <c r="F223" s="17">
        <f t="shared" si="7"/>
        <v>7.5</v>
      </c>
      <c r="G223" s="18">
        <f t="shared" si="8"/>
        <v>0.4966442953020134</v>
      </c>
    </row>
    <row r="224" spans="1:7" ht="78.75">
      <c r="A224" s="24" t="s">
        <v>107</v>
      </c>
      <c r="B224" s="24"/>
      <c r="C224" s="21" t="s">
        <v>108</v>
      </c>
      <c r="D224" s="17">
        <f>D225</f>
        <v>1.4</v>
      </c>
      <c r="E224" s="17">
        <f>E225</f>
        <v>0.7</v>
      </c>
      <c r="F224" s="17">
        <f t="shared" si="7"/>
        <v>0.7</v>
      </c>
      <c r="G224" s="18">
        <f t="shared" si="8"/>
        <v>0.5</v>
      </c>
    </row>
    <row r="225" spans="1:7" ht="31.5">
      <c r="A225" s="24"/>
      <c r="B225" s="24" t="s">
        <v>168</v>
      </c>
      <c r="C225" s="21" t="s">
        <v>256</v>
      </c>
      <c r="D225" s="17">
        <v>1.4</v>
      </c>
      <c r="E225" s="17">
        <v>0.7</v>
      </c>
      <c r="F225" s="17">
        <f t="shared" si="7"/>
        <v>0.7</v>
      </c>
      <c r="G225" s="18">
        <f t="shared" si="8"/>
        <v>0.5</v>
      </c>
    </row>
    <row r="226" spans="1:7" ht="15.75">
      <c r="A226" s="24"/>
      <c r="B226" s="24"/>
      <c r="C226" s="21"/>
      <c r="D226" s="17"/>
      <c r="E226" s="17"/>
      <c r="F226" s="22"/>
      <c r="G226" s="23"/>
    </row>
    <row r="227" spans="1:7" s="19" customFormat="1" ht="63">
      <c r="A227" s="12" t="s">
        <v>63</v>
      </c>
      <c r="B227" s="12"/>
      <c r="C227" s="26" t="s">
        <v>64</v>
      </c>
      <c r="D227" s="22">
        <f>D276+D279+D228+D230+D232+D234+D241+D236+D239+D281+D284+D243+D246+D261+D248+D251+D253+D255+D257+D259+D263+D265+D267+D270+D272+D274+D286+D288+D290+D293+D295+D297+D299+D301+D303+D305+D307</f>
        <v>146915.3</v>
      </c>
      <c r="E227" s="22">
        <f>E276+E279+E228+E230+E232+E234+E241+E236+E239+E281+E284+E243+E246+E261+E248+E251+E253+E255+E257+E259+E263+E265+E267+E270+E272+E274+E286+E288+E290+E293+E295+E297+E299+E301+E303+E305+E307</f>
        <v>38235.600000000006</v>
      </c>
      <c r="F227" s="22">
        <f t="shared" si="7"/>
        <v>108679.69999999998</v>
      </c>
      <c r="G227" s="23">
        <f t="shared" si="8"/>
        <v>0.2602560795233717</v>
      </c>
    </row>
    <row r="228" spans="1:7" s="19" customFormat="1" ht="47.25">
      <c r="A228" s="24" t="s">
        <v>65</v>
      </c>
      <c r="B228" s="24"/>
      <c r="C228" s="21" t="s">
        <v>66</v>
      </c>
      <c r="D228" s="17">
        <f>D229</f>
        <v>1604.5</v>
      </c>
      <c r="E228" s="17">
        <f>E229</f>
        <v>833.4</v>
      </c>
      <c r="F228" s="17">
        <f t="shared" si="7"/>
        <v>771.1</v>
      </c>
      <c r="G228" s="18">
        <f t="shared" si="8"/>
        <v>0.5194141477095668</v>
      </c>
    </row>
    <row r="229" spans="1:7" s="19" customFormat="1" ht="34.5" customHeight="1">
      <c r="A229" s="24"/>
      <c r="B229" s="24" t="s">
        <v>189</v>
      </c>
      <c r="C229" s="21" t="s">
        <v>273</v>
      </c>
      <c r="D229" s="17">
        <v>1604.5</v>
      </c>
      <c r="E229" s="17">
        <v>833.4</v>
      </c>
      <c r="F229" s="17">
        <f t="shared" si="7"/>
        <v>771.1</v>
      </c>
      <c r="G229" s="18">
        <f t="shared" si="8"/>
        <v>0.5194141477095668</v>
      </c>
    </row>
    <row r="230" spans="1:7" s="19" customFormat="1" ht="31.5">
      <c r="A230" s="24" t="s">
        <v>67</v>
      </c>
      <c r="B230" s="24"/>
      <c r="C230" s="21" t="s">
        <v>261</v>
      </c>
      <c r="D230" s="17">
        <f>D231</f>
        <v>1465.5</v>
      </c>
      <c r="E230" s="17">
        <f>E231</f>
        <v>938.7</v>
      </c>
      <c r="F230" s="17">
        <f t="shared" si="7"/>
        <v>526.8</v>
      </c>
      <c r="G230" s="18">
        <f t="shared" si="8"/>
        <v>0.640532241555783</v>
      </c>
    </row>
    <row r="231" spans="1:7" s="19" customFormat="1" ht="31.5">
      <c r="A231" s="24"/>
      <c r="B231" s="24" t="s">
        <v>244</v>
      </c>
      <c r="C231" s="21" t="s">
        <v>262</v>
      </c>
      <c r="D231" s="17">
        <v>1465.5</v>
      </c>
      <c r="E231" s="17">
        <v>938.7</v>
      </c>
      <c r="F231" s="17">
        <f t="shared" si="7"/>
        <v>526.8</v>
      </c>
      <c r="G231" s="18">
        <f t="shared" si="8"/>
        <v>0.640532241555783</v>
      </c>
    </row>
    <row r="232" spans="1:7" s="19" customFormat="1" ht="31.5">
      <c r="A232" s="24" t="s">
        <v>340</v>
      </c>
      <c r="B232" s="24"/>
      <c r="C232" s="21" t="s">
        <v>341</v>
      </c>
      <c r="D232" s="17">
        <f>D233</f>
        <v>5217.6</v>
      </c>
      <c r="E232" s="17">
        <f>E233</f>
        <v>0</v>
      </c>
      <c r="F232" s="17">
        <f t="shared" si="7"/>
        <v>5217.6</v>
      </c>
      <c r="G232" s="18">
        <f t="shared" si="8"/>
        <v>0</v>
      </c>
    </row>
    <row r="233" spans="1:7" s="19" customFormat="1" ht="31.5">
      <c r="A233" s="24"/>
      <c r="B233" s="24" t="s">
        <v>168</v>
      </c>
      <c r="C233" s="21" t="s">
        <v>256</v>
      </c>
      <c r="D233" s="17">
        <v>5217.6</v>
      </c>
      <c r="E233" s="17">
        <v>0</v>
      </c>
      <c r="F233" s="17">
        <f t="shared" si="7"/>
        <v>5217.6</v>
      </c>
      <c r="G233" s="18">
        <f t="shared" si="8"/>
        <v>0</v>
      </c>
    </row>
    <row r="234" spans="1:7" s="19" customFormat="1" ht="31.5">
      <c r="A234" s="24" t="s">
        <v>342</v>
      </c>
      <c r="B234" s="24"/>
      <c r="C234" s="21" t="s">
        <v>2</v>
      </c>
      <c r="D234" s="17">
        <f>D235</f>
        <v>1853.8</v>
      </c>
      <c r="E234" s="17">
        <f>E235</f>
        <v>0</v>
      </c>
      <c r="F234" s="17">
        <f t="shared" si="7"/>
        <v>1853.8</v>
      </c>
      <c r="G234" s="18">
        <f t="shared" si="8"/>
        <v>0</v>
      </c>
    </row>
    <row r="235" spans="1:7" s="19" customFormat="1" ht="15.75">
      <c r="A235" s="24"/>
      <c r="B235" s="24" t="s">
        <v>169</v>
      </c>
      <c r="C235" s="21" t="s">
        <v>170</v>
      </c>
      <c r="D235" s="17">
        <v>1853.8</v>
      </c>
      <c r="E235" s="17">
        <v>0</v>
      </c>
      <c r="F235" s="17">
        <f t="shared" si="7"/>
        <v>1853.8</v>
      </c>
      <c r="G235" s="18">
        <f t="shared" si="8"/>
        <v>0</v>
      </c>
    </row>
    <row r="236" spans="1:7" s="19" customFormat="1" ht="31.5">
      <c r="A236" s="24" t="s">
        <v>355</v>
      </c>
      <c r="B236" s="24"/>
      <c r="C236" s="21" t="s">
        <v>356</v>
      </c>
      <c r="D236" s="17">
        <f>D237+D238</f>
        <v>894</v>
      </c>
      <c r="E236" s="17">
        <f>E237+E238</f>
        <v>504.2</v>
      </c>
      <c r="F236" s="17">
        <f t="shared" si="7"/>
        <v>389.8</v>
      </c>
      <c r="G236" s="18">
        <f t="shared" si="8"/>
        <v>0.5639821029082774</v>
      </c>
    </row>
    <row r="237" spans="1:7" s="19" customFormat="1" ht="31.5">
      <c r="A237" s="24"/>
      <c r="B237" s="24" t="s">
        <v>168</v>
      </c>
      <c r="C237" s="21" t="s">
        <v>256</v>
      </c>
      <c r="D237" s="17">
        <v>690</v>
      </c>
      <c r="E237" s="17">
        <v>504.2</v>
      </c>
      <c r="F237" s="17">
        <f t="shared" si="7"/>
        <v>185.8</v>
      </c>
      <c r="G237" s="18">
        <f t="shared" si="8"/>
        <v>0.7307246376811594</v>
      </c>
    </row>
    <row r="238" spans="1:7" s="19" customFormat="1" ht="15.75">
      <c r="A238" s="24"/>
      <c r="B238" s="24" t="s">
        <v>169</v>
      </c>
      <c r="C238" s="21" t="s">
        <v>170</v>
      </c>
      <c r="D238" s="17">
        <v>204</v>
      </c>
      <c r="E238" s="17">
        <v>0</v>
      </c>
      <c r="F238" s="17">
        <f t="shared" si="7"/>
        <v>204</v>
      </c>
      <c r="G238" s="18">
        <f t="shared" si="8"/>
        <v>0</v>
      </c>
    </row>
    <row r="239" spans="1:7" s="19" customFormat="1" ht="63">
      <c r="A239" s="24" t="s">
        <v>373</v>
      </c>
      <c r="B239" s="24"/>
      <c r="C239" s="21" t="s">
        <v>1</v>
      </c>
      <c r="D239" s="17">
        <f>D240</f>
        <v>43450.4</v>
      </c>
      <c r="E239" s="17">
        <f>E240</f>
        <v>22749.7</v>
      </c>
      <c r="F239" s="17">
        <f t="shared" si="7"/>
        <v>20700.7</v>
      </c>
      <c r="G239" s="18">
        <f t="shared" si="8"/>
        <v>0.5235786091727579</v>
      </c>
    </row>
    <row r="240" spans="1:7" s="19" customFormat="1" ht="15.75">
      <c r="A240" s="24"/>
      <c r="B240" s="24" t="s">
        <v>174</v>
      </c>
      <c r="C240" s="21" t="s">
        <v>175</v>
      </c>
      <c r="D240" s="17">
        <v>43450.4</v>
      </c>
      <c r="E240" s="17">
        <v>22749.7</v>
      </c>
      <c r="F240" s="17">
        <f t="shared" si="7"/>
        <v>20700.7</v>
      </c>
      <c r="G240" s="18">
        <f t="shared" si="8"/>
        <v>0.5235786091727579</v>
      </c>
    </row>
    <row r="241" spans="1:7" s="19" customFormat="1" ht="46.5" customHeight="1">
      <c r="A241" s="24" t="s">
        <v>455</v>
      </c>
      <c r="B241" s="24"/>
      <c r="C241" s="21" t="s">
        <v>456</v>
      </c>
      <c r="D241" s="17">
        <f>D242</f>
        <v>46.7</v>
      </c>
      <c r="E241" s="17">
        <f>E242</f>
        <v>46.7</v>
      </c>
      <c r="F241" s="17">
        <f t="shared" si="7"/>
        <v>0</v>
      </c>
      <c r="G241" s="18">
        <f t="shared" si="8"/>
        <v>1</v>
      </c>
    </row>
    <row r="242" spans="1:7" s="19" customFormat="1" ht="31.5">
      <c r="A242" s="24"/>
      <c r="B242" s="24" t="s">
        <v>168</v>
      </c>
      <c r="C242" s="21" t="s">
        <v>256</v>
      </c>
      <c r="D242" s="17">
        <v>46.7</v>
      </c>
      <c r="E242" s="17">
        <v>46.7</v>
      </c>
      <c r="F242" s="17">
        <f t="shared" si="7"/>
        <v>0</v>
      </c>
      <c r="G242" s="18">
        <f t="shared" si="8"/>
        <v>1</v>
      </c>
    </row>
    <row r="243" spans="1:7" s="19" customFormat="1" ht="15.75">
      <c r="A243" s="24" t="s">
        <v>444</v>
      </c>
      <c r="B243" s="24"/>
      <c r="C243" s="21" t="s">
        <v>445</v>
      </c>
      <c r="D243" s="17">
        <f>D244+D245</f>
        <v>194.1</v>
      </c>
      <c r="E243" s="17">
        <f>E244+E245</f>
        <v>166.1</v>
      </c>
      <c r="F243" s="17">
        <f t="shared" si="7"/>
        <v>28</v>
      </c>
      <c r="G243" s="18">
        <f t="shared" si="8"/>
        <v>0.8557444616177228</v>
      </c>
    </row>
    <row r="244" spans="1:7" s="19" customFormat="1" ht="31.5">
      <c r="A244" s="24"/>
      <c r="B244" s="24" t="s">
        <v>168</v>
      </c>
      <c r="C244" s="21" t="s">
        <v>256</v>
      </c>
      <c r="D244" s="17">
        <v>189.1</v>
      </c>
      <c r="E244" s="17">
        <v>166.1</v>
      </c>
      <c r="F244" s="17">
        <f t="shared" si="7"/>
        <v>23</v>
      </c>
      <c r="G244" s="18">
        <f t="shared" si="8"/>
        <v>0.8783712321523004</v>
      </c>
    </row>
    <row r="245" spans="1:7" s="19" customFormat="1" ht="15.75">
      <c r="A245" s="24"/>
      <c r="B245" s="24" t="s">
        <v>174</v>
      </c>
      <c r="C245" s="21" t="s">
        <v>175</v>
      </c>
      <c r="D245" s="17">
        <v>5</v>
      </c>
      <c r="E245" s="17">
        <v>0</v>
      </c>
      <c r="F245" s="17">
        <f t="shared" si="7"/>
        <v>5</v>
      </c>
      <c r="G245" s="18">
        <f t="shared" si="8"/>
        <v>0</v>
      </c>
    </row>
    <row r="246" spans="1:7" s="19" customFormat="1" ht="31.5">
      <c r="A246" s="24" t="s">
        <v>492</v>
      </c>
      <c r="B246" s="24"/>
      <c r="C246" s="21" t="s">
        <v>493</v>
      </c>
      <c r="D246" s="17">
        <f>D247</f>
        <v>18</v>
      </c>
      <c r="E246" s="17">
        <f>E247</f>
        <v>18</v>
      </c>
      <c r="F246" s="17">
        <f t="shared" si="7"/>
        <v>0</v>
      </c>
      <c r="G246" s="18">
        <f t="shared" si="8"/>
        <v>1</v>
      </c>
    </row>
    <row r="247" spans="1:7" s="19" customFormat="1" ht="37.5" customHeight="1">
      <c r="A247" s="24"/>
      <c r="B247" s="24" t="s">
        <v>189</v>
      </c>
      <c r="C247" s="21" t="s">
        <v>273</v>
      </c>
      <c r="D247" s="17">
        <v>18</v>
      </c>
      <c r="E247" s="17">
        <v>18</v>
      </c>
      <c r="F247" s="17">
        <f t="shared" si="7"/>
        <v>0</v>
      </c>
      <c r="G247" s="18">
        <f t="shared" si="8"/>
        <v>1</v>
      </c>
    </row>
    <row r="248" spans="1:7" s="19" customFormat="1" ht="34.5" customHeight="1">
      <c r="A248" s="24" t="s">
        <v>434</v>
      </c>
      <c r="B248" s="24"/>
      <c r="C248" s="21" t="s">
        <v>435</v>
      </c>
      <c r="D248" s="17">
        <f>D249+D250</f>
        <v>840.2</v>
      </c>
      <c r="E248" s="17">
        <f>E249+E250</f>
        <v>813.2</v>
      </c>
      <c r="F248" s="17">
        <f t="shared" si="7"/>
        <v>27</v>
      </c>
      <c r="G248" s="18">
        <f t="shared" si="8"/>
        <v>0.9678647940966436</v>
      </c>
    </row>
    <row r="249" spans="1:7" s="19" customFormat="1" ht="35.25" customHeight="1">
      <c r="A249" s="24"/>
      <c r="B249" s="24" t="s">
        <v>189</v>
      </c>
      <c r="C249" s="21" t="s">
        <v>273</v>
      </c>
      <c r="D249" s="17">
        <v>228.2</v>
      </c>
      <c r="E249" s="17">
        <v>228.2</v>
      </c>
      <c r="F249" s="17">
        <f t="shared" si="7"/>
        <v>0</v>
      </c>
      <c r="G249" s="18">
        <f t="shared" si="8"/>
        <v>1</v>
      </c>
    </row>
    <row r="250" spans="1:7" s="19" customFormat="1" ht="14.25" customHeight="1">
      <c r="A250" s="24"/>
      <c r="B250" s="24" t="s">
        <v>169</v>
      </c>
      <c r="C250" s="21" t="s">
        <v>170</v>
      </c>
      <c r="D250" s="17">
        <v>612</v>
      </c>
      <c r="E250" s="17">
        <v>585</v>
      </c>
      <c r="F250" s="17">
        <f t="shared" si="7"/>
        <v>27</v>
      </c>
      <c r="G250" s="18">
        <f t="shared" si="8"/>
        <v>0.9558823529411765</v>
      </c>
    </row>
    <row r="251" spans="1:7" s="19" customFormat="1" ht="30" customHeight="1">
      <c r="A251" s="24" t="s">
        <v>446</v>
      </c>
      <c r="B251" s="24"/>
      <c r="C251" s="21" t="s">
        <v>447</v>
      </c>
      <c r="D251" s="17">
        <f>D252</f>
        <v>400</v>
      </c>
      <c r="E251" s="17">
        <f>E252</f>
        <v>0</v>
      </c>
      <c r="F251" s="17">
        <f t="shared" si="7"/>
        <v>400</v>
      </c>
      <c r="G251" s="18">
        <f t="shared" si="8"/>
        <v>0</v>
      </c>
    </row>
    <row r="252" spans="1:7" s="19" customFormat="1" ht="34.5" customHeight="1">
      <c r="A252" s="24"/>
      <c r="B252" s="24" t="s">
        <v>168</v>
      </c>
      <c r="C252" s="21" t="s">
        <v>256</v>
      </c>
      <c r="D252" s="17">
        <v>400</v>
      </c>
      <c r="E252" s="17">
        <v>0</v>
      </c>
      <c r="F252" s="17">
        <f t="shared" si="7"/>
        <v>400</v>
      </c>
      <c r="G252" s="18">
        <f t="shared" si="8"/>
        <v>0</v>
      </c>
    </row>
    <row r="253" spans="1:7" s="19" customFormat="1" ht="78.75" customHeight="1">
      <c r="A253" s="24" t="s">
        <v>429</v>
      </c>
      <c r="B253" s="24"/>
      <c r="C253" s="21" t="s">
        <v>432</v>
      </c>
      <c r="D253" s="17">
        <f>D254</f>
        <v>4000</v>
      </c>
      <c r="E253" s="17">
        <f>E254</f>
        <v>0</v>
      </c>
      <c r="F253" s="17">
        <f t="shared" si="7"/>
        <v>4000</v>
      </c>
      <c r="G253" s="18">
        <f t="shared" si="8"/>
        <v>0</v>
      </c>
    </row>
    <row r="254" spans="1:7" s="19" customFormat="1" ht="15.75" customHeight="1">
      <c r="A254" s="24"/>
      <c r="B254" s="24" t="s">
        <v>174</v>
      </c>
      <c r="C254" s="21" t="s">
        <v>175</v>
      </c>
      <c r="D254" s="17">
        <v>4000</v>
      </c>
      <c r="E254" s="17">
        <v>0</v>
      </c>
      <c r="F254" s="17">
        <f t="shared" si="7"/>
        <v>4000</v>
      </c>
      <c r="G254" s="18">
        <f t="shared" si="8"/>
        <v>0</v>
      </c>
    </row>
    <row r="255" spans="1:7" s="19" customFormat="1" ht="45" customHeight="1">
      <c r="A255" s="24" t="s">
        <v>431</v>
      </c>
      <c r="B255" s="24"/>
      <c r="C255" s="21" t="s">
        <v>433</v>
      </c>
      <c r="D255" s="17">
        <f>D256</f>
        <v>278.4</v>
      </c>
      <c r="E255" s="17">
        <f>E256</f>
        <v>0</v>
      </c>
      <c r="F255" s="17">
        <f t="shared" si="7"/>
        <v>278.4</v>
      </c>
      <c r="G255" s="18">
        <f t="shared" si="8"/>
        <v>0</v>
      </c>
    </row>
    <row r="256" spans="1:7" s="19" customFormat="1" ht="15.75" customHeight="1">
      <c r="A256" s="24"/>
      <c r="B256" s="24" t="s">
        <v>174</v>
      </c>
      <c r="C256" s="21" t="s">
        <v>175</v>
      </c>
      <c r="D256" s="17">
        <v>278.4</v>
      </c>
      <c r="E256" s="17">
        <v>0</v>
      </c>
      <c r="F256" s="17">
        <f t="shared" si="7"/>
        <v>278.4</v>
      </c>
      <c r="G256" s="18">
        <f t="shared" si="8"/>
        <v>0</v>
      </c>
    </row>
    <row r="257" spans="1:7" s="19" customFormat="1" ht="29.25" customHeight="1">
      <c r="A257" s="24" t="s">
        <v>422</v>
      </c>
      <c r="B257" s="24"/>
      <c r="C257" s="21" t="s">
        <v>424</v>
      </c>
      <c r="D257" s="17">
        <f>D258</f>
        <v>3095.3</v>
      </c>
      <c r="E257" s="17">
        <f>E258</f>
        <v>988.2</v>
      </c>
      <c r="F257" s="17">
        <f t="shared" si="7"/>
        <v>2107.1000000000004</v>
      </c>
      <c r="G257" s="18">
        <f t="shared" si="8"/>
        <v>0.319258230220011</v>
      </c>
    </row>
    <row r="258" spans="1:7" s="19" customFormat="1" ht="15.75" customHeight="1">
      <c r="A258" s="24"/>
      <c r="B258" s="24" t="s">
        <v>174</v>
      </c>
      <c r="C258" s="21" t="s">
        <v>175</v>
      </c>
      <c r="D258" s="17">
        <v>3095.3</v>
      </c>
      <c r="E258" s="17">
        <v>988.2</v>
      </c>
      <c r="F258" s="17">
        <f t="shared" si="7"/>
        <v>2107.1000000000004</v>
      </c>
      <c r="G258" s="18">
        <f t="shared" si="8"/>
        <v>0.319258230220011</v>
      </c>
    </row>
    <row r="259" spans="1:7" s="19" customFormat="1" ht="45" customHeight="1">
      <c r="A259" s="24" t="s">
        <v>423</v>
      </c>
      <c r="B259" s="24"/>
      <c r="C259" s="21" t="s">
        <v>448</v>
      </c>
      <c r="D259" s="17">
        <f>D260</f>
        <v>840.1</v>
      </c>
      <c r="E259" s="17">
        <f>E260</f>
        <v>0</v>
      </c>
      <c r="F259" s="17">
        <f t="shared" si="7"/>
        <v>840.1</v>
      </c>
      <c r="G259" s="18">
        <f t="shared" si="8"/>
        <v>0</v>
      </c>
    </row>
    <row r="260" spans="1:7" s="19" customFormat="1" ht="32.25" customHeight="1">
      <c r="A260" s="24"/>
      <c r="B260" s="24" t="s">
        <v>168</v>
      </c>
      <c r="C260" s="21" t="s">
        <v>256</v>
      </c>
      <c r="D260" s="17">
        <v>840.1</v>
      </c>
      <c r="E260" s="17">
        <v>0</v>
      </c>
      <c r="F260" s="17">
        <f t="shared" si="7"/>
        <v>840.1</v>
      </c>
      <c r="G260" s="18">
        <f t="shared" si="8"/>
        <v>0</v>
      </c>
    </row>
    <row r="261" spans="1:7" s="19" customFormat="1" ht="32.25" customHeight="1">
      <c r="A261" s="24" t="s">
        <v>551</v>
      </c>
      <c r="B261" s="24"/>
      <c r="C261" s="21" t="s">
        <v>552</v>
      </c>
      <c r="D261" s="17">
        <f>D262</f>
        <v>2000</v>
      </c>
      <c r="E261" s="17">
        <f>E262</f>
        <v>0</v>
      </c>
      <c r="F261" s="17">
        <f t="shared" si="7"/>
        <v>2000</v>
      </c>
      <c r="G261" s="18">
        <f t="shared" si="8"/>
        <v>0</v>
      </c>
    </row>
    <row r="262" spans="1:7" s="19" customFormat="1" ht="16.5" customHeight="1">
      <c r="A262" s="24"/>
      <c r="B262" s="24" t="s">
        <v>174</v>
      </c>
      <c r="C262" s="21" t="s">
        <v>175</v>
      </c>
      <c r="D262" s="17">
        <v>2000</v>
      </c>
      <c r="E262" s="17">
        <v>0</v>
      </c>
      <c r="F262" s="17">
        <f t="shared" si="7"/>
        <v>2000</v>
      </c>
      <c r="G262" s="18">
        <f t="shared" si="8"/>
        <v>0</v>
      </c>
    </row>
    <row r="263" spans="1:7" s="19" customFormat="1" ht="43.5" customHeight="1">
      <c r="A263" s="24" t="s">
        <v>482</v>
      </c>
      <c r="B263" s="24"/>
      <c r="C263" s="21" t="s">
        <v>483</v>
      </c>
      <c r="D263" s="17">
        <f>D264</f>
        <v>80</v>
      </c>
      <c r="E263" s="17">
        <f>E264</f>
        <v>35.9</v>
      </c>
      <c r="F263" s="17">
        <f t="shared" si="7"/>
        <v>44.1</v>
      </c>
      <c r="G263" s="18">
        <f t="shared" si="8"/>
        <v>0.44875</v>
      </c>
    </row>
    <row r="264" spans="1:7" s="19" customFormat="1" ht="79.5" customHeight="1">
      <c r="A264" s="24"/>
      <c r="B264" s="24" t="s">
        <v>167</v>
      </c>
      <c r="C264" s="21" t="s">
        <v>255</v>
      </c>
      <c r="D264" s="17">
        <v>80</v>
      </c>
      <c r="E264" s="17">
        <v>35.9</v>
      </c>
      <c r="F264" s="17">
        <f t="shared" si="7"/>
        <v>44.1</v>
      </c>
      <c r="G264" s="18">
        <f t="shared" si="8"/>
        <v>0.44875</v>
      </c>
    </row>
    <row r="265" spans="1:7" s="19" customFormat="1" ht="34.5" customHeight="1">
      <c r="A265" s="24" t="s">
        <v>411</v>
      </c>
      <c r="B265" s="24"/>
      <c r="C265" s="21" t="s">
        <v>415</v>
      </c>
      <c r="D265" s="17">
        <f>D266</f>
        <v>82.8</v>
      </c>
      <c r="E265" s="17">
        <f>E266</f>
        <v>41.4</v>
      </c>
      <c r="F265" s="17">
        <f t="shared" si="7"/>
        <v>41.4</v>
      </c>
      <c r="G265" s="18">
        <f t="shared" si="8"/>
        <v>0.5</v>
      </c>
    </row>
    <row r="266" spans="1:7" s="19" customFormat="1" ht="85.5" customHeight="1">
      <c r="A266" s="24"/>
      <c r="B266" s="24" t="s">
        <v>167</v>
      </c>
      <c r="C266" s="21" t="s">
        <v>255</v>
      </c>
      <c r="D266" s="17">
        <v>82.8</v>
      </c>
      <c r="E266" s="17">
        <v>41.4</v>
      </c>
      <c r="F266" s="17">
        <f t="shared" si="7"/>
        <v>41.4</v>
      </c>
      <c r="G266" s="18">
        <f t="shared" si="8"/>
        <v>0.5</v>
      </c>
    </row>
    <row r="267" spans="1:7" s="19" customFormat="1" ht="70.5" customHeight="1">
      <c r="A267" s="24" t="s">
        <v>438</v>
      </c>
      <c r="B267" s="24"/>
      <c r="C267" s="21" t="s">
        <v>439</v>
      </c>
      <c r="D267" s="17">
        <f>D268+D269</f>
        <v>109.5</v>
      </c>
      <c r="E267" s="17">
        <f>E268+E269</f>
        <v>54.7</v>
      </c>
      <c r="F267" s="17">
        <f t="shared" si="7"/>
        <v>54.8</v>
      </c>
      <c r="G267" s="18">
        <f t="shared" si="8"/>
        <v>0.49954337899543383</v>
      </c>
    </row>
    <row r="268" spans="1:7" s="19" customFormat="1" ht="81.75" customHeight="1">
      <c r="A268" s="24"/>
      <c r="B268" s="24" t="s">
        <v>167</v>
      </c>
      <c r="C268" s="21" t="s">
        <v>255</v>
      </c>
      <c r="D268" s="17">
        <v>87.6</v>
      </c>
      <c r="E268" s="17">
        <v>54.7</v>
      </c>
      <c r="F268" s="17">
        <f t="shared" si="7"/>
        <v>32.89999999999999</v>
      </c>
      <c r="G268" s="18">
        <f t="shared" si="8"/>
        <v>0.6244292237442923</v>
      </c>
    </row>
    <row r="269" spans="1:7" s="19" customFormat="1" ht="31.5" customHeight="1">
      <c r="A269" s="24"/>
      <c r="B269" s="24" t="s">
        <v>168</v>
      </c>
      <c r="C269" s="21" t="s">
        <v>256</v>
      </c>
      <c r="D269" s="17">
        <v>21.9</v>
      </c>
      <c r="E269" s="17">
        <v>0</v>
      </c>
      <c r="F269" s="17">
        <f t="shared" si="7"/>
        <v>21.9</v>
      </c>
      <c r="G269" s="18">
        <f t="shared" si="8"/>
        <v>0</v>
      </c>
    </row>
    <row r="270" spans="1:7" s="19" customFormat="1" ht="145.5" customHeight="1">
      <c r="A270" s="24" t="s">
        <v>449</v>
      </c>
      <c r="B270" s="24"/>
      <c r="C270" s="21" t="s">
        <v>450</v>
      </c>
      <c r="D270" s="17">
        <f>D271</f>
        <v>165.4</v>
      </c>
      <c r="E270" s="17">
        <f>E271</f>
        <v>0</v>
      </c>
      <c r="F270" s="17">
        <f t="shared" si="7"/>
        <v>165.4</v>
      </c>
      <c r="G270" s="18">
        <f t="shared" si="8"/>
        <v>0</v>
      </c>
    </row>
    <row r="271" spans="1:7" s="19" customFormat="1" ht="78.75" customHeight="1">
      <c r="A271" s="24"/>
      <c r="B271" s="24" t="s">
        <v>167</v>
      </c>
      <c r="C271" s="21" t="s">
        <v>255</v>
      </c>
      <c r="D271" s="17">
        <v>165.4</v>
      </c>
      <c r="E271" s="17">
        <v>0</v>
      </c>
      <c r="F271" s="17">
        <f t="shared" si="7"/>
        <v>165.4</v>
      </c>
      <c r="G271" s="18">
        <f t="shared" si="8"/>
        <v>0</v>
      </c>
    </row>
    <row r="272" spans="1:7" s="19" customFormat="1" ht="15.75" customHeight="1">
      <c r="A272" s="24" t="s">
        <v>461</v>
      </c>
      <c r="B272" s="24"/>
      <c r="C272" s="21" t="s">
        <v>462</v>
      </c>
      <c r="D272" s="17">
        <f>D273</f>
        <v>847.6</v>
      </c>
      <c r="E272" s="17">
        <f>E273</f>
        <v>193.2</v>
      </c>
      <c r="F272" s="17">
        <f aca="true" t="shared" si="9" ref="F272:F350">D272-E272</f>
        <v>654.4000000000001</v>
      </c>
      <c r="G272" s="18">
        <f aca="true" t="shared" si="10" ref="G272:G350">E272/D272</f>
        <v>0.2279377064653138</v>
      </c>
    </row>
    <row r="273" spans="1:7" s="19" customFormat="1" ht="30.75" customHeight="1">
      <c r="A273" s="24"/>
      <c r="B273" s="24" t="s">
        <v>463</v>
      </c>
      <c r="C273" s="21" t="s">
        <v>464</v>
      </c>
      <c r="D273" s="17">
        <v>847.6</v>
      </c>
      <c r="E273" s="17">
        <v>193.2</v>
      </c>
      <c r="F273" s="17">
        <f t="shared" si="9"/>
        <v>654.4000000000001</v>
      </c>
      <c r="G273" s="18">
        <f t="shared" si="10"/>
        <v>0.2279377064653138</v>
      </c>
    </row>
    <row r="274" spans="1:7" s="19" customFormat="1" ht="16.5" customHeight="1">
      <c r="A274" s="24" t="s">
        <v>465</v>
      </c>
      <c r="B274" s="24"/>
      <c r="C274" s="21" t="s">
        <v>503</v>
      </c>
      <c r="D274" s="17">
        <f>D275</f>
        <v>496.9</v>
      </c>
      <c r="E274" s="17">
        <f>E275</f>
        <v>496.9</v>
      </c>
      <c r="F274" s="17">
        <f t="shared" si="9"/>
        <v>0</v>
      </c>
      <c r="G274" s="18">
        <f t="shared" si="10"/>
        <v>1</v>
      </c>
    </row>
    <row r="275" spans="1:7" s="19" customFormat="1" ht="46.5" customHeight="1">
      <c r="A275" s="24"/>
      <c r="B275" s="24" t="s">
        <v>463</v>
      </c>
      <c r="C275" s="21" t="s">
        <v>464</v>
      </c>
      <c r="D275" s="17">
        <v>496.9</v>
      </c>
      <c r="E275" s="17">
        <v>496.9</v>
      </c>
      <c r="F275" s="17">
        <f t="shared" si="9"/>
        <v>0</v>
      </c>
      <c r="G275" s="18">
        <f t="shared" si="10"/>
        <v>1</v>
      </c>
    </row>
    <row r="276" spans="1:7" s="19" customFormat="1" ht="52.5" customHeight="1">
      <c r="A276" s="24" t="s">
        <v>549</v>
      </c>
      <c r="B276" s="24"/>
      <c r="C276" s="21" t="s">
        <v>550</v>
      </c>
      <c r="D276" s="17">
        <f>SUM(D277:D278)</f>
        <v>7720.5</v>
      </c>
      <c r="E276" s="17">
        <f>SUM(E277:E278)</f>
        <v>0</v>
      </c>
      <c r="F276" s="17">
        <f t="shared" si="9"/>
        <v>7720.5</v>
      </c>
      <c r="G276" s="18">
        <f t="shared" si="10"/>
        <v>0</v>
      </c>
    </row>
    <row r="277" spans="1:7" s="19" customFormat="1" ht="30" customHeight="1">
      <c r="A277" s="24"/>
      <c r="B277" s="24" t="s">
        <v>168</v>
      </c>
      <c r="C277" s="21" t="s">
        <v>256</v>
      </c>
      <c r="D277" s="17">
        <v>6122.5</v>
      </c>
      <c r="E277" s="17">
        <v>0</v>
      </c>
      <c r="F277" s="17">
        <f t="shared" si="9"/>
        <v>6122.5</v>
      </c>
      <c r="G277" s="18">
        <f t="shared" si="10"/>
        <v>0</v>
      </c>
    </row>
    <row r="278" spans="1:7" s="19" customFormat="1" ht="17.25" customHeight="1">
      <c r="A278" s="24"/>
      <c r="B278" s="24" t="s">
        <v>174</v>
      </c>
      <c r="C278" s="21" t="s">
        <v>175</v>
      </c>
      <c r="D278" s="17">
        <v>1598</v>
      </c>
      <c r="E278" s="17">
        <v>0</v>
      </c>
      <c r="F278" s="17">
        <f t="shared" si="9"/>
        <v>1598</v>
      </c>
      <c r="G278" s="18">
        <f t="shared" si="10"/>
        <v>0</v>
      </c>
    </row>
    <row r="279" spans="1:7" s="19" customFormat="1" ht="50.25" customHeight="1">
      <c r="A279" s="24" t="s">
        <v>545</v>
      </c>
      <c r="B279" s="24"/>
      <c r="C279" s="21" t="s">
        <v>546</v>
      </c>
      <c r="D279" s="17">
        <f>D280</f>
        <v>745</v>
      </c>
      <c r="E279" s="17">
        <f>E280</f>
        <v>0</v>
      </c>
      <c r="F279" s="17">
        <f t="shared" si="9"/>
        <v>745</v>
      </c>
      <c r="G279" s="18">
        <f t="shared" si="10"/>
        <v>0</v>
      </c>
    </row>
    <row r="280" spans="1:7" s="19" customFormat="1" ht="17.25" customHeight="1">
      <c r="A280" s="24"/>
      <c r="B280" s="24" t="s">
        <v>169</v>
      </c>
      <c r="C280" s="21" t="s">
        <v>170</v>
      </c>
      <c r="D280" s="17">
        <v>745</v>
      </c>
      <c r="E280" s="17">
        <v>0</v>
      </c>
      <c r="F280" s="17">
        <f t="shared" si="9"/>
        <v>745</v>
      </c>
      <c r="G280" s="18">
        <f t="shared" si="10"/>
        <v>0</v>
      </c>
    </row>
    <row r="281" spans="1:7" s="19" customFormat="1" ht="94.5">
      <c r="A281" s="24" t="s">
        <v>119</v>
      </c>
      <c r="B281" s="24"/>
      <c r="C281" s="21" t="s">
        <v>120</v>
      </c>
      <c r="D281" s="17">
        <f>D283+D282</f>
        <v>31772.199999999997</v>
      </c>
      <c r="E281" s="17">
        <f>E283+E282</f>
        <v>0</v>
      </c>
      <c r="F281" s="17">
        <f t="shared" si="9"/>
        <v>31772.199999999997</v>
      </c>
      <c r="G281" s="18">
        <f t="shared" si="10"/>
        <v>0</v>
      </c>
    </row>
    <row r="282" spans="1:7" s="19" customFormat="1" ht="47.25">
      <c r="A282" s="24"/>
      <c r="B282" s="24" t="s">
        <v>463</v>
      </c>
      <c r="C282" s="21" t="s">
        <v>464</v>
      </c>
      <c r="D282" s="17">
        <v>18455.6</v>
      </c>
      <c r="E282" s="17">
        <v>0</v>
      </c>
      <c r="F282" s="17">
        <f t="shared" si="9"/>
        <v>18455.6</v>
      </c>
      <c r="G282" s="18">
        <f t="shared" si="10"/>
        <v>0</v>
      </c>
    </row>
    <row r="283" spans="1:7" s="19" customFormat="1" ht="15.75">
      <c r="A283" s="24"/>
      <c r="B283" s="24" t="s">
        <v>174</v>
      </c>
      <c r="C283" s="21" t="s">
        <v>175</v>
      </c>
      <c r="D283" s="17">
        <v>13316.6</v>
      </c>
      <c r="E283" s="17">
        <v>0</v>
      </c>
      <c r="F283" s="17">
        <f t="shared" si="9"/>
        <v>13316.6</v>
      </c>
      <c r="G283" s="18">
        <f t="shared" si="10"/>
        <v>0</v>
      </c>
    </row>
    <row r="284" spans="1:7" ht="31.5">
      <c r="A284" s="24" t="s">
        <v>110</v>
      </c>
      <c r="B284" s="24"/>
      <c r="C284" s="21" t="s">
        <v>199</v>
      </c>
      <c r="D284" s="17">
        <f>D285</f>
        <v>85</v>
      </c>
      <c r="E284" s="17">
        <f>E285</f>
        <v>0</v>
      </c>
      <c r="F284" s="17">
        <f t="shared" si="9"/>
        <v>85</v>
      </c>
      <c r="G284" s="18">
        <f t="shared" si="10"/>
        <v>0</v>
      </c>
    </row>
    <row r="285" spans="1:7" ht="15.75">
      <c r="A285" s="24"/>
      <c r="B285" s="24" t="s">
        <v>169</v>
      </c>
      <c r="C285" s="21" t="s">
        <v>170</v>
      </c>
      <c r="D285" s="17">
        <v>85</v>
      </c>
      <c r="E285" s="17">
        <v>0</v>
      </c>
      <c r="F285" s="17">
        <f t="shared" si="9"/>
        <v>85</v>
      </c>
      <c r="G285" s="18">
        <f t="shared" si="10"/>
        <v>0</v>
      </c>
    </row>
    <row r="286" spans="1:7" ht="31.5">
      <c r="A286" s="24" t="s">
        <v>412</v>
      </c>
      <c r="B286" s="24"/>
      <c r="C286" s="21" t="s">
        <v>416</v>
      </c>
      <c r="D286" s="17">
        <f>D287</f>
        <v>58.2</v>
      </c>
      <c r="E286" s="17">
        <f>E287</f>
        <v>29.1</v>
      </c>
      <c r="F286" s="17">
        <f t="shared" si="9"/>
        <v>29.1</v>
      </c>
      <c r="G286" s="18">
        <f t="shared" si="10"/>
        <v>0.5</v>
      </c>
    </row>
    <row r="287" spans="1:7" ht="78.75">
      <c r="A287" s="24"/>
      <c r="B287" s="24" t="s">
        <v>167</v>
      </c>
      <c r="C287" s="21" t="s">
        <v>255</v>
      </c>
      <c r="D287" s="17">
        <v>58.2</v>
      </c>
      <c r="E287" s="17">
        <v>29.1</v>
      </c>
      <c r="F287" s="17">
        <f t="shared" si="9"/>
        <v>29.1</v>
      </c>
      <c r="G287" s="18">
        <f t="shared" si="10"/>
        <v>0.5</v>
      </c>
    </row>
    <row r="288" spans="1:7" ht="47.25">
      <c r="A288" s="24" t="s">
        <v>484</v>
      </c>
      <c r="B288" s="24"/>
      <c r="C288" s="21" t="s">
        <v>485</v>
      </c>
      <c r="D288" s="17">
        <f>D289</f>
        <v>23.3</v>
      </c>
      <c r="E288" s="17">
        <f>E289</f>
        <v>8.9</v>
      </c>
      <c r="F288" s="17">
        <f t="shared" si="9"/>
        <v>14.4</v>
      </c>
      <c r="G288" s="18">
        <f t="shared" si="10"/>
        <v>0.38197424892703863</v>
      </c>
    </row>
    <row r="289" spans="1:7" ht="78.75">
      <c r="A289" s="24"/>
      <c r="B289" s="24" t="s">
        <v>167</v>
      </c>
      <c r="C289" s="21" t="s">
        <v>255</v>
      </c>
      <c r="D289" s="17">
        <v>23.3</v>
      </c>
      <c r="E289" s="17">
        <v>8.9</v>
      </c>
      <c r="F289" s="17">
        <f t="shared" si="9"/>
        <v>14.4</v>
      </c>
      <c r="G289" s="18">
        <f t="shared" si="10"/>
        <v>0.38197424892703863</v>
      </c>
    </row>
    <row r="290" spans="1:7" ht="31.5">
      <c r="A290" s="24" t="s">
        <v>440</v>
      </c>
      <c r="B290" s="24"/>
      <c r="C290" s="21" t="s">
        <v>441</v>
      </c>
      <c r="D290" s="17">
        <f>D291+D292</f>
        <v>5.1</v>
      </c>
      <c r="E290" s="17">
        <f>E291+E292</f>
        <v>1.7</v>
      </c>
      <c r="F290" s="17">
        <f t="shared" si="9"/>
        <v>3.3999999999999995</v>
      </c>
      <c r="G290" s="18">
        <f t="shared" si="10"/>
        <v>0.33333333333333337</v>
      </c>
    </row>
    <row r="291" spans="1:7" ht="78.75">
      <c r="A291" s="24"/>
      <c r="B291" s="24" t="s">
        <v>167</v>
      </c>
      <c r="C291" s="21" t="s">
        <v>255</v>
      </c>
      <c r="D291" s="17">
        <v>3.7</v>
      </c>
      <c r="E291" s="17">
        <v>1.7</v>
      </c>
      <c r="F291" s="17">
        <f t="shared" si="9"/>
        <v>2</v>
      </c>
      <c r="G291" s="18">
        <f t="shared" si="10"/>
        <v>0.45945945945945943</v>
      </c>
    </row>
    <row r="292" spans="1:7" ht="31.5">
      <c r="A292" s="24"/>
      <c r="B292" s="24" t="s">
        <v>168</v>
      </c>
      <c r="C292" s="21" t="s">
        <v>256</v>
      </c>
      <c r="D292" s="17">
        <v>1.4</v>
      </c>
      <c r="E292" s="17">
        <v>0</v>
      </c>
      <c r="F292" s="17">
        <f t="shared" si="9"/>
        <v>1.4</v>
      </c>
      <c r="G292" s="18">
        <f t="shared" si="10"/>
        <v>0</v>
      </c>
    </row>
    <row r="293" spans="1:7" ht="47.25">
      <c r="A293" s="24" t="s">
        <v>451</v>
      </c>
      <c r="B293" s="24"/>
      <c r="C293" s="21" t="s">
        <v>452</v>
      </c>
      <c r="D293" s="17">
        <f>D294</f>
        <v>38.6</v>
      </c>
      <c r="E293" s="17">
        <f>E294</f>
        <v>0</v>
      </c>
      <c r="F293" s="17">
        <f t="shared" si="9"/>
        <v>38.6</v>
      </c>
      <c r="G293" s="18">
        <f t="shared" si="10"/>
        <v>0</v>
      </c>
    </row>
    <row r="294" spans="1:7" ht="78.75">
      <c r="A294" s="24"/>
      <c r="B294" s="24" t="s">
        <v>167</v>
      </c>
      <c r="C294" s="21" t="s">
        <v>255</v>
      </c>
      <c r="D294" s="17">
        <v>38.6</v>
      </c>
      <c r="E294" s="17">
        <v>0</v>
      </c>
      <c r="F294" s="17">
        <f t="shared" si="9"/>
        <v>38.6</v>
      </c>
      <c r="G294" s="18">
        <f t="shared" si="10"/>
        <v>0</v>
      </c>
    </row>
    <row r="295" spans="1:7" ht="47.25">
      <c r="A295" s="24" t="s">
        <v>413</v>
      </c>
      <c r="B295" s="24"/>
      <c r="C295" s="21" t="s">
        <v>417</v>
      </c>
      <c r="D295" s="17">
        <f>D296</f>
        <v>233</v>
      </c>
      <c r="E295" s="17">
        <f>E296</f>
        <v>117</v>
      </c>
      <c r="F295" s="17">
        <f t="shared" si="9"/>
        <v>116</v>
      </c>
      <c r="G295" s="18">
        <f t="shared" si="10"/>
        <v>0.5021459227467812</v>
      </c>
    </row>
    <row r="296" spans="1:7" ht="78.75">
      <c r="A296" s="24"/>
      <c r="B296" s="24" t="s">
        <v>167</v>
      </c>
      <c r="C296" s="21" t="s">
        <v>255</v>
      </c>
      <c r="D296" s="17">
        <v>233</v>
      </c>
      <c r="E296" s="17">
        <v>117</v>
      </c>
      <c r="F296" s="17">
        <f t="shared" si="9"/>
        <v>116</v>
      </c>
      <c r="G296" s="18">
        <f t="shared" si="10"/>
        <v>0.5021459227467812</v>
      </c>
    </row>
    <row r="297" spans="1:7" ht="47.25">
      <c r="A297" s="24" t="s">
        <v>486</v>
      </c>
      <c r="B297" s="24"/>
      <c r="C297" s="21" t="s">
        <v>487</v>
      </c>
      <c r="D297" s="17">
        <f>D298</f>
        <v>356.9</v>
      </c>
      <c r="E297" s="17">
        <f>E298</f>
        <v>148.4</v>
      </c>
      <c r="F297" s="17">
        <f t="shared" si="9"/>
        <v>208.49999999999997</v>
      </c>
      <c r="G297" s="18">
        <f t="shared" si="10"/>
        <v>0.41580274586718974</v>
      </c>
    </row>
    <row r="298" spans="1:7" ht="78.75">
      <c r="A298" s="24"/>
      <c r="B298" s="24" t="s">
        <v>167</v>
      </c>
      <c r="C298" s="21" t="s">
        <v>255</v>
      </c>
      <c r="D298" s="17">
        <v>356.9</v>
      </c>
      <c r="E298" s="17">
        <v>148.4</v>
      </c>
      <c r="F298" s="17">
        <f t="shared" si="9"/>
        <v>208.49999999999997</v>
      </c>
      <c r="G298" s="18">
        <f t="shared" si="10"/>
        <v>0.41580274586718974</v>
      </c>
    </row>
    <row r="299" spans="1:7" ht="31.5">
      <c r="A299" s="24" t="s">
        <v>414</v>
      </c>
      <c r="B299" s="24"/>
      <c r="C299" s="21" t="s">
        <v>418</v>
      </c>
      <c r="D299" s="17">
        <f>D300</f>
        <v>68</v>
      </c>
      <c r="E299" s="17">
        <f>E300</f>
        <v>34</v>
      </c>
      <c r="F299" s="17">
        <f t="shared" si="9"/>
        <v>34</v>
      </c>
      <c r="G299" s="18">
        <f t="shared" si="10"/>
        <v>0.5</v>
      </c>
    </row>
    <row r="300" spans="1:7" ht="78.75">
      <c r="A300" s="24"/>
      <c r="B300" s="24" t="s">
        <v>167</v>
      </c>
      <c r="C300" s="21" t="s">
        <v>255</v>
      </c>
      <c r="D300" s="17">
        <v>68</v>
      </c>
      <c r="E300" s="17">
        <v>34</v>
      </c>
      <c r="F300" s="17">
        <f t="shared" si="9"/>
        <v>34</v>
      </c>
      <c r="G300" s="18">
        <f t="shared" si="10"/>
        <v>0.5</v>
      </c>
    </row>
    <row r="301" spans="1:7" ht="47.25">
      <c r="A301" s="24" t="s">
        <v>488</v>
      </c>
      <c r="B301" s="24"/>
      <c r="C301" s="21" t="s">
        <v>489</v>
      </c>
      <c r="D301" s="17">
        <f>D302</f>
        <v>51.9</v>
      </c>
      <c r="E301" s="17">
        <f>E302</f>
        <v>25.5</v>
      </c>
      <c r="F301" s="17">
        <f t="shared" si="9"/>
        <v>26.4</v>
      </c>
      <c r="G301" s="18">
        <f t="shared" si="10"/>
        <v>0.49132947976878616</v>
      </c>
    </row>
    <row r="302" spans="1:7" ht="78.75">
      <c r="A302" s="24"/>
      <c r="B302" s="24" t="s">
        <v>167</v>
      </c>
      <c r="C302" s="21" t="s">
        <v>255</v>
      </c>
      <c r="D302" s="17">
        <v>51.9</v>
      </c>
      <c r="E302" s="17">
        <v>25.5</v>
      </c>
      <c r="F302" s="17">
        <f t="shared" si="9"/>
        <v>26.4</v>
      </c>
      <c r="G302" s="18">
        <f t="shared" si="10"/>
        <v>0.49132947976878616</v>
      </c>
    </row>
    <row r="303" spans="1:7" ht="63">
      <c r="A303" s="24" t="s">
        <v>442</v>
      </c>
      <c r="B303" s="24"/>
      <c r="C303" s="21" t="s">
        <v>443</v>
      </c>
      <c r="D303" s="17">
        <f>D304</f>
        <v>4.1</v>
      </c>
      <c r="E303" s="17">
        <f>E304</f>
        <v>4.1</v>
      </c>
      <c r="F303" s="17">
        <f t="shared" si="9"/>
        <v>0</v>
      </c>
      <c r="G303" s="18">
        <f t="shared" si="10"/>
        <v>1</v>
      </c>
    </row>
    <row r="304" spans="1:7" ht="31.5">
      <c r="A304" s="24"/>
      <c r="B304" s="24" t="s">
        <v>168</v>
      </c>
      <c r="C304" s="21" t="s">
        <v>256</v>
      </c>
      <c r="D304" s="17">
        <v>4.1</v>
      </c>
      <c r="E304" s="17">
        <v>4.1</v>
      </c>
      <c r="F304" s="17">
        <f t="shared" si="9"/>
        <v>0</v>
      </c>
      <c r="G304" s="18">
        <f t="shared" si="10"/>
        <v>1</v>
      </c>
    </row>
    <row r="305" spans="1:7" ht="109.5" customHeight="1">
      <c r="A305" s="24" t="s">
        <v>453</v>
      </c>
      <c r="B305" s="24"/>
      <c r="C305" s="21" t="s">
        <v>454</v>
      </c>
      <c r="D305" s="17">
        <f>D306</f>
        <v>43.2</v>
      </c>
      <c r="E305" s="17">
        <f>E306</f>
        <v>0</v>
      </c>
      <c r="F305" s="17">
        <f t="shared" si="9"/>
        <v>43.2</v>
      </c>
      <c r="G305" s="18">
        <f t="shared" si="10"/>
        <v>0</v>
      </c>
    </row>
    <row r="306" spans="1:7" ht="78.75">
      <c r="A306" s="24"/>
      <c r="B306" s="24" t="s">
        <v>167</v>
      </c>
      <c r="C306" s="21" t="s">
        <v>255</v>
      </c>
      <c r="D306" s="17">
        <v>43.2</v>
      </c>
      <c r="E306" s="17">
        <v>0</v>
      </c>
      <c r="F306" s="17">
        <f t="shared" si="9"/>
        <v>43.2</v>
      </c>
      <c r="G306" s="18">
        <f t="shared" si="10"/>
        <v>0</v>
      </c>
    </row>
    <row r="307" spans="1:7" ht="28.5" customHeight="1">
      <c r="A307" s="24" t="s">
        <v>419</v>
      </c>
      <c r="B307" s="24"/>
      <c r="C307" s="21" t="s">
        <v>420</v>
      </c>
      <c r="D307" s="17">
        <f>D308</f>
        <v>37729.5</v>
      </c>
      <c r="E307" s="17">
        <f>E308</f>
        <v>9986.6</v>
      </c>
      <c r="F307" s="17">
        <f t="shared" si="9"/>
        <v>27742.9</v>
      </c>
      <c r="G307" s="18">
        <f t="shared" si="10"/>
        <v>0.2646894339972701</v>
      </c>
    </row>
    <row r="308" spans="1:7" ht="15.75">
      <c r="A308" s="24"/>
      <c r="B308" s="24" t="s">
        <v>174</v>
      </c>
      <c r="C308" s="21" t="s">
        <v>175</v>
      </c>
      <c r="D308" s="17">
        <v>37729.5</v>
      </c>
      <c r="E308" s="17">
        <v>9986.6</v>
      </c>
      <c r="F308" s="17">
        <f t="shared" si="9"/>
        <v>27742.9</v>
      </c>
      <c r="G308" s="18">
        <f t="shared" si="10"/>
        <v>0.2646894339972701</v>
      </c>
    </row>
    <row r="309" spans="1:7" ht="15.75">
      <c r="A309" s="24"/>
      <c r="B309" s="24"/>
      <c r="C309" s="21"/>
      <c r="D309" s="17"/>
      <c r="E309" s="17"/>
      <c r="F309" s="22"/>
      <c r="G309" s="23"/>
    </row>
    <row r="310" spans="1:7" s="19" customFormat="1" ht="29.25" customHeight="1">
      <c r="A310" s="12" t="s">
        <v>343</v>
      </c>
      <c r="B310" s="12"/>
      <c r="C310" s="26" t="s">
        <v>345</v>
      </c>
      <c r="D310" s="22">
        <f>D311+D314+D316+D319+D321+D323+D325+D327</f>
        <v>5245.8</v>
      </c>
      <c r="E310" s="22">
        <f>E311+E314+E316+E319+E321+E323+E325+E327</f>
        <v>1227.3</v>
      </c>
      <c r="F310" s="22">
        <f t="shared" si="9"/>
        <v>4018.5</v>
      </c>
      <c r="G310" s="23">
        <f t="shared" si="10"/>
        <v>0.23395859544778677</v>
      </c>
    </row>
    <row r="311" spans="1:7" ht="68.25" customHeight="1">
      <c r="A311" s="24" t="s">
        <v>344</v>
      </c>
      <c r="B311" s="24"/>
      <c r="C311" s="21" t="s">
        <v>123</v>
      </c>
      <c r="D311" s="17">
        <f>D312+D313</f>
        <v>805</v>
      </c>
      <c r="E311" s="17">
        <f>E312+E313</f>
        <v>19.9</v>
      </c>
      <c r="F311" s="17">
        <f t="shared" si="9"/>
        <v>785.1</v>
      </c>
      <c r="G311" s="18">
        <f t="shared" si="10"/>
        <v>0.024720496894409937</v>
      </c>
    </row>
    <row r="312" spans="1:7" ht="31.5">
      <c r="A312" s="24"/>
      <c r="B312" s="24" t="s">
        <v>168</v>
      </c>
      <c r="C312" s="21" t="s">
        <v>256</v>
      </c>
      <c r="D312" s="17">
        <v>40</v>
      </c>
      <c r="E312" s="17">
        <v>19.9</v>
      </c>
      <c r="F312" s="17">
        <f t="shared" si="9"/>
        <v>20.1</v>
      </c>
      <c r="G312" s="18">
        <f t="shared" si="10"/>
        <v>0.49749999999999994</v>
      </c>
    </row>
    <row r="313" spans="1:7" ht="15.75">
      <c r="A313" s="24"/>
      <c r="B313" s="24" t="s">
        <v>169</v>
      </c>
      <c r="C313" s="21" t="s">
        <v>170</v>
      </c>
      <c r="D313" s="17">
        <v>765</v>
      </c>
      <c r="E313" s="17">
        <v>0</v>
      </c>
      <c r="F313" s="17">
        <f t="shared" si="9"/>
        <v>765</v>
      </c>
      <c r="G313" s="18">
        <f t="shared" si="10"/>
        <v>0</v>
      </c>
    </row>
    <row r="314" spans="1:7" ht="63">
      <c r="A314" s="24" t="s">
        <v>346</v>
      </c>
      <c r="B314" s="24"/>
      <c r="C314" s="21" t="s">
        <v>347</v>
      </c>
      <c r="D314" s="17">
        <f>D315</f>
        <v>252</v>
      </c>
      <c r="E314" s="17">
        <f>E315</f>
        <v>0</v>
      </c>
      <c r="F314" s="17">
        <f t="shared" si="9"/>
        <v>252</v>
      </c>
      <c r="G314" s="18">
        <f t="shared" si="10"/>
        <v>0</v>
      </c>
    </row>
    <row r="315" spans="1:7" ht="31.5">
      <c r="A315" s="24"/>
      <c r="B315" s="24" t="s">
        <v>168</v>
      </c>
      <c r="C315" s="21" t="s">
        <v>256</v>
      </c>
      <c r="D315" s="17">
        <v>252</v>
      </c>
      <c r="E315" s="17">
        <v>0</v>
      </c>
      <c r="F315" s="17">
        <f t="shared" si="9"/>
        <v>252</v>
      </c>
      <c r="G315" s="18">
        <f t="shared" si="10"/>
        <v>0</v>
      </c>
    </row>
    <row r="316" spans="1:7" ht="63">
      <c r="A316" s="24" t="s">
        <v>351</v>
      </c>
      <c r="B316" s="24"/>
      <c r="C316" s="21" t="s">
        <v>350</v>
      </c>
      <c r="D316" s="17">
        <f>D318+D317</f>
        <v>800</v>
      </c>
      <c r="E316" s="17">
        <f>E318+E317</f>
        <v>250</v>
      </c>
      <c r="F316" s="17">
        <f t="shared" si="9"/>
        <v>550</v>
      </c>
      <c r="G316" s="18">
        <f t="shared" si="10"/>
        <v>0.3125</v>
      </c>
    </row>
    <row r="317" spans="1:7" ht="35.25" customHeight="1">
      <c r="A317" s="24"/>
      <c r="B317" s="24" t="s">
        <v>189</v>
      </c>
      <c r="C317" s="21" t="s">
        <v>273</v>
      </c>
      <c r="D317" s="17">
        <v>350</v>
      </c>
      <c r="E317" s="17">
        <v>250</v>
      </c>
      <c r="F317" s="17">
        <f t="shared" si="9"/>
        <v>100</v>
      </c>
      <c r="G317" s="18">
        <f t="shared" si="10"/>
        <v>0.7142857142857143</v>
      </c>
    </row>
    <row r="318" spans="1:7" ht="15.75">
      <c r="A318" s="24"/>
      <c r="B318" s="24" t="s">
        <v>169</v>
      </c>
      <c r="C318" s="21" t="s">
        <v>170</v>
      </c>
      <c r="D318" s="17">
        <v>450</v>
      </c>
      <c r="E318" s="17">
        <v>0</v>
      </c>
      <c r="F318" s="17">
        <f t="shared" si="9"/>
        <v>450</v>
      </c>
      <c r="G318" s="18">
        <f t="shared" si="10"/>
        <v>0</v>
      </c>
    </row>
    <row r="319" spans="1:7" ht="63">
      <c r="A319" s="24" t="s">
        <v>352</v>
      </c>
      <c r="B319" s="24"/>
      <c r="C319" s="21" t="s">
        <v>124</v>
      </c>
      <c r="D319" s="17">
        <f>D320</f>
        <v>197.1</v>
      </c>
      <c r="E319" s="17">
        <f>E320</f>
        <v>0</v>
      </c>
      <c r="F319" s="17">
        <f t="shared" si="9"/>
        <v>197.1</v>
      </c>
      <c r="G319" s="18">
        <f t="shared" si="10"/>
        <v>0</v>
      </c>
    </row>
    <row r="320" spans="1:7" ht="31.5">
      <c r="A320" s="24"/>
      <c r="B320" s="24" t="s">
        <v>168</v>
      </c>
      <c r="C320" s="21" t="s">
        <v>256</v>
      </c>
      <c r="D320" s="17">
        <v>197.1</v>
      </c>
      <c r="E320" s="17">
        <v>0</v>
      </c>
      <c r="F320" s="17">
        <f t="shared" si="9"/>
        <v>197.1</v>
      </c>
      <c r="G320" s="18">
        <f t="shared" si="10"/>
        <v>0</v>
      </c>
    </row>
    <row r="321" spans="1:7" ht="47.25">
      <c r="A321" s="24" t="s">
        <v>354</v>
      </c>
      <c r="B321" s="24"/>
      <c r="C321" s="21" t="s">
        <v>353</v>
      </c>
      <c r="D321" s="17">
        <f>D322</f>
        <v>400</v>
      </c>
      <c r="E321" s="17">
        <f>E322</f>
        <v>15.7</v>
      </c>
      <c r="F321" s="17">
        <f t="shared" si="9"/>
        <v>384.3</v>
      </c>
      <c r="G321" s="18">
        <f t="shared" si="10"/>
        <v>0.03925</v>
      </c>
    </row>
    <row r="322" spans="1:7" ht="31.5">
      <c r="A322" s="24"/>
      <c r="B322" s="24" t="s">
        <v>168</v>
      </c>
      <c r="C322" s="21" t="s">
        <v>256</v>
      </c>
      <c r="D322" s="17">
        <v>400</v>
      </c>
      <c r="E322" s="17">
        <v>15.7</v>
      </c>
      <c r="F322" s="17">
        <f t="shared" si="9"/>
        <v>384.3</v>
      </c>
      <c r="G322" s="18">
        <f t="shared" si="10"/>
        <v>0.03925</v>
      </c>
    </row>
    <row r="323" spans="1:7" ht="47.25">
      <c r="A323" s="24" t="s">
        <v>557</v>
      </c>
      <c r="B323" s="24"/>
      <c r="C323" s="21" t="s">
        <v>559</v>
      </c>
      <c r="D323" s="17">
        <f>D324</f>
        <v>696.9</v>
      </c>
      <c r="E323" s="17">
        <f>E324</f>
        <v>696.9</v>
      </c>
      <c r="F323" s="17">
        <f t="shared" si="9"/>
        <v>0</v>
      </c>
      <c r="G323" s="18">
        <f t="shared" si="10"/>
        <v>1</v>
      </c>
    </row>
    <row r="324" spans="1:7" ht="15.75">
      <c r="A324" s="24"/>
      <c r="B324" s="24" t="s">
        <v>169</v>
      </c>
      <c r="C324" s="21" t="s">
        <v>170</v>
      </c>
      <c r="D324" s="17">
        <v>696.9</v>
      </c>
      <c r="E324" s="17">
        <v>696.9</v>
      </c>
      <c r="F324" s="17">
        <f t="shared" si="9"/>
        <v>0</v>
      </c>
      <c r="G324" s="18">
        <f t="shared" si="10"/>
        <v>1</v>
      </c>
    </row>
    <row r="325" spans="1:7" ht="47.25">
      <c r="A325" s="24" t="s">
        <v>558</v>
      </c>
      <c r="B325" s="24"/>
      <c r="C325" s="21" t="s">
        <v>560</v>
      </c>
      <c r="D325" s="17">
        <f>D326</f>
        <v>244.8</v>
      </c>
      <c r="E325" s="17">
        <f>E326</f>
        <v>244.8</v>
      </c>
      <c r="F325" s="17">
        <f t="shared" si="9"/>
        <v>0</v>
      </c>
      <c r="G325" s="18">
        <f t="shared" si="10"/>
        <v>1</v>
      </c>
    </row>
    <row r="326" spans="1:7" ht="15.75">
      <c r="A326" s="24"/>
      <c r="B326" s="24" t="s">
        <v>169</v>
      </c>
      <c r="C326" s="21" t="s">
        <v>170</v>
      </c>
      <c r="D326" s="17">
        <v>244.8</v>
      </c>
      <c r="E326" s="17">
        <v>244.8</v>
      </c>
      <c r="F326" s="17">
        <f t="shared" si="9"/>
        <v>0</v>
      </c>
      <c r="G326" s="18">
        <f t="shared" si="10"/>
        <v>1</v>
      </c>
    </row>
    <row r="327" spans="1:7" ht="78.75">
      <c r="A327" s="24" t="s">
        <v>547</v>
      </c>
      <c r="B327" s="24"/>
      <c r="C327" s="21" t="s">
        <v>548</v>
      </c>
      <c r="D327" s="17">
        <f>D328</f>
        <v>1850</v>
      </c>
      <c r="E327" s="17">
        <f>E328</f>
        <v>0</v>
      </c>
      <c r="F327" s="17">
        <f t="shared" si="9"/>
        <v>1850</v>
      </c>
      <c r="G327" s="18">
        <f t="shared" si="10"/>
        <v>0</v>
      </c>
    </row>
    <row r="328" spans="1:7" ht="15.75">
      <c r="A328" s="24"/>
      <c r="B328" s="24" t="s">
        <v>169</v>
      </c>
      <c r="C328" s="21" t="s">
        <v>170</v>
      </c>
      <c r="D328" s="17">
        <v>1850</v>
      </c>
      <c r="E328" s="17">
        <v>0</v>
      </c>
      <c r="F328" s="17">
        <f t="shared" si="9"/>
        <v>1850</v>
      </c>
      <c r="G328" s="18">
        <f t="shared" si="10"/>
        <v>0</v>
      </c>
    </row>
    <row r="329" spans="1:7" ht="15.75">
      <c r="A329" s="24"/>
      <c r="B329" s="24"/>
      <c r="C329" s="21"/>
      <c r="D329" s="17"/>
      <c r="E329" s="17"/>
      <c r="F329" s="22"/>
      <c r="G329" s="23"/>
    </row>
    <row r="330" spans="1:7" s="19" customFormat="1" ht="15.75">
      <c r="A330" s="12" t="s">
        <v>374</v>
      </c>
      <c r="B330" s="12"/>
      <c r="C330" s="26" t="s">
        <v>375</v>
      </c>
      <c r="D330" s="22">
        <f>D331+D333+D335+D345+D349+D351+D356+D359+D354+D361+D338+D343+D341+D347</f>
        <v>49614.7</v>
      </c>
      <c r="E330" s="22">
        <f>E331+E333+E335+E345+E349+E351+E356+E359+E354+E361+E338+E343+E341+E347</f>
        <v>28189</v>
      </c>
      <c r="F330" s="22">
        <f t="shared" si="9"/>
        <v>21425.699999999997</v>
      </c>
      <c r="G330" s="23">
        <f t="shared" si="10"/>
        <v>0.5681582272995706</v>
      </c>
    </row>
    <row r="331" spans="1:7" ht="71.25" customHeight="1">
      <c r="A331" s="24" t="s">
        <v>376</v>
      </c>
      <c r="B331" s="24"/>
      <c r="C331" s="21" t="s">
        <v>257</v>
      </c>
      <c r="D331" s="17">
        <f>D332</f>
        <v>3326.7999999999997</v>
      </c>
      <c r="E331" s="17">
        <f>E332</f>
        <v>1589.9</v>
      </c>
      <c r="F331" s="17">
        <f t="shared" si="9"/>
        <v>1736.8999999999996</v>
      </c>
      <c r="G331" s="18">
        <f t="shared" si="10"/>
        <v>0.47790669712636774</v>
      </c>
    </row>
    <row r="332" spans="1:7" ht="31.5">
      <c r="A332" s="24"/>
      <c r="B332" s="24" t="s">
        <v>172</v>
      </c>
      <c r="C332" s="21" t="s">
        <v>173</v>
      </c>
      <c r="D332" s="17">
        <f>134.9+560.9+27+2285.9+156.2+27+134.9</f>
        <v>3326.7999999999997</v>
      </c>
      <c r="E332" s="17">
        <v>1589.9</v>
      </c>
      <c r="F332" s="17">
        <f t="shared" si="9"/>
        <v>1736.8999999999996</v>
      </c>
      <c r="G332" s="18">
        <f t="shared" si="10"/>
        <v>0.47790669712636774</v>
      </c>
    </row>
    <row r="333" spans="1:7" ht="78.75">
      <c r="A333" s="24" t="s">
        <v>377</v>
      </c>
      <c r="B333" s="24"/>
      <c r="C333" s="21" t="s">
        <v>378</v>
      </c>
      <c r="D333" s="17">
        <f>D334</f>
        <v>264.8</v>
      </c>
      <c r="E333" s="17">
        <f>E334</f>
        <v>0</v>
      </c>
      <c r="F333" s="17">
        <f t="shared" si="9"/>
        <v>264.8</v>
      </c>
      <c r="G333" s="18">
        <f t="shared" si="10"/>
        <v>0</v>
      </c>
    </row>
    <row r="334" spans="1:7" ht="15.75">
      <c r="A334" s="24"/>
      <c r="B334" s="24" t="s">
        <v>169</v>
      </c>
      <c r="C334" s="21" t="s">
        <v>170</v>
      </c>
      <c r="D334" s="17">
        <v>264.8</v>
      </c>
      <c r="E334" s="17">
        <v>0</v>
      </c>
      <c r="F334" s="17">
        <f t="shared" si="9"/>
        <v>264.8</v>
      </c>
      <c r="G334" s="18">
        <f t="shared" si="10"/>
        <v>0</v>
      </c>
    </row>
    <row r="335" spans="1:7" ht="47.25">
      <c r="A335" s="24" t="s">
        <v>379</v>
      </c>
      <c r="B335" s="24"/>
      <c r="C335" s="21" t="s">
        <v>105</v>
      </c>
      <c r="D335" s="17">
        <f>D337+D336</f>
        <v>3270.1</v>
      </c>
      <c r="E335" s="17">
        <f>E337+E336</f>
        <v>1667.6</v>
      </c>
      <c r="F335" s="17">
        <f t="shared" si="9"/>
        <v>1602.5</v>
      </c>
      <c r="G335" s="18">
        <f t="shared" si="10"/>
        <v>0.5099538240420782</v>
      </c>
    </row>
    <row r="336" spans="1:7" ht="31.5" hidden="1">
      <c r="A336" s="24"/>
      <c r="B336" s="24" t="s">
        <v>172</v>
      </c>
      <c r="C336" s="21" t="s">
        <v>173</v>
      </c>
      <c r="D336" s="17">
        <f>37.7-37.7</f>
        <v>0</v>
      </c>
      <c r="E336" s="17"/>
      <c r="F336" s="17">
        <f t="shared" si="9"/>
        <v>0</v>
      </c>
      <c r="G336" s="18" t="e">
        <f t="shared" si="10"/>
        <v>#DIV/0!</v>
      </c>
    </row>
    <row r="337" spans="1:7" ht="39" customHeight="1">
      <c r="A337" s="24"/>
      <c r="B337" s="24" t="s">
        <v>189</v>
      </c>
      <c r="C337" s="21" t="s">
        <v>273</v>
      </c>
      <c r="D337" s="17">
        <f>93.8+77.8+240.2+871.6+1868.3+118.4</f>
        <v>3270.1</v>
      </c>
      <c r="E337" s="17">
        <v>1667.6</v>
      </c>
      <c r="F337" s="17">
        <f t="shared" si="9"/>
        <v>1602.5</v>
      </c>
      <c r="G337" s="18">
        <f t="shared" si="10"/>
        <v>0.5099538240420782</v>
      </c>
    </row>
    <row r="338" spans="1:7" ht="15.75">
      <c r="A338" s="24" t="s">
        <v>406</v>
      </c>
      <c r="B338" s="24"/>
      <c r="C338" s="21" t="s">
        <v>407</v>
      </c>
      <c r="D338" s="17">
        <f>D339+D340</f>
        <v>107</v>
      </c>
      <c r="E338" s="17">
        <f>E339+E340</f>
        <v>107</v>
      </c>
      <c r="F338" s="17">
        <f t="shared" si="9"/>
        <v>0</v>
      </c>
      <c r="G338" s="18">
        <f t="shared" si="10"/>
        <v>1</v>
      </c>
    </row>
    <row r="339" spans="1:7" ht="31.5">
      <c r="A339" s="24"/>
      <c r="B339" s="24" t="s">
        <v>172</v>
      </c>
      <c r="C339" s="21" t="s">
        <v>173</v>
      </c>
      <c r="D339" s="17">
        <v>104</v>
      </c>
      <c r="E339" s="17">
        <v>104</v>
      </c>
      <c r="F339" s="17">
        <f t="shared" si="9"/>
        <v>0</v>
      </c>
      <c r="G339" s="18">
        <f t="shared" si="10"/>
        <v>1</v>
      </c>
    </row>
    <row r="340" spans="1:7" ht="38.25" customHeight="1">
      <c r="A340" s="24"/>
      <c r="B340" s="24" t="s">
        <v>189</v>
      </c>
      <c r="C340" s="21" t="s">
        <v>273</v>
      </c>
      <c r="D340" s="17">
        <v>3</v>
      </c>
      <c r="E340" s="17">
        <v>3</v>
      </c>
      <c r="F340" s="17">
        <f t="shared" si="9"/>
        <v>0</v>
      </c>
      <c r="G340" s="18">
        <f t="shared" si="10"/>
        <v>1</v>
      </c>
    </row>
    <row r="341" spans="1:7" ht="84" customHeight="1">
      <c r="A341" s="24" t="s">
        <v>553</v>
      </c>
      <c r="B341" s="24"/>
      <c r="C341" s="21" t="s">
        <v>554</v>
      </c>
      <c r="D341" s="17">
        <f>D342</f>
        <v>207.7</v>
      </c>
      <c r="E341" s="17">
        <f>E342</f>
        <v>0</v>
      </c>
      <c r="F341" s="17">
        <f t="shared" si="9"/>
        <v>207.7</v>
      </c>
      <c r="G341" s="18">
        <f t="shared" si="10"/>
        <v>0</v>
      </c>
    </row>
    <row r="342" spans="1:7" ht="18.75" customHeight="1">
      <c r="A342" s="24"/>
      <c r="B342" s="24" t="s">
        <v>169</v>
      </c>
      <c r="C342" s="21" t="s">
        <v>170</v>
      </c>
      <c r="D342" s="17">
        <v>207.7</v>
      </c>
      <c r="E342" s="17">
        <v>0</v>
      </c>
      <c r="F342" s="17">
        <f t="shared" si="9"/>
        <v>207.7</v>
      </c>
      <c r="G342" s="18">
        <f t="shared" si="10"/>
        <v>0</v>
      </c>
    </row>
    <row r="343" spans="1:7" ht="96.75" customHeight="1">
      <c r="A343" s="24" t="s">
        <v>436</v>
      </c>
      <c r="B343" s="24"/>
      <c r="C343" s="21" t="s">
        <v>437</v>
      </c>
      <c r="D343" s="17">
        <f>D344</f>
        <v>4880.8</v>
      </c>
      <c r="E343" s="17">
        <f>E344</f>
        <v>2438</v>
      </c>
      <c r="F343" s="17">
        <f t="shared" si="9"/>
        <v>2442.8</v>
      </c>
      <c r="G343" s="18">
        <f t="shared" si="10"/>
        <v>0.499508277331585</v>
      </c>
    </row>
    <row r="344" spans="1:7" ht="31.5">
      <c r="A344" s="24"/>
      <c r="B344" s="24" t="s">
        <v>172</v>
      </c>
      <c r="C344" s="21" t="s">
        <v>173</v>
      </c>
      <c r="D344" s="17">
        <v>4880.8</v>
      </c>
      <c r="E344" s="17">
        <v>2438</v>
      </c>
      <c r="F344" s="17">
        <f t="shared" si="9"/>
        <v>2442.8</v>
      </c>
      <c r="G344" s="18">
        <f t="shared" si="10"/>
        <v>0.499508277331585</v>
      </c>
    </row>
    <row r="345" spans="1:7" ht="78.75">
      <c r="A345" s="24" t="s">
        <v>115</v>
      </c>
      <c r="B345" s="24"/>
      <c r="C345" s="21" t="s">
        <v>116</v>
      </c>
      <c r="D345" s="17">
        <f>D346</f>
        <v>1223.9</v>
      </c>
      <c r="E345" s="17">
        <f>E346</f>
        <v>0</v>
      </c>
      <c r="F345" s="17">
        <f t="shared" si="9"/>
        <v>1223.9</v>
      </c>
      <c r="G345" s="18">
        <f t="shared" si="10"/>
        <v>0</v>
      </c>
    </row>
    <row r="346" spans="1:7" ht="31.5">
      <c r="A346" s="24"/>
      <c r="B346" s="24" t="s">
        <v>172</v>
      </c>
      <c r="C346" s="21" t="s">
        <v>173</v>
      </c>
      <c r="D346" s="17">
        <v>1223.9</v>
      </c>
      <c r="E346" s="17">
        <v>0</v>
      </c>
      <c r="F346" s="17">
        <f t="shared" si="9"/>
        <v>1223.9</v>
      </c>
      <c r="G346" s="18">
        <f t="shared" si="10"/>
        <v>0</v>
      </c>
    </row>
    <row r="347" spans="1:7" ht="63">
      <c r="A347" s="24" t="s">
        <v>555</v>
      </c>
      <c r="B347" s="24"/>
      <c r="C347" s="21" t="s">
        <v>556</v>
      </c>
      <c r="D347" s="17">
        <f>D348</f>
        <v>415</v>
      </c>
      <c r="E347" s="17">
        <f>E348</f>
        <v>0</v>
      </c>
      <c r="F347" s="17">
        <f t="shared" si="9"/>
        <v>415</v>
      </c>
      <c r="G347" s="18">
        <f t="shared" si="10"/>
        <v>0</v>
      </c>
    </row>
    <row r="348" spans="1:7" ht="15.75">
      <c r="A348" s="24"/>
      <c r="B348" s="24" t="s">
        <v>169</v>
      </c>
      <c r="C348" s="21" t="s">
        <v>170</v>
      </c>
      <c r="D348" s="17">
        <v>415</v>
      </c>
      <c r="E348" s="17">
        <v>0</v>
      </c>
      <c r="F348" s="17">
        <f t="shared" si="9"/>
        <v>415</v>
      </c>
      <c r="G348" s="18">
        <f t="shared" si="10"/>
        <v>0</v>
      </c>
    </row>
    <row r="349" spans="1:7" ht="47.25">
      <c r="A349" s="24" t="s">
        <v>104</v>
      </c>
      <c r="B349" s="24"/>
      <c r="C349" s="21" t="s">
        <v>105</v>
      </c>
      <c r="D349" s="17">
        <f>D350</f>
        <v>8619.4</v>
      </c>
      <c r="E349" s="17">
        <f>E350</f>
        <v>4671.5</v>
      </c>
      <c r="F349" s="17">
        <f t="shared" si="9"/>
        <v>3947.8999999999996</v>
      </c>
      <c r="G349" s="18">
        <f t="shared" si="10"/>
        <v>0.541975079471889</v>
      </c>
    </row>
    <row r="350" spans="1:7" ht="36.75" customHeight="1">
      <c r="A350" s="24"/>
      <c r="B350" s="24" t="s">
        <v>189</v>
      </c>
      <c r="C350" s="21" t="s">
        <v>273</v>
      </c>
      <c r="D350" s="17">
        <v>8619.4</v>
      </c>
      <c r="E350" s="17">
        <v>4671.5</v>
      </c>
      <c r="F350" s="17">
        <f t="shared" si="9"/>
        <v>3947.8999999999996</v>
      </c>
      <c r="G350" s="18">
        <f t="shared" si="10"/>
        <v>0.541975079471889</v>
      </c>
    </row>
    <row r="351" spans="1:7" ht="94.5">
      <c r="A351" s="24" t="s">
        <v>380</v>
      </c>
      <c r="B351" s="24"/>
      <c r="C351" s="21" t="s">
        <v>381</v>
      </c>
      <c r="D351" s="17">
        <f>D353+D352</f>
        <v>7637.4</v>
      </c>
      <c r="E351" s="17">
        <f>E353+E352</f>
        <v>4411.1</v>
      </c>
      <c r="F351" s="17">
        <f aca="true" t="shared" si="11" ref="F351:F382">D351-E351</f>
        <v>3226.2999999999993</v>
      </c>
      <c r="G351" s="18">
        <f aca="true" t="shared" si="12" ref="G351:G382">E351/D351</f>
        <v>0.5775656637075445</v>
      </c>
    </row>
    <row r="352" spans="1:7" ht="31.5">
      <c r="A352" s="24"/>
      <c r="B352" s="24" t="s">
        <v>172</v>
      </c>
      <c r="C352" s="21" t="s">
        <v>173</v>
      </c>
      <c r="D352" s="17">
        <v>2211.2</v>
      </c>
      <c r="E352" s="17">
        <v>1237.6</v>
      </c>
      <c r="F352" s="17">
        <f t="shared" si="11"/>
        <v>973.5999999999999</v>
      </c>
      <c r="G352" s="18">
        <f t="shared" si="12"/>
        <v>0.5596960926193922</v>
      </c>
    </row>
    <row r="353" spans="1:7" ht="41.25" customHeight="1">
      <c r="A353" s="24"/>
      <c r="B353" s="24" t="s">
        <v>189</v>
      </c>
      <c r="C353" s="21" t="s">
        <v>273</v>
      </c>
      <c r="D353" s="17">
        <v>5426.2</v>
      </c>
      <c r="E353" s="17">
        <v>3173.5</v>
      </c>
      <c r="F353" s="17">
        <f t="shared" si="11"/>
        <v>2252.7</v>
      </c>
      <c r="G353" s="18">
        <f t="shared" si="12"/>
        <v>0.5848475913162066</v>
      </c>
    </row>
    <row r="354" spans="1:7" ht="94.5">
      <c r="A354" s="24" t="s">
        <v>500</v>
      </c>
      <c r="B354" s="24"/>
      <c r="C354" s="21" t="s">
        <v>501</v>
      </c>
      <c r="D354" s="17">
        <f>D355</f>
        <v>169.5</v>
      </c>
      <c r="E354" s="17">
        <f>E355</f>
        <v>87.7</v>
      </c>
      <c r="F354" s="17">
        <f t="shared" si="11"/>
        <v>81.8</v>
      </c>
      <c r="G354" s="18">
        <f t="shared" si="12"/>
        <v>0.5174041297935104</v>
      </c>
    </row>
    <row r="355" spans="1:7" ht="47.25">
      <c r="A355" s="24"/>
      <c r="B355" s="24" t="s">
        <v>189</v>
      </c>
      <c r="C355" s="21" t="s">
        <v>273</v>
      </c>
      <c r="D355" s="17">
        <v>169.5</v>
      </c>
      <c r="E355" s="17">
        <v>87.7</v>
      </c>
      <c r="F355" s="17">
        <f t="shared" si="11"/>
        <v>81.8</v>
      </c>
      <c r="G355" s="18">
        <f t="shared" si="12"/>
        <v>0.5174041297935104</v>
      </c>
    </row>
    <row r="356" spans="1:7" ht="31.5">
      <c r="A356" s="24" t="s">
        <v>388</v>
      </c>
      <c r="B356" s="24"/>
      <c r="C356" s="21" t="s">
        <v>232</v>
      </c>
      <c r="D356" s="17">
        <f>D358+D357</f>
        <v>7035.4</v>
      </c>
      <c r="E356" s="17">
        <f>E358+E357</f>
        <v>3819.5</v>
      </c>
      <c r="F356" s="17">
        <f t="shared" si="11"/>
        <v>3215.8999999999996</v>
      </c>
      <c r="G356" s="18">
        <f t="shared" si="12"/>
        <v>0.5428973476987805</v>
      </c>
    </row>
    <row r="357" spans="1:7" ht="31.5">
      <c r="A357" s="24"/>
      <c r="B357" s="24" t="s">
        <v>172</v>
      </c>
      <c r="C357" s="21" t="s">
        <v>173</v>
      </c>
      <c r="D357" s="17">
        <v>1488.2</v>
      </c>
      <c r="E357" s="17">
        <v>338.1</v>
      </c>
      <c r="F357" s="17">
        <f t="shared" si="11"/>
        <v>1150.1</v>
      </c>
      <c r="G357" s="18">
        <f t="shared" si="12"/>
        <v>0.22718720602069614</v>
      </c>
    </row>
    <row r="358" spans="1:7" ht="47.25">
      <c r="A358" s="24"/>
      <c r="B358" s="24" t="s">
        <v>189</v>
      </c>
      <c r="C358" s="21" t="s">
        <v>273</v>
      </c>
      <c r="D358" s="17">
        <v>5547.2</v>
      </c>
      <c r="E358" s="17">
        <v>3481.4</v>
      </c>
      <c r="F358" s="17">
        <f t="shared" si="11"/>
        <v>2065.7999999999997</v>
      </c>
      <c r="G358" s="18">
        <f t="shared" si="12"/>
        <v>0.6275959042399769</v>
      </c>
    </row>
    <row r="359" spans="1:7" ht="31.5">
      <c r="A359" s="24" t="s">
        <v>389</v>
      </c>
      <c r="B359" s="24"/>
      <c r="C359" s="21" t="s">
        <v>233</v>
      </c>
      <c r="D359" s="17">
        <f>D360</f>
        <v>8298.7</v>
      </c>
      <c r="E359" s="17">
        <f>E360</f>
        <v>5238.5</v>
      </c>
      <c r="F359" s="17">
        <f t="shared" si="11"/>
        <v>3060.2000000000007</v>
      </c>
      <c r="G359" s="18">
        <f t="shared" si="12"/>
        <v>0.6312434477689276</v>
      </c>
    </row>
    <row r="360" spans="1:7" ht="47.25">
      <c r="A360" s="24"/>
      <c r="B360" s="24" t="s">
        <v>189</v>
      </c>
      <c r="C360" s="21" t="s">
        <v>273</v>
      </c>
      <c r="D360" s="17">
        <v>8298.7</v>
      </c>
      <c r="E360" s="17">
        <v>5238.5</v>
      </c>
      <c r="F360" s="17">
        <f t="shared" si="11"/>
        <v>3060.2000000000007</v>
      </c>
      <c r="G360" s="18">
        <f t="shared" si="12"/>
        <v>0.6312434477689276</v>
      </c>
    </row>
    <row r="361" spans="1:7" ht="63">
      <c r="A361" s="24" t="s">
        <v>457</v>
      </c>
      <c r="B361" s="24"/>
      <c r="C361" s="21" t="s">
        <v>458</v>
      </c>
      <c r="D361" s="17">
        <f>D362</f>
        <v>4158.2</v>
      </c>
      <c r="E361" s="17">
        <f>E362</f>
        <v>4158.2</v>
      </c>
      <c r="F361" s="17">
        <f t="shared" si="11"/>
        <v>0</v>
      </c>
      <c r="G361" s="18">
        <f t="shared" si="12"/>
        <v>1</v>
      </c>
    </row>
    <row r="362" spans="1:7" ht="15.75">
      <c r="A362" s="24"/>
      <c r="B362" s="24" t="s">
        <v>169</v>
      </c>
      <c r="C362" s="21" t="s">
        <v>170</v>
      </c>
      <c r="D362" s="17">
        <v>4158.2</v>
      </c>
      <c r="E362" s="17">
        <v>4158.2</v>
      </c>
      <c r="F362" s="17">
        <f t="shared" si="11"/>
        <v>0</v>
      </c>
      <c r="G362" s="18">
        <f t="shared" si="12"/>
        <v>1</v>
      </c>
    </row>
    <row r="363" spans="1:7" ht="15.75">
      <c r="A363" s="24"/>
      <c r="B363" s="24"/>
      <c r="C363" s="21"/>
      <c r="D363" s="17"/>
      <c r="E363" s="17"/>
      <c r="F363" s="22"/>
      <c r="G363" s="23"/>
    </row>
    <row r="364" spans="1:7" ht="31.5">
      <c r="A364" s="12" t="s">
        <v>472</v>
      </c>
      <c r="B364" s="24"/>
      <c r="C364" s="26" t="s">
        <v>473</v>
      </c>
      <c r="D364" s="22">
        <f>D365+D367+D371+D375+D369+D373</f>
        <v>6585.9</v>
      </c>
      <c r="E364" s="22">
        <f>E365+E367+E371+E375+E369+E373</f>
        <v>2651.2</v>
      </c>
      <c r="F364" s="22">
        <f t="shared" si="11"/>
        <v>3934.7</v>
      </c>
      <c r="G364" s="23">
        <f t="shared" si="12"/>
        <v>0.4025569777858759</v>
      </c>
    </row>
    <row r="365" spans="1:7" ht="31.5">
      <c r="A365" s="24" t="s">
        <v>474</v>
      </c>
      <c r="B365" s="24"/>
      <c r="C365" s="21" t="s">
        <v>475</v>
      </c>
      <c r="D365" s="17">
        <f>D366</f>
        <v>483.7</v>
      </c>
      <c r="E365" s="17">
        <f>E366</f>
        <v>0</v>
      </c>
      <c r="F365" s="17">
        <f t="shared" si="11"/>
        <v>483.7</v>
      </c>
      <c r="G365" s="18">
        <f t="shared" si="12"/>
        <v>0</v>
      </c>
    </row>
    <row r="366" spans="1:7" ht="31.5">
      <c r="A366" s="24"/>
      <c r="B366" s="24" t="s">
        <v>172</v>
      </c>
      <c r="C366" s="21" t="s">
        <v>173</v>
      </c>
      <c r="D366" s="17">
        <v>483.7</v>
      </c>
      <c r="E366" s="17">
        <v>0</v>
      </c>
      <c r="F366" s="17">
        <f t="shared" si="11"/>
        <v>483.7</v>
      </c>
      <c r="G366" s="18">
        <f t="shared" si="12"/>
        <v>0</v>
      </c>
    </row>
    <row r="367" spans="1:7" ht="35.25" customHeight="1">
      <c r="A367" s="24" t="s">
        <v>476</v>
      </c>
      <c r="B367" s="24"/>
      <c r="C367" s="21" t="s">
        <v>477</v>
      </c>
      <c r="D367" s="17">
        <f>D368</f>
        <v>447</v>
      </c>
      <c r="E367" s="17">
        <f>E368</f>
        <v>187</v>
      </c>
      <c r="F367" s="17">
        <f t="shared" si="11"/>
        <v>260</v>
      </c>
      <c r="G367" s="18">
        <f t="shared" si="12"/>
        <v>0.41834451901565994</v>
      </c>
    </row>
    <row r="368" spans="1:7" ht="31.5">
      <c r="A368" s="24"/>
      <c r="B368" s="24" t="s">
        <v>172</v>
      </c>
      <c r="C368" s="21" t="s">
        <v>173</v>
      </c>
      <c r="D368" s="17">
        <v>447</v>
      </c>
      <c r="E368" s="17">
        <v>187</v>
      </c>
      <c r="F368" s="17">
        <f t="shared" si="11"/>
        <v>260</v>
      </c>
      <c r="G368" s="18">
        <f t="shared" si="12"/>
        <v>0.41834451901565994</v>
      </c>
    </row>
    <row r="369" spans="1:7" ht="31.5">
      <c r="A369" s="24" t="s">
        <v>561</v>
      </c>
      <c r="B369" s="24"/>
      <c r="C369" s="21" t="s">
        <v>562</v>
      </c>
      <c r="D369" s="17">
        <f>D370</f>
        <v>651.7</v>
      </c>
      <c r="E369" s="17">
        <f>E370</f>
        <v>186.2</v>
      </c>
      <c r="F369" s="17">
        <f t="shared" si="11"/>
        <v>465.50000000000006</v>
      </c>
      <c r="G369" s="18">
        <f t="shared" si="12"/>
        <v>0.2857142857142857</v>
      </c>
    </row>
    <row r="370" spans="1:7" ht="31.5">
      <c r="A370" s="24"/>
      <c r="B370" s="24" t="s">
        <v>172</v>
      </c>
      <c r="C370" s="21" t="s">
        <v>173</v>
      </c>
      <c r="D370" s="17">
        <v>651.7</v>
      </c>
      <c r="E370" s="17">
        <v>186.2</v>
      </c>
      <c r="F370" s="17">
        <f t="shared" si="11"/>
        <v>465.50000000000006</v>
      </c>
      <c r="G370" s="18">
        <f t="shared" si="12"/>
        <v>0.2857142857142857</v>
      </c>
    </row>
    <row r="371" spans="1:7" ht="15.75">
      <c r="A371" s="24" t="s">
        <v>479</v>
      </c>
      <c r="B371" s="24"/>
      <c r="C371" s="21" t="s">
        <v>478</v>
      </c>
      <c r="D371" s="17">
        <f>D372</f>
        <v>3469.8</v>
      </c>
      <c r="E371" s="17">
        <f>E372</f>
        <v>2278</v>
      </c>
      <c r="F371" s="17">
        <f t="shared" si="11"/>
        <v>1191.8000000000002</v>
      </c>
      <c r="G371" s="18">
        <f t="shared" si="12"/>
        <v>0.6565219897400426</v>
      </c>
    </row>
    <row r="372" spans="1:7" ht="31.5">
      <c r="A372" s="24"/>
      <c r="B372" s="24" t="s">
        <v>172</v>
      </c>
      <c r="C372" s="21" t="s">
        <v>173</v>
      </c>
      <c r="D372" s="17">
        <v>3469.8</v>
      </c>
      <c r="E372" s="17">
        <v>2278</v>
      </c>
      <c r="F372" s="17">
        <f t="shared" si="11"/>
        <v>1191.8000000000002</v>
      </c>
      <c r="G372" s="18">
        <f t="shared" si="12"/>
        <v>0.6565219897400426</v>
      </c>
    </row>
    <row r="373" spans="1:7" ht="15.75">
      <c r="A373" s="24" t="s">
        <v>563</v>
      </c>
      <c r="B373" s="24"/>
      <c r="C373" s="21" t="s">
        <v>478</v>
      </c>
      <c r="D373" s="17">
        <f>D374</f>
        <v>1000</v>
      </c>
      <c r="E373" s="17">
        <f>E374</f>
        <v>0</v>
      </c>
      <c r="F373" s="17">
        <f t="shared" si="11"/>
        <v>1000</v>
      </c>
      <c r="G373" s="18">
        <f t="shared" si="12"/>
        <v>0</v>
      </c>
    </row>
    <row r="374" spans="1:7" ht="31.5">
      <c r="A374" s="24"/>
      <c r="B374" s="24" t="s">
        <v>172</v>
      </c>
      <c r="C374" s="21" t="s">
        <v>173</v>
      </c>
      <c r="D374" s="17">
        <v>1000</v>
      </c>
      <c r="E374" s="17">
        <v>0</v>
      </c>
      <c r="F374" s="17">
        <f t="shared" si="11"/>
        <v>1000</v>
      </c>
      <c r="G374" s="18">
        <f t="shared" si="12"/>
        <v>0</v>
      </c>
    </row>
    <row r="375" spans="1:7" ht="69" customHeight="1">
      <c r="A375" s="24" t="s">
        <v>481</v>
      </c>
      <c r="B375" s="24"/>
      <c r="C375" s="21" t="s">
        <v>480</v>
      </c>
      <c r="D375" s="17">
        <f>D376</f>
        <v>533.7</v>
      </c>
      <c r="E375" s="17">
        <f>E376</f>
        <v>0</v>
      </c>
      <c r="F375" s="17">
        <f t="shared" si="11"/>
        <v>533.7</v>
      </c>
      <c r="G375" s="18">
        <f t="shared" si="12"/>
        <v>0</v>
      </c>
    </row>
    <row r="376" spans="1:7" ht="31.5">
      <c r="A376" s="24"/>
      <c r="B376" s="24" t="s">
        <v>172</v>
      </c>
      <c r="C376" s="21" t="s">
        <v>173</v>
      </c>
      <c r="D376" s="17">
        <v>533.7</v>
      </c>
      <c r="E376" s="17">
        <v>0</v>
      </c>
      <c r="F376" s="17">
        <f t="shared" si="11"/>
        <v>533.7</v>
      </c>
      <c r="G376" s="18">
        <f t="shared" si="12"/>
        <v>0</v>
      </c>
    </row>
    <row r="377" spans="1:7" ht="15.75">
      <c r="A377" s="24"/>
      <c r="B377" s="24"/>
      <c r="C377" s="21"/>
      <c r="D377" s="17"/>
      <c r="E377" s="17"/>
      <c r="F377" s="17"/>
      <c r="G377" s="18"/>
    </row>
    <row r="378" spans="1:7" ht="47.25">
      <c r="A378" s="12" t="s">
        <v>410</v>
      </c>
      <c r="B378" s="24"/>
      <c r="C378" s="20" t="s">
        <v>409</v>
      </c>
      <c r="D378" s="17">
        <f>D379</f>
        <v>1644.3</v>
      </c>
      <c r="E378" s="17">
        <f>E379</f>
        <v>0</v>
      </c>
      <c r="F378" s="17">
        <f t="shared" si="11"/>
        <v>1644.3</v>
      </c>
      <c r="G378" s="18">
        <f t="shared" si="12"/>
        <v>0</v>
      </c>
    </row>
    <row r="379" spans="1:7" ht="47.25">
      <c r="A379" s="24" t="s">
        <v>408</v>
      </c>
      <c r="B379" s="24"/>
      <c r="C379" s="20" t="s">
        <v>409</v>
      </c>
      <c r="D379" s="17">
        <f>D380</f>
        <v>1644.3</v>
      </c>
      <c r="E379" s="17">
        <f>E380</f>
        <v>0</v>
      </c>
      <c r="F379" s="17">
        <f>D379-E379</f>
        <v>1644.3</v>
      </c>
      <c r="G379" s="18">
        <f>E379/D379</f>
        <v>0</v>
      </c>
    </row>
    <row r="380" spans="1:7" ht="31.5">
      <c r="A380" s="24"/>
      <c r="B380" s="24" t="s">
        <v>172</v>
      </c>
      <c r="C380" s="21" t="s">
        <v>173</v>
      </c>
      <c r="D380" s="17">
        <v>1644.3</v>
      </c>
      <c r="E380" s="17">
        <v>0</v>
      </c>
      <c r="F380" s="17">
        <f t="shared" si="11"/>
        <v>1644.3</v>
      </c>
      <c r="G380" s="18">
        <f t="shared" si="12"/>
        <v>0</v>
      </c>
    </row>
    <row r="381" spans="1:7" ht="15.75">
      <c r="A381" s="24"/>
      <c r="B381" s="24"/>
      <c r="C381" s="21"/>
      <c r="D381" s="17"/>
      <c r="E381" s="31"/>
      <c r="F381" s="22"/>
      <c r="G381" s="23"/>
    </row>
    <row r="382" spans="1:7" s="19" customFormat="1" ht="15.75">
      <c r="A382" s="32" t="s">
        <v>248</v>
      </c>
      <c r="B382" s="12"/>
      <c r="C382" s="26"/>
      <c r="D382" s="22">
        <f>D12+D70+D75+D100+D123+D144+D160+D170+D176+D190+D227+D310+D330+D364+D378</f>
        <v>1297074.5</v>
      </c>
      <c r="E382" s="22">
        <f>E12+E70+E75+E100+E123+E144+E160+E170+E176+E190+E227+E310+E330+E364+E378</f>
        <v>599507.9</v>
      </c>
      <c r="F382" s="22">
        <f t="shared" si="11"/>
        <v>697566.6</v>
      </c>
      <c r="G382" s="23">
        <f t="shared" si="12"/>
        <v>0.46220005096083533</v>
      </c>
    </row>
    <row r="385" spans="4:5" ht="15.75">
      <c r="D385" s="33"/>
      <c r="E385" s="33"/>
    </row>
  </sheetData>
  <sheetProtection/>
  <mergeCells count="10">
    <mergeCell ref="D1:F1"/>
    <mergeCell ref="D3:F3"/>
    <mergeCell ref="D4:E4"/>
    <mergeCell ref="D2:F2"/>
    <mergeCell ref="D8:F8"/>
    <mergeCell ref="G8:G9"/>
    <mergeCell ref="A6:G6"/>
    <mergeCell ref="A8:A9"/>
    <mergeCell ref="B8:B9"/>
    <mergeCell ref="C8:C9"/>
  </mergeCells>
  <printOptions/>
  <pageMargins left="0.7086614173228347" right="0.5511811023622047" top="0.35433070866141736" bottom="0.31496062992125984" header="0.31496062992125984" footer="0.31496062992125984"/>
  <pageSetup firstPageNumber="28" useFirstPageNumber="1" fitToHeight="3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20"/>
  <sheetViews>
    <sheetView view="pageBreakPreview" zoomScale="85" zoomScaleSheetLayoutView="85" zoomScalePageLayoutView="0" workbookViewId="0" topLeftCell="A1">
      <selection activeCell="F5" sqref="F5"/>
    </sheetView>
  </sheetViews>
  <sheetFormatPr defaultColWidth="9.140625" defaultRowHeight="15"/>
  <cols>
    <col min="1" max="2" width="6.7109375" style="8" customWidth="1"/>
    <col min="3" max="3" width="8.7109375" style="8" customWidth="1"/>
    <col min="4" max="4" width="5.57421875" style="8" customWidth="1"/>
    <col min="5" max="5" width="45.00390625" style="10" customWidth="1"/>
    <col min="6" max="6" width="14.8515625" style="8" customWidth="1"/>
    <col min="7" max="7" width="11.7109375" style="8" customWidth="1"/>
    <col min="8" max="8" width="14.28125" style="8" customWidth="1"/>
    <col min="9" max="9" width="13.421875" style="8" customWidth="1"/>
    <col min="10" max="10" width="9.140625" style="8" customWidth="1"/>
    <col min="11" max="11" width="14.57421875" style="8" customWidth="1"/>
    <col min="12" max="12" width="11.8515625" style="8" customWidth="1"/>
    <col min="13" max="16384" width="9.140625" style="8" customWidth="1"/>
  </cols>
  <sheetData>
    <row r="1" spans="5:6" ht="15.75">
      <c r="E1" s="9"/>
      <c r="F1" s="8" t="s">
        <v>398</v>
      </c>
    </row>
    <row r="2" spans="5:6" ht="15.75">
      <c r="E2" s="9"/>
      <c r="F2" s="8" t="s">
        <v>502</v>
      </c>
    </row>
    <row r="3" spans="5:6" ht="15.75">
      <c r="E3" s="9"/>
      <c r="F3" s="8" t="s">
        <v>20</v>
      </c>
    </row>
    <row r="4" spans="5:6" ht="15.75">
      <c r="E4" s="9"/>
      <c r="F4" s="8" t="s">
        <v>1066</v>
      </c>
    </row>
    <row r="6" spans="1:9" ht="15.75">
      <c r="A6" s="255" t="s">
        <v>544</v>
      </c>
      <c r="B6" s="255"/>
      <c r="C6" s="255"/>
      <c r="D6" s="255"/>
      <c r="E6" s="255"/>
      <c r="F6" s="255"/>
      <c r="G6" s="260"/>
      <c r="H6" s="260"/>
      <c r="I6" s="260"/>
    </row>
    <row r="7" spans="1:9" ht="15.75">
      <c r="A7" s="261"/>
      <c r="B7" s="261"/>
      <c r="C7" s="261"/>
      <c r="D7" s="261"/>
      <c r="E7" s="261"/>
      <c r="F7" s="261"/>
      <c r="G7" s="261"/>
      <c r="H7" s="261"/>
      <c r="I7" s="261"/>
    </row>
    <row r="8" spans="1:9" ht="15.75">
      <c r="A8" s="251" t="s">
        <v>249</v>
      </c>
      <c r="B8" s="251" t="s">
        <v>159</v>
      </c>
      <c r="C8" s="251" t="s">
        <v>160</v>
      </c>
      <c r="D8" s="251" t="s">
        <v>161</v>
      </c>
      <c r="E8" s="259" t="s">
        <v>162</v>
      </c>
      <c r="F8" s="253" t="s">
        <v>250</v>
      </c>
      <c r="G8" s="263"/>
      <c r="H8" s="263"/>
      <c r="I8" s="253" t="s">
        <v>403</v>
      </c>
    </row>
    <row r="9" spans="1:9" ht="31.5">
      <c r="A9" s="252"/>
      <c r="B9" s="252"/>
      <c r="C9" s="252"/>
      <c r="D9" s="252"/>
      <c r="E9" s="252"/>
      <c r="F9" s="11" t="s">
        <v>400</v>
      </c>
      <c r="G9" s="12" t="s">
        <v>401</v>
      </c>
      <c r="H9" s="13" t="s">
        <v>402</v>
      </c>
      <c r="I9" s="254"/>
    </row>
    <row r="10" spans="1:9" ht="12.75" customHeight="1">
      <c r="A10" s="12">
        <v>1</v>
      </c>
      <c r="B10" s="12">
        <v>2</v>
      </c>
      <c r="C10" s="12">
        <v>3</v>
      </c>
      <c r="D10" s="12">
        <v>4</v>
      </c>
      <c r="E10" s="14">
        <v>5</v>
      </c>
      <c r="F10" s="12">
        <v>6</v>
      </c>
      <c r="G10" s="15" t="s">
        <v>132</v>
      </c>
      <c r="H10" s="15" t="s">
        <v>404</v>
      </c>
      <c r="I10" s="15" t="s">
        <v>405</v>
      </c>
    </row>
    <row r="11" spans="1:9" ht="15.75">
      <c r="A11" s="12"/>
      <c r="B11" s="12"/>
      <c r="C11" s="12"/>
      <c r="D11" s="12"/>
      <c r="E11" s="14"/>
      <c r="F11" s="12"/>
      <c r="G11" s="16"/>
      <c r="H11" s="16"/>
      <c r="I11" s="16"/>
    </row>
    <row r="12" spans="1:9" s="19" customFormat="1" ht="47.25">
      <c r="A12" s="12" t="s">
        <v>252</v>
      </c>
      <c r="B12" s="12"/>
      <c r="C12" s="12"/>
      <c r="D12" s="12"/>
      <c r="E12" s="26" t="s">
        <v>253</v>
      </c>
      <c r="F12" s="22">
        <f>F18+F39+F13</f>
        <v>7739.599999999999</v>
      </c>
      <c r="G12" s="22">
        <f>G18+G39+G13</f>
        <v>1288.8999999999999</v>
      </c>
      <c r="H12" s="22">
        <f aca="true" t="shared" si="0" ref="H12:H50">F12-G12</f>
        <v>6450.7</v>
      </c>
      <c r="I12" s="23">
        <f>G12/F12</f>
        <v>0.16653315416817405</v>
      </c>
    </row>
    <row r="13" spans="1:9" s="19" customFormat="1" ht="15.75">
      <c r="A13" s="12"/>
      <c r="B13" s="24" t="s">
        <v>163</v>
      </c>
      <c r="C13" s="12"/>
      <c r="D13" s="12"/>
      <c r="E13" s="21" t="s">
        <v>164</v>
      </c>
      <c r="F13" s="17">
        <f aca="true" t="shared" si="1" ref="F13:G16">F14</f>
        <v>2</v>
      </c>
      <c r="G13" s="17">
        <f t="shared" si="1"/>
        <v>2</v>
      </c>
      <c r="H13" s="17">
        <f t="shared" si="0"/>
        <v>0</v>
      </c>
      <c r="I13" s="18">
        <f aca="true" t="shared" si="2" ref="I13:I50">G13/F13</f>
        <v>1</v>
      </c>
    </row>
    <row r="14" spans="1:9" s="19" customFormat="1" ht="15.75">
      <c r="A14" s="12"/>
      <c r="B14" s="24" t="s">
        <v>183</v>
      </c>
      <c r="C14" s="12"/>
      <c r="D14" s="12"/>
      <c r="E14" s="21" t="s">
        <v>184</v>
      </c>
      <c r="F14" s="17">
        <f t="shared" si="1"/>
        <v>2</v>
      </c>
      <c r="G14" s="17">
        <f t="shared" si="1"/>
        <v>2</v>
      </c>
      <c r="H14" s="17">
        <f t="shared" si="0"/>
        <v>0</v>
      </c>
      <c r="I14" s="18">
        <f t="shared" si="2"/>
        <v>1</v>
      </c>
    </row>
    <row r="15" spans="1:9" s="19" customFormat="1" ht="126">
      <c r="A15" s="12"/>
      <c r="B15" s="24"/>
      <c r="C15" s="24" t="s">
        <v>47</v>
      </c>
      <c r="D15" s="12"/>
      <c r="E15" s="21" t="s">
        <v>48</v>
      </c>
      <c r="F15" s="17">
        <f t="shared" si="1"/>
        <v>2</v>
      </c>
      <c r="G15" s="17">
        <f t="shared" si="1"/>
        <v>2</v>
      </c>
      <c r="H15" s="17">
        <f t="shared" si="0"/>
        <v>0</v>
      </c>
      <c r="I15" s="18">
        <f t="shared" si="2"/>
        <v>1</v>
      </c>
    </row>
    <row r="16" spans="1:9" s="19" customFormat="1" ht="63">
      <c r="A16" s="12"/>
      <c r="B16" s="12"/>
      <c r="C16" s="74" t="s">
        <v>49</v>
      </c>
      <c r="D16" s="12"/>
      <c r="E16" s="21" t="s">
        <v>50</v>
      </c>
      <c r="F16" s="17">
        <f t="shared" si="1"/>
        <v>2</v>
      </c>
      <c r="G16" s="17">
        <f t="shared" si="1"/>
        <v>2</v>
      </c>
      <c r="H16" s="17">
        <f t="shared" si="0"/>
        <v>0</v>
      </c>
      <c r="I16" s="18">
        <f t="shared" si="2"/>
        <v>1</v>
      </c>
    </row>
    <row r="17" spans="1:9" s="19" customFormat="1" ht="31.5">
      <c r="A17" s="12"/>
      <c r="B17" s="12"/>
      <c r="C17" s="73"/>
      <c r="D17" s="24" t="s">
        <v>172</v>
      </c>
      <c r="E17" s="21" t="s">
        <v>173</v>
      </c>
      <c r="F17" s="17">
        <v>2</v>
      </c>
      <c r="G17" s="17">
        <v>2</v>
      </c>
      <c r="H17" s="17">
        <f t="shared" si="0"/>
        <v>0</v>
      </c>
      <c r="I17" s="18">
        <f t="shared" si="2"/>
        <v>1</v>
      </c>
    </row>
    <row r="18" spans="1:9" ht="15.75">
      <c r="A18" s="24"/>
      <c r="B18" s="24" t="s">
        <v>194</v>
      </c>
      <c r="C18" s="24"/>
      <c r="D18" s="24"/>
      <c r="E18" s="21" t="s">
        <v>195</v>
      </c>
      <c r="F18" s="17">
        <f>F19</f>
        <v>5948.9</v>
      </c>
      <c r="G18" s="17">
        <f>G19</f>
        <v>1217.3</v>
      </c>
      <c r="H18" s="17">
        <f t="shared" si="0"/>
        <v>4731.599999999999</v>
      </c>
      <c r="I18" s="18">
        <f t="shared" si="2"/>
        <v>0.2046260653230009</v>
      </c>
    </row>
    <row r="19" spans="1:9" ht="15.75">
      <c r="A19" s="24"/>
      <c r="B19" s="24" t="s">
        <v>197</v>
      </c>
      <c r="C19" s="24"/>
      <c r="D19" s="24"/>
      <c r="E19" s="21" t="s">
        <v>198</v>
      </c>
      <c r="F19" s="17">
        <f>F20+F33+F28</f>
        <v>5948.9</v>
      </c>
      <c r="G19" s="17">
        <f>G20+G33+G28</f>
        <v>1217.3</v>
      </c>
      <c r="H19" s="17">
        <f t="shared" si="0"/>
        <v>4731.599999999999</v>
      </c>
      <c r="I19" s="18">
        <f t="shared" si="2"/>
        <v>0.2046260653230009</v>
      </c>
    </row>
    <row r="20" spans="1:9" ht="47.25">
      <c r="A20" s="24"/>
      <c r="B20" s="24"/>
      <c r="C20" s="24" t="s">
        <v>21</v>
      </c>
      <c r="D20" s="24"/>
      <c r="E20" s="21" t="s">
        <v>23</v>
      </c>
      <c r="F20" s="17">
        <f>F21+F25</f>
        <v>2463.9</v>
      </c>
      <c r="G20" s="17">
        <f>G21+G25</f>
        <v>1197.3999999999999</v>
      </c>
      <c r="H20" s="17">
        <f t="shared" si="0"/>
        <v>1266.5000000000002</v>
      </c>
      <c r="I20" s="18">
        <f t="shared" si="2"/>
        <v>0.4859775153212386</v>
      </c>
    </row>
    <row r="21" spans="1:9" ht="48.75" customHeight="1">
      <c r="A21" s="24"/>
      <c r="B21" s="24"/>
      <c r="C21" s="24" t="s">
        <v>22</v>
      </c>
      <c r="D21" s="24"/>
      <c r="E21" s="21" t="s">
        <v>254</v>
      </c>
      <c r="F21" s="17">
        <f>SUM(F22:F24)</f>
        <v>1827</v>
      </c>
      <c r="G21" s="17">
        <f>SUM(G22:G24)</f>
        <v>900.8</v>
      </c>
      <c r="H21" s="17">
        <f t="shared" si="0"/>
        <v>926.2</v>
      </c>
      <c r="I21" s="18">
        <f t="shared" si="2"/>
        <v>0.4930487137383689</v>
      </c>
    </row>
    <row r="22" spans="1:9" ht="94.5">
      <c r="A22" s="24"/>
      <c r="B22" s="24"/>
      <c r="C22" s="24"/>
      <c r="D22" s="24" t="s">
        <v>167</v>
      </c>
      <c r="E22" s="21" t="s">
        <v>255</v>
      </c>
      <c r="F22" s="17">
        <v>1682.6</v>
      </c>
      <c r="G22" s="17">
        <v>844.8</v>
      </c>
      <c r="H22" s="17">
        <f t="shared" si="0"/>
        <v>837.8</v>
      </c>
      <c r="I22" s="18">
        <f t="shared" si="2"/>
        <v>0.5020801141091168</v>
      </c>
    </row>
    <row r="23" spans="1:9" ht="31.5">
      <c r="A23" s="24"/>
      <c r="B23" s="24"/>
      <c r="C23" s="24"/>
      <c r="D23" s="24" t="s">
        <v>168</v>
      </c>
      <c r="E23" s="21" t="s">
        <v>256</v>
      </c>
      <c r="F23" s="17">
        <v>84.2</v>
      </c>
      <c r="G23" s="17">
        <v>25.3</v>
      </c>
      <c r="H23" s="17">
        <f t="shared" si="0"/>
        <v>58.900000000000006</v>
      </c>
      <c r="I23" s="18">
        <f t="shared" si="2"/>
        <v>0.3004750593824228</v>
      </c>
    </row>
    <row r="24" spans="1:9" ht="15.75">
      <c r="A24" s="24"/>
      <c r="B24" s="24"/>
      <c r="C24" s="24"/>
      <c r="D24" s="24" t="s">
        <v>169</v>
      </c>
      <c r="E24" s="21" t="s">
        <v>170</v>
      </c>
      <c r="F24" s="17">
        <v>60.2</v>
      </c>
      <c r="G24" s="17">
        <v>30.7</v>
      </c>
      <c r="H24" s="17">
        <f t="shared" si="0"/>
        <v>29.500000000000004</v>
      </c>
      <c r="I24" s="18">
        <f t="shared" si="2"/>
        <v>0.5099667774086378</v>
      </c>
    </row>
    <row r="25" spans="1:9" ht="48.75" customHeight="1">
      <c r="A25" s="24"/>
      <c r="B25" s="24"/>
      <c r="C25" s="24" t="s">
        <v>109</v>
      </c>
      <c r="D25" s="24"/>
      <c r="E25" s="21" t="s">
        <v>200</v>
      </c>
      <c r="F25" s="17">
        <f>F26+F27</f>
        <v>636.9</v>
      </c>
      <c r="G25" s="17">
        <f>G26+G27</f>
        <v>296.59999999999997</v>
      </c>
      <c r="H25" s="17">
        <f t="shared" si="0"/>
        <v>340.3</v>
      </c>
      <c r="I25" s="18">
        <f t="shared" si="2"/>
        <v>0.4656932014444967</v>
      </c>
    </row>
    <row r="26" spans="1:9" ht="94.5">
      <c r="A26" s="24"/>
      <c r="B26" s="24"/>
      <c r="C26" s="24"/>
      <c r="D26" s="24" t="s">
        <v>167</v>
      </c>
      <c r="E26" s="21" t="s">
        <v>255</v>
      </c>
      <c r="F26" s="17">
        <v>612.4</v>
      </c>
      <c r="G26" s="17">
        <v>284.4</v>
      </c>
      <c r="H26" s="17">
        <f t="shared" si="0"/>
        <v>328</v>
      </c>
      <c r="I26" s="18">
        <f t="shared" si="2"/>
        <v>0.4644023514043109</v>
      </c>
    </row>
    <row r="27" spans="1:9" ht="31.5">
      <c r="A27" s="24"/>
      <c r="B27" s="24"/>
      <c r="C27" s="24"/>
      <c r="D27" s="24" t="s">
        <v>168</v>
      </c>
      <c r="E27" s="21" t="s">
        <v>256</v>
      </c>
      <c r="F27" s="17">
        <v>24.5</v>
      </c>
      <c r="G27" s="17">
        <v>12.2</v>
      </c>
      <c r="H27" s="17">
        <f t="shared" si="0"/>
        <v>12.3</v>
      </c>
      <c r="I27" s="18">
        <f t="shared" si="2"/>
        <v>0.49795918367346936</v>
      </c>
    </row>
    <row r="28" spans="1:9" ht="63">
      <c r="A28" s="24"/>
      <c r="B28" s="24"/>
      <c r="C28" s="24" t="s">
        <v>63</v>
      </c>
      <c r="D28" s="24"/>
      <c r="E28" s="21" t="s">
        <v>64</v>
      </c>
      <c r="F28" s="17">
        <f>F31+F29</f>
        <v>830</v>
      </c>
      <c r="G28" s="17">
        <f>G31+G29</f>
        <v>0</v>
      </c>
      <c r="H28" s="17">
        <f t="shared" si="0"/>
        <v>830</v>
      </c>
      <c r="I28" s="18">
        <f t="shared" si="2"/>
        <v>0</v>
      </c>
    </row>
    <row r="29" spans="1:9" ht="64.5" customHeight="1">
      <c r="A29" s="24"/>
      <c r="B29" s="24"/>
      <c r="C29" s="24" t="s">
        <v>545</v>
      </c>
      <c r="D29" s="24"/>
      <c r="E29" s="21" t="s">
        <v>546</v>
      </c>
      <c r="F29" s="17">
        <f>F30</f>
        <v>745</v>
      </c>
      <c r="G29" s="17">
        <f>G30</f>
        <v>0</v>
      </c>
      <c r="H29" s="17">
        <f t="shared" si="0"/>
        <v>745</v>
      </c>
      <c r="I29" s="18">
        <f t="shared" si="2"/>
        <v>0</v>
      </c>
    </row>
    <row r="30" spans="1:9" ht="15.75">
      <c r="A30" s="24"/>
      <c r="B30" s="24"/>
      <c r="C30" s="24"/>
      <c r="D30" s="24" t="s">
        <v>169</v>
      </c>
      <c r="E30" s="21" t="s">
        <v>170</v>
      </c>
      <c r="F30" s="17">
        <v>745</v>
      </c>
      <c r="G30" s="17">
        <v>0</v>
      </c>
      <c r="H30" s="17">
        <f t="shared" si="0"/>
        <v>745</v>
      </c>
      <c r="I30" s="18">
        <f t="shared" si="2"/>
        <v>0</v>
      </c>
    </row>
    <row r="31" spans="1:9" ht="31.5">
      <c r="A31" s="24"/>
      <c r="B31" s="24"/>
      <c r="C31" s="24" t="s">
        <v>110</v>
      </c>
      <c r="D31" s="24"/>
      <c r="E31" s="21" t="s">
        <v>199</v>
      </c>
      <c r="F31" s="17">
        <f>F32</f>
        <v>85</v>
      </c>
      <c r="G31" s="17">
        <f>G32</f>
        <v>0</v>
      </c>
      <c r="H31" s="17">
        <f t="shared" si="0"/>
        <v>85</v>
      </c>
      <c r="I31" s="18">
        <f t="shared" si="2"/>
        <v>0</v>
      </c>
    </row>
    <row r="32" spans="1:9" ht="15.75">
      <c r="A32" s="24"/>
      <c r="B32" s="24"/>
      <c r="C32" s="24"/>
      <c r="D32" s="24" t="s">
        <v>169</v>
      </c>
      <c r="E32" s="21" t="s">
        <v>170</v>
      </c>
      <c r="F32" s="17">
        <v>85</v>
      </c>
      <c r="G32" s="17">
        <v>0</v>
      </c>
      <c r="H32" s="17">
        <f t="shared" si="0"/>
        <v>85</v>
      </c>
      <c r="I32" s="18">
        <f t="shared" si="2"/>
        <v>0</v>
      </c>
    </row>
    <row r="33" spans="1:9" ht="31.5">
      <c r="A33" s="24"/>
      <c r="B33" s="24"/>
      <c r="C33" s="24" t="s">
        <v>343</v>
      </c>
      <c r="D33" s="24"/>
      <c r="E33" s="21" t="s">
        <v>345</v>
      </c>
      <c r="F33" s="17">
        <f>F34+F37</f>
        <v>2655</v>
      </c>
      <c r="G33" s="17">
        <f>G34+G37</f>
        <v>19.9</v>
      </c>
      <c r="H33" s="17">
        <f t="shared" si="0"/>
        <v>2635.1</v>
      </c>
      <c r="I33" s="18">
        <f t="shared" si="2"/>
        <v>0.007495291902071563</v>
      </c>
    </row>
    <row r="34" spans="1:9" ht="78.75">
      <c r="A34" s="24"/>
      <c r="B34" s="24"/>
      <c r="C34" s="24" t="s">
        <v>344</v>
      </c>
      <c r="D34" s="24"/>
      <c r="E34" s="21" t="s">
        <v>123</v>
      </c>
      <c r="F34" s="17">
        <f>F35+F36</f>
        <v>805</v>
      </c>
      <c r="G34" s="17">
        <f>G35+G36</f>
        <v>19.9</v>
      </c>
      <c r="H34" s="17">
        <f t="shared" si="0"/>
        <v>785.1</v>
      </c>
      <c r="I34" s="18">
        <f t="shared" si="2"/>
        <v>0.024720496894409937</v>
      </c>
    </row>
    <row r="35" spans="1:9" ht="31.5">
      <c r="A35" s="24"/>
      <c r="B35" s="24"/>
      <c r="C35" s="24"/>
      <c r="D35" s="24" t="s">
        <v>168</v>
      </c>
      <c r="E35" s="21" t="s">
        <v>256</v>
      </c>
      <c r="F35" s="17">
        <v>40</v>
      </c>
      <c r="G35" s="17">
        <v>19.9</v>
      </c>
      <c r="H35" s="17">
        <f t="shared" si="0"/>
        <v>20.1</v>
      </c>
      <c r="I35" s="18">
        <f t="shared" si="2"/>
        <v>0.49749999999999994</v>
      </c>
    </row>
    <row r="36" spans="1:9" ht="15.75">
      <c r="A36" s="24"/>
      <c r="B36" s="24"/>
      <c r="C36" s="24"/>
      <c r="D36" s="24" t="s">
        <v>169</v>
      </c>
      <c r="E36" s="21" t="s">
        <v>170</v>
      </c>
      <c r="F36" s="17">
        <v>765</v>
      </c>
      <c r="G36" s="17">
        <v>0</v>
      </c>
      <c r="H36" s="17">
        <f t="shared" si="0"/>
        <v>765</v>
      </c>
      <c r="I36" s="18">
        <f t="shared" si="2"/>
        <v>0</v>
      </c>
    </row>
    <row r="37" spans="1:9" ht="93.75" customHeight="1">
      <c r="A37" s="24"/>
      <c r="B37" s="24"/>
      <c r="C37" s="24" t="s">
        <v>547</v>
      </c>
      <c r="D37" s="24"/>
      <c r="E37" s="21" t="s">
        <v>548</v>
      </c>
      <c r="F37" s="17">
        <f>F38</f>
        <v>1850</v>
      </c>
      <c r="G37" s="17">
        <f>G38</f>
        <v>0</v>
      </c>
      <c r="H37" s="17">
        <f t="shared" si="0"/>
        <v>1850</v>
      </c>
      <c r="I37" s="18">
        <f t="shared" si="2"/>
        <v>0</v>
      </c>
    </row>
    <row r="38" spans="1:9" ht="15.75">
      <c r="A38" s="24"/>
      <c r="B38" s="24"/>
      <c r="C38" s="24"/>
      <c r="D38" s="24" t="s">
        <v>169</v>
      </c>
      <c r="E38" s="21" t="s">
        <v>170</v>
      </c>
      <c r="F38" s="17">
        <v>1850</v>
      </c>
      <c r="G38" s="17">
        <v>0</v>
      </c>
      <c r="H38" s="17">
        <f t="shared" si="0"/>
        <v>1850</v>
      </c>
      <c r="I38" s="18">
        <f t="shared" si="2"/>
        <v>0</v>
      </c>
    </row>
    <row r="39" spans="1:9" ht="15.75">
      <c r="A39" s="24"/>
      <c r="B39" s="24" t="s">
        <v>226</v>
      </c>
      <c r="C39" s="24"/>
      <c r="D39" s="24"/>
      <c r="E39" s="21" t="s">
        <v>227</v>
      </c>
      <c r="F39" s="17">
        <f>F40+F44</f>
        <v>1788.7</v>
      </c>
      <c r="G39" s="17">
        <f>G40+G44</f>
        <v>69.6</v>
      </c>
      <c r="H39" s="17">
        <f t="shared" si="0"/>
        <v>1719.1000000000001</v>
      </c>
      <c r="I39" s="18">
        <f t="shared" si="2"/>
        <v>0.03891094090680382</v>
      </c>
    </row>
    <row r="40" spans="1:9" ht="15.75">
      <c r="A40" s="24"/>
      <c r="B40" s="24" t="s">
        <v>228</v>
      </c>
      <c r="C40" s="24"/>
      <c r="D40" s="24"/>
      <c r="E40" s="21" t="s">
        <v>229</v>
      </c>
      <c r="F40" s="17">
        <f aca="true" t="shared" si="3" ref="F40:G42">F41</f>
        <v>134.9</v>
      </c>
      <c r="G40" s="17">
        <f t="shared" si="3"/>
        <v>60.1</v>
      </c>
      <c r="H40" s="17">
        <f t="shared" si="0"/>
        <v>74.80000000000001</v>
      </c>
      <c r="I40" s="18">
        <f t="shared" si="2"/>
        <v>0.44551519644180876</v>
      </c>
    </row>
    <row r="41" spans="1:9" ht="15.75">
      <c r="A41" s="24"/>
      <c r="B41" s="24"/>
      <c r="C41" s="24" t="s">
        <v>374</v>
      </c>
      <c r="D41" s="24"/>
      <c r="E41" s="21" t="s">
        <v>375</v>
      </c>
      <c r="F41" s="17">
        <f t="shared" si="3"/>
        <v>134.9</v>
      </c>
      <c r="G41" s="17">
        <f t="shared" si="3"/>
        <v>60.1</v>
      </c>
      <c r="H41" s="17">
        <f t="shared" si="0"/>
        <v>74.80000000000001</v>
      </c>
      <c r="I41" s="18">
        <f t="shared" si="2"/>
        <v>0.44551519644180876</v>
      </c>
    </row>
    <row r="42" spans="1:9" ht="78.75">
      <c r="A42" s="24"/>
      <c r="B42" s="24"/>
      <c r="C42" s="24" t="s">
        <v>376</v>
      </c>
      <c r="D42" s="24"/>
      <c r="E42" s="21" t="s">
        <v>257</v>
      </c>
      <c r="F42" s="17">
        <f t="shared" si="3"/>
        <v>134.9</v>
      </c>
      <c r="G42" s="17">
        <f t="shared" si="3"/>
        <v>60.1</v>
      </c>
      <c r="H42" s="17">
        <f t="shared" si="0"/>
        <v>74.80000000000001</v>
      </c>
      <c r="I42" s="18">
        <f t="shared" si="2"/>
        <v>0.44551519644180876</v>
      </c>
    </row>
    <row r="43" spans="1:9" ht="31.5">
      <c r="A43" s="24"/>
      <c r="B43" s="24"/>
      <c r="C43" s="24"/>
      <c r="D43" s="24" t="s">
        <v>172</v>
      </c>
      <c r="E43" s="21" t="s">
        <v>173</v>
      </c>
      <c r="F43" s="17">
        <v>134.9</v>
      </c>
      <c r="G43" s="17">
        <v>60.1</v>
      </c>
      <c r="H43" s="17">
        <f t="shared" si="0"/>
        <v>74.80000000000001</v>
      </c>
      <c r="I43" s="18">
        <f t="shared" si="2"/>
        <v>0.44551519644180876</v>
      </c>
    </row>
    <row r="44" spans="1:9" ht="15.75">
      <c r="A44" s="24"/>
      <c r="B44" s="24" t="s">
        <v>230</v>
      </c>
      <c r="C44" s="24"/>
      <c r="D44" s="24"/>
      <c r="E44" s="21" t="s">
        <v>231</v>
      </c>
      <c r="F44" s="17">
        <f>F45+F48</f>
        <v>1653.8</v>
      </c>
      <c r="G44" s="17">
        <f>G45+G48</f>
        <v>9.5</v>
      </c>
      <c r="H44" s="17">
        <f t="shared" si="0"/>
        <v>1644.3</v>
      </c>
      <c r="I44" s="18">
        <f t="shared" si="2"/>
        <v>0.005744346353851735</v>
      </c>
    </row>
    <row r="45" spans="1:9" ht="15.75">
      <c r="A45" s="24"/>
      <c r="B45" s="24"/>
      <c r="C45" s="24" t="s">
        <v>374</v>
      </c>
      <c r="D45" s="24"/>
      <c r="E45" s="21" t="s">
        <v>375</v>
      </c>
      <c r="F45" s="17">
        <f>F46</f>
        <v>9.5</v>
      </c>
      <c r="G45" s="17">
        <f>G46</f>
        <v>9.5</v>
      </c>
      <c r="H45" s="17">
        <f t="shared" si="0"/>
        <v>0</v>
      </c>
      <c r="I45" s="18">
        <f t="shared" si="2"/>
        <v>1</v>
      </c>
    </row>
    <row r="46" spans="1:9" ht="15.75">
      <c r="A46" s="24"/>
      <c r="B46" s="24"/>
      <c r="C46" s="24" t="s">
        <v>406</v>
      </c>
      <c r="D46" s="24"/>
      <c r="E46" s="21" t="s">
        <v>407</v>
      </c>
      <c r="F46" s="17">
        <f>F47</f>
        <v>9.5</v>
      </c>
      <c r="G46" s="17">
        <f>G47</f>
        <v>9.5</v>
      </c>
      <c r="H46" s="17">
        <f t="shared" si="0"/>
        <v>0</v>
      </c>
      <c r="I46" s="18">
        <f t="shared" si="2"/>
        <v>1</v>
      </c>
    </row>
    <row r="47" spans="1:9" ht="31.5">
      <c r="A47" s="24"/>
      <c r="B47" s="24"/>
      <c r="C47" s="24"/>
      <c r="D47" s="24" t="s">
        <v>172</v>
      </c>
      <c r="E47" s="21" t="s">
        <v>173</v>
      </c>
      <c r="F47" s="17">
        <v>9.5</v>
      </c>
      <c r="G47" s="17">
        <v>9.5</v>
      </c>
      <c r="H47" s="17">
        <f t="shared" si="0"/>
        <v>0</v>
      </c>
      <c r="I47" s="18">
        <f t="shared" si="2"/>
        <v>1</v>
      </c>
    </row>
    <row r="48" spans="1:9" ht="63">
      <c r="A48" s="24"/>
      <c r="B48" s="24"/>
      <c r="C48" s="24" t="s">
        <v>410</v>
      </c>
      <c r="D48" s="24"/>
      <c r="E48" s="20" t="s">
        <v>409</v>
      </c>
      <c r="F48" s="17">
        <f>F49</f>
        <v>1644.3</v>
      </c>
      <c r="G48" s="17">
        <f>G49</f>
        <v>0</v>
      </c>
      <c r="H48" s="17">
        <f t="shared" si="0"/>
        <v>1644.3</v>
      </c>
      <c r="I48" s="18">
        <f t="shared" si="2"/>
        <v>0</v>
      </c>
    </row>
    <row r="49" spans="1:9" ht="62.25" customHeight="1">
      <c r="A49" s="24"/>
      <c r="B49" s="24"/>
      <c r="C49" s="24" t="s">
        <v>408</v>
      </c>
      <c r="D49" s="24"/>
      <c r="E49" s="20" t="s">
        <v>409</v>
      </c>
      <c r="F49" s="17">
        <f>F50</f>
        <v>1644.3</v>
      </c>
      <c r="G49" s="17">
        <f>G50</f>
        <v>0</v>
      </c>
      <c r="H49" s="17">
        <f t="shared" si="0"/>
        <v>1644.3</v>
      </c>
      <c r="I49" s="18">
        <f t="shared" si="2"/>
        <v>0</v>
      </c>
    </row>
    <row r="50" spans="1:9" ht="31.5">
      <c r="A50" s="24"/>
      <c r="B50" s="24"/>
      <c r="C50" s="24"/>
      <c r="D50" s="24" t="s">
        <v>172</v>
      </c>
      <c r="E50" s="21" t="s">
        <v>173</v>
      </c>
      <c r="F50" s="17">
        <v>1644.3</v>
      </c>
      <c r="G50" s="17">
        <v>0</v>
      </c>
      <c r="H50" s="17">
        <f t="shared" si="0"/>
        <v>1644.3</v>
      </c>
      <c r="I50" s="18">
        <f t="shared" si="2"/>
        <v>0</v>
      </c>
    </row>
    <row r="51" spans="1:9" ht="12" customHeight="1">
      <c r="A51" s="24"/>
      <c r="B51" s="24"/>
      <c r="C51" s="24"/>
      <c r="D51" s="24"/>
      <c r="E51" s="21"/>
      <c r="F51" s="17"/>
      <c r="G51" s="17"/>
      <c r="H51" s="17"/>
      <c r="I51" s="18"/>
    </row>
    <row r="52" spans="1:9" s="19" customFormat="1" ht="31.5">
      <c r="A52" s="12" t="s">
        <v>258</v>
      </c>
      <c r="B52" s="12"/>
      <c r="C52" s="12"/>
      <c r="D52" s="12"/>
      <c r="E52" s="26" t="s">
        <v>259</v>
      </c>
      <c r="F52" s="22">
        <f>F53+F116+F132+F101+F96</f>
        <v>125591.40000000001</v>
      </c>
      <c r="G52" s="22">
        <f>G53+G116+G132+G101</f>
        <v>39339.8</v>
      </c>
      <c r="H52" s="22">
        <f aca="true" t="shared" si="4" ref="H52:H68">F52-G52</f>
        <v>86251.6</v>
      </c>
      <c r="I52" s="23">
        <f aca="true" t="shared" si="5" ref="I52:I68">G52/F52</f>
        <v>0.31323641586923945</v>
      </c>
    </row>
    <row r="53" spans="1:9" ht="15.75">
      <c r="A53" s="24"/>
      <c r="B53" s="24" t="s">
        <v>163</v>
      </c>
      <c r="C53" s="24"/>
      <c r="D53" s="24"/>
      <c r="E53" s="21" t="s">
        <v>164</v>
      </c>
      <c r="F53" s="17">
        <f>F54+F83+F79+F75</f>
        <v>18929.1</v>
      </c>
      <c r="G53" s="17">
        <f>G54+G83+G79+G75</f>
        <v>5338.399999999999</v>
      </c>
      <c r="H53" s="17">
        <f t="shared" si="4"/>
        <v>13590.7</v>
      </c>
      <c r="I53" s="18">
        <f t="shared" si="5"/>
        <v>0.2820208039473614</v>
      </c>
    </row>
    <row r="54" spans="1:9" ht="63">
      <c r="A54" s="24"/>
      <c r="B54" s="24" t="s">
        <v>177</v>
      </c>
      <c r="C54" s="24"/>
      <c r="D54" s="24"/>
      <c r="E54" s="21" t="s">
        <v>260</v>
      </c>
      <c r="F54" s="17">
        <f>F59+F66+F55</f>
        <v>11433.6</v>
      </c>
      <c r="G54" s="17">
        <f>G59+G66+G55</f>
        <v>5336.399999999999</v>
      </c>
      <c r="H54" s="17">
        <f t="shared" si="4"/>
        <v>6097.200000000002</v>
      </c>
      <c r="I54" s="18">
        <f t="shared" si="5"/>
        <v>0.466729638958858</v>
      </c>
    </row>
    <row r="55" spans="1:9" ht="85.5" customHeight="1">
      <c r="A55" s="24"/>
      <c r="B55" s="24"/>
      <c r="C55" s="24" t="s">
        <v>45</v>
      </c>
      <c r="D55" s="24"/>
      <c r="E55" s="21" t="s">
        <v>46</v>
      </c>
      <c r="F55" s="17">
        <f aca="true" t="shared" si="6" ref="F55:G57">F56</f>
        <v>8.4</v>
      </c>
      <c r="G55" s="17">
        <f t="shared" si="6"/>
        <v>8.4</v>
      </c>
      <c r="H55" s="17">
        <f t="shared" si="4"/>
        <v>0</v>
      </c>
      <c r="I55" s="18">
        <f t="shared" si="5"/>
        <v>1</v>
      </c>
    </row>
    <row r="56" spans="1:9" ht="110.25" customHeight="1">
      <c r="A56" s="24"/>
      <c r="B56" s="24"/>
      <c r="C56" s="24" t="s">
        <v>52</v>
      </c>
      <c r="D56" s="24"/>
      <c r="E56" s="21" t="s">
        <v>53</v>
      </c>
      <c r="F56" s="17">
        <f t="shared" si="6"/>
        <v>8.4</v>
      </c>
      <c r="G56" s="17">
        <f t="shared" si="6"/>
        <v>8.4</v>
      </c>
      <c r="H56" s="17">
        <f t="shared" si="4"/>
        <v>0</v>
      </c>
      <c r="I56" s="18">
        <f t="shared" si="5"/>
        <v>1</v>
      </c>
    </row>
    <row r="57" spans="1:9" ht="51.75" customHeight="1">
      <c r="A57" s="24"/>
      <c r="B57" s="24"/>
      <c r="C57" s="24" t="s">
        <v>56</v>
      </c>
      <c r="D57" s="24"/>
      <c r="E57" s="21" t="s">
        <v>57</v>
      </c>
      <c r="F57" s="17">
        <f t="shared" si="6"/>
        <v>8.4</v>
      </c>
      <c r="G57" s="17">
        <f t="shared" si="6"/>
        <v>8.4</v>
      </c>
      <c r="H57" s="17">
        <f t="shared" si="4"/>
        <v>0</v>
      </c>
      <c r="I57" s="18">
        <f t="shared" si="5"/>
        <v>1</v>
      </c>
    </row>
    <row r="58" spans="1:9" ht="31.5">
      <c r="A58" s="24"/>
      <c r="B58" s="24"/>
      <c r="C58" s="24"/>
      <c r="D58" s="24" t="s">
        <v>168</v>
      </c>
      <c r="E58" s="21" t="s">
        <v>256</v>
      </c>
      <c r="F58" s="17">
        <v>8.4</v>
      </c>
      <c r="G58" s="17">
        <v>8.4</v>
      </c>
      <c r="H58" s="17">
        <f t="shared" si="4"/>
        <v>0</v>
      </c>
      <c r="I58" s="18">
        <f t="shared" si="5"/>
        <v>1</v>
      </c>
    </row>
    <row r="59" spans="1:9" ht="47.25">
      <c r="A59" s="24"/>
      <c r="B59" s="24"/>
      <c r="C59" s="24" t="s">
        <v>21</v>
      </c>
      <c r="D59" s="24"/>
      <c r="E59" s="21" t="s">
        <v>23</v>
      </c>
      <c r="F59" s="17">
        <f>F60+F64</f>
        <v>10983.2</v>
      </c>
      <c r="G59" s="17">
        <f>G60+G64</f>
        <v>5106.499999999999</v>
      </c>
      <c r="H59" s="17">
        <f t="shared" si="4"/>
        <v>5876.700000000002</v>
      </c>
      <c r="I59" s="18">
        <f t="shared" si="5"/>
        <v>0.4649373588753732</v>
      </c>
    </row>
    <row r="60" spans="1:9" ht="47.25">
      <c r="A60" s="24"/>
      <c r="B60" s="24"/>
      <c r="C60" s="24" t="s">
        <v>22</v>
      </c>
      <c r="D60" s="24"/>
      <c r="E60" s="21" t="s">
        <v>254</v>
      </c>
      <c r="F60" s="17">
        <f>SUM(F61:F63)</f>
        <v>10968.300000000001</v>
      </c>
      <c r="G60" s="17">
        <f>SUM(G61:G63)</f>
        <v>5099.099999999999</v>
      </c>
      <c r="H60" s="17">
        <f t="shared" si="4"/>
        <v>5869.200000000002</v>
      </c>
      <c r="I60" s="18">
        <f t="shared" si="5"/>
        <v>0.4648942862613166</v>
      </c>
    </row>
    <row r="61" spans="1:9" ht="94.5">
      <c r="A61" s="24"/>
      <c r="B61" s="24"/>
      <c r="C61" s="24"/>
      <c r="D61" s="24" t="s">
        <v>167</v>
      </c>
      <c r="E61" s="21" t="s">
        <v>255</v>
      </c>
      <c r="F61" s="17">
        <v>10488.6</v>
      </c>
      <c r="G61" s="17">
        <v>4844.2</v>
      </c>
      <c r="H61" s="17">
        <f t="shared" si="4"/>
        <v>5644.400000000001</v>
      </c>
      <c r="I61" s="18">
        <f t="shared" si="5"/>
        <v>0.4618538222451042</v>
      </c>
    </row>
    <row r="62" spans="1:9" ht="31.5">
      <c r="A62" s="24"/>
      <c r="B62" s="24"/>
      <c r="C62" s="24"/>
      <c r="D62" s="24" t="s">
        <v>168</v>
      </c>
      <c r="E62" s="21" t="s">
        <v>256</v>
      </c>
      <c r="F62" s="17">
        <v>478</v>
      </c>
      <c r="G62" s="17">
        <v>253.2</v>
      </c>
      <c r="H62" s="17">
        <f t="shared" si="4"/>
        <v>224.8</v>
      </c>
      <c r="I62" s="18">
        <f t="shared" si="5"/>
        <v>0.5297071129707113</v>
      </c>
    </row>
    <row r="63" spans="1:9" ht="15.75">
      <c r="A63" s="24"/>
      <c r="B63" s="24"/>
      <c r="C63" s="24"/>
      <c r="D63" s="24" t="s">
        <v>169</v>
      </c>
      <c r="E63" s="21" t="s">
        <v>170</v>
      </c>
      <c r="F63" s="17">
        <v>1.7</v>
      </c>
      <c r="G63" s="17">
        <v>1.7</v>
      </c>
      <c r="H63" s="17">
        <f t="shared" si="4"/>
        <v>0</v>
      </c>
      <c r="I63" s="18">
        <f t="shared" si="5"/>
        <v>1</v>
      </c>
    </row>
    <row r="64" spans="1:9" ht="47.25">
      <c r="A64" s="24"/>
      <c r="B64" s="24"/>
      <c r="C64" s="24" t="s">
        <v>387</v>
      </c>
      <c r="D64" s="24"/>
      <c r="E64" s="21" t="s">
        <v>178</v>
      </c>
      <c r="F64" s="17">
        <f>F65</f>
        <v>14.9</v>
      </c>
      <c r="G64" s="17">
        <f>G65</f>
        <v>7.4</v>
      </c>
      <c r="H64" s="17">
        <f t="shared" si="4"/>
        <v>7.5</v>
      </c>
      <c r="I64" s="18">
        <f t="shared" si="5"/>
        <v>0.4966442953020134</v>
      </c>
    </row>
    <row r="65" spans="1:9" ht="94.5">
      <c r="A65" s="24"/>
      <c r="B65" s="24"/>
      <c r="C65" s="24"/>
      <c r="D65" s="24" t="s">
        <v>167</v>
      </c>
      <c r="E65" s="21" t="s">
        <v>255</v>
      </c>
      <c r="F65" s="17">
        <v>14.9</v>
      </c>
      <c r="G65" s="17">
        <v>7.4</v>
      </c>
      <c r="H65" s="17">
        <f t="shared" si="4"/>
        <v>7.5</v>
      </c>
      <c r="I65" s="18">
        <f t="shared" si="5"/>
        <v>0.4966442953020134</v>
      </c>
    </row>
    <row r="66" spans="1:9" ht="69.75" customHeight="1">
      <c r="A66" s="24"/>
      <c r="B66" s="24"/>
      <c r="C66" s="24" t="s">
        <v>63</v>
      </c>
      <c r="D66" s="24"/>
      <c r="E66" s="21" t="s">
        <v>64</v>
      </c>
      <c r="F66" s="17">
        <f>F67+F69+F71+F73</f>
        <v>442</v>
      </c>
      <c r="G66" s="17">
        <f>G67+G69+G71+G73</f>
        <v>221.5</v>
      </c>
      <c r="H66" s="17">
        <f t="shared" si="4"/>
        <v>220.5</v>
      </c>
      <c r="I66" s="18">
        <f t="shared" si="5"/>
        <v>0.501131221719457</v>
      </c>
    </row>
    <row r="67" spans="1:9" ht="45" customHeight="1">
      <c r="A67" s="24"/>
      <c r="B67" s="24"/>
      <c r="C67" s="24" t="s">
        <v>411</v>
      </c>
      <c r="D67" s="24"/>
      <c r="E67" s="21" t="s">
        <v>415</v>
      </c>
      <c r="F67" s="17">
        <f>F68</f>
        <v>82.8</v>
      </c>
      <c r="G67" s="17">
        <f>G68</f>
        <v>41.4</v>
      </c>
      <c r="H67" s="17">
        <f t="shared" si="4"/>
        <v>41.4</v>
      </c>
      <c r="I67" s="18">
        <f t="shared" si="5"/>
        <v>0.5</v>
      </c>
    </row>
    <row r="68" spans="1:9" ht="94.5">
      <c r="A68" s="24"/>
      <c r="B68" s="24"/>
      <c r="C68" s="24"/>
      <c r="D68" s="24" t="s">
        <v>167</v>
      </c>
      <c r="E68" s="21" t="s">
        <v>255</v>
      </c>
      <c r="F68" s="17">
        <v>82.8</v>
      </c>
      <c r="G68" s="17">
        <v>41.4</v>
      </c>
      <c r="H68" s="17">
        <f t="shared" si="4"/>
        <v>41.4</v>
      </c>
      <c r="I68" s="18">
        <f t="shared" si="5"/>
        <v>0.5</v>
      </c>
    </row>
    <row r="69" spans="1:9" ht="32.25" customHeight="1">
      <c r="A69" s="24"/>
      <c r="B69" s="24"/>
      <c r="C69" s="24" t="s">
        <v>412</v>
      </c>
      <c r="D69" s="24"/>
      <c r="E69" s="21" t="s">
        <v>416</v>
      </c>
      <c r="F69" s="17">
        <f>F70</f>
        <v>58.2</v>
      </c>
      <c r="G69" s="17">
        <f>G70</f>
        <v>29.1</v>
      </c>
      <c r="H69" s="17">
        <f aca="true" t="shared" si="7" ref="H69:H74">F69-G69</f>
        <v>29.1</v>
      </c>
      <c r="I69" s="18">
        <f aca="true" t="shared" si="8" ref="I69:I74">G69/F69</f>
        <v>0.5</v>
      </c>
    </row>
    <row r="70" spans="1:9" ht="94.5">
      <c r="A70" s="24"/>
      <c r="B70" s="24"/>
      <c r="C70" s="24"/>
      <c r="D70" s="24" t="s">
        <v>167</v>
      </c>
      <c r="E70" s="21" t="s">
        <v>255</v>
      </c>
      <c r="F70" s="17">
        <v>58.2</v>
      </c>
      <c r="G70" s="17">
        <v>29.1</v>
      </c>
      <c r="H70" s="17">
        <f t="shared" si="7"/>
        <v>29.1</v>
      </c>
      <c r="I70" s="18">
        <f t="shared" si="8"/>
        <v>0.5</v>
      </c>
    </row>
    <row r="71" spans="1:9" ht="63" customHeight="1">
      <c r="A71" s="24"/>
      <c r="B71" s="24"/>
      <c r="C71" s="24" t="s">
        <v>413</v>
      </c>
      <c r="D71" s="24"/>
      <c r="E71" s="21" t="s">
        <v>417</v>
      </c>
      <c r="F71" s="17">
        <f>F72</f>
        <v>233</v>
      </c>
      <c r="G71" s="17">
        <f>G72</f>
        <v>117</v>
      </c>
      <c r="H71" s="17">
        <f t="shared" si="7"/>
        <v>116</v>
      </c>
      <c r="I71" s="18">
        <f t="shared" si="8"/>
        <v>0.5021459227467812</v>
      </c>
    </row>
    <row r="72" spans="1:9" ht="94.5">
      <c r="A72" s="24"/>
      <c r="B72" s="24"/>
      <c r="C72" s="24"/>
      <c r="D72" s="24" t="s">
        <v>167</v>
      </c>
      <c r="E72" s="21" t="s">
        <v>255</v>
      </c>
      <c r="F72" s="17">
        <v>233</v>
      </c>
      <c r="G72" s="17">
        <v>117</v>
      </c>
      <c r="H72" s="17">
        <f t="shared" si="7"/>
        <v>116</v>
      </c>
      <c r="I72" s="18">
        <f t="shared" si="8"/>
        <v>0.5021459227467812</v>
      </c>
    </row>
    <row r="73" spans="1:9" ht="48.75" customHeight="1">
      <c r="A73" s="24"/>
      <c r="B73" s="24"/>
      <c r="C73" s="24" t="s">
        <v>414</v>
      </c>
      <c r="D73" s="24"/>
      <c r="E73" s="21" t="s">
        <v>418</v>
      </c>
      <c r="F73" s="17">
        <f>F74</f>
        <v>68</v>
      </c>
      <c r="G73" s="17">
        <f>G74</f>
        <v>34</v>
      </c>
      <c r="H73" s="17">
        <f t="shared" si="7"/>
        <v>34</v>
      </c>
      <c r="I73" s="18">
        <f t="shared" si="8"/>
        <v>0.5</v>
      </c>
    </row>
    <row r="74" spans="1:9" ht="94.5">
      <c r="A74" s="24"/>
      <c r="B74" s="24"/>
      <c r="C74" s="24"/>
      <c r="D74" s="24" t="s">
        <v>167</v>
      </c>
      <c r="E74" s="21" t="s">
        <v>255</v>
      </c>
      <c r="F74" s="17">
        <v>68</v>
      </c>
      <c r="G74" s="17">
        <v>34</v>
      </c>
      <c r="H74" s="17">
        <f t="shared" si="7"/>
        <v>34</v>
      </c>
      <c r="I74" s="18">
        <f t="shared" si="8"/>
        <v>0.5</v>
      </c>
    </row>
    <row r="75" spans="1:9" ht="15.75">
      <c r="A75" s="24"/>
      <c r="B75" s="24" t="s">
        <v>179</v>
      </c>
      <c r="C75" s="24"/>
      <c r="D75" s="24"/>
      <c r="E75" s="21" t="s">
        <v>3</v>
      </c>
      <c r="F75" s="17">
        <f aca="true" t="shared" si="9" ref="F75:G77">F76</f>
        <v>5217.6</v>
      </c>
      <c r="G75" s="17">
        <f t="shared" si="9"/>
        <v>0</v>
      </c>
      <c r="H75" s="17">
        <f aca="true" t="shared" si="10" ref="H75:H115">F75-G75</f>
        <v>5217.6</v>
      </c>
      <c r="I75" s="18">
        <f aca="true" t="shared" si="11" ref="I75:I115">G75/F75</f>
        <v>0</v>
      </c>
    </row>
    <row r="76" spans="1:9" ht="63">
      <c r="A76" s="24"/>
      <c r="B76" s="24"/>
      <c r="C76" s="24" t="s">
        <v>63</v>
      </c>
      <c r="D76" s="24"/>
      <c r="E76" s="21" t="s">
        <v>64</v>
      </c>
      <c r="F76" s="17">
        <f t="shared" si="9"/>
        <v>5217.6</v>
      </c>
      <c r="G76" s="17">
        <f t="shared" si="9"/>
        <v>0</v>
      </c>
      <c r="H76" s="17">
        <f t="shared" si="10"/>
        <v>5217.6</v>
      </c>
      <c r="I76" s="18">
        <f t="shared" si="11"/>
        <v>0</v>
      </c>
    </row>
    <row r="77" spans="1:9" ht="31.5">
      <c r="A77" s="24"/>
      <c r="B77" s="24"/>
      <c r="C77" s="24" t="s">
        <v>340</v>
      </c>
      <c r="D77" s="24"/>
      <c r="E77" s="21" t="s">
        <v>341</v>
      </c>
      <c r="F77" s="17">
        <f t="shared" si="9"/>
        <v>5217.6</v>
      </c>
      <c r="G77" s="17">
        <f t="shared" si="9"/>
        <v>0</v>
      </c>
      <c r="H77" s="17">
        <f t="shared" si="10"/>
        <v>5217.6</v>
      </c>
      <c r="I77" s="18">
        <f t="shared" si="11"/>
        <v>0</v>
      </c>
    </row>
    <row r="78" spans="1:9" ht="31.5">
      <c r="A78" s="24"/>
      <c r="B78" s="24"/>
      <c r="C78" s="24"/>
      <c r="D78" s="24" t="s">
        <v>168</v>
      </c>
      <c r="E78" s="21" t="s">
        <v>256</v>
      </c>
      <c r="F78" s="17">
        <v>5217.6</v>
      </c>
      <c r="G78" s="17">
        <v>0</v>
      </c>
      <c r="H78" s="17">
        <f t="shared" si="10"/>
        <v>5217.6</v>
      </c>
      <c r="I78" s="18">
        <f t="shared" si="11"/>
        <v>0</v>
      </c>
    </row>
    <row r="79" spans="1:9" ht="15.75">
      <c r="A79" s="24"/>
      <c r="B79" s="24" t="s">
        <v>181</v>
      </c>
      <c r="C79" s="24"/>
      <c r="D79" s="24"/>
      <c r="E79" s="21" t="s">
        <v>182</v>
      </c>
      <c r="F79" s="17">
        <f aca="true" t="shared" si="12" ref="F79:G81">F80</f>
        <v>1853.8</v>
      </c>
      <c r="G79" s="17">
        <f t="shared" si="12"/>
        <v>0</v>
      </c>
      <c r="H79" s="17">
        <f t="shared" si="10"/>
        <v>1853.8</v>
      </c>
      <c r="I79" s="18">
        <f t="shared" si="11"/>
        <v>0</v>
      </c>
    </row>
    <row r="80" spans="1:9" ht="63">
      <c r="A80" s="24"/>
      <c r="B80" s="24"/>
      <c r="C80" s="24" t="s">
        <v>63</v>
      </c>
      <c r="D80" s="24"/>
      <c r="E80" s="21" t="s">
        <v>64</v>
      </c>
      <c r="F80" s="17">
        <f t="shared" si="12"/>
        <v>1853.8</v>
      </c>
      <c r="G80" s="17">
        <f t="shared" si="12"/>
        <v>0</v>
      </c>
      <c r="H80" s="17">
        <f t="shared" si="10"/>
        <v>1853.8</v>
      </c>
      <c r="I80" s="18">
        <f t="shared" si="11"/>
        <v>0</v>
      </c>
    </row>
    <row r="81" spans="1:9" ht="31.5">
      <c r="A81" s="24"/>
      <c r="B81" s="24"/>
      <c r="C81" s="24" t="s">
        <v>342</v>
      </c>
      <c r="D81" s="24"/>
      <c r="E81" s="21" t="s">
        <v>2</v>
      </c>
      <c r="F81" s="17">
        <f t="shared" si="12"/>
        <v>1853.8</v>
      </c>
      <c r="G81" s="17">
        <f t="shared" si="12"/>
        <v>0</v>
      </c>
      <c r="H81" s="17">
        <f t="shared" si="10"/>
        <v>1853.8</v>
      </c>
      <c r="I81" s="18">
        <f t="shared" si="11"/>
        <v>0</v>
      </c>
    </row>
    <row r="82" spans="1:9" ht="15.75">
      <c r="A82" s="24"/>
      <c r="B82" s="24"/>
      <c r="C82" s="24"/>
      <c r="D82" s="24" t="s">
        <v>169</v>
      </c>
      <c r="E82" s="21" t="s">
        <v>170</v>
      </c>
      <c r="F82" s="17">
        <v>1853.8</v>
      </c>
      <c r="G82" s="17">
        <v>0</v>
      </c>
      <c r="H82" s="17">
        <f t="shared" si="10"/>
        <v>1853.8</v>
      </c>
      <c r="I82" s="18">
        <f t="shared" si="11"/>
        <v>0</v>
      </c>
    </row>
    <row r="83" spans="1:9" ht="15.75">
      <c r="A83" s="24"/>
      <c r="B83" s="24" t="s">
        <v>183</v>
      </c>
      <c r="C83" s="24"/>
      <c r="D83" s="24"/>
      <c r="E83" s="21" t="s">
        <v>184</v>
      </c>
      <c r="F83" s="17">
        <f>F90+F93+F85</f>
        <v>424.1</v>
      </c>
      <c r="G83" s="17">
        <f>G90+G93+G85</f>
        <v>2</v>
      </c>
      <c r="H83" s="17">
        <f t="shared" si="10"/>
        <v>422.1</v>
      </c>
      <c r="I83" s="18">
        <f t="shared" si="11"/>
        <v>0.004715868898844612</v>
      </c>
    </row>
    <row r="84" spans="1:9" ht="81" customHeight="1">
      <c r="A84" s="24"/>
      <c r="B84" s="24"/>
      <c r="C84" s="24" t="s">
        <v>45</v>
      </c>
      <c r="D84" s="24"/>
      <c r="E84" s="21" t="s">
        <v>46</v>
      </c>
      <c r="F84" s="17">
        <f>F85</f>
        <v>222</v>
      </c>
      <c r="G84" s="17">
        <f>G85</f>
        <v>2</v>
      </c>
      <c r="H84" s="17">
        <f t="shared" si="10"/>
        <v>220</v>
      </c>
      <c r="I84" s="18">
        <f t="shared" si="11"/>
        <v>0.009009009009009009</v>
      </c>
    </row>
    <row r="85" spans="1:9" ht="110.25" customHeight="1">
      <c r="A85" s="24"/>
      <c r="B85" s="24"/>
      <c r="C85" s="24" t="s">
        <v>47</v>
      </c>
      <c r="D85" s="24"/>
      <c r="E85" s="21" t="s">
        <v>48</v>
      </c>
      <c r="F85" s="17">
        <f>F86</f>
        <v>222</v>
      </c>
      <c r="G85" s="17">
        <f>G86</f>
        <v>2</v>
      </c>
      <c r="H85" s="17">
        <f t="shared" si="10"/>
        <v>220</v>
      </c>
      <c r="I85" s="18">
        <f t="shared" si="11"/>
        <v>0.009009009009009009</v>
      </c>
    </row>
    <row r="86" spans="1:9" ht="67.5" customHeight="1">
      <c r="A86" s="24"/>
      <c r="B86" s="24"/>
      <c r="C86" s="24" t="s">
        <v>49</v>
      </c>
      <c r="D86" s="24"/>
      <c r="E86" s="21" t="s">
        <v>50</v>
      </c>
      <c r="F86" s="17">
        <f>F87+F88+F89</f>
        <v>222</v>
      </c>
      <c r="G86" s="17">
        <f>G87+G88+G89</f>
        <v>2</v>
      </c>
      <c r="H86" s="17">
        <f t="shared" si="10"/>
        <v>220</v>
      </c>
      <c r="I86" s="18">
        <f t="shared" si="11"/>
        <v>0.009009009009009009</v>
      </c>
    </row>
    <row r="87" spans="1:9" ht="31.5">
      <c r="A87" s="24"/>
      <c r="B87" s="24"/>
      <c r="C87" s="24"/>
      <c r="D87" s="24" t="s">
        <v>168</v>
      </c>
      <c r="E87" s="21" t="s">
        <v>256</v>
      </c>
      <c r="F87" s="17">
        <v>180</v>
      </c>
      <c r="G87" s="17">
        <v>0</v>
      </c>
      <c r="H87" s="17">
        <f t="shared" si="10"/>
        <v>180</v>
      </c>
      <c r="I87" s="18">
        <f t="shared" si="11"/>
        <v>0</v>
      </c>
    </row>
    <row r="88" spans="1:9" ht="31.5">
      <c r="A88" s="24"/>
      <c r="B88" s="24"/>
      <c r="C88" s="24"/>
      <c r="D88" s="24" t="s">
        <v>172</v>
      </c>
      <c r="E88" s="21" t="s">
        <v>173</v>
      </c>
      <c r="F88" s="17">
        <v>2</v>
      </c>
      <c r="G88" s="17">
        <v>2</v>
      </c>
      <c r="H88" s="17">
        <f t="shared" si="10"/>
        <v>0</v>
      </c>
      <c r="I88" s="18">
        <f t="shared" si="11"/>
        <v>1</v>
      </c>
    </row>
    <row r="89" spans="1:9" ht="15.75">
      <c r="A89" s="24"/>
      <c r="B89" s="24"/>
      <c r="C89" s="24"/>
      <c r="D89" s="24" t="s">
        <v>174</v>
      </c>
      <c r="E89" s="21" t="s">
        <v>175</v>
      </c>
      <c r="F89" s="17">
        <v>40</v>
      </c>
      <c r="G89" s="17">
        <v>0</v>
      </c>
      <c r="H89" s="17">
        <f t="shared" si="10"/>
        <v>40</v>
      </c>
      <c r="I89" s="18">
        <f t="shared" si="11"/>
        <v>0</v>
      </c>
    </row>
    <row r="90" spans="1:9" ht="65.25" customHeight="1">
      <c r="A90" s="24"/>
      <c r="B90" s="24"/>
      <c r="C90" s="24" t="s">
        <v>63</v>
      </c>
      <c r="D90" s="24"/>
      <c r="E90" s="21" t="s">
        <v>64</v>
      </c>
      <c r="F90" s="17">
        <f>F91</f>
        <v>5</v>
      </c>
      <c r="G90" s="17">
        <f>G91</f>
        <v>0</v>
      </c>
      <c r="H90" s="17">
        <f t="shared" si="10"/>
        <v>5</v>
      </c>
      <c r="I90" s="18">
        <f t="shared" si="11"/>
        <v>0</v>
      </c>
    </row>
    <row r="91" spans="1:9" ht="22.5" customHeight="1">
      <c r="A91" s="24"/>
      <c r="B91" s="24"/>
      <c r="C91" s="24" t="s">
        <v>444</v>
      </c>
      <c r="D91" s="24"/>
      <c r="E91" s="21" t="s">
        <v>445</v>
      </c>
      <c r="F91" s="17">
        <f>F92</f>
        <v>5</v>
      </c>
      <c r="G91" s="17">
        <f>G92</f>
        <v>0</v>
      </c>
      <c r="H91" s="17">
        <f t="shared" si="10"/>
        <v>5</v>
      </c>
      <c r="I91" s="18">
        <f t="shared" si="11"/>
        <v>0</v>
      </c>
    </row>
    <row r="92" spans="1:9" ht="15.75">
      <c r="A92" s="24"/>
      <c r="B92" s="24"/>
      <c r="C92" s="24"/>
      <c r="D92" s="24" t="s">
        <v>174</v>
      </c>
      <c r="E92" s="21" t="s">
        <v>175</v>
      </c>
      <c r="F92" s="17">
        <v>5</v>
      </c>
      <c r="G92" s="17">
        <v>0</v>
      </c>
      <c r="H92" s="17">
        <f t="shared" si="10"/>
        <v>5</v>
      </c>
      <c r="I92" s="18">
        <f t="shared" si="11"/>
        <v>0</v>
      </c>
    </row>
    <row r="93" spans="1:9" ht="31.5">
      <c r="A93" s="24"/>
      <c r="B93" s="24"/>
      <c r="C93" s="24" t="s">
        <v>343</v>
      </c>
      <c r="D93" s="24"/>
      <c r="E93" s="21" t="s">
        <v>345</v>
      </c>
      <c r="F93" s="17">
        <f>F94</f>
        <v>197.1</v>
      </c>
      <c r="G93" s="17">
        <f>G94</f>
        <v>0</v>
      </c>
      <c r="H93" s="17">
        <f t="shared" si="10"/>
        <v>197.1</v>
      </c>
      <c r="I93" s="18">
        <f t="shared" si="11"/>
        <v>0</v>
      </c>
    </row>
    <row r="94" spans="1:9" ht="63.75" customHeight="1">
      <c r="A94" s="24"/>
      <c r="B94" s="24"/>
      <c r="C94" s="24" t="s">
        <v>352</v>
      </c>
      <c r="D94" s="24"/>
      <c r="E94" s="21" t="s">
        <v>124</v>
      </c>
      <c r="F94" s="17">
        <f>F95</f>
        <v>197.1</v>
      </c>
      <c r="G94" s="17">
        <f>G95</f>
        <v>0</v>
      </c>
      <c r="H94" s="17">
        <f t="shared" si="10"/>
        <v>197.1</v>
      </c>
      <c r="I94" s="18">
        <f t="shared" si="11"/>
        <v>0</v>
      </c>
    </row>
    <row r="95" spans="1:9" ht="31.5">
      <c r="A95" s="24"/>
      <c r="B95" s="24"/>
      <c r="C95" s="24"/>
      <c r="D95" s="24" t="s">
        <v>168</v>
      </c>
      <c r="E95" s="21" t="s">
        <v>256</v>
      </c>
      <c r="F95" s="17">
        <v>197.1</v>
      </c>
      <c r="G95" s="17">
        <v>0</v>
      </c>
      <c r="H95" s="17">
        <f t="shared" si="10"/>
        <v>197.1</v>
      </c>
      <c r="I95" s="18">
        <f t="shared" si="11"/>
        <v>0</v>
      </c>
    </row>
    <row r="96" spans="1:9" ht="15.75">
      <c r="A96" s="24"/>
      <c r="B96" s="24" t="s">
        <v>194</v>
      </c>
      <c r="C96" s="24"/>
      <c r="D96" s="24"/>
      <c r="E96" s="21" t="s">
        <v>195</v>
      </c>
      <c r="F96" s="17">
        <f aca="true" t="shared" si="13" ref="F96:G99">F97</f>
        <v>1598</v>
      </c>
      <c r="G96" s="17">
        <f t="shared" si="13"/>
        <v>0</v>
      </c>
      <c r="H96" s="17">
        <f t="shared" si="10"/>
        <v>1598</v>
      </c>
      <c r="I96" s="18">
        <f t="shared" si="11"/>
        <v>0</v>
      </c>
    </row>
    <row r="97" spans="1:9" ht="15.75">
      <c r="A97" s="24"/>
      <c r="B97" s="24" t="s">
        <v>203</v>
      </c>
      <c r="C97" s="24"/>
      <c r="D97" s="24"/>
      <c r="E97" s="21" t="s">
        <v>204</v>
      </c>
      <c r="F97" s="17">
        <f t="shared" si="13"/>
        <v>1598</v>
      </c>
      <c r="G97" s="17">
        <f t="shared" si="13"/>
        <v>0</v>
      </c>
      <c r="H97" s="17">
        <f t="shared" si="10"/>
        <v>1598</v>
      </c>
      <c r="I97" s="18">
        <f t="shared" si="11"/>
        <v>0</v>
      </c>
    </row>
    <row r="98" spans="1:9" ht="63">
      <c r="A98" s="24"/>
      <c r="B98" s="24"/>
      <c r="C98" s="24" t="s">
        <v>63</v>
      </c>
      <c r="D98" s="24"/>
      <c r="E98" s="21" t="s">
        <v>64</v>
      </c>
      <c r="F98" s="17">
        <f t="shared" si="13"/>
        <v>1598</v>
      </c>
      <c r="G98" s="17">
        <f t="shared" si="13"/>
        <v>0</v>
      </c>
      <c r="H98" s="17">
        <f t="shared" si="10"/>
        <v>1598</v>
      </c>
      <c r="I98" s="18">
        <f t="shared" si="11"/>
        <v>0</v>
      </c>
    </row>
    <row r="99" spans="1:9" ht="63">
      <c r="A99" s="24"/>
      <c r="B99" s="24"/>
      <c r="C99" s="24" t="s">
        <v>549</v>
      </c>
      <c r="D99" s="24"/>
      <c r="E99" s="21" t="s">
        <v>550</v>
      </c>
      <c r="F99" s="17">
        <f t="shared" si="13"/>
        <v>1598</v>
      </c>
      <c r="G99" s="17">
        <f t="shared" si="13"/>
        <v>0</v>
      </c>
      <c r="H99" s="17">
        <f t="shared" si="10"/>
        <v>1598</v>
      </c>
      <c r="I99" s="18">
        <f t="shared" si="11"/>
        <v>0</v>
      </c>
    </row>
    <row r="100" spans="1:9" ht="15.75">
      <c r="A100" s="24"/>
      <c r="B100" s="24"/>
      <c r="C100" s="24"/>
      <c r="D100" s="24" t="s">
        <v>174</v>
      </c>
      <c r="E100" s="21" t="s">
        <v>175</v>
      </c>
      <c r="F100" s="17">
        <v>1598</v>
      </c>
      <c r="G100" s="17">
        <v>0</v>
      </c>
      <c r="H100" s="17">
        <f t="shared" si="10"/>
        <v>1598</v>
      </c>
      <c r="I100" s="18">
        <f t="shared" si="11"/>
        <v>0</v>
      </c>
    </row>
    <row r="101" spans="1:9" ht="30.75" customHeight="1">
      <c r="A101" s="24"/>
      <c r="B101" s="24" t="s">
        <v>205</v>
      </c>
      <c r="C101" s="24"/>
      <c r="D101" s="24"/>
      <c r="E101" s="21" t="s">
        <v>206</v>
      </c>
      <c r="F101" s="17">
        <f>F102+F106</f>
        <v>28927.7</v>
      </c>
      <c r="G101" s="17">
        <f>G102+G106</f>
        <v>0</v>
      </c>
      <c r="H101" s="17">
        <f t="shared" si="10"/>
        <v>28927.7</v>
      </c>
      <c r="I101" s="18">
        <f t="shared" si="11"/>
        <v>0</v>
      </c>
    </row>
    <row r="102" spans="1:9" ht="15.75">
      <c r="A102" s="24"/>
      <c r="B102" s="24" t="s">
        <v>426</v>
      </c>
      <c r="C102" s="24"/>
      <c r="D102" s="24"/>
      <c r="E102" s="21" t="s">
        <v>427</v>
      </c>
      <c r="F102" s="17">
        <f aca="true" t="shared" si="14" ref="F102:G104">F103</f>
        <v>9332.7</v>
      </c>
      <c r="G102" s="17">
        <f t="shared" si="14"/>
        <v>0</v>
      </c>
      <c r="H102" s="17">
        <f t="shared" si="10"/>
        <v>9332.7</v>
      </c>
      <c r="I102" s="18">
        <f t="shared" si="11"/>
        <v>0</v>
      </c>
    </row>
    <row r="103" spans="1:9" ht="61.5" customHeight="1">
      <c r="A103" s="24"/>
      <c r="B103" s="24"/>
      <c r="C103" s="24" t="s">
        <v>63</v>
      </c>
      <c r="D103" s="24"/>
      <c r="E103" s="21" t="s">
        <v>64</v>
      </c>
      <c r="F103" s="17">
        <f t="shared" si="14"/>
        <v>9332.7</v>
      </c>
      <c r="G103" s="17">
        <f t="shared" si="14"/>
        <v>0</v>
      </c>
      <c r="H103" s="17">
        <f t="shared" si="10"/>
        <v>9332.7</v>
      </c>
      <c r="I103" s="18">
        <f t="shared" si="11"/>
        <v>0</v>
      </c>
    </row>
    <row r="104" spans="1:9" ht="49.5" customHeight="1">
      <c r="A104" s="24"/>
      <c r="B104" s="24"/>
      <c r="C104" s="25" t="s">
        <v>419</v>
      </c>
      <c r="D104" s="24"/>
      <c r="E104" s="21" t="s">
        <v>420</v>
      </c>
      <c r="F104" s="17">
        <f t="shared" si="14"/>
        <v>9332.7</v>
      </c>
      <c r="G104" s="17">
        <f t="shared" si="14"/>
        <v>0</v>
      </c>
      <c r="H104" s="17">
        <f t="shared" si="10"/>
        <v>9332.7</v>
      </c>
      <c r="I104" s="18">
        <f t="shared" si="11"/>
        <v>0</v>
      </c>
    </row>
    <row r="105" spans="1:11" ht="12.75" customHeight="1">
      <c r="A105" s="24"/>
      <c r="B105" s="24"/>
      <c r="C105" s="25"/>
      <c r="D105" s="24" t="s">
        <v>174</v>
      </c>
      <c r="E105" s="21" t="s">
        <v>175</v>
      </c>
      <c r="F105" s="17">
        <v>9332.7</v>
      </c>
      <c r="G105" s="17">
        <v>0</v>
      </c>
      <c r="H105" s="17">
        <f t="shared" si="10"/>
        <v>9332.7</v>
      </c>
      <c r="I105" s="18">
        <f t="shared" si="11"/>
        <v>0</v>
      </c>
      <c r="K105" s="243"/>
    </row>
    <row r="106" spans="1:9" ht="12.75" customHeight="1">
      <c r="A106" s="24"/>
      <c r="B106" s="24" t="s">
        <v>428</v>
      </c>
      <c r="C106" s="25"/>
      <c r="D106" s="24"/>
      <c r="E106" s="21" t="s">
        <v>430</v>
      </c>
      <c r="F106" s="17">
        <f>F107</f>
        <v>19595</v>
      </c>
      <c r="G106" s="17">
        <f>G107</f>
        <v>0</v>
      </c>
      <c r="H106" s="17">
        <f t="shared" si="10"/>
        <v>19595</v>
      </c>
      <c r="I106" s="18">
        <f t="shared" si="11"/>
        <v>0</v>
      </c>
    </row>
    <row r="107" spans="1:9" ht="67.5" customHeight="1">
      <c r="A107" s="24"/>
      <c r="B107" s="24"/>
      <c r="C107" s="24" t="s">
        <v>63</v>
      </c>
      <c r="D107" s="24"/>
      <c r="E107" s="21" t="s">
        <v>64</v>
      </c>
      <c r="F107" s="17">
        <f>F108+F110+F112+F114</f>
        <v>19595</v>
      </c>
      <c r="G107" s="17">
        <f>G108+G110+G112+G114</f>
        <v>0</v>
      </c>
      <c r="H107" s="17">
        <f t="shared" si="10"/>
        <v>19595</v>
      </c>
      <c r="I107" s="18">
        <f t="shared" si="11"/>
        <v>0</v>
      </c>
    </row>
    <row r="108" spans="1:9" ht="94.5" customHeight="1">
      <c r="A108" s="24"/>
      <c r="B108" s="24"/>
      <c r="C108" s="24" t="s">
        <v>429</v>
      </c>
      <c r="D108" s="24"/>
      <c r="E108" s="21" t="s">
        <v>432</v>
      </c>
      <c r="F108" s="17">
        <f>F109</f>
        <v>4000</v>
      </c>
      <c r="G108" s="17">
        <f>G109</f>
        <v>0</v>
      </c>
      <c r="H108" s="17">
        <f t="shared" si="10"/>
        <v>4000</v>
      </c>
      <c r="I108" s="18">
        <f t="shared" si="11"/>
        <v>0</v>
      </c>
    </row>
    <row r="109" spans="1:9" ht="12.75" customHeight="1">
      <c r="A109" s="24"/>
      <c r="B109" s="24"/>
      <c r="C109" s="24"/>
      <c r="D109" s="24" t="s">
        <v>174</v>
      </c>
      <c r="E109" s="21" t="s">
        <v>175</v>
      </c>
      <c r="F109" s="17">
        <v>4000</v>
      </c>
      <c r="G109" s="17">
        <v>0</v>
      </c>
      <c r="H109" s="17">
        <f t="shared" si="10"/>
        <v>4000</v>
      </c>
      <c r="I109" s="18">
        <f t="shared" si="11"/>
        <v>0</v>
      </c>
    </row>
    <row r="110" spans="1:9" ht="51" customHeight="1">
      <c r="A110" s="24"/>
      <c r="B110" s="24"/>
      <c r="C110" s="24" t="s">
        <v>431</v>
      </c>
      <c r="D110" s="24"/>
      <c r="E110" s="21" t="s">
        <v>433</v>
      </c>
      <c r="F110" s="17">
        <f>F111</f>
        <v>278.4</v>
      </c>
      <c r="G110" s="17">
        <f>G111</f>
        <v>0</v>
      </c>
      <c r="H110" s="17">
        <f t="shared" si="10"/>
        <v>278.4</v>
      </c>
      <c r="I110" s="18">
        <f t="shared" si="11"/>
        <v>0</v>
      </c>
    </row>
    <row r="111" spans="1:9" ht="15.75">
      <c r="A111" s="24"/>
      <c r="B111" s="24"/>
      <c r="C111" s="24"/>
      <c r="D111" s="24" t="s">
        <v>174</v>
      </c>
      <c r="E111" s="21" t="s">
        <v>175</v>
      </c>
      <c r="F111" s="17">
        <v>278.4</v>
      </c>
      <c r="G111" s="17">
        <v>0</v>
      </c>
      <c r="H111" s="17">
        <f t="shared" si="10"/>
        <v>278.4</v>
      </c>
      <c r="I111" s="18">
        <f t="shared" si="11"/>
        <v>0</v>
      </c>
    </row>
    <row r="112" spans="1:9" ht="31.5">
      <c r="A112" s="24"/>
      <c r="B112" s="24"/>
      <c r="C112" s="24" t="s">
        <v>551</v>
      </c>
      <c r="D112" s="24"/>
      <c r="E112" s="21" t="s">
        <v>552</v>
      </c>
      <c r="F112" s="17">
        <f>F113</f>
        <v>2000</v>
      </c>
      <c r="G112" s="17">
        <f>G113</f>
        <v>0</v>
      </c>
      <c r="H112" s="17">
        <f t="shared" si="10"/>
        <v>2000</v>
      </c>
      <c r="I112" s="18">
        <f t="shared" si="11"/>
        <v>0</v>
      </c>
    </row>
    <row r="113" spans="1:9" ht="15.75">
      <c r="A113" s="24"/>
      <c r="B113" s="24"/>
      <c r="C113" s="24"/>
      <c r="D113" s="24" t="s">
        <v>174</v>
      </c>
      <c r="E113" s="21" t="s">
        <v>175</v>
      </c>
      <c r="F113" s="17">
        <v>2000</v>
      </c>
      <c r="G113" s="17">
        <v>0</v>
      </c>
      <c r="H113" s="17">
        <f t="shared" si="10"/>
        <v>2000</v>
      </c>
      <c r="I113" s="18">
        <f t="shared" si="11"/>
        <v>0</v>
      </c>
    </row>
    <row r="114" spans="1:9" ht="112.5" customHeight="1">
      <c r="A114" s="24"/>
      <c r="B114" s="24"/>
      <c r="C114" s="24" t="s">
        <v>119</v>
      </c>
      <c r="D114" s="24"/>
      <c r="E114" s="21" t="s">
        <v>120</v>
      </c>
      <c r="F114" s="17">
        <f>F115</f>
        <v>13316.6</v>
      </c>
      <c r="G114" s="17">
        <f>G115</f>
        <v>0</v>
      </c>
      <c r="H114" s="17">
        <f t="shared" si="10"/>
        <v>13316.6</v>
      </c>
      <c r="I114" s="18">
        <f t="shared" si="11"/>
        <v>0</v>
      </c>
    </row>
    <row r="115" spans="1:9" ht="15.75">
      <c r="A115" s="24"/>
      <c r="B115" s="24"/>
      <c r="C115" s="24"/>
      <c r="D115" s="24" t="s">
        <v>174</v>
      </c>
      <c r="E115" s="21" t="s">
        <v>175</v>
      </c>
      <c r="F115" s="17">
        <v>13316.6</v>
      </c>
      <c r="G115" s="17">
        <v>0</v>
      </c>
      <c r="H115" s="17">
        <f t="shared" si="10"/>
        <v>13316.6</v>
      </c>
      <c r="I115" s="18">
        <f t="shared" si="11"/>
        <v>0</v>
      </c>
    </row>
    <row r="116" spans="1:9" ht="15.75">
      <c r="A116" s="24"/>
      <c r="B116" s="24" t="s">
        <v>226</v>
      </c>
      <c r="C116" s="24"/>
      <c r="D116" s="24"/>
      <c r="E116" s="21" t="s">
        <v>227</v>
      </c>
      <c r="F116" s="17">
        <f>F117+F121</f>
        <v>29590.9</v>
      </c>
      <c r="G116" s="17">
        <f>G117+G121</f>
        <v>10263.5</v>
      </c>
      <c r="H116" s="17">
        <f aca="true" t="shared" si="15" ref="H116:H140">F116-G116</f>
        <v>19327.4</v>
      </c>
      <c r="I116" s="18">
        <f aca="true" t="shared" si="16" ref="I116:I140">G116/F116</f>
        <v>0.3468464967270343</v>
      </c>
    </row>
    <row r="117" spans="1:9" ht="15.75">
      <c r="A117" s="24"/>
      <c r="B117" s="24" t="s">
        <v>228</v>
      </c>
      <c r="C117" s="24"/>
      <c r="D117" s="24"/>
      <c r="E117" s="21" t="s">
        <v>229</v>
      </c>
      <c r="F117" s="17">
        <f aca="true" t="shared" si="17" ref="F117:G119">F118</f>
        <v>560.9</v>
      </c>
      <c r="G117" s="17">
        <f t="shared" si="17"/>
        <v>266.4</v>
      </c>
      <c r="H117" s="17">
        <f t="shared" si="15"/>
        <v>294.5</v>
      </c>
      <c r="I117" s="18">
        <f t="shared" si="16"/>
        <v>0.474950971652701</v>
      </c>
    </row>
    <row r="118" spans="1:9" ht="15.75">
      <c r="A118" s="24"/>
      <c r="B118" s="24"/>
      <c r="C118" s="24" t="s">
        <v>374</v>
      </c>
      <c r="D118" s="24"/>
      <c r="E118" s="21" t="s">
        <v>375</v>
      </c>
      <c r="F118" s="17">
        <f t="shared" si="17"/>
        <v>560.9</v>
      </c>
      <c r="G118" s="17">
        <f t="shared" si="17"/>
        <v>266.4</v>
      </c>
      <c r="H118" s="17">
        <f t="shared" si="15"/>
        <v>294.5</v>
      </c>
      <c r="I118" s="18">
        <f t="shared" si="16"/>
        <v>0.474950971652701</v>
      </c>
    </row>
    <row r="119" spans="1:9" ht="78.75">
      <c r="A119" s="24"/>
      <c r="B119" s="24"/>
      <c r="C119" s="24" t="s">
        <v>376</v>
      </c>
      <c r="D119" s="24"/>
      <c r="E119" s="21" t="s">
        <v>257</v>
      </c>
      <c r="F119" s="17">
        <f t="shared" si="17"/>
        <v>560.9</v>
      </c>
      <c r="G119" s="17">
        <f t="shared" si="17"/>
        <v>266.4</v>
      </c>
      <c r="H119" s="17">
        <f t="shared" si="15"/>
        <v>294.5</v>
      </c>
      <c r="I119" s="18">
        <f t="shared" si="16"/>
        <v>0.474950971652701</v>
      </c>
    </row>
    <row r="120" spans="1:9" ht="31.5">
      <c r="A120" s="24"/>
      <c r="B120" s="24"/>
      <c r="C120" s="24"/>
      <c r="D120" s="24" t="s">
        <v>172</v>
      </c>
      <c r="E120" s="21" t="s">
        <v>173</v>
      </c>
      <c r="F120" s="17">
        <v>560.9</v>
      </c>
      <c r="G120" s="17">
        <v>266.4</v>
      </c>
      <c r="H120" s="17">
        <f t="shared" si="15"/>
        <v>294.5</v>
      </c>
      <c r="I120" s="18">
        <f t="shared" si="16"/>
        <v>0.474950971652701</v>
      </c>
    </row>
    <row r="121" spans="1:9" ht="16.5" customHeight="1">
      <c r="A121" s="24"/>
      <c r="B121" s="24" t="s">
        <v>230</v>
      </c>
      <c r="C121" s="24"/>
      <c r="D121" s="24"/>
      <c r="E121" s="21" t="s">
        <v>231</v>
      </c>
      <c r="F121" s="17">
        <f>F125+F122</f>
        <v>29030</v>
      </c>
      <c r="G121" s="17">
        <f>G125+G122</f>
        <v>9997.1</v>
      </c>
      <c r="H121" s="17">
        <f t="shared" si="15"/>
        <v>19032.9</v>
      </c>
      <c r="I121" s="18">
        <f t="shared" si="16"/>
        <v>0.3443713399931106</v>
      </c>
    </row>
    <row r="122" spans="1:9" ht="64.5" customHeight="1">
      <c r="A122" s="24"/>
      <c r="B122" s="24"/>
      <c r="C122" s="24" t="s">
        <v>63</v>
      </c>
      <c r="D122" s="24"/>
      <c r="E122" s="21" t="s">
        <v>64</v>
      </c>
      <c r="F122" s="17">
        <f>F123</f>
        <v>28396.8</v>
      </c>
      <c r="G122" s="17">
        <f>G123</f>
        <v>9986.6</v>
      </c>
      <c r="H122" s="17">
        <f t="shared" si="15"/>
        <v>18410.199999999997</v>
      </c>
      <c r="I122" s="18">
        <f t="shared" si="16"/>
        <v>0.3516804710389903</v>
      </c>
    </row>
    <row r="123" spans="1:9" ht="48.75" customHeight="1">
      <c r="A123" s="24"/>
      <c r="B123" s="24"/>
      <c r="C123" s="25" t="s">
        <v>419</v>
      </c>
      <c r="D123" s="24"/>
      <c r="E123" s="21" t="s">
        <v>420</v>
      </c>
      <c r="F123" s="17">
        <f>F124</f>
        <v>28396.8</v>
      </c>
      <c r="G123" s="17">
        <f>G124</f>
        <v>9986.6</v>
      </c>
      <c r="H123" s="17">
        <f t="shared" si="15"/>
        <v>18410.199999999997</v>
      </c>
      <c r="I123" s="18">
        <f t="shared" si="16"/>
        <v>0.3516804710389903</v>
      </c>
    </row>
    <row r="124" spans="1:9" ht="15.75">
      <c r="A124" s="24"/>
      <c r="B124" s="24"/>
      <c r="C124" s="24"/>
      <c r="D124" s="24" t="s">
        <v>174</v>
      </c>
      <c r="E124" s="21" t="s">
        <v>175</v>
      </c>
      <c r="F124" s="17">
        <v>28396.8</v>
      </c>
      <c r="G124" s="17">
        <v>9986.6</v>
      </c>
      <c r="H124" s="17">
        <f t="shared" si="15"/>
        <v>18410.199999999997</v>
      </c>
      <c r="I124" s="18">
        <f t="shared" si="16"/>
        <v>0.3516804710389903</v>
      </c>
    </row>
    <row r="125" spans="1:9" ht="15.75">
      <c r="A125" s="24"/>
      <c r="B125" s="24"/>
      <c r="C125" s="24" t="s">
        <v>374</v>
      </c>
      <c r="D125" s="24"/>
      <c r="E125" s="21" t="s">
        <v>375</v>
      </c>
      <c r="F125" s="17">
        <f>F126+F128+F130</f>
        <v>633.2</v>
      </c>
      <c r="G125" s="17">
        <f>G126+G128+G130</f>
        <v>10.5</v>
      </c>
      <c r="H125" s="17">
        <f t="shared" si="15"/>
        <v>622.7</v>
      </c>
      <c r="I125" s="18">
        <f t="shared" si="16"/>
        <v>0.01658243840808591</v>
      </c>
    </row>
    <row r="126" spans="1:9" ht="15.75">
      <c r="A126" s="24"/>
      <c r="B126" s="24"/>
      <c r="C126" s="24" t="s">
        <v>406</v>
      </c>
      <c r="D126" s="24"/>
      <c r="E126" s="21" t="s">
        <v>407</v>
      </c>
      <c r="F126" s="17">
        <f>F127</f>
        <v>10.5</v>
      </c>
      <c r="G126" s="17">
        <f>G127</f>
        <v>10.5</v>
      </c>
      <c r="H126" s="17">
        <f t="shared" si="15"/>
        <v>0</v>
      </c>
      <c r="I126" s="18">
        <f t="shared" si="16"/>
        <v>1</v>
      </c>
    </row>
    <row r="127" spans="1:9" ht="31.5">
      <c r="A127" s="24"/>
      <c r="B127" s="24"/>
      <c r="C127" s="24"/>
      <c r="D127" s="24" t="s">
        <v>172</v>
      </c>
      <c r="E127" s="21" t="s">
        <v>173</v>
      </c>
      <c r="F127" s="17">
        <v>10.5</v>
      </c>
      <c r="G127" s="17">
        <v>10.5</v>
      </c>
      <c r="H127" s="17">
        <f t="shared" si="15"/>
        <v>0</v>
      </c>
      <c r="I127" s="18">
        <f t="shared" si="16"/>
        <v>1</v>
      </c>
    </row>
    <row r="128" spans="1:9" ht="102" customHeight="1">
      <c r="A128" s="24"/>
      <c r="B128" s="24"/>
      <c r="C128" s="24" t="s">
        <v>553</v>
      </c>
      <c r="D128" s="24"/>
      <c r="E128" s="21" t="s">
        <v>554</v>
      </c>
      <c r="F128" s="17">
        <f>F129</f>
        <v>207.7</v>
      </c>
      <c r="G128" s="17">
        <f>G129</f>
        <v>0</v>
      </c>
      <c r="H128" s="17">
        <f t="shared" si="15"/>
        <v>207.7</v>
      </c>
      <c r="I128" s="18">
        <f t="shared" si="16"/>
        <v>0</v>
      </c>
    </row>
    <row r="129" spans="1:9" ht="15.75">
      <c r="A129" s="24"/>
      <c r="B129" s="24"/>
      <c r="C129" s="24"/>
      <c r="D129" s="24" t="s">
        <v>169</v>
      </c>
      <c r="E129" s="21" t="s">
        <v>170</v>
      </c>
      <c r="F129" s="17">
        <v>207.7</v>
      </c>
      <c r="G129" s="17">
        <v>0</v>
      </c>
      <c r="H129" s="17">
        <f t="shared" si="15"/>
        <v>207.7</v>
      </c>
      <c r="I129" s="18">
        <f t="shared" si="16"/>
        <v>0</v>
      </c>
    </row>
    <row r="130" spans="1:9" ht="62.25" customHeight="1">
      <c r="A130" s="24"/>
      <c r="B130" s="24"/>
      <c r="C130" s="24" t="s">
        <v>555</v>
      </c>
      <c r="D130" s="24"/>
      <c r="E130" s="21" t="s">
        <v>556</v>
      </c>
      <c r="F130" s="17">
        <f>F131</f>
        <v>415</v>
      </c>
      <c r="G130" s="17">
        <f>G131</f>
        <v>0</v>
      </c>
      <c r="H130" s="17">
        <f t="shared" si="15"/>
        <v>415</v>
      </c>
      <c r="I130" s="18">
        <f t="shared" si="16"/>
        <v>0</v>
      </c>
    </row>
    <row r="131" spans="1:9" ht="15.75">
      <c r="A131" s="24"/>
      <c r="B131" s="24"/>
      <c r="C131" s="24"/>
      <c r="D131" s="24" t="s">
        <v>169</v>
      </c>
      <c r="E131" s="21" t="s">
        <v>170</v>
      </c>
      <c r="F131" s="17">
        <v>415</v>
      </c>
      <c r="G131" s="17">
        <v>0</v>
      </c>
      <c r="H131" s="17">
        <f t="shared" si="15"/>
        <v>415</v>
      </c>
      <c r="I131" s="18">
        <f t="shared" si="16"/>
        <v>0</v>
      </c>
    </row>
    <row r="132" spans="1:9" ht="69" customHeight="1">
      <c r="A132" s="24"/>
      <c r="B132" s="24" t="s">
        <v>245</v>
      </c>
      <c r="C132" s="24"/>
      <c r="D132" s="24"/>
      <c r="E132" s="21" t="s">
        <v>0</v>
      </c>
      <c r="F132" s="17">
        <f>F133+F137</f>
        <v>46545.700000000004</v>
      </c>
      <c r="G132" s="17">
        <f>G133+G137</f>
        <v>23737.9</v>
      </c>
      <c r="H132" s="17">
        <f t="shared" si="15"/>
        <v>22807.800000000003</v>
      </c>
      <c r="I132" s="18">
        <f t="shared" si="16"/>
        <v>0.5099912559054864</v>
      </c>
    </row>
    <row r="133" spans="1:9" ht="47.25">
      <c r="A133" s="24"/>
      <c r="B133" s="24" t="s">
        <v>246</v>
      </c>
      <c r="C133" s="24"/>
      <c r="D133" s="24"/>
      <c r="E133" s="21" t="s">
        <v>247</v>
      </c>
      <c r="F133" s="17">
        <f aca="true" t="shared" si="18" ref="F133:G135">F134</f>
        <v>43450.4</v>
      </c>
      <c r="G133" s="17">
        <f t="shared" si="18"/>
        <v>22749.7</v>
      </c>
      <c r="H133" s="17">
        <f t="shared" si="15"/>
        <v>20700.7</v>
      </c>
      <c r="I133" s="18">
        <f t="shared" si="16"/>
        <v>0.5235786091727579</v>
      </c>
    </row>
    <row r="134" spans="1:9" ht="63">
      <c r="A134" s="24"/>
      <c r="B134" s="24"/>
      <c r="C134" s="24" t="s">
        <v>63</v>
      </c>
      <c r="D134" s="24"/>
      <c r="E134" s="21" t="s">
        <v>64</v>
      </c>
      <c r="F134" s="17">
        <f t="shared" si="18"/>
        <v>43450.4</v>
      </c>
      <c r="G134" s="17">
        <f t="shared" si="18"/>
        <v>22749.7</v>
      </c>
      <c r="H134" s="17">
        <f t="shared" si="15"/>
        <v>20700.7</v>
      </c>
      <c r="I134" s="18">
        <f t="shared" si="16"/>
        <v>0.5235786091727579</v>
      </c>
    </row>
    <row r="135" spans="1:9" ht="78.75">
      <c r="A135" s="24"/>
      <c r="B135" s="24"/>
      <c r="C135" s="24" t="s">
        <v>373</v>
      </c>
      <c r="D135" s="24"/>
      <c r="E135" s="21" t="s">
        <v>1</v>
      </c>
      <c r="F135" s="17">
        <f t="shared" si="18"/>
        <v>43450.4</v>
      </c>
      <c r="G135" s="17">
        <f t="shared" si="18"/>
        <v>22749.7</v>
      </c>
      <c r="H135" s="17">
        <f t="shared" si="15"/>
        <v>20700.7</v>
      </c>
      <c r="I135" s="18">
        <f t="shared" si="16"/>
        <v>0.5235786091727579</v>
      </c>
    </row>
    <row r="136" spans="1:9" ht="15.75">
      <c r="A136" s="24"/>
      <c r="B136" s="24"/>
      <c r="C136" s="24"/>
      <c r="D136" s="24" t="s">
        <v>174</v>
      </c>
      <c r="E136" s="21" t="s">
        <v>175</v>
      </c>
      <c r="F136" s="17">
        <v>43450.4</v>
      </c>
      <c r="G136" s="17">
        <v>22749.7</v>
      </c>
      <c r="H136" s="17">
        <f t="shared" si="15"/>
        <v>20700.7</v>
      </c>
      <c r="I136" s="18">
        <f t="shared" si="16"/>
        <v>0.5235786091727579</v>
      </c>
    </row>
    <row r="137" spans="1:9" ht="30.75" customHeight="1">
      <c r="A137" s="24"/>
      <c r="B137" s="24" t="s">
        <v>421</v>
      </c>
      <c r="C137" s="24"/>
      <c r="D137" s="24"/>
      <c r="E137" s="20" t="s">
        <v>425</v>
      </c>
      <c r="F137" s="17">
        <f aca="true" t="shared" si="19" ref="F137:G139">F138</f>
        <v>3095.3</v>
      </c>
      <c r="G137" s="17">
        <f t="shared" si="19"/>
        <v>988.2</v>
      </c>
      <c r="H137" s="17">
        <f t="shared" si="15"/>
        <v>2107.1000000000004</v>
      </c>
      <c r="I137" s="18">
        <f t="shared" si="16"/>
        <v>0.319258230220011</v>
      </c>
    </row>
    <row r="138" spans="1:9" ht="64.5" customHeight="1">
      <c r="A138" s="24"/>
      <c r="B138" s="24"/>
      <c r="C138" s="25" t="s">
        <v>63</v>
      </c>
      <c r="D138" s="24"/>
      <c r="E138" s="21" t="s">
        <v>64</v>
      </c>
      <c r="F138" s="17">
        <f t="shared" si="19"/>
        <v>3095.3</v>
      </c>
      <c r="G138" s="17">
        <f t="shared" si="19"/>
        <v>988.2</v>
      </c>
      <c r="H138" s="17">
        <f t="shared" si="15"/>
        <v>2107.1000000000004</v>
      </c>
      <c r="I138" s="18">
        <f t="shared" si="16"/>
        <v>0.319258230220011</v>
      </c>
    </row>
    <row r="139" spans="1:9" ht="44.25" customHeight="1">
      <c r="A139" s="24"/>
      <c r="B139" s="24"/>
      <c r="C139" s="25" t="s">
        <v>422</v>
      </c>
      <c r="D139" s="24"/>
      <c r="E139" s="21" t="s">
        <v>424</v>
      </c>
      <c r="F139" s="17">
        <f t="shared" si="19"/>
        <v>3095.3</v>
      </c>
      <c r="G139" s="17">
        <f t="shared" si="19"/>
        <v>988.2</v>
      </c>
      <c r="H139" s="17">
        <f t="shared" si="15"/>
        <v>2107.1000000000004</v>
      </c>
      <c r="I139" s="18">
        <f t="shared" si="16"/>
        <v>0.319258230220011</v>
      </c>
    </row>
    <row r="140" spans="1:9" ht="19.5" customHeight="1">
      <c r="A140" s="24"/>
      <c r="B140" s="24"/>
      <c r="C140" s="25"/>
      <c r="D140" s="24" t="s">
        <v>174</v>
      </c>
      <c r="E140" s="21" t="s">
        <v>175</v>
      </c>
      <c r="F140" s="17">
        <v>3095.3</v>
      </c>
      <c r="G140" s="17">
        <v>988.2</v>
      </c>
      <c r="H140" s="17">
        <f t="shared" si="15"/>
        <v>2107.1000000000004</v>
      </c>
      <c r="I140" s="18">
        <f t="shared" si="16"/>
        <v>0.319258230220011</v>
      </c>
    </row>
    <row r="141" spans="1:9" ht="4.5" customHeight="1">
      <c r="A141" s="24"/>
      <c r="B141" s="24"/>
      <c r="C141" s="24"/>
      <c r="D141" s="24"/>
      <c r="E141" s="21"/>
      <c r="F141" s="17"/>
      <c r="G141" s="17"/>
      <c r="H141" s="17"/>
      <c r="I141" s="18"/>
    </row>
    <row r="142" spans="1:9" s="19" customFormat="1" ht="46.5" customHeight="1">
      <c r="A142" s="12" t="s">
        <v>263</v>
      </c>
      <c r="B142" s="12"/>
      <c r="C142" s="12"/>
      <c r="D142" s="12"/>
      <c r="E142" s="26" t="s">
        <v>264</v>
      </c>
      <c r="F142" s="22">
        <f>F143+F179</f>
        <v>26934.600000000002</v>
      </c>
      <c r="G142" s="22">
        <f>G143+G179</f>
        <v>11518.199999999999</v>
      </c>
      <c r="H142" s="22">
        <f aca="true" t="shared" si="20" ref="H142:H147">F142-G142</f>
        <v>15416.400000000003</v>
      </c>
      <c r="I142" s="23">
        <f aca="true" t="shared" si="21" ref="I142:I147">G142/F142</f>
        <v>0.42763582900804165</v>
      </c>
    </row>
    <row r="143" spans="1:9" ht="15.75">
      <c r="A143" s="24"/>
      <c r="B143" s="24" t="s">
        <v>163</v>
      </c>
      <c r="C143" s="24"/>
      <c r="D143" s="24"/>
      <c r="E143" s="21" t="s">
        <v>164</v>
      </c>
      <c r="F143" s="17">
        <f>F144+F152</f>
        <v>20799.4</v>
      </c>
      <c r="G143" s="17">
        <f>G144+G152</f>
        <v>9061.8</v>
      </c>
      <c r="H143" s="17">
        <f t="shared" si="20"/>
        <v>11737.600000000002</v>
      </c>
      <c r="I143" s="18">
        <f t="shared" si="21"/>
        <v>0.43567602911622444</v>
      </c>
    </row>
    <row r="144" spans="1:9" ht="78.75">
      <c r="A144" s="24"/>
      <c r="B144" s="24" t="s">
        <v>176</v>
      </c>
      <c r="C144" s="24"/>
      <c r="D144" s="24"/>
      <c r="E144" s="21" t="s">
        <v>265</v>
      </c>
      <c r="F144" s="17">
        <f aca="true" t="shared" si="22" ref="F144:G146">F145</f>
        <v>6642</v>
      </c>
      <c r="G144" s="17">
        <f t="shared" si="22"/>
        <v>3725.5</v>
      </c>
      <c r="H144" s="17">
        <f t="shared" si="20"/>
        <v>2916.5</v>
      </c>
      <c r="I144" s="18">
        <f t="shared" si="21"/>
        <v>0.5609003312255345</v>
      </c>
    </row>
    <row r="145" spans="1:9" ht="61.5" customHeight="1">
      <c r="A145" s="24"/>
      <c r="B145" s="24"/>
      <c r="C145" s="24" t="s">
        <v>185</v>
      </c>
      <c r="D145" s="24"/>
      <c r="E145" s="21" t="s">
        <v>24</v>
      </c>
      <c r="F145" s="17">
        <f t="shared" si="22"/>
        <v>6642</v>
      </c>
      <c r="G145" s="17">
        <f t="shared" si="22"/>
        <v>3725.5</v>
      </c>
      <c r="H145" s="17">
        <f t="shared" si="20"/>
        <v>2916.5</v>
      </c>
      <c r="I145" s="18">
        <f t="shared" si="21"/>
        <v>0.5609003312255345</v>
      </c>
    </row>
    <row r="146" spans="1:9" ht="96" customHeight="1">
      <c r="A146" s="24"/>
      <c r="B146" s="24"/>
      <c r="C146" s="24" t="s">
        <v>25</v>
      </c>
      <c r="D146" s="24"/>
      <c r="E146" s="21" t="s">
        <v>26</v>
      </c>
      <c r="F146" s="17">
        <f t="shared" si="22"/>
        <v>6642</v>
      </c>
      <c r="G146" s="17">
        <f t="shared" si="22"/>
        <v>3725.5</v>
      </c>
      <c r="H146" s="17">
        <f t="shared" si="20"/>
        <v>2916.5</v>
      </c>
      <c r="I146" s="18">
        <f t="shared" si="21"/>
        <v>0.5609003312255345</v>
      </c>
    </row>
    <row r="147" spans="1:9" ht="31.5">
      <c r="A147" s="24"/>
      <c r="B147" s="24"/>
      <c r="C147" s="24" t="s">
        <v>27</v>
      </c>
      <c r="D147" s="24"/>
      <c r="E147" s="21" t="s">
        <v>28</v>
      </c>
      <c r="F147" s="17">
        <f>SUM(F148:F151)</f>
        <v>6642</v>
      </c>
      <c r="G147" s="17">
        <f>SUM(G148:G151)</f>
        <v>3725.5</v>
      </c>
      <c r="H147" s="17">
        <f t="shared" si="20"/>
        <v>2916.5</v>
      </c>
      <c r="I147" s="18">
        <f t="shared" si="21"/>
        <v>0.5609003312255345</v>
      </c>
    </row>
    <row r="148" spans="1:9" ht="94.5">
      <c r="A148" s="24"/>
      <c r="B148" s="24"/>
      <c r="C148" s="24"/>
      <c r="D148" s="24" t="s">
        <v>167</v>
      </c>
      <c r="E148" s="21" t="s">
        <v>255</v>
      </c>
      <c r="F148" s="17">
        <v>6239.2</v>
      </c>
      <c r="G148" s="17">
        <v>3500.8</v>
      </c>
      <c r="H148" s="17">
        <f aca="true" t="shared" si="23" ref="H148:H165">F148-G148</f>
        <v>2738.3999999999996</v>
      </c>
      <c r="I148" s="18">
        <f aca="true" t="shared" si="24" ref="I148:I165">G148/F148</f>
        <v>0.5610975766123862</v>
      </c>
    </row>
    <row r="149" spans="1:9" ht="31.5">
      <c r="A149" s="24"/>
      <c r="B149" s="24"/>
      <c r="C149" s="24"/>
      <c r="D149" s="24" t="s">
        <v>168</v>
      </c>
      <c r="E149" s="21" t="s">
        <v>256</v>
      </c>
      <c r="F149" s="17">
        <v>356.5</v>
      </c>
      <c r="G149" s="17">
        <v>178.7</v>
      </c>
      <c r="H149" s="17">
        <f t="shared" si="23"/>
        <v>177.8</v>
      </c>
      <c r="I149" s="18">
        <f t="shared" si="24"/>
        <v>0.5012622720897615</v>
      </c>
    </row>
    <row r="150" spans="1:9" ht="31.5">
      <c r="A150" s="24"/>
      <c r="B150" s="24"/>
      <c r="C150" s="24"/>
      <c r="D150" s="24" t="s">
        <v>172</v>
      </c>
      <c r="E150" s="21" t="s">
        <v>173</v>
      </c>
      <c r="F150" s="17">
        <v>45.7</v>
      </c>
      <c r="G150" s="17">
        <v>45.7</v>
      </c>
      <c r="H150" s="17">
        <f t="shared" si="23"/>
        <v>0</v>
      </c>
      <c r="I150" s="18">
        <f t="shared" si="24"/>
        <v>1</v>
      </c>
    </row>
    <row r="151" spans="1:9" ht="15.75">
      <c r="A151" s="24"/>
      <c r="B151" s="24"/>
      <c r="C151" s="24"/>
      <c r="D151" s="24" t="s">
        <v>169</v>
      </c>
      <c r="E151" s="21" t="s">
        <v>170</v>
      </c>
      <c r="F151" s="17">
        <v>0.6</v>
      </c>
      <c r="G151" s="17">
        <v>0.3</v>
      </c>
      <c r="H151" s="17">
        <f t="shared" si="23"/>
        <v>0.3</v>
      </c>
      <c r="I151" s="18">
        <f t="shared" si="24"/>
        <v>0.5</v>
      </c>
    </row>
    <row r="152" spans="1:9" ht="15.75">
      <c r="A152" s="24"/>
      <c r="B152" s="24" t="s">
        <v>183</v>
      </c>
      <c r="C152" s="24"/>
      <c r="D152" s="24"/>
      <c r="E152" s="21" t="s">
        <v>184</v>
      </c>
      <c r="F152" s="17">
        <f>F153+F171+F176</f>
        <v>14157.4</v>
      </c>
      <c r="G152" s="17">
        <f>G153+G171+G176</f>
        <v>5336.3</v>
      </c>
      <c r="H152" s="17">
        <f t="shared" si="23"/>
        <v>8821.099999999999</v>
      </c>
      <c r="I152" s="18">
        <f t="shared" si="24"/>
        <v>0.3769265543108198</v>
      </c>
    </row>
    <row r="153" spans="1:9" ht="64.5" customHeight="1">
      <c r="A153" s="24"/>
      <c r="B153" s="24"/>
      <c r="C153" s="24" t="s">
        <v>185</v>
      </c>
      <c r="D153" s="24"/>
      <c r="E153" s="21" t="s">
        <v>24</v>
      </c>
      <c r="F153" s="17">
        <f>F154+F157</f>
        <v>12940.3</v>
      </c>
      <c r="G153" s="17">
        <f>G154+G157</f>
        <v>4471.1</v>
      </c>
      <c r="H153" s="17">
        <f t="shared" si="23"/>
        <v>8469.199999999999</v>
      </c>
      <c r="I153" s="18">
        <f t="shared" si="24"/>
        <v>0.34551749186649466</v>
      </c>
    </row>
    <row r="154" spans="1:9" ht="110.25" customHeight="1">
      <c r="A154" s="24"/>
      <c r="B154" s="24"/>
      <c r="C154" s="24" t="s">
        <v>29</v>
      </c>
      <c r="D154" s="24"/>
      <c r="E154" s="21" t="s">
        <v>30</v>
      </c>
      <c r="F154" s="17">
        <f>F155</f>
        <v>75.7</v>
      </c>
      <c r="G154" s="17">
        <f>G155</f>
        <v>38</v>
      </c>
      <c r="H154" s="17">
        <f t="shared" si="23"/>
        <v>37.7</v>
      </c>
      <c r="I154" s="18">
        <f t="shared" si="24"/>
        <v>0.5019815059445178</v>
      </c>
    </row>
    <row r="155" spans="1:9" ht="31.5">
      <c r="A155" s="24"/>
      <c r="B155" s="24"/>
      <c r="C155" s="24" t="s">
        <v>31</v>
      </c>
      <c r="D155" s="24"/>
      <c r="E155" s="21" t="s">
        <v>32</v>
      </c>
      <c r="F155" s="17">
        <f>F156</f>
        <v>75.7</v>
      </c>
      <c r="G155" s="17">
        <f>G156</f>
        <v>38</v>
      </c>
      <c r="H155" s="17">
        <f t="shared" si="23"/>
        <v>37.7</v>
      </c>
      <c r="I155" s="18">
        <f t="shared" si="24"/>
        <v>0.5019815059445178</v>
      </c>
    </row>
    <row r="156" spans="1:9" ht="31.5">
      <c r="A156" s="24"/>
      <c r="B156" s="24"/>
      <c r="C156" s="24"/>
      <c r="D156" s="24" t="s">
        <v>168</v>
      </c>
      <c r="E156" s="21" t="s">
        <v>256</v>
      </c>
      <c r="F156" s="17">
        <v>75.7</v>
      </c>
      <c r="G156" s="17">
        <v>38</v>
      </c>
      <c r="H156" s="17">
        <f t="shared" si="23"/>
        <v>37.7</v>
      </c>
      <c r="I156" s="18">
        <f t="shared" si="24"/>
        <v>0.5019815059445178</v>
      </c>
    </row>
    <row r="157" spans="1:9" ht="76.5" customHeight="1">
      <c r="A157" s="24"/>
      <c r="B157" s="24"/>
      <c r="C157" s="24" t="s">
        <v>33</v>
      </c>
      <c r="D157" s="24"/>
      <c r="E157" s="21" t="s">
        <v>34</v>
      </c>
      <c r="F157" s="17">
        <f>F158+F161+F164+F166+F169</f>
        <v>12864.599999999999</v>
      </c>
      <c r="G157" s="17">
        <f>G158+G161+G164+G166+G169</f>
        <v>4433.1</v>
      </c>
      <c r="H157" s="17">
        <f t="shared" si="23"/>
        <v>8431.499999999998</v>
      </c>
      <c r="I157" s="18">
        <f t="shared" si="24"/>
        <v>0.34459680052236374</v>
      </c>
    </row>
    <row r="158" spans="1:9" ht="31.5">
      <c r="A158" s="24"/>
      <c r="B158" s="24"/>
      <c r="C158" s="24" t="s">
        <v>35</v>
      </c>
      <c r="D158" s="24"/>
      <c r="E158" s="21" t="s">
        <v>36</v>
      </c>
      <c r="F158" s="17">
        <f>F159+F160</f>
        <v>369.9</v>
      </c>
      <c r="G158" s="17">
        <f>G159+G160</f>
        <v>206.5</v>
      </c>
      <c r="H158" s="17">
        <f t="shared" si="23"/>
        <v>163.39999999999998</v>
      </c>
      <c r="I158" s="18">
        <f t="shared" si="24"/>
        <v>0.5582589889159233</v>
      </c>
    </row>
    <row r="159" spans="1:9" ht="31.5">
      <c r="A159" s="24"/>
      <c r="B159" s="24"/>
      <c r="C159" s="24"/>
      <c r="D159" s="24" t="s">
        <v>168</v>
      </c>
      <c r="E159" s="21" t="s">
        <v>256</v>
      </c>
      <c r="F159" s="17">
        <v>351</v>
      </c>
      <c r="G159" s="17">
        <v>201.3</v>
      </c>
      <c r="H159" s="17">
        <f t="shared" si="23"/>
        <v>149.7</v>
      </c>
      <c r="I159" s="18">
        <f t="shared" si="24"/>
        <v>0.5735042735042736</v>
      </c>
    </row>
    <row r="160" spans="1:9" ht="15.75">
      <c r="A160" s="24"/>
      <c r="B160" s="24"/>
      <c r="C160" s="24"/>
      <c r="D160" s="24" t="s">
        <v>169</v>
      </c>
      <c r="E160" s="21" t="s">
        <v>170</v>
      </c>
      <c r="F160" s="17">
        <v>18.9</v>
      </c>
      <c r="G160" s="17">
        <v>5.2</v>
      </c>
      <c r="H160" s="17">
        <f t="shared" si="23"/>
        <v>13.7</v>
      </c>
      <c r="I160" s="18">
        <f t="shared" si="24"/>
        <v>0.2751322751322752</v>
      </c>
    </row>
    <row r="161" spans="1:9" ht="78.75">
      <c r="A161" s="24"/>
      <c r="B161" s="24"/>
      <c r="C161" s="24" t="s">
        <v>41</v>
      </c>
      <c r="D161" s="24"/>
      <c r="E161" s="21" t="s">
        <v>37</v>
      </c>
      <c r="F161" s="17">
        <f>F162+F163</f>
        <v>5568.5</v>
      </c>
      <c r="G161" s="17">
        <f>G162+G163</f>
        <v>606.6</v>
      </c>
      <c r="H161" s="17">
        <f t="shared" si="23"/>
        <v>4961.9</v>
      </c>
      <c r="I161" s="18">
        <f t="shared" si="24"/>
        <v>0.10893418335278801</v>
      </c>
    </row>
    <row r="162" spans="1:9" ht="31.5">
      <c r="A162" s="24"/>
      <c r="B162" s="24"/>
      <c r="C162" s="24"/>
      <c r="D162" s="24" t="s">
        <v>168</v>
      </c>
      <c r="E162" s="21" t="s">
        <v>256</v>
      </c>
      <c r="F162" s="17">
        <v>3068.5</v>
      </c>
      <c r="G162" s="17">
        <v>6.6</v>
      </c>
      <c r="H162" s="17">
        <f t="shared" si="23"/>
        <v>3061.9</v>
      </c>
      <c r="I162" s="18">
        <f t="shared" si="24"/>
        <v>0.0021508880560534463</v>
      </c>
    </row>
    <row r="163" spans="1:9" ht="15.75">
      <c r="A163" s="24"/>
      <c r="B163" s="24"/>
      <c r="C163" s="24"/>
      <c r="D163" s="24" t="s">
        <v>169</v>
      </c>
      <c r="E163" s="21" t="s">
        <v>170</v>
      </c>
      <c r="F163" s="17">
        <v>2500</v>
      </c>
      <c r="G163" s="17">
        <v>600</v>
      </c>
      <c r="H163" s="17">
        <f t="shared" si="23"/>
        <v>1900</v>
      </c>
      <c r="I163" s="18">
        <f t="shared" si="24"/>
        <v>0.24</v>
      </c>
    </row>
    <row r="164" spans="1:9" ht="47.25">
      <c r="A164" s="24"/>
      <c r="B164" s="24"/>
      <c r="C164" s="24" t="s">
        <v>42</v>
      </c>
      <c r="D164" s="24"/>
      <c r="E164" s="21" t="s">
        <v>38</v>
      </c>
      <c r="F164" s="17">
        <f>F165</f>
        <v>82</v>
      </c>
      <c r="G164" s="17">
        <f>G165</f>
        <v>77.5</v>
      </c>
      <c r="H164" s="17">
        <f t="shared" si="23"/>
        <v>4.5</v>
      </c>
      <c r="I164" s="18">
        <f t="shared" si="24"/>
        <v>0.9451219512195121</v>
      </c>
    </row>
    <row r="165" spans="1:9" ht="31.5">
      <c r="A165" s="24"/>
      <c r="B165" s="24"/>
      <c r="C165" s="24"/>
      <c r="D165" s="24" t="s">
        <v>168</v>
      </c>
      <c r="E165" s="21" t="s">
        <v>256</v>
      </c>
      <c r="F165" s="17">
        <v>82</v>
      </c>
      <c r="G165" s="17">
        <v>77.5</v>
      </c>
      <c r="H165" s="17">
        <f t="shared" si="23"/>
        <v>4.5</v>
      </c>
      <c r="I165" s="18">
        <f t="shared" si="24"/>
        <v>0.9451219512195121</v>
      </c>
    </row>
    <row r="166" spans="1:9" ht="83.25" customHeight="1">
      <c r="A166" s="24"/>
      <c r="B166" s="24"/>
      <c r="C166" s="24" t="s">
        <v>43</v>
      </c>
      <c r="D166" s="24"/>
      <c r="E166" s="21" t="s">
        <v>39</v>
      </c>
      <c r="F166" s="17">
        <f>F167+F168</f>
        <v>6826.2</v>
      </c>
      <c r="G166" s="17">
        <f>G167+G168</f>
        <v>3542.5</v>
      </c>
      <c r="H166" s="17">
        <f aca="true" t="shared" si="25" ref="H166:H191">F166-G166</f>
        <v>3283.7</v>
      </c>
      <c r="I166" s="18">
        <f aca="true" t="shared" si="26" ref="I166:I191">G166/F166</f>
        <v>0.5189563739708769</v>
      </c>
    </row>
    <row r="167" spans="1:11" ht="31.5">
      <c r="A167" s="24"/>
      <c r="B167" s="24"/>
      <c r="C167" s="24"/>
      <c r="D167" s="24" t="s">
        <v>168</v>
      </c>
      <c r="E167" s="21" t="s">
        <v>256</v>
      </c>
      <c r="F167" s="17">
        <f>6823.3-0.1</f>
        <v>6823.2</v>
      </c>
      <c r="G167" s="17">
        <v>3540.2</v>
      </c>
      <c r="H167" s="17">
        <f t="shared" si="25"/>
        <v>3283</v>
      </c>
      <c r="I167" s="18">
        <f t="shared" si="26"/>
        <v>0.5188474616015946</v>
      </c>
      <c r="K167" s="244"/>
    </row>
    <row r="168" spans="1:11" ht="15.75">
      <c r="A168" s="24"/>
      <c r="B168" s="24"/>
      <c r="C168" s="24"/>
      <c r="D168" s="24" t="s">
        <v>169</v>
      </c>
      <c r="E168" s="21" t="s">
        <v>170</v>
      </c>
      <c r="F168" s="17">
        <v>3</v>
      </c>
      <c r="G168" s="17">
        <v>2.3</v>
      </c>
      <c r="H168" s="17">
        <f t="shared" si="25"/>
        <v>0.7000000000000002</v>
      </c>
      <c r="I168" s="18">
        <f t="shared" si="26"/>
        <v>0.7666666666666666</v>
      </c>
      <c r="K168" s="244"/>
    </row>
    <row r="169" spans="1:9" ht="31.5">
      <c r="A169" s="24"/>
      <c r="B169" s="24"/>
      <c r="C169" s="24" t="s">
        <v>44</v>
      </c>
      <c r="D169" s="24"/>
      <c r="E169" s="21" t="s">
        <v>40</v>
      </c>
      <c r="F169" s="17">
        <f>F170</f>
        <v>18</v>
      </c>
      <c r="G169" s="17">
        <f>G170</f>
        <v>0</v>
      </c>
      <c r="H169" s="17">
        <f t="shared" si="25"/>
        <v>18</v>
      </c>
      <c r="I169" s="18">
        <f t="shared" si="26"/>
        <v>0</v>
      </c>
    </row>
    <row r="170" spans="1:9" ht="31.5">
      <c r="A170" s="24"/>
      <c r="B170" s="24"/>
      <c r="C170" s="24"/>
      <c r="D170" s="24" t="s">
        <v>168</v>
      </c>
      <c r="E170" s="21" t="s">
        <v>256</v>
      </c>
      <c r="F170" s="17">
        <v>18</v>
      </c>
      <c r="G170" s="17">
        <v>0</v>
      </c>
      <c r="H170" s="17">
        <f t="shared" si="25"/>
        <v>18</v>
      </c>
      <c r="I170" s="18">
        <f t="shared" si="26"/>
        <v>0</v>
      </c>
    </row>
    <row r="171" spans="1:9" ht="76.5" customHeight="1">
      <c r="A171" s="24"/>
      <c r="B171" s="24"/>
      <c r="C171" s="24" t="s">
        <v>45</v>
      </c>
      <c r="D171" s="24"/>
      <c r="E171" s="21" t="s">
        <v>46</v>
      </c>
      <c r="F171" s="17">
        <f>F172</f>
        <v>605.1</v>
      </c>
      <c r="G171" s="17">
        <f>G172</f>
        <v>280.2</v>
      </c>
      <c r="H171" s="17">
        <f t="shared" si="25"/>
        <v>324.90000000000003</v>
      </c>
      <c r="I171" s="18">
        <f t="shared" si="26"/>
        <v>0.46306395637084774</v>
      </c>
    </row>
    <row r="172" spans="1:9" ht="110.25" customHeight="1">
      <c r="A172" s="24"/>
      <c r="B172" s="24"/>
      <c r="C172" s="24" t="s">
        <v>47</v>
      </c>
      <c r="D172" s="24"/>
      <c r="E172" s="21" t="s">
        <v>48</v>
      </c>
      <c r="F172" s="17">
        <f>F173</f>
        <v>605.1</v>
      </c>
      <c r="G172" s="17">
        <f>G173</f>
        <v>280.2</v>
      </c>
      <c r="H172" s="17">
        <f t="shared" si="25"/>
        <v>324.90000000000003</v>
      </c>
      <c r="I172" s="18">
        <f t="shared" si="26"/>
        <v>0.46306395637084774</v>
      </c>
    </row>
    <row r="173" spans="1:9" ht="63">
      <c r="A173" s="24"/>
      <c r="B173" s="24"/>
      <c r="C173" s="24" t="s">
        <v>49</v>
      </c>
      <c r="D173" s="24"/>
      <c r="E173" s="21" t="s">
        <v>50</v>
      </c>
      <c r="F173" s="17">
        <f>F174+F175</f>
        <v>605.1</v>
      </c>
      <c r="G173" s="17">
        <f>G174+G175</f>
        <v>280.2</v>
      </c>
      <c r="H173" s="17">
        <f t="shared" si="25"/>
        <v>324.90000000000003</v>
      </c>
      <c r="I173" s="18">
        <f t="shared" si="26"/>
        <v>0.46306395637084774</v>
      </c>
    </row>
    <row r="174" spans="1:9" ht="31.5">
      <c r="A174" s="24"/>
      <c r="B174" s="24"/>
      <c r="C174" s="24"/>
      <c r="D174" s="24" t="s">
        <v>168</v>
      </c>
      <c r="E174" s="21" t="s">
        <v>256</v>
      </c>
      <c r="F174" s="17">
        <v>604.1</v>
      </c>
      <c r="G174" s="17">
        <v>279.2</v>
      </c>
      <c r="H174" s="17">
        <f t="shared" si="25"/>
        <v>324.90000000000003</v>
      </c>
      <c r="I174" s="18">
        <f t="shared" si="26"/>
        <v>0.46217513656679354</v>
      </c>
    </row>
    <row r="175" spans="1:9" ht="30.75" customHeight="1">
      <c r="A175" s="24"/>
      <c r="B175" s="24"/>
      <c r="C175" s="24"/>
      <c r="D175" s="24" t="s">
        <v>172</v>
      </c>
      <c r="E175" s="21" t="s">
        <v>173</v>
      </c>
      <c r="F175" s="17">
        <v>1</v>
      </c>
      <c r="G175" s="17">
        <v>1</v>
      </c>
      <c r="H175" s="17">
        <f t="shared" si="25"/>
        <v>0</v>
      </c>
      <c r="I175" s="18">
        <f t="shared" si="26"/>
        <v>1</v>
      </c>
    </row>
    <row r="176" spans="1:9" ht="61.5" customHeight="1">
      <c r="A176" s="24"/>
      <c r="B176" s="24"/>
      <c r="C176" s="24" t="s">
        <v>63</v>
      </c>
      <c r="D176" s="24"/>
      <c r="E176" s="21" t="s">
        <v>64</v>
      </c>
      <c r="F176" s="17">
        <f>F177</f>
        <v>612</v>
      </c>
      <c r="G176" s="17">
        <f>G177</f>
        <v>585</v>
      </c>
      <c r="H176" s="17">
        <f t="shared" si="25"/>
        <v>27</v>
      </c>
      <c r="I176" s="18">
        <f t="shared" si="26"/>
        <v>0.9558823529411765</v>
      </c>
    </row>
    <row r="177" spans="1:9" ht="45" customHeight="1">
      <c r="A177" s="24"/>
      <c r="B177" s="24"/>
      <c r="C177" s="24" t="s">
        <v>434</v>
      </c>
      <c r="D177" s="24"/>
      <c r="E177" s="21" t="s">
        <v>435</v>
      </c>
      <c r="F177" s="17">
        <f>F178</f>
        <v>612</v>
      </c>
      <c r="G177" s="17">
        <f>G178</f>
        <v>585</v>
      </c>
      <c r="H177" s="17">
        <f t="shared" si="25"/>
        <v>27</v>
      </c>
      <c r="I177" s="18">
        <f t="shared" si="26"/>
        <v>0.9558823529411765</v>
      </c>
    </row>
    <row r="178" spans="1:9" ht="15.75">
      <c r="A178" s="24"/>
      <c r="B178" s="24"/>
      <c r="C178" s="24"/>
      <c r="D178" s="24" t="s">
        <v>169</v>
      </c>
      <c r="E178" s="21" t="s">
        <v>170</v>
      </c>
      <c r="F178" s="17">
        <v>612</v>
      </c>
      <c r="G178" s="17">
        <v>585</v>
      </c>
      <c r="H178" s="17">
        <f t="shared" si="25"/>
        <v>27</v>
      </c>
      <c r="I178" s="18">
        <f t="shared" si="26"/>
        <v>0.9558823529411765</v>
      </c>
    </row>
    <row r="179" spans="1:9" ht="15.75">
      <c r="A179" s="24"/>
      <c r="B179" s="24" t="s">
        <v>226</v>
      </c>
      <c r="C179" s="24"/>
      <c r="D179" s="24"/>
      <c r="E179" s="21" t="s">
        <v>227</v>
      </c>
      <c r="F179" s="17">
        <f>F180+F185</f>
        <v>6135.200000000001</v>
      </c>
      <c r="G179" s="17">
        <f>G180+G185</f>
        <v>2456.4</v>
      </c>
      <c r="H179" s="17">
        <f t="shared" si="25"/>
        <v>3678.8000000000006</v>
      </c>
      <c r="I179" s="18">
        <f t="shared" si="26"/>
        <v>0.4003781457817186</v>
      </c>
    </row>
    <row r="180" spans="1:9" ht="15.75">
      <c r="A180" s="24"/>
      <c r="B180" s="24" t="s">
        <v>228</v>
      </c>
      <c r="C180" s="24"/>
      <c r="D180" s="24"/>
      <c r="E180" s="21" t="s">
        <v>229</v>
      </c>
      <c r="F180" s="17">
        <f aca="true" t="shared" si="27" ref="F180:G182">F181</f>
        <v>27</v>
      </c>
      <c r="G180" s="17">
        <f t="shared" si="27"/>
        <v>14.9</v>
      </c>
      <c r="H180" s="17">
        <f t="shared" si="25"/>
        <v>12.1</v>
      </c>
      <c r="I180" s="18">
        <f t="shared" si="26"/>
        <v>0.5518518518518518</v>
      </c>
    </row>
    <row r="181" spans="1:9" ht="13.5" customHeight="1">
      <c r="A181" s="24"/>
      <c r="B181" s="24"/>
      <c r="C181" s="24" t="s">
        <v>374</v>
      </c>
      <c r="D181" s="24"/>
      <c r="E181" s="21" t="s">
        <v>375</v>
      </c>
      <c r="F181" s="17">
        <f t="shared" si="27"/>
        <v>27</v>
      </c>
      <c r="G181" s="17">
        <f t="shared" si="27"/>
        <v>14.9</v>
      </c>
      <c r="H181" s="17">
        <f t="shared" si="25"/>
        <v>12.1</v>
      </c>
      <c r="I181" s="18">
        <f t="shared" si="26"/>
        <v>0.5518518518518518</v>
      </c>
    </row>
    <row r="182" spans="1:9" ht="78.75">
      <c r="A182" s="24"/>
      <c r="B182" s="24"/>
      <c r="C182" s="24" t="s">
        <v>376</v>
      </c>
      <c r="D182" s="24"/>
      <c r="E182" s="21" t="s">
        <v>257</v>
      </c>
      <c r="F182" s="17">
        <f t="shared" si="27"/>
        <v>27</v>
      </c>
      <c r="G182" s="17">
        <f t="shared" si="27"/>
        <v>14.9</v>
      </c>
      <c r="H182" s="17">
        <f t="shared" si="25"/>
        <v>12.1</v>
      </c>
      <c r="I182" s="18">
        <f t="shared" si="26"/>
        <v>0.5518518518518518</v>
      </c>
    </row>
    <row r="183" spans="1:9" ht="31.5">
      <c r="A183" s="24"/>
      <c r="B183" s="24"/>
      <c r="C183" s="24"/>
      <c r="D183" s="24" t="s">
        <v>172</v>
      </c>
      <c r="E183" s="21" t="s">
        <v>173</v>
      </c>
      <c r="F183" s="17">
        <v>27</v>
      </c>
      <c r="G183" s="17">
        <v>14.9</v>
      </c>
      <c r="H183" s="17">
        <f t="shared" si="25"/>
        <v>12.1</v>
      </c>
      <c r="I183" s="18">
        <f t="shared" si="26"/>
        <v>0.5518518518518518</v>
      </c>
    </row>
    <row r="184" spans="1:9" ht="15.75">
      <c r="A184" s="24"/>
      <c r="B184" s="24" t="s">
        <v>230</v>
      </c>
      <c r="C184" s="24"/>
      <c r="D184" s="24"/>
      <c r="E184" s="21" t="s">
        <v>231</v>
      </c>
      <c r="F184" s="17">
        <f>F185</f>
        <v>6108.200000000001</v>
      </c>
      <c r="G184" s="17">
        <f>G185</f>
        <v>2441.5</v>
      </c>
      <c r="H184" s="17">
        <f t="shared" si="25"/>
        <v>3666.7000000000007</v>
      </c>
      <c r="I184" s="18">
        <f t="shared" si="26"/>
        <v>0.3997085884548639</v>
      </c>
    </row>
    <row r="185" spans="1:9" ht="15" customHeight="1">
      <c r="A185" s="24"/>
      <c r="B185" s="24"/>
      <c r="C185" s="24" t="s">
        <v>374</v>
      </c>
      <c r="D185" s="24"/>
      <c r="E185" s="21" t="s">
        <v>375</v>
      </c>
      <c r="F185" s="17">
        <f>F190+F188+F186</f>
        <v>6108.200000000001</v>
      </c>
      <c r="G185" s="17">
        <f>G190+G188+G186</f>
        <v>2441.5</v>
      </c>
      <c r="H185" s="17">
        <f t="shared" si="25"/>
        <v>3666.7000000000007</v>
      </c>
      <c r="I185" s="18">
        <f t="shared" si="26"/>
        <v>0.3997085884548639</v>
      </c>
    </row>
    <row r="186" spans="1:9" ht="13.5" customHeight="1">
      <c r="A186" s="24"/>
      <c r="B186" s="24"/>
      <c r="C186" s="25" t="s">
        <v>406</v>
      </c>
      <c r="D186" s="24"/>
      <c r="E186" s="21" t="s">
        <v>407</v>
      </c>
      <c r="F186" s="17">
        <f>F187</f>
        <v>3.5</v>
      </c>
      <c r="G186" s="17">
        <f>G187</f>
        <v>3.5</v>
      </c>
      <c r="H186" s="17">
        <f t="shared" si="25"/>
        <v>0</v>
      </c>
      <c r="I186" s="18">
        <f t="shared" si="26"/>
        <v>1</v>
      </c>
    </row>
    <row r="187" spans="1:9" ht="31.5">
      <c r="A187" s="24"/>
      <c r="B187" s="24"/>
      <c r="C187" s="24"/>
      <c r="D187" s="24" t="s">
        <v>172</v>
      </c>
      <c r="E187" s="21" t="s">
        <v>173</v>
      </c>
      <c r="F187" s="17">
        <v>3.5</v>
      </c>
      <c r="G187" s="17">
        <v>3.5</v>
      </c>
      <c r="H187" s="17">
        <f t="shared" si="25"/>
        <v>0</v>
      </c>
      <c r="I187" s="18">
        <f t="shared" si="26"/>
        <v>1</v>
      </c>
    </row>
    <row r="188" spans="1:9" ht="109.5" customHeight="1">
      <c r="A188" s="24"/>
      <c r="B188" s="24"/>
      <c r="C188" s="24" t="s">
        <v>436</v>
      </c>
      <c r="D188" s="24"/>
      <c r="E188" s="35" t="s">
        <v>437</v>
      </c>
      <c r="F188" s="17">
        <f>F189</f>
        <v>4880.8</v>
      </c>
      <c r="G188" s="17">
        <f>G189</f>
        <v>2438</v>
      </c>
      <c r="H188" s="17">
        <f t="shared" si="25"/>
        <v>2442.8</v>
      </c>
      <c r="I188" s="18">
        <f t="shared" si="26"/>
        <v>0.499508277331585</v>
      </c>
    </row>
    <row r="189" spans="1:9" ht="28.5" customHeight="1">
      <c r="A189" s="24"/>
      <c r="B189" s="24"/>
      <c r="C189" s="24"/>
      <c r="D189" s="24" t="s">
        <v>172</v>
      </c>
      <c r="E189" s="21" t="s">
        <v>173</v>
      </c>
      <c r="F189" s="17">
        <v>4880.8</v>
      </c>
      <c r="G189" s="17">
        <v>2438</v>
      </c>
      <c r="H189" s="17">
        <f t="shared" si="25"/>
        <v>2442.8</v>
      </c>
      <c r="I189" s="18">
        <f t="shared" si="26"/>
        <v>0.499508277331585</v>
      </c>
    </row>
    <row r="190" spans="1:9" ht="94.5">
      <c r="A190" s="24"/>
      <c r="B190" s="24"/>
      <c r="C190" s="24" t="s">
        <v>115</v>
      </c>
      <c r="D190" s="24"/>
      <c r="E190" s="21" t="s">
        <v>116</v>
      </c>
      <c r="F190" s="17">
        <f>F191</f>
        <v>1223.9</v>
      </c>
      <c r="G190" s="17">
        <f>G191</f>
        <v>0</v>
      </c>
      <c r="H190" s="17">
        <f t="shared" si="25"/>
        <v>1223.9</v>
      </c>
      <c r="I190" s="18">
        <f t="shared" si="26"/>
        <v>0</v>
      </c>
    </row>
    <row r="191" spans="1:9" ht="31.5">
      <c r="A191" s="24"/>
      <c r="B191" s="24"/>
      <c r="C191" s="24"/>
      <c r="D191" s="24" t="s">
        <v>172</v>
      </c>
      <c r="E191" s="21" t="s">
        <v>173</v>
      </c>
      <c r="F191" s="17">
        <v>1223.9</v>
      </c>
      <c r="G191" s="17">
        <v>0</v>
      </c>
      <c r="H191" s="17">
        <f t="shared" si="25"/>
        <v>1223.9</v>
      </c>
      <c r="I191" s="18">
        <f t="shared" si="26"/>
        <v>0</v>
      </c>
    </row>
    <row r="192" spans="1:9" ht="11.25" customHeight="1">
      <c r="A192" s="24"/>
      <c r="B192" s="24"/>
      <c r="C192" s="24"/>
      <c r="D192" s="24"/>
      <c r="E192" s="21"/>
      <c r="F192" s="17"/>
      <c r="G192" s="17"/>
      <c r="H192" s="17"/>
      <c r="I192" s="23"/>
    </row>
    <row r="193" spans="1:9" s="19" customFormat="1" ht="31.5">
      <c r="A193" s="12" t="s">
        <v>266</v>
      </c>
      <c r="B193" s="12"/>
      <c r="C193" s="12"/>
      <c r="D193" s="12"/>
      <c r="E193" s="26" t="s">
        <v>267</v>
      </c>
      <c r="F193" s="22">
        <f>F194+F363+F293+F385+F390+F283+F326+F344+F349</f>
        <v>204450.90000000002</v>
      </c>
      <c r="G193" s="22">
        <f>G194+G363+G293+G385+G390+G283+G326+G344+G349</f>
        <v>78617.1</v>
      </c>
      <c r="H193" s="22">
        <f>F193-G193</f>
        <v>125833.80000000002</v>
      </c>
      <c r="I193" s="23">
        <f>G193/F193</f>
        <v>0.3845280211532451</v>
      </c>
    </row>
    <row r="194" spans="1:9" ht="15.75">
      <c r="A194" s="24"/>
      <c r="B194" s="24" t="s">
        <v>163</v>
      </c>
      <c r="C194" s="24"/>
      <c r="D194" s="24"/>
      <c r="E194" s="21" t="s">
        <v>164</v>
      </c>
      <c r="F194" s="17">
        <f>F195+F199+F234</f>
        <v>67600.1</v>
      </c>
      <c r="G194" s="17">
        <f>G195+G199+G234</f>
        <v>30094.300000000003</v>
      </c>
      <c r="H194" s="17">
        <f>F194-G194</f>
        <v>37505.8</v>
      </c>
      <c r="I194" s="18">
        <f>G194/F194</f>
        <v>0.44518129411051166</v>
      </c>
    </row>
    <row r="195" spans="1:9" ht="47.25">
      <c r="A195" s="24"/>
      <c r="B195" s="24" t="s">
        <v>165</v>
      </c>
      <c r="C195" s="24"/>
      <c r="D195" s="24"/>
      <c r="E195" s="21" t="s">
        <v>166</v>
      </c>
      <c r="F195" s="17">
        <f aca="true" t="shared" si="28" ref="F195:G197">F196</f>
        <v>1924.9</v>
      </c>
      <c r="G195" s="17">
        <f t="shared" si="28"/>
        <v>990.1</v>
      </c>
      <c r="H195" s="17">
        <f>F195-G195</f>
        <v>934.8000000000001</v>
      </c>
      <c r="I195" s="18">
        <f>G195/F195</f>
        <v>0.514364382565328</v>
      </c>
    </row>
    <row r="196" spans="1:9" ht="47.25">
      <c r="A196" s="24"/>
      <c r="B196" s="24"/>
      <c r="C196" s="24" t="s">
        <v>21</v>
      </c>
      <c r="D196" s="24"/>
      <c r="E196" s="21" t="s">
        <v>23</v>
      </c>
      <c r="F196" s="17">
        <f t="shared" si="28"/>
        <v>1924.9</v>
      </c>
      <c r="G196" s="17">
        <f t="shared" si="28"/>
        <v>990.1</v>
      </c>
      <c r="H196" s="17">
        <f aca="true" t="shared" si="29" ref="H196:H262">F196-G196</f>
        <v>934.8000000000001</v>
      </c>
      <c r="I196" s="18">
        <f aca="true" t="shared" si="30" ref="I196:I262">G196/F196</f>
        <v>0.514364382565328</v>
      </c>
    </row>
    <row r="197" spans="1:9" ht="31.5">
      <c r="A197" s="24"/>
      <c r="B197" s="24"/>
      <c r="C197" s="24" t="s">
        <v>51</v>
      </c>
      <c r="D197" s="24"/>
      <c r="E197" s="21" t="s">
        <v>268</v>
      </c>
      <c r="F197" s="17">
        <f t="shared" si="28"/>
        <v>1924.9</v>
      </c>
      <c r="G197" s="17">
        <f t="shared" si="28"/>
        <v>990.1</v>
      </c>
      <c r="H197" s="17">
        <f t="shared" si="29"/>
        <v>934.8000000000001</v>
      </c>
      <c r="I197" s="18">
        <f t="shared" si="30"/>
        <v>0.514364382565328</v>
      </c>
    </row>
    <row r="198" spans="1:9" ht="94.5">
      <c r="A198" s="24"/>
      <c r="B198" s="24"/>
      <c r="C198" s="24"/>
      <c r="D198" s="24" t="s">
        <v>167</v>
      </c>
      <c r="E198" s="21" t="s">
        <v>255</v>
      </c>
      <c r="F198" s="17">
        <v>1924.9</v>
      </c>
      <c r="G198" s="17">
        <v>990.1</v>
      </c>
      <c r="H198" s="17">
        <f t="shared" si="29"/>
        <v>934.8000000000001</v>
      </c>
      <c r="I198" s="18">
        <f t="shared" si="30"/>
        <v>0.514364382565328</v>
      </c>
    </row>
    <row r="199" spans="1:9" ht="78.75">
      <c r="A199" s="24"/>
      <c r="B199" s="24" t="s">
        <v>176</v>
      </c>
      <c r="C199" s="24"/>
      <c r="D199" s="24"/>
      <c r="E199" s="21" t="s">
        <v>265</v>
      </c>
      <c r="F199" s="17">
        <f>F207+F200+F225</f>
        <v>38269.9</v>
      </c>
      <c r="G199" s="17">
        <f>G207+G200+G225</f>
        <v>18371.100000000002</v>
      </c>
      <c r="H199" s="17">
        <f t="shared" si="29"/>
        <v>19898.8</v>
      </c>
      <c r="I199" s="18">
        <f t="shared" si="30"/>
        <v>0.48004044954389746</v>
      </c>
    </row>
    <row r="200" spans="1:9" ht="80.25" customHeight="1">
      <c r="A200" s="24"/>
      <c r="B200" s="24"/>
      <c r="C200" s="24" t="s">
        <v>45</v>
      </c>
      <c r="D200" s="24"/>
      <c r="E200" s="21" t="s">
        <v>46</v>
      </c>
      <c r="F200" s="17">
        <f>F201</f>
        <v>582.5</v>
      </c>
      <c r="G200" s="17">
        <f>G201</f>
        <v>59</v>
      </c>
      <c r="H200" s="17">
        <f t="shared" si="29"/>
        <v>523.5</v>
      </c>
      <c r="I200" s="18">
        <f t="shared" si="30"/>
        <v>0.10128755364806867</v>
      </c>
    </row>
    <row r="201" spans="1:9" ht="114" customHeight="1">
      <c r="A201" s="24"/>
      <c r="B201" s="24"/>
      <c r="C201" s="24" t="s">
        <v>52</v>
      </c>
      <c r="D201" s="24"/>
      <c r="E201" s="21" t="s">
        <v>53</v>
      </c>
      <c r="F201" s="17">
        <f>F202+F204</f>
        <v>582.5</v>
      </c>
      <c r="G201" s="17">
        <f>G202+G204</f>
        <v>59</v>
      </c>
      <c r="H201" s="17">
        <f t="shared" si="29"/>
        <v>523.5</v>
      </c>
      <c r="I201" s="18">
        <f t="shared" si="30"/>
        <v>0.10128755364806867</v>
      </c>
    </row>
    <row r="202" spans="1:9" ht="45.75" customHeight="1">
      <c r="A202" s="24"/>
      <c r="B202" s="24"/>
      <c r="C202" s="24" t="s">
        <v>56</v>
      </c>
      <c r="D202" s="24"/>
      <c r="E202" s="21" t="s">
        <v>57</v>
      </c>
      <c r="F202" s="17">
        <f>F203</f>
        <v>207.6</v>
      </c>
      <c r="G202" s="17">
        <f>G203</f>
        <v>14</v>
      </c>
      <c r="H202" s="17">
        <f t="shared" si="29"/>
        <v>193.6</v>
      </c>
      <c r="I202" s="18">
        <f t="shared" si="30"/>
        <v>0.0674373795761079</v>
      </c>
    </row>
    <row r="203" spans="1:9" ht="31.5">
      <c r="A203" s="24"/>
      <c r="B203" s="24"/>
      <c r="C203" s="24"/>
      <c r="D203" s="24" t="s">
        <v>168</v>
      </c>
      <c r="E203" s="21" t="s">
        <v>256</v>
      </c>
      <c r="F203" s="17">
        <v>207.6</v>
      </c>
      <c r="G203" s="17">
        <v>14</v>
      </c>
      <c r="H203" s="17">
        <f t="shared" si="29"/>
        <v>193.6</v>
      </c>
      <c r="I203" s="18">
        <f t="shared" si="30"/>
        <v>0.0674373795761079</v>
      </c>
    </row>
    <row r="204" spans="1:9" ht="47.25">
      <c r="A204" s="24"/>
      <c r="B204" s="24"/>
      <c r="C204" s="24" t="s">
        <v>54</v>
      </c>
      <c r="D204" s="24"/>
      <c r="E204" s="21" t="s">
        <v>55</v>
      </c>
      <c r="F204" s="17">
        <f>F205+F206</f>
        <v>374.9</v>
      </c>
      <c r="G204" s="17">
        <f>G205+G206</f>
        <v>45</v>
      </c>
      <c r="H204" s="17">
        <f t="shared" si="29"/>
        <v>329.9</v>
      </c>
      <c r="I204" s="18">
        <f t="shared" si="30"/>
        <v>0.1200320085356095</v>
      </c>
    </row>
    <row r="205" spans="1:9" ht="31.5">
      <c r="A205" s="24"/>
      <c r="B205" s="24"/>
      <c r="C205" s="24"/>
      <c r="D205" s="24" t="s">
        <v>168</v>
      </c>
      <c r="E205" s="21" t="s">
        <v>256</v>
      </c>
      <c r="F205" s="17">
        <f>5+324.9</f>
        <v>329.9</v>
      </c>
      <c r="G205" s="17">
        <v>0</v>
      </c>
      <c r="H205" s="17">
        <f t="shared" si="29"/>
        <v>329.9</v>
      </c>
      <c r="I205" s="18">
        <f t="shared" si="30"/>
        <v>0</v>
      </c>
    </row>
    <row r="206" spans="1:9" ht="15.75">
      <c r="A206" s="24"/>
      <c r="B206" s="24"/>
      <c r="C206" s="24"/>
      <c r="D206" s="24" t="s">
        <v>169</v>
      </c>
      <c r="E206" s="21" t="s">
        <v>170</v>
      </c>
      <c r="F206" s="17">
        <v>45</v>
      </c>
      <c r="G206" s="17">
        <v>45</v>
      </c>
      <c r="H206" s="17">
        <f t="shared" si="29"/>
        <v>0</v>
      </c>
      <c r="I206" s="18">
        <f t="shared" si="30"/>
        <v>1</v>
      </c>
    </row>
    <row r="207" spans="1:9" ht="47.25">
      <c r="A207" s="24"/>
      <c r="B207" s="24"/>
      <c r="C207" s="24" t="s">
        <v>21</v>
      </c>
      <c r="D207" s="24"/>
      <c r="E207" s="21" t="s">
        <v>23</v>
      </c>
      <c r="F207" s="17">
        <f>F208+F218+F215+F212+F223+F220</f>
        <v>37568.700000000004</v>
      </c>
      <c r="G207" s="17">
        <f>G208+G218+G215+G212+G223+G220</f>
        <v>18251.600000000002</v>
      </c>
      <c r="H207" s="17">
        <f t="shared" si="29"/>
        <v>19317.100000000002</v>
      </c>
      <c r="I207" s="18">
        <f t="shared" si="30"/>
        <v>0.48581931235310244</v>
      </c>
    </row>
    <row r="208" spans="1:9" ht="47.25">
      <c r="A208" s="24"/>
      <c r="B208" s="24"/>
      <c r="C208" s="24" t="s">
        <v>22</v>
      </c>
      <c r="D208" s="24"/>
      <c r="E208" s="21" t="s">
        <v>254</v>
      </c>
      <c r="F208" s="17">
        <f>SUM(F209:F211)</f>
        <v>33639.8</v>
      </c>
      <c r="G208" s="17">
        <f>SUM(G209:G211)</f>
        <v>16871.4</v>
      </c>
      <c r="H208" s="17">
        <f t="shared" si="29"/>
        <v>16768.4</v>
      </c>
      <c r="I208" s="18">
        <f t="shared" si="30"/>
        <v>0.5015309246785058</v>
      </c>
    </row>
    <row r="209" spans="1:9" ht="94.5">
      <c r="A209" s="24"/>
      <c r="B209" s="24"/>
      <c r="C209" s="24"/>
      <c r="D209" s="24" t="s">
        <v>167</v>
      </c>
      <c r="E209" s="21" t="s">
        <v>255</v>
      </c>
      <c r="F209" s="17">
        <v>28579.9</v>
      </c>
      <c r="G209" s="17">
        <v>14998.4</v>
      </c>
      <c r="H209" s="17">
        <f t="shared" si="29"/>
        <v>13581.500000000002</v>
      </c>
      <c r="I209" s="18">
        <f t="shared" si="30"/>
        <v>0.524788400239329</v>
      </c>
    </row>
    <row r="210" spans="1:9" ht="31.5">
      <c r="A210" s="24"/>
      <c r="B210" s="24"/>
      <c r="C210" s="24"/>
      <c r="D210" s="24" t="s">
        <v>168</v>
      </c>
      <c r="E210" s="21" t="s">
        <v>256</v>
      </c>
      <c r="F210" s="17">
        <v>4964</v>
      </c>
      <c r="G210" s="17">
        <v>1825.8</v>
      </c>
      <c r="H210" s="17">
        <f t="shared" si="29"/>
        <v>3138.2</v>
      </c>
      <c r="I210" s="18">
        <f t="shared" si="30"/>
        <v>0.3678082191780822</v>
      </c>
    </row>
    <row r="211" spans="1:9" ht="15.75">
      <c r="A211" s="24"/>
      <c r="B211" s="24"/>
      <c r="C211" s="24"/>
      <c r="D211" s="24" t="s">
        <v>169</v>
      </c>
      <c r="E211" s="21" t="s">
        <v>170</v>
      </c>
      <c r="F211" s="17">
        <v>95.9</v>
      </c>
      <c r="G211" s="17">
        <v>47.2</v>
      </c>
      <c r="H211" s="17">
        <f t="shared" si="29"/>
        <v>48.7</v>
      </c>
      <c r="I211" s="18">
        <f t="shared" si="30"/>
        <v>0.4921793534932221</v>
      </c>
    </row>
    <row r="212" spans="1:9" ht="47.25">
      <c r="A212" s="24"/>
      <c r="B212" s="24"/>
      <c r="C212" s="24" t="s">
        <v>385</v>
      </c>
      <c r="D212" s="24"/>
      <c r="E212" s="21" t="s">
        <v>386</v>
      </c>
      <c r="F212" s="17">
        <f>F213+F214</f>
        <v>3421.1</v>
      </c>
      <c r="G212" s="17">
        <f>G213+G214</f>
        <v>1159.5</v>
      </c>
      <c r="H212" s="17">
        <f t="shared" si="29"/>
        <v>2261.6</v>
      </c>
      <c r="I212" s="18">
        <f t="shared" si="30"/>
        <v>0.3389260764081728</v>
      </c>
    </row>
    <row r="213" spans="1:9" ht="94.5">
      <c r="A213" s="24"/>
      <c r="B213" s="24"/>
      <c r="C213" s="24"/>
      <c r="D213" s="24" t="s">
        <v>167</v>
      </c>
      <c r="E213" s="21" t="s">
        <v>255</v>
      </c>
      <c r="F213" s="17">
        <v>3146.4</v>
      </c>
      <c r="G213" s="17">
        <v>1141</v>
      </c>
      <c r="H213" s="17">
        <f t="shared" si="29"/>
        <v>2005.4</v>
      </c>
      <c r="I213" s="18">
        <f t="shared" si="30"/>
        <v>0.3626366641240783</v>
      </c>
    </row>
    <row r="214" spans="1:9" ht="31.5">
      <c r="A214" s="24"/>
      <c r="B214" s="24"/>
      <c r="C214" s="24"/>
      <c r="D214" s="24" t="s">
        <v>168</v>
      </c>
      <c r="E214" s="21" t="s">
        <v>256</v>
      </c>
      <c r="F214" s="17">
        <v>274.7</v>
      </c>
      <c r="G214" s="17">
        <v>18.5</v>
      </c>
      <c r="H214" s="17">
        <f t="shared" si="29"/>
        <v>256.2</v>
      </c>
      <c r="I214" s="18">
        <f t="shared" si="30"/>
        <v>0.0673461958500182</v>
      </c>
    </row>
    <row r="215" spans="1:9" ht="63.75" customHeight="1">
      <c r="A215" s="24"/>
      <c r="B215" s="24"/>
      <c r="C215" s="24" t="s">
        <v>384</v>
      </c>
      <c r="D215" s="24"/>
      <c r="E215" s="21" t="s">
        <v>383</v>
      </c>
      <c r="F215" s="17">
        <f>F216+F217</f>
        <v>474</v>
      </c>
      <c r="G215" s="17">
        <f>G216+G217</f>
        <v>220</v>
      </c>
      <c r="H215" s="17">
        <f t="shared" si="29"/>
        <v>254</v>
      </c>
      <c r="I215" s="18">
        <f t="shared" si="30"/>
        <v>0.4641350210970464</v>
      </c>
    </row>
    <row r="216" spans="1:9" ht="94.5">
      <c r="A216" s="24"/>
      <c r="B216" s="24"/>
      <c r="C216" s="24"/>
      <c r="D216" s="24" t="s">
        <v>167</v>
      </c>
      <c r="E216" s="21" t="s">
        <v>255</v>
      </c>
      <c r="F216" s="17">
        <v>265.5</v>
      </c>
      <c r="G216" s="17">
        <v>180</v>
      </c>
      <c r="H216" s="17">
        <f t="shared" si="29"/>
        <v>85.5</v>
      </c>
      <c r="I216" s="18">
        <f t="shared" si="30"/>
        <v>0.6779661016949152</v>
      </c>
    </row>
    <row r="217" spans="1:9" ht="31.5">
      <c r="A217" s="24"/>
      <c r="B217" s="24"/>
      <c r="C217" s="24"/>
      <c r="D217" s="24" t="s">
        <v>168</v>
      </c>
      <c r="E217" s="21" t="s">
        <v>256</v>
      </c>
      <c r="F217" s="17">
        <v>208.5</v>
      </c>
      <c r="G217" s="17">
        <v>40</v>
      </c>
      <c r="H217" s="17">
        <f t="shared" si="29"/>
        <v>168.5</v>
      </c>
      <c r="I217" s="18">
        <f t="shared" si="30"/>
        <v>0.19184652278177458</v>
      </c>
    </row>
    <row r="218" spans="1:9" ht="31.5">
      <c r="A218" s="24"/>
      <c r="B218" s="24"/>
      <c r="C218" s="24" t="s">
        <v>382</v>
      </c>
      <c r="D218" s="24"/>
      <c r="E218" s="21" t="s">
        <v>193</v>
      </c>
      <c r="F218" s="17">
        <f>F219</f>
        <v>14.5</v>
      </c>
      <c r="G218" s="17">
        <f>G219</f>
        <v>0</v>
      </c>
      <c r="H218" s="17">
        <f t="shared" si="29"/>
        <v>14.5</v>
      </c>
      <c r="I218" s="18">
        <f t="shared" si="30"/>
        <v>0</v>
      </c>
    </row>
    <row r="219" spans="1:9" ht="31.5">
      <c r="A219" s="24"/>
      <c r="B219" s="24"/>
      <c r="C219" s="24"/>
      <c r="D219" s="24" t="s">
        <v>168</v>
      </c>
      <c r="E219" s="21" t="s">
        <v>256</v>
      </c>
      <c r="F219" s="17">
        <v>14.5</v>
      </c>
      <c r="G219" s="17">
        <v>0</v>
      </c>
      <c r="H219" s="17">
        <f t="shared" si="29"/>
        <v>14.5</v>
      </c>
      <c r="I219" s="18">
        <f t="shared" si="30"/>
        <v>0</v>
      </c>
    </row>
    <row r="220" spans="1:9" ht="114.75" customHeight="1">
      <c r="A220" s="24"/>
      <c r="B220" s="24"/>
      <c r="C220" s="24" t="s">
        <v>111</v>
      </c>
      <c r="D220" s="24"/>
      <c r="E220" s="21" t="s">
        <v>112</v>
      </c>
      <c r="F220" s="17">
        <f>F221+F222</f>
        <v>17.9</v>
      </c>
      <c r="G220" s="17">
        <f>G221+G222</f>
        <v>0</v>
      </c>
      <c r="H220" s="17">
        <f t="shared" si="29"/>
        <v>17.9</v>
      </c>
      <c r="I220" s="18">
        <f t="shared" si="30"/>
        <v>0</v>
      </c>
    </row>
    <row r="221" spans="1:9" ht="94.5">
      <c r="A221" s="24"/>
      <c r="B221" s="24"/>
      <c r="C221" s="24"/>
      <c r="D221" s="24" t="s">
        <v>167</v>
      </c>
      <c r="E221" s="21" t="s">
        <v>255</v>
      </c>
      <c r="F221" s="17">
        <v>10.4</v>
      </c>
      <c r="G221" s="17">
        <v>0</v>
      </c>
      <c r="H221" s="17">
        <f t="shared" si="29"/>
        <v>10.4</v>
      </c>
      <c r="I221" s="18">
        <f t="shared" si="30"/>
        <v>0</v>
      </c>
    </row>
    <row r="222" spans="1:9" ht="31.5">
      <c r="A222" s="24"/>
      <c r="B222" s="24"/>
      <c r="C222" s="24"/>
      <c r="D222" s="24" t="s">
        <v>168</v>
      </c>
      <c r="E222" s="21" t="s">
        <v>256</v>
      </c>
      <c r="F222" s="17">
        <v>7.5</v>
      </c>
      <c r="G222" s="17">
        <v>0</v>
      </c>
      <c r="H222" s="17">
        <f t="shared" si="29"/>
        <v>7.5</v>
      </c>
      <c r="I222" s="18">
        <f t="shared" si="30"/>
        <v>0</v>
      </c>
    </row>
    <row r="223" spans="1:9" ht="94.5">
      <c r="A223" s="24"/>
      <c r="B223" s="24"/>
      <c r="C223" s="24" t="s">
        <v>107</v>
      </c>
      <c r="D223" s="24"/>
      <c r="E223" s="21" t="s">
        <v>108</v>
      </c>
      <c r="F223" s="17">
        <f>F224</f>
        <v>1.4</v>
      </c>
      <c r="G223" s="17">
        <f>G224</f>
        <v>0.7</v>
      </c>
      <c r="H223" s="17">
        <f t="shared" si="29"/>
        <v>0.7</v>
      </c>
      <c r="I223" s="18">
        <f t="shared" si="30"/>
        <v>0.5</v>
      </c>
    </row>
    <row r="224" spans="1:9" ht="31.5">
      <c r="A224" s="24"/>
      <c r="B224" s="24"/>
      <c r="C224" s="24"/>
      <c r="D224" s="24" t="s">
        <v>168</v>
      </c>
      <c r="E224" s="21" t="s">
        <v>256</v>
      </c>
      <c r="F224" s="17">
        <v>1.4</v>
      </c>
      <c r="G224" s="17">
        <v>0.7</v>
      </c>
      <c r="H224" s="17">
        <f t="shared" si="29"/>
        <v>0.7</v>
      </c>
      <c r="I224" s="18">
        <f t="shared" si="30"/>
        <v>0.5</v>
      </c>
    </row>
    <row r="225" spans="1:9" ht="67.5" customHeight="1">
      <c r="A225" s="24"/>
      <c r="B225" s="24"/>
      <c r="C225" s="24" t="s">
        <v>63</v>
      </c>
      <c r="D225" s="24"/>
      <c r="E225" s="21" t="s">
        <v>64</v>
      </c>
      <c r="F225" s="17">
        <f>F226+F229+F232</f>
        <v>118.69999999999999</v>
      </c>
      <c r="G225" s="17">
        <f>G226+G229+G232</f>
        <v>60.5</v>
      </c>
      <c r="H225" s="17">
        <f t="shared" si="29"/>
        <v>58.19999999999999</v>
      </c>
      <c r="I225" s="18">
        <f t="shared" si="30"/>
        <v>0.5096882898062343</v>
      </c>
    </row>
    <row r="226" spans="1:9" ht="79.5" customHeight="1">
      <c r="A226" s="24"/>
      <c r="B226" s="24"/>
      <c r="C226" s="25" t="s">
        <v>438</v>
      </c>
      <c r="D226" s="24"/>
      <c r="E226" s="21" t="s">
        <v>439</v>
      </c>
      <c r="F226" s="17">
        <f>SUM(F227:F228)</f>
        <v>109.5</v>
      </c>
      <c r="G226" s="17">
        <f>SUM(G227:G228)</f>
        <v>54.699999999999996</v>
      </c>
      <c r="H226" s="17">
        <f t="shared" si="29"/>
        <v>54.800000000000004</v>
      </c>
      <c r="I226" s="18">
        <f t="shared" si="30"/>
        <v>0.4995433789954338</v>
      </c>
    </row>
    <row r="227" spans="1:9" ht="94.5">
      <c r="A227" s="24"/>
      <c r="B227" s="24"/>
      <c r="C227" s="24"/>
      <c r="D227" s="24" t="s">
        <v>167</v>
      </c>
      <c r="E227" s="21" t="s">
        <v>255</v>
      </c>
      <c r="F227" s="17">
        <v>87.6</v>
      </c>
      <c r="G227" s="17">
        <f>54.8-0.1</f>
        <v>54.699999999999996</v>
      </c>
      <c r="H227" s="17">
        <f t="shared" si="29"/>
        <v>32.9</v>
      </c>
      <c r="I227" s="18">
        <f t="shared" si="30"/>
        <v>0.6244292237442922</v>
      </c>
    </row>
    <row r="228" spans="1:9" ht="31.5">
      <c r="A228" s="24"/>
      <c r="B228" s="24"/>
      <c r="C228" s="24"/>
      <c r="D228" s="24" t="s">
        <v>168</v>
      </c>
      <c r="E228" s="21" t="s">
        <v>256</v>
      </c>
      <c r="F228" s="17">
        <v>21.9</v>
      </c>
      <c r="G228" s="17">
        <v>0</v>
      </c>
      <c r="H228" s="17">
        <f t="shared" si="29"/>
        <v>21.9</v>
      </c>
      <c r="I228" s="18">
        <f t="shared" si="30"/>
        <v>0</v>
      </c>
    </row>
    <row r="229" spans="1:9" ht="34.5" customHeight="1">
      <c r="A229" s="24"/>
      <c r="B229" s="24"/>
      <c r="C229" s="24" t="s">
        <v>440</v>
      </c>
      <c r="D229" s="24"/>
      <c r="E229" s="21" t="s">
        <v>441</v>
      </c>
      <c r="F229" s="17">
        <f>SUM(F230:F231)</f>
        <v>5.1</v>
      </c>
      <c r="G229" s="17">
        <f>SUM(G230:G231)</f>
        <v>1.7</v>
      </c>
      <c r="H229" s="17">
        <f t="shared" si="29"/>
        <v>3.3999999999999995</v>
      </c>
      <c r="I229" s="18">
        <f t="shared" si="30"/>
        <v>0.33333333333333337</v>
      </c>
    </row>
    <row r="230" spans="1:9" ht="94.5">
      <c r="A230" s="24"/>
      <c r="B230" s="24"/>
      <c r="C230" s="24"/>
      <c r="D230" s="24" t="s">
        <v>167</v>
      </c>
      <c r="E230" s="21" t="s">
        <v>255</v>
      </c>
      <c r="F230" s="17">
        <v>3.7</v>
      </c>
      <c r="G230" s="17">
        <v>1.7</v>
      </c>
      <c r="H230" s="17">
        <f t="shared" si="29"/>
        <v>2</v>
      </c>
      <c r="I230" s="18">
        <f t="shared" si="30"/>
        <v>0.45945945945945943</v>
      </c>
    </row>
    <row r="231" spans="1:9" ht="31.5">
      <c r="A231" s="24"/>
      <c r="B231" s="24"/>
      <c r="C231" s="24"/>
      <c r="D231" s="24" t="s">
        <v>168</v>
      </c>
      <c r="E231" s="21" t="s">
        <v>256</v>
      </c>
      <c r="F231" s="17">
        <v>1.4</v>
      </c>
      <c r="G231" s="17">
        <v>0</v>
      </c>
      <c r="H231" s="17">
        <f t="shared" si="29"/>
        <v>1.4</v>
      </c>
      <c r="I231" s="18">
        <f t="shared" si="30"/>
        <v>0</v>
      </c>
    </row>
    <row r="232" spans="1:9" ht="80.25" customHeight="1">
      <c r="A232" s="24"/>
      <c r="B232" s="24"/>
      <c r="C232" s="24" t="s">
        <v>442</v>
      </c>
      <c r="D232" s="24"/>
      <c r="E232" s="21" t="s">
        <v>443</v>
      </c>
      <c r="F232" s="17">
        <f>SUM(F233:F233)</f>
        <v>4.1</v>
      </c>
      <c r="G232" s="17">
        <f>SUM(G233:G233)</f>
        <v>4.1</v>
      </c>
      <c r="H232" s="17">
        <f t="shared" si="29"/>
        <v>0</v>
      </c>
      <c r="I232" s="18">
        <f t="shared" si="30"/>
        <v>1</v>
      </c>
    </row>
    <row r="233" spans="1:9" ht="31.5">
      <c r="A233" s="24"/>
      <c r="B233" s="24"/>
      <c r="C233" s="24"/>
      <c r="D233" s="24" t="s">
        <v>168</v>
      </c>
      <c r="E233" s="21" t="s">
        <v>256</v>
      </c>
      <c r="F233" s="17">
        <v>4.1</v>
      </c>
      <c r="G233" s="17">
        <v>4.1</v>
      </c>
      <c r="H233" s="17">
        <f t="shared" si="29"/>
        <v>0</v>
      </c>
      <c r="I233" s="18">
        <f t="shared" si="30"/>
        <v>1</v>
      </c>
    </row>
    <row r="234" spans="1:9" ht="18.75" customHeight="1">
      <c r="A234" s="24"/>
      <c r="B234" s="24" t="s">
        <v>183</v>
      </c>
      <c r="C234" s="24"/>
      <c r="D234" s="24"/>
      <c r="E234" s="21" t="s">
        <v>184</v>
      </c>
      <c r="F234" s="17">
        <f>F246+F250+F256+F264+F280+F235</f>
        <v>27405.300000000003</v>
      </c>
      <c r="G234" s="17">
        <f>G246+G250+G256+G264+G280+G235</f>
        <v>10733.1</v>
      </c>
      <c r="H234" s="17">
        <f t="shared" si="29"/>
        <v>16672.200000000004</v>
      </c>
      <c r="I234" s="18">
        <f t="shared" si="30"/>
        <v>0.39164322229641707</v>
      </c>
    </row>
    <row r="235" spans="1:9" ht="60.75" customHeight="1">
      <c r="A235" s="24"/>
      <c r="B235" s="24"/>
      <c r="C235" s="24" t="s">
        <v>196</v>
      </c>
      <c r="D235" s="24"/>
      <c r="E235" s="21" t="s">
        <v>71</v>
      </c>
      <c r="F235" s="17">
        <f>F236+F242</f>
        <v>589.1999999999999</v>
      </c>
      <c r="G235" s="17">
        <f>G236+G242</f>
        <v>132</v>
      </c>
      <c r="H235" s="17">
        <f t="shared" si="29"/>
        <v>457.19999999999993</v>
      </c>
      <c r="I235" s="18">
        <f t="shared" si="30"/>
        <v>0.22403258655804484</v>
      </c>
    </row>
    <row r="236" spans="1:9" ht="94.5">
      <c r="A236" s="24"/>
      <c r="B236" s="24"/>
      <c r="C236" s="24" t="s">
        <v>70</v>
      </c>
      <c r="D236" s="24"/>
      <c r="E236" s="21" t="s">
        <v>72</v>
      </c>
      <c r="F236" s="17">
        <f>F237+F239</f>
        <v>433.59999999999997</v>
      </c>
      <c r="G236" s="17">
        <f>G237+G239</f>
        <v>87.3</v>
      </c>
      <c r="H236" s="17">
        <f t="shared" si="29"/>
        <v>346.29999999999995</v>
      </c>
      <c r="I236" s="18">
        <f t="shared" si="30"/>
        <v>0.20133763837638377</v>
      </c>
    </row>
    <row r="237" spans="1:9" ht="53.25" customHeight="1">
      <c r="A237" s="24"/>
      <c r="B237" s="24"/>
      <c r="C237" s="24" t="s">
        <v>393</v>
      </c>
      <c r="D237" s="24"/>
      <c r="E237" s="21" t="s">
        <v>394</v>
      </c>
      <c r="F237" s="17">
        <f>F238</f>
        <v>12.2</v>
      </c>
      <c r="G237" s="17">
        <f>G238</f>
        <v>0</v>
      </c>
      <c r="H237" s="17">
        <f t="shared" si="29"/>
        <v>12.2</v>
      </c>
      <c r="I237" s="18">
        <f t="shared" si="30"/>
        <v>0</v>
      </c>
    </row>
    <row r="238" spans="1:9" ht="31.5">
      <c r="A238" s="24"/>
      <c r="B238" s="24"/>
      <c r="C238" s="24"/>
      <c r="D238" s="24" t="s">
        <v>168</v>
      </c>
      <c r="E238" s="21" t="s">
        <v>256</v>
      </c>
      <c r="F238" s="17">
        <v>12.2</v>
      </c>
      <c r="G238" s="17">
        <v>0</v>
      </c>
      <c r="H238" s="17">
        <f t="shared" si="29"/>
        <v>12.2</v>
      </c>
      <c r="I238" s="18">
        <f t="shared" si="30"/>
        <v>0</v>
      </c>
    </row>
    <row r="239" spans="1:9" ht="95.25" customHeight="1">
      <c r="A239" s="24"/>
      <c r="B239" s="24"/>
      <c r="C239" s="24" t="s">
        <v>113</v>
      </c>
      <c r="D239" s="24"/>
      <c r="E239" s="21" t="s">
        <v>114</v>
      </c>
      <c r="F239" s="17">
        <f>SUM(F240:F241)</f>
        <v>421.4</v>
      </c>
      <c r="G239" s="17">
        <f>SUM(G240:G241)</f>
        <v>87.3</v>
      </c>
      <c r="H239" s="17">
        <f t="shared" si="29"/>
        <v>334.09999999999997</v>
      </c>
      <c r="I239" s="18">
        <f t="shared" si="30"/>
        <v>0.20716658756525866</v>
      </c>
    </row>
    <row r="240" spans="1:9" ht="94.5">
      <c r="A240" s="24"/>
      <c r="B240" s="24"/>
      <c r="C240" s="24"/>
      <c r="D240" s="24" t="s">
        <v>167</v>
      </c>
      <c r="E240" s="21" t="s">
        <v>255</v>
      </c>
      <c r="F240" s="17">
        <v>249.4</v>
      </c>
      <c r="G240" s="17">
        <v>87.3</v>
      </c>
      <c r="H240" s="17">
        <f t="shared" si="29"/>
        <v>162.10000000000002</v>
      </c>
      <c r="I240" s="18">
        <f t="shared" si="30"/>
        <v>0.3500400962309543</v>
      </c>
    </row>
    <row r="241" spans="1:9" ht="31.5">
      <c r="A241" s="24"/>
      <c r="B241" s="24"/>
      <c r="C241" s="24"/>
      <c r="D241" s="24" t="s">
        <v>168</v>
      </c>
      <c r="E241" s="21" t="s">
        <v>256</v>
      </c>
      <c r="F241" s="17">
        <v>172</v>
      </c>
      <c r="G241" s="17">
        <v>0</v>
      </c>
      <c r="H241" s="17">
        <f t="shared" si="29"/>
        <v>172</v>
      </c>
      <c r="I241" s="18">
        <f t="shared" si="30"/>
        <v>0</v>
      </c>
    </row>
    <row r="242" spans="1:9" ht="110.25" customHeight="1">
      <c r="A242" s="24"/>
      <c r="B242" s="24"/>
      <c r="C242" s="24" t="s">
        <v>78</v>
      </c>
      <c r="D242" s="24"/>
      <c r="E242" s="21" t="s">
        <v>80</v>
      </c>
      <c r="F242" s="17">
        <f>F243</f>
        <v>155.6</v>
      </c>
      <c r="G242" s="17">
        <f>G243</f>
        <v>44.7</v>
      </c>
      <c r="H242" s="17">
        <f t="shared" si="29"/>
        <v>110.89999999999999</v>
      </c>
      <c r="I242" s="18">
        <f t="shared" si="30"/>
        <v>0.2872750642673522</v>
      </c>
    </row>
    <row r="243" spans="1:9" ht="18" customHeight="1">
      <c r="A243" s="24"/>
      <c r="B243" s="24"/>
      <c r="C243" s="24" t="s">
        <v>106</v>
      </c>
      <c r="D243" s="24"/>
      <c r="E243" s="21" t="s">
        <v>220</v>
      </c>
      <c r="F243" s="17">
        <f>SUM(F244:F245)</f>
        <v>155.6</v>
      </c>
      <c r="G243" s="17">
        <f>SUM(G244:G245)</f>
        <v>44.7</v>
      </c>
      <c r="H243" s="17">
        <f t="shared" si="29"/>
        <v>110.89999999999999</v>
      </c>
      <c r="I243" s="18">
        <f t="shared" si="30"/>
        <v>0.2872750642673522</v>
      </c>
    </row>
    <row r="244" spans="1:9" ht="94.5">
      <c r="A244" s="24"/>
      <c r="B244" s="24"/>
      <c r="C244" s="24"/>
      <c r="D244" s="24" t="s">
        <v>167</v>
      </c>
      <c r="E244" s="21" t="s">
        <v>255</v>
      </c>
      <c r="F244" s="17">
        <f>150.6-0.1+0.1</f>
        <v>150.6</v>
      </c>
      <c r="G244" s="17">
        <v>44.7</v>
      </c>
      <c r="H244" s="17">
        <f t="shared" si="29"/>
        <v>105.89999999999999</v>
      </c>
      <c r="I244" s="18">
        <f t="shared" si="30"/>
        <v>0.2968127490039841</v>
      </c>
    </row>
    <row r="245" spans="1:9" ht="31.5">
      <c r="A245" s="24"/>
      <c r="B245" s="24"/>
      <c r="C245" s="24"/>
      <c r="D245" s="24" t="s">
        <v>168</v>
      </c>
      <c r="E245" s="21" t="s">
        <v>256</v>
      </c>
      <c r="F245" s="17">
        <v>5</v>
      </c>
      <c r="G245" s="17">
        <v>0</v>
      </c>
      <c r="H245" s="17">
        <f t="shared" si="29"/>
        <v>5</v>
      </c>
      <c r="I245" s="18">
        <f t="shared" si="30"/>
        <v>0</v>
      </c>
    </row>
    <row r="246" spans="1:9" ht="69.75" customHeight="1">
      <c r="A246" s="24"/>
      <c r="B246" s="24"/>
      <c r="C246" s="24" t="s">
        <v>180</v>
      </c>
      <c r="D246" s="24"/>
      <c r="E246" s="21" t="s">
        <v>58</v>
      </c>
      <c r="F246" s="17">
        <f aca="true" t="shared" si="31" ref="F246:G248">F247</f>
        <v>1000</v>
      </c>
      <c r="G246" s="17">
        <f t="shared" si="31"/>
        <v>0</v>
      </c>
      <c r="H246" s="17">
        <f t="shared" si="29"/>
        <v>1000</v>
      </c>
      <c r="I246" s="18">
        <f t="shared" si="30"/>
        <v>0</v>
      </c>
    </row>
    <row r="247" spans="1:9" ht="110.25">
      <c r="A247" s="24"/>
      <c r="B247" s="24"/>
      <c r="C247" s="24" t="s">
        <v>59</v>
      </c>
      <c r="D247" s="24"/>
      <c r="E247" s="21" t="s">
        <v>60</v>
      </c>
      <c r="F247" s="17">
        <f t="shared" si="31"/>
        <v>1000</v>
      </c>
      <c r="G247" s="17">
        <f t="shared" si="31"/>
        <v>0</v>
      </c>
      <c r="H247" s="17">
        <f t="shared" si="29"/>
        <v>1000</v>
      </c>
      <c r="I247" s="18">
        <f t="shared" si="30"/>
        <v>0</v>
      </c>
    </row>
    <row r="248" spans="1:9" ht="47.25">
      <c r="A248" s="24"/>
      <c r="B248" s="24"/>
      <c r="C248" s="24" t="s">
        <v>61</v>
      </c>
      <c r="D248" s="24"/>
      <c r="E248" s="21" t="s">
        <v>62</v>
      </c>
      <c r="F248" s="17">
        <f t="shared" si="31"/>
        <v>1000</v>
      </c>
      <c r="G248" s="17">
        <f t="shared" si="31"/>
        <v>0</v>
      </c>
      <c r="H248" s="17">
        <f t="shared" si="29"/>
        <v>1000</v>
      </c>
      <c r="I248" s="18">
        <f t="shared" si="30"/>
        <v>0</v>
      </c>
    </row>
    <row r="249" spans="1:9" ht="31.5">
      <c r="A249" s="24"/>
      <c r="B249" s="24"/>
      <c r="C249" s="24"/>
      <c r="D249" s="24" t="s">
        <v>168</v>
      </c>
      <c r="E249" s="21" t="s">
        <v>256</v>
      </c>
      <c r="F249" s="17">
        <v>1000</v>
      </c>
      <c r="G249" s="17">
        <v>0</v>
      </c>
      <c r="H249" s="17">
        <f t="shared" si="29"/>
        <v>1000</v>
      </c>
      <c r="I249" s="18">
        <f t="shared" si="30"/>
        <v>0</v>
      </c>
    </row>
    <row r="250" spans="1:9" ht="84" customHeight="1">
      <c r="A250" s="24"/>
      <c r="B250" s="24"/>
      <c r="C250" s="24" t="s">
        <v>45</v>
      </c>
      <c r="D250" s="24"/>
      <c r="E250" s="21" t="s">
        <v>46</v>
      </c>
      <c r="F250" s="17">
        <f>F251</f>
        <v>1933.7</v>
      </c>
      <c r="G250" s="17">
        <f>G251</f>
        <v>776.6</v>
      </c>
      <c r="H250" s="17">
        <f t="shared" si="29"/>
        <v>1157.1</v>
      </c>
      <c r="I250" s="18">
        <f t="shared" si="30"/>
        <v>0.4016134870972747</v>
      </c>
    </row>
    <row r="251" spans="1:9" ht="114" customHeight="1">
      <c r="A251" s="24"/>
      <c r="B251" s="24"/>
      <c r="C251" s="24" t="s">
        <v>47</v>
      </c>
      <c r="D251" s="24"/>
      <c r="E251" s="21" t="s">
        <v>48</v>
      </c>
      <c r="F251" s="17">
        <f>F252</f>
        <v>1933.7</v>
      </c>
      <c r="G251" s="17">
        <f>G252</f>
        <v>776.6</v>
      </c>
      <c r="H251" s="17">
        <f t="shared" si="29"/>
        <v>1157.1</v>
      </c>
      <c r="I251" s="18">
        <f t="shared" si="30"/>
        <v>0.4016134870972747</v>
      </c>
    </row>
    <row r="252" spans="1:9" ht="63">
      <c r="A252" s="24"/>
      <c r="B252" s="24"/>
      <c r="C252" s="24" t="s">
        <v>49</v>
      </c>
      <c r="D252" s="24"/>
      <c r="E252" s="21" t="s">
        <v>50</v>
      </c>
      <c r="F252" s="17">
        <f>F253+F254+F255</f>
        <v>1933.7</v>
      </c>
      <c r="G252" s="17">
        <f>G253+G254+G255</f>
        <v>776.6</v>
      </c>
      <c r="H252" s="17">
        <f t="shared" si="29"/>
        <v>1157.1</v>
      </c>
      <c r="I252" s="18">
        <f t="shared" si="30"/>
        <v>0.4016134870972747</v>
      </c>
    </row>
    <row r="253" spans="1:9" ht="31.5">
      <c r="A253" s="24"/>
      <c r="B253" s="24"/>
      <c r="C253" s="24"/>
      <c r="D253" s="24" t="s">
        <v>168</v>
      </c>
      <c r="E253" s="21" t="s">
        <v>256</v>
      </c>
      <c r="F253" s="17">
        <v>560.2</v>
      </c>
      <c r="G253" s="17">
        <v>70</v>
      </c>
      <c r="H253" s="17">
        <f t="shared" si="29"/>
        <v>490.20000000000005</v>
      </c>
      <c r="I253" s="18">
        <f t="shared" si="30"/>
        <v>0.12495537308104247</v>
      </c>
    </row>
    <row r="254" spans="1:9" ht="31.5">
      <c r="A254" s="24"/>
      <c r="B254" s="24"/>
      <c r="C254" s="24"/>
      <c r="D254" s="24" t="s">
        <v>172</v>
      </c>
      <c r="E254" s="21" t="s">
        <v>173</v>
      </c>
      <c r="F254" s="17">
        <v>801.5</v>
      </c>
      <c r="G254" s="17">
        <v>371.6</v>
      </c>
      <c r="H254" s="17">
        <f t="shared" si="29"/>
        <v>429.9</v>
      </c>
      <c r="I254" s="18">
        <f t="shared" si="30"/>
        <v>0.46363069245165317</v>
      </c>
    </row>
    <row r="255" spans="1:9" ht="48" customHeight="1">
      <c r="A255" s="24"/>
      <c r="B255" s="24"/>
      <c r="C255" s="24"/>
      <c r="D255" s="24" t="s">
        <v>189</v>
      </c>
      <c r="E255" s="21" t="s">
        <v>273</v>
      </c>
      <c r="F255" s="17">
        <v>572</v>
      </c>
      <c r="G255" s="17">
        <v>335</v>
      </c>
      <c r="H255" s="17">
        <f t="shared" si="29"/>
        <v>237</v>
      </c>
      <c r="I255" s="18">
        <f t="shared" si="30"/>
        <v>0.5856643356643356</v>
      </c>
    </row>
    <row r="256" spans="1:9" ht="47.25">
      <c r="A256" s="24"/>
      <c r="B256" s="24"/>
      <c r="C256" s="24" t="s">
        <v>21</v>
      </c>
      <c r="D256" s="24"/>
      <c r="E256" s="21" t="s">
        <v>23</v>
      </c>
      <c r="F256" s="17">
        <f>F257+F261</f>
        <v>21079.100000000002</v>
      </c>
      <c r="G256" s="17">
        <f>G257+G261</f>
        <v>9157.3</v>
      </c>
      <c r="H256" s="17">
        <f t="shared" si="29"/>
        <v>11921.800000000003</v>
      </c>
      <c r="I256" s="18">
        <f t="shared" si="30"/>
        <v>0.43442556845406105</v>
      </c>
    </row>
    <row r="257" spans="1:9" ht="31.5">
      <c r="A257" s="24"/>
      <c r="B257" s="24"/>
      <c r="C257" s="24" t="s">
        <v>98</v>
      </c>
      <c r="D257" s="24"/>
      <c r="E257" s="21" t="s">
        <v>188</v>
      </c>
      <c r="F257" s="17">
        <f>SUM(F258:F260)</f>
        <v>18706.7</v>
      </c>
      <c r="G257" s="17">
        <f>SUM(G258:G260)</f>
        <v>8116.299999999999</v>
      </c>
      <c r="H257" s="17">
        <f t="shared" si="29"/>
        <v>10590.400000000001</v>
      </c>
      <c r="I257" s="18">
        <f t="shared" si="30"/>
        <v>0.4338712867582203</v>
      </c>
    </row>
    <row r="258" spans="1:9" ht="94.5">
      <c r="A258" s="24"/>
      <c r="B258" s="24"/>
      <c r="C258" s="24"/>
      <c r="D258" s="24" t="s">
        <v>167</v>
      </c>
      <c r="E258" s="21" t="s">
        <v>255</v>
      </c>
      <c r="F258" s="17">
        <v>17841.4</v>
      </c>
      <c r="G258" s="17">
        <v>7691.5</v>
      </c>
      <c r="H258" s="17">
        <f t="shared" si="29"/>
        <v>10149.900000000001</v>
      </c>
      <c r="I258" s="18">
        <f t="shared" si="30"/>
        <v>0.43110406134047774</v>
      </c>
    </row>
    <row r="259" spans="1:9" ht="31.5">
      <c r="A259" s="24"/>
      <c r="B259" s="24"/>
      <c r="C259" s="24"/>
      <c r="D259" s="24" t="s">
        <v>168</v>
      </c>
      <c r="E259" s="21" t="s">
        <v>256</v>
      </c>
      <c r="F259" s="17">
        <v>789.8</v>
      </c>
      <c r="G259" s="17">
        <v>424.4</v>
      </c>
      <c r="H259" s="17">
        <f t="shared" si="29"/>
        <v>365.4</v>
      </c>
      <c r="I259" s="18">
        <f t="shared" si="30"/>
        <v>0.5373512281590276</v>
      </c>
    </row>
    <row r="260" spans="1:9" ht="15.75">
      <c r="A260" s="24"/>
      <c r="B260" s="24"/>
      <c r="C260" s="24"/>
      <c r="D260" s="24" t="s">
        <v>169</v>
      </c>
      <c r="E260" s="21" t="s">
        <v>170</v>
      </c>
      <c r="F260" s="17">
        <v>75.5</v>
      </c>
      <c r="G260" s="17">
        <v>0.4</v>
      </c>
      <c r="H260" s="17">
        <f t="shared" si="29"/>
        <v>75.1</v>
      </c>
      <c r="I260" s="18">
        <f t="shared" si="30"/>
        <v>0.005298013245033113</v>
      </c>
    </row>
    <row r="261" spans="1:9" ht="31.5">
      <c r="A261" s="24"/>
      <c r="B261" s="24"/>
      <c r="C261" s="24" t="s">
        <v>117</v>
      </c>
      <c r="D261" s="24"/>
      <c r="E261" s="21" t="s">
        <v>118</v>
      </c>
      <c r="F261" s="17">
        <f>F262+F263</f>
        <v>2372.4</v>
      </c>
      <c r="G261" s="17">
        <f>G262+G263</f>
        <v>1041</v>
      </c>
      <c r="H261" s="17">
        <f t="shared" si="29"/>
        <v>1331.4</v>
      </c>
      <c r="I261" s="18">
        <f t="shared" si="30"/>
        <v>0.4387961557916034</v>
      </c>
    </row>
    <row r="262" spans="1:9" ht="94.5">
      <c r="A262" s="24"/>
      <c r="B262" s="24"/>
      <c r="C262" s="24"/>
      <c r="D262" s="24" t="s">
        <v>167</v>
      </c>
      <c r="E262" s="21" t="s">
        <v>255</v>
      </c>
      <c r="F262" s="17">
        <v>1940.6</v>
      </c>
      <c r="G262" s="17">
        <v>905.9</v>
      </c>
      <c r="H262" s="17">
        <f t="shared" si="29"/>
        <v>1034.6999999999998</v>
      </c>
      <c r="I262" s="18">
        <f t="shared" si="30"/>
        <v>0.46681438730289604</v>
      </c>
    </row>
    <row r="263" spans="1:9" ht="31.5">
      <c r="A263" s="24"/>
      <c r="B263" s="24"/>
      <c r="C263" s="24"/>
      <c r="D263" s="24" t="s">
        <v>168</v>
      </c>
      <c r="E263" s="21" t="s">
        <v>256</v>
      </c>
      <c r="F263" s="17">
        <v>431.8</v>
      </c>
      <c r="G263" s="17">
        <f>135.1-0.1+0.1</f>
        <v>135.1</v>
      </c>
      <c r="H263" s="17">
        <f aca="true" t="shared" si="32" ref="H263:H336">F263-G263</f>
        <v>296.70000000000005</v>
      </c>
      <c r="I263" s="18">
        <f aca="true" t="shared" si="33" ref="I263:I336">G263/F263</f>
        <v>0.3128763316350162</v>
      </c>
    </row>
    <row r="264" spans="1:9" ht="63">
      <c r="A264" s="24"/>
      <c r="B264" s="24"/>
      <c r="C264" s="24" t="s">
        <v>63</v>
      </c>
      <c r="D264" s="24"/>
      <c r="E264" s="21" t="s">
        <v>64</v>
      </c>
      <c r="F264" s="17">
        <f>F265+F268+F270+F272+F274+F276+F278</f>
        <v>2551.2999999999997</v>
      </c>
      <c r="G264" s="17">
        <f>G265+G268+G270+G272+G274+G276+G278</f>
        <v>667.2</v>
      </c>
      <c r="H264" s="17">
        <f t="shared" si="32"/>
        <v>1884.0999999999997</v>
      </c>
      <c r="I264" s="18">
        <f t="shared" si="33"/>
        <v>0.2615137380943049</v>
      </c>
    </row>
    <row r="265" spans="1:9" ht="31.5">
      <c r="A265" s="24"/>
      <c r="B265" s="24"/>
      <c r="C265" s="24" t="s">
        <v>355</v>
      </c>
      <c r="D265" s="24"/>
      <c r="E265" s="21" t="s">
        <v>356</v>
      </c>
      <c r="F265" s="17">
        <f>F266+F267</f>
        <v>894</v>
      </c>
      <c r="G265" s="17">
        <f>G266+G267</f>
        <v>504.2</v>
      </c>
      <c r="H265" s="17">
        <f t="shared" si="32"/>
        <v>389.8</v>
      </c>
      <c r="I265" s="18">
        <f t="shared" si="33"/>
        <v>0.5639821029082774</v>
      </c>
    </row>
    <row r="266" spans="1:9" ht="31.5">
      <c r="A266" s="24"/>
      <c r="B266" s="24"/>
      <c r="C266" s="24"/>
      <c r="D266" s="24" t="s">
        <v>168</v>
      </c>
      <c r="E266" s="21" t="s">
        <v>256</v>
      </c>
      <c r="F266" s="17">
        <v>690</v>
      </c>
      <c r="G266" s="17">
        <v>504.2</v>
      </c>
      <c r="H266" s="17">
        <f t="shared" si="32"/>
        <v>185.8</v>
      </c>
      <c r="I266" s="18">
        <f t="shared" si="33"/>
        <v>0.7307246376811594</v>
      </c>
    </row>
    <row r="267" spans="1:9" ht="15.75">
      <c r="A267" s="24"/>
      <c r="B267" s="24"/>
      <c r="C267" s="24"/>
      <c r="D267" s="24" t="s">
        <v>169</v>
      </c>
      <c r="E267" s="21" t="s">
        <v>170</v>
      </c>
      <c r="F267" s="17">
        <v>204</v>
      </c>
      <c r="G267" s="17">
        <v>0</v>
      </c>
      <c r="H267" s="17">
        <f t="shared" si="32"/>
        <v>204</v>
      </c>
      <c r="I267" s="18">
        <f t="shared" si="33"/>
        <v>0</v>
      </c>
    </row>
    <row r="268" spans="1:9" ht="15.75">
      <c r="A268" s="24"/>
      <c r="B268" s="24"/>
      <c r="C268" s="24" t="s">
        <v>444</v>
      </c>
      <c r="D268" s="24"/>
      <c r="E268" s="21" t="s">
        <v>445</v>
      </c>
      <c r="F268" s="17">
        <f>F269</f>
        <v>170</v>
      </c>
      <c r="G268" s="17">
        <f>G269</f>
        <v>163</v>
      </c>
      <c r="H268" s="17">
        <f t="shared" si="32"/>
        <v>7</v>
      </c>
      <c r="I268" s="18">
        <f t="shared" si="33"/>
        <v>0.9588235294117647</v>
      </c>
    </row>
    <row r="269" spans="1:9" ht="31.5">
      <c r="A269" s="24"/>
      <c r="B269" s="24"/>
      <c r="C269" s="24"/>
      <c r="D269" s="24" t="s">
        <v>168</v>
      </c>
      <c r="E269" s="21" t="s">
        <v>256</v>
      </c>
      <c r="F269" s="17">
        <v>170</v>
      </c>
      <c r="G269" s="17">
        <v>163</v>
      </c>
      <c r="H269" s="17">
        <f t="shared" si="32"/>
        <v>7</v>
      </c>
      <c r="I269" s="18">
        <f t="shared" si="33"/>
        <v>0.9588235294117647</v>
      </c>
    </row>
    <row r="270" spans="1:9" ht="28.5" customHeight="1">
      <c r="A270" s="24"/>
      <c r="B270" s="24"/>
      <c r="C270" s="24" t="s">
        <v>446</v>
      </c>
      <c r="D270" s="24"/>
      <c r="E270" s="21" t="s">
        <v>447</v>
      </c>
      <c r="F270" s="17">
        <f>F271</f>
        <v>400</v>
      </c>
      <c r="G270" s="17">
        <f>G271</f>
        <v>0</v>
      </c>
      <c r="H270" s="17">
        <f t="shared" si="32"/>
        <v>400</v>
      </c>
      <c r="I270" s="18">
        <f t="shared" si="33"/>
        <v>0</v>
      </c>
    </row>
    <row r="271" spans="1:9" ht="31.5">
      <c r="A271" s="24"/>
      <c r="B271" s="24"/>
      <c r="C271" s="24"/>
      <c r="D271" s="24" t="s">
        <v>168</v>
      </c>
      <c r="E271" s="21" t="s">
        <v>256</v>
      </c>
      <c r="F271" s="17">
        <v>400</v>
      </c>
      <c r="G271" s="17">
        <v>0</v>
      </c>
      <c r="H271" s="17">
        <f t="shared" si="32"/>
        <v>400</v>
      </c>
      <c r="I271" s="18">
        <f t="shared" si="33"/>
        <v>0</v>
      </c>
    </row>
    <row r="272" spans="1:9" ht="48" customHeight="1">
      <c r="A272" s="24"/>
      <c r="B272" s="24"/>
      <c r="C272" s="24" t="s">
        <v>423</v>
      </c>
      <c r="D272" s="24"/>
      <c r="E272" s="21" t="s">
        <v>448</v>
      </c>
      <c r="F272" s="17">
        <f>F273</f>
        <v>840.1</v>
      </c>
      <c r="G272" s="17">
        <f>G273</f>
        <v>0</v>
      </c>
      <c r="H272" s="17">
        <f t="shared" si="32"/>
        <v>840.1</v>
      </c>
      <c r="I272" s="18">
        <f t="shared" si="33"/>
        <v>0</v>
      </c>
    </row>
    <row r="273" spans="1:9" ht="32.25" customHeight="1">
      <c r="A273" s="24"/>
      <c r="B273" s="24"/>
      <c r="C273" s="24"/>
      <c r="D273" s="24" t="s">
        <v>168</v>
      </c>
      <c r="E273" s="21" t="s">
        <v>256</v>
      </c>
      <c r="F273" s="17">
        <v>840.1</v>
      </c>
      <c r="G273" s="17">
        <v>0</v>
      </c>
      <c r="H273" s="17">
        <f t="shared" si="32"/>
        <v>840.1</v>
      </c>
      <c r="I273" s="18">
        <f t="shared" si="33"/>
        <v>0</v>
      </c>
    </row>
    <row r="274" spans="1:9" ht="167.25" customHeight="1">
      <c r="A274" s="24"/>
      <c r="B274" s="24"/>
      <c r="C274" s="24" t="s">
        <v>449</v>
      </c>
      <c r="D274" s="24"/>
      <c r="E274" s="21" t="s">
        <v>450</v>
      </c>
      <c r="F274" s="17">
        <f>F275</f>
        <v>165.4</v>
      </c>
      <c r="G274" s="17">
        <f>G275</f>
        <v>0</v>
      </c>
      <c r="H274" s="17">
        <f t="shared" si="32"/>
        <v>165.4</v>
      </c>
      <c r="I274" s="18">
        <f t="shared" si="33"/>
        <v>0</v>
      </c>
    </row>
    <row r="275" spans="1:9" ht="94.5">
      <c r="A275" s="24"/>
      <c r="B275" s="24"/>
      <c r="C275" s="24"/>
      <c r="D275" s="24" t="s">
        <v>167</v>
      </c>
      <c r="E275" s="21" t="s">
        <v>255</v>
      </c>
      <c r="F275" s="17">
        <f>165.5-0.1</f>
        <v>165.4</v>
      </c>
      <c r="G275" s="17">
        <v>0</v>
      </c>
      <c r="H275" s="17">
        <f t="shared" si="32"/>
        <v>165.4</v>
      </c>
      <c r="I275" s="18">
        <f t="shared" si="33"/>
        <v>0</v>
      </c>
    </row>
    <row r="276" spans="1:9" ht="51.75" customHeight="1">
      <c r="A276" s="24"/>
      <c r="B276" s="24"/>
      <c r="C276" s="24" t="s">
        <v>451</v>
      </c>
      <c r="D276" s="24"/>
      <c r="E276" s="21" t="s">
        <v>452</v>
      </c>
      <c r="F276" s="17">
        <f>F277</f>
        <v>38.6</v>
      </c>
      <c r="G276" s="17">
        <f>G277</f>
        <v>0</v>
      </c>
      <c r="H276" s="17">
        <f t="shared" si="32"/>
        <v>38.6</v>
      </c>
      <c r="I276" s="18">
        <f t="shared" si="33"/>
        <v>0</v>
      </c>
    </row>
    <row r="277" spans="1:9" ht="94.5">
      <c r="A277" s="24"/>
      <c r="B277" s="24"/>
      <c r="C277" s="24"/>
      <c r="D277" s="24" t="s">
        <v>167</v>
      </c>
      <c r="E277" s="21" t="s">
        <v>255</v>
      </c>
      <c r="F277" s="17">
        <v>38.6</v>
      </c>
      <c r="G277" s="17">
        <v>0</v>
      </c>
      <c r="H277" s="17">
        <f t="shared" si="32"/>
        <v>38.6</v>
      </c>
      <c r="I277" s="18">
        <f t="shared" si="33"/>
        <v>0</v>
      </c>
    </row>
    <row r="278" spans="1:9" ht="133.5" customHeight="1">
      <c r="A278" s="24"/>
      <c r="B278" s="24"/>
      <c r="C278" s="24" t="s">
        <v>453</v>
      </c>
      <c r="D278" s="24"/>
      <c r="E278" s="21" t="s">
        <v>454</v>
      </c>
      <c r="F278" s="17">
        <f>F279</f>
        <v>43.2</v>
      </c>
      <c r="G278" s="17">
        <f>G279</f>
        <v>0</v>
      </c>
      <c r="H278" s="17">
        <f t="shared" si="32"/>
        <v>43.2</v>
      </c>
      <c r="I278" s="18">
        <f t="shared" si="33"/>
        <v>0</v>
      </c>
    </row>
    <row r="279" spans="1:9" ht="94.5">
      <c r="A279" s="24"/>
      <c r="B279" s="24"/>
      <c r="C279" s="24"/>
      <c r="D279" s="24" t="s">
        <v>167</v>
      </c>
      <c r="E279" s="21" t="s">
        <v>255</v>
      </c>
      <c r="F279" s="17">
        <v>43.2</v>
      </c>
      <c r="G279" s="17">
        <v>0</v>
      </c>
      <c r="H279" s="17">
        <f t="shared" si="32"/>
        <v>43.2</v>
      </c>
      <c r="I279" s="18">
        <f t="shared" si="33"/>
        <v>0</v>
      </c>
    </row>
    <row r="280" spans="1:9" ht="31.5">
      <c r="A280" s="24"/>
      <c r="B280" s="24"/>
      <c r="C280" s="24" t="s">
        <v>343</v>
      </c>
      <c r="D280" s="24"/>
      <c r="E280" s="21" t="s">
        <v>345</v>
      </c>
      <c r="F280" s="17">
        <f>F281</f>
        <v>252</v>
      </c>
      <c r="G280" s="17">
        <f>G281</f>
        <v>0</v>
      </c>
      <c r="H280" s="17">
        <f t="shared" si="32"/>
        <v>252</v>
      </c>
      <c r="I280" s="18">
        <f t="shared" si="33"/>
        <v>0</v>
      </c>
    </row>
    <row r="281" spans="1:9" ht="63">
      <c r="A281" s="24"/>
      <c r="B281" s="24"/>
      <c r="C281" s="24" t="s">
        <v>346</v>
      </c>
      <c r="D281" s="24"/>
      <c r="E281" s="21" t="s">
        <v>347</v>
      </c>
      <c r="F281" s="17">
        <f>F282</f>
        <v>252</v>
      </c>
      <c r="G281" s="17">
        <f>G282</f>
        <v>0</v>
      </c>
      <c r="H281" s="17">
        <f t="shared" si="32"/>
        <v>252</v>
      </c>
      <c r="I281" s="18">
        <f t="shared" si="33"/>
        <v>0</v>
      </c>
    </row>
    <row r="282" spans="1:9" ht="31.5">
      <c r="A282" s="24"/>
      <c r="B282" s="24"/>
      <c r="C282" s="24"/>
      <c r="D282" s="24" t="s">
        <v>168</v>
      </c>
      <c r="E282" s="21" t="s">
        <v>256</v>
      </c>
      <c r="F282" s="17">
        <v>252</v>
      </c>
      <c r="G282" s="17">
        <v>0</v>
      </c>
      <c r="H282" s="17">
        <f t="shared" si="32"/>
        <v>252</v>
      </c>
      <c r="I282" s="18">
        <f t="shared" si="33"/>
        <v>0</v>
      </c>
    </row>
    <row r="283" spans="1:9" ht="42.75" customHeight="1">
      <c r="A283" s="24"/>
      <c r="B283" s="24" t="s">
        <v>190</v>
      </c>
      <c r="C283" s="24"/>
      <c r="D283" s="24"/>
      <c r="E283" s="21" t="s">
        <v>191</v>
      </c>
      <c r="F283" s="17">
        <f>F284</f>
        <v>8384.1</v>
      </c>
      <c r="G283" s="17">
        <f>G284</f>
        <v>4011.7999999999997</v>
      </c>
      <c r="H283" s="17">
        <f t="shared" si="32"/>
        <v>4372.300000000001</v>
      </c>
      <c r="I283" s="18">
        <f t="shared" si="33"/>
        <v>0.47850097207810016</v>
      </c>
    </row>
    <row r="284" spans="1:9" ht="63">
      <c r="A284" s="24"/>
      <c r="B284" s="24" t="s">
        <v>192</v>
      </c>
      <c r="C284" s="24"/>
      <c r="D284" s="24"/>
      <c r="E284" s="21" t="s">
        <v>283</v>
      </c>
      <c r="F284" s="17">
        <f>F285+F290</f>
        <v>8384.1</v>
      </c>
      <c r="G284" s="17">
        <f>G285+G290</f>
        <v>4011.7999999999997</v>
      </c>
      <c r="H284" s="17">
        <f t="shared" si="32"/>
        <v>4372.300000000001</v>
      </c>
      <c r="I284" s="18">
        <f t="shared" si="33"/>
        <v>0.47850097207810016</v>
      </c>
    </row>
    <row r="285" spans="1:9" ht="47.25">
      <c r="A285" s="24"/>
      <c r="B285" s="24"/>
      <c r="C285" s="24" t="s">
        <v>21</v>
      </c>
      <c r="D285" s="24"/>
      <c r="E285" s="21" t="s">
        <v>23</v>
      </c>
      <c r="F285" s="17">
        <f>F286</f>
        <v>8337.4</v>
      </c>
      <c r="G285" s="17">
        <f>G286</f>
        <v>3965.1</v>
      </c>
      <c r="H285" s="17">
        <f t="shared" si="32"/>
        <v>4372.299999999999</v>
      </c>
      <c r="I285" s="18">
        <f t="shared" si="33"/>
        <v>0.4755799170005038</v>
      </c>
    </row>
    <row r="286" spans="1:9" ht="31.5">
      <c r="A286" s="24"/>
      <c r="B286" s="24"/>
      <c r="C286" s="24" t="s">
        <v>98</v>
      </c>
      <c r="D286" s="24"/>
      <c r="E286" s="21" t="s">
        <v>188</v>
      </c>
      <c r="F286" s="17">
        <f>SUM(F287:F289)</f>
        <v>8337.4</v>
      </c>
      <c r="G286" s="17">
        <f>SUM(G287:G289)</f>
        <v>3965.1</v>
      </c>
      <c r="H286" s="17">
        <f t="shared" si="32"/>
        <v>4372.299999999999</v>
      </c>
      <c r="I286" s="18">
        <f t="shared" si="33"/>
        <v>0.4755799170005038</v>
      </c>
    </row>
    <row r="287" spans="1:9" ht="94.5">
      <c r="A287" s="24"/>
      <c r="B287" s="24"/>
      <c r="C287" s="24"/>
      <c r="D287" s="24" t="s">
        <v>167</v>
      </c>
      <c r="E287" s="21" t="s">
        <v>255</v>
      </c>
      <c r="F287" s="17">
        <v>7160.4</v>
      </c>
      <c r="G287" s="17">
        <v>3428.5</v>
      </c>
      <c r="H287" s="17">
        <f t="shared" si="32"/>
        <v>3731.8999999999996</v>
      </c>
      <c r="I287" s="18">
        <f t="shared" si="33"/>
        <v>0.4788140327356014</v>
      </c>
    </row>
    <row r="288" spans="1:9" ht="31.5">
      <c r="A288" s="24"/>
      <c r="B288" s="24"/>
      <c r="C288" s="24"/>
      <c r="D288" s="24" t="s">
        <v>168</v>
      </c>
      <c r="E288" s="21" t="s">
        <v>256</v>
      </c>
      <c r="F288" s="17">
        <f>1147.8-0.1</f>
        <v>1147.7</v>
      </c>
      <c r="G288" s="17">
        <v>530.4</v>
      </c>
      <c r="H288" s="17">
        <f t="shared" si="32"/>
        <v>617.3000000000001</v>
      </c>
      <c r="I288" s="18">
        <f t="shared" si="33"/>
        <v>0.4621416746536551</v>
      </c>
    </row>
    <row r="289" spans="1:9" ht="15.75">
      <c r="A289" s="24"/>
      <c r="B289" s="24"/>
      <c r="C289" s="24"/>
      <c r="D289" s="24" t="s">
        <v>169</v>
      </c>
      <c r="E289" s="21" t="s">
        <v>170</v>
      </c>
      <c r="F289" s="17">
        <v>29.3</v>
      </c>
      <c r="G289" s="17">
        <v>6.2</v>
      </c>
      <c r="H289" s="17">
        <f t="shared" si="32"/>
        <v>23.1</v>
      </c>
      <c r="I289" s="18">
        <f t="shared" si="33"/>
        <v>0.21160409556313994</v>
      </c>
    </row>
    <row r="290" spans="1:9" ht="71.25" customHeight="1">
      <c r="A290" s="24"/>
      <c r="B290" s="24"/>
      <c r="C290" s="24" t="s">
        <v>63</v>
      </c>
      <c r="D290" s="24"/>
      <c r="E290" s="21" t="s">
        <v>64</v>
      </c>
      <c r="F290" s="17">
        <f>F291</f>
        <v>46.7</v>
      </c>
      <c r="G290" s="17">
        <f>G291</f>
        <v>46.7</v>
      </c>
      <c r="H290" s="17">
        <f t="shared" si="32"/>
        <v>0</v>
      </c>
      <c r="I290" s="18">
        <f t="shared" si="33"/>
        <v>1</v>
      </c>
    </row>
    <row r="291" spans="1:9" ht="49.5" customHeight="1">
      <c r="A291" s="24"/>
      <c r="B291" s="24"/>
      <c r="C291" s="24" t="s">
        <v>455</v>
      </c>
      <c r="D291" s="24"/>
      <c r="E291" s="21" t="s">
        <v>456</v>
      </c>
      <c r="F291" s="17">
        <f>F292</f>
        <v>46.7</v>
      </c>
      <c r="G291" s="17">
        <f>G292</f>
        <v>46.7</v>
      </c>
      <c r="H291" s="17">
        <f t="shared" si="32"/>
        <v>0</v>
      </c>
      <c r="I291" s="18">
        <f t="shared" si="33"/>
        <v>1</v>
      </c>
    </row>
    <row r="292" spans="1:9" ht="31.5">
      <c r="A292" s="24"/>
      <c r="B292" s="24"/>
      <c r="C292" s="24"/>
      <c r="D292" s="24" t="s">
        <v>168</v>
      </c>
      <c r="E292" s="21" t="s">
        <v>256</v>
      </c>
      <c r="F292" s="17">
        <v>46.7</v>
      </c>
      <c r="G292" s="17">
        <v>46.7</v>
      </c>
      <c r="H292" s="17">
        <f t="shared" si="32"/>
        <v>0</v>
      </c>
      <c r="I292" s="18">
        <f t="shared" si="33"/>
        <v>1</v>
      </c>
    </row>
    <row r="293" spans="1:9" ht="15.75">
      <c r="A293" s="24"/>
      <c r="B293" s="24" t="s">
        <v>194</v>
      </c>
      <c r="C293" s="24"/>
      <c r="D293" s="24"/>
      <c r="E293" s="21" t="s">
        <v>195</v>
      </c>
      <c r="F293" s="17">
        <f>F294+F305+F317</f>
        <v>40835.899999999994</v>
      </c>
      <c r="G293" s="17">
        <f>G294+G305+G317</f>
        <v>14295.400000000001</v>
      </c>
      <c r="H293" s="17">
        <f t="shared" si="32"/>
        <v>26540.499999999993</v>
      </c>
      <c r="I293" s="18">
        <f t="shared" si="33"/>
        <v>0.3500694242076213</v>
      </c>
    </row>
    <row r="294" spans="1:9" ht="15.75">
      <c r="A294" s="24"/>
      <c r="B294" s="24" t="s">
        <v>201</v>
      </c>
      <c r="C294" s="24"/>
      <c r="D294" s="24"/>
      <c r="E294" s="21" t="s">
        <v>202</v>
      </c>
      <c r="F294" s="17">
        <f>F295+F300</f>
        <v>11132.7</v>
      </c>
      <c r="G294" s="17">
        <f>G295+G300</f>
        <v>7002.7</v>
      </c>
      <c r="H294" s="17">
        <f t="shared" si="32"/>
        <v>4130.000000000001</v>
      </c>
      <c r="I294" s="18">
        <f t="shared" si="33"/>
        <v>0.6290208125611936</v>
      </c>
    </row>
    <row r="295" spans="1:9" ht="47.25">
      <c r="A295" s="24"/>
      <c r="B295" s="24"/>
      <c r="C295" s="24" t="s">
        <v>21</v>
      </c>
      <c r="D295" s="24"/>
      <c r="E295" s="21" t="s">
        <v>23</v>
      </c>
      <c r="F295" s="17">
        <f>F296</f>
        <v>6709.7</v>
      </c>
      <c r="G295" s="17">
        <f>G296</f>
        <v>2844.5</v>
      </c>
      <c r="H295" s="17">
        <f t="shared" si="32"/>
        <v>3865.2</v>
      </c>
      <c r="I295" s="18">
        <f t="shared" si="33"/>
        <v>0.42393847713012506</v>
      </c>
    </row>
    <row r="296" spans="1:9" ht="31.5">
      <c r="A296" s="24"/>
      <c r="B296" s="24"/>
      <c r="C296" s="24" t="s">
        <v>98</v>
      </c>
      <c r="D296" s="24"/>
      <c r="E296" s="21" t="s">
        <v>188</v>
      </c>
      <c r="F296" s="17">
        <f>SUM(F297:F299)</f>
        <v>6709.7</v>
      </c>
      <c r="G296" s="17">
        <f>SUM(G297:G299)</f>
        <v>2844.5</v>
      </c>
      <c r="H296" s="17">
        <f t="shared" si="32"/>
        <v>3865.2</v>
      </c>
      <c r="I296" s="18">
        <f t="shared" si="33"/>
        <v>0.42393847713012506</v>
      </c>
    </row>
    <row r="297" spans="1:9" ht="94.5">
      <c r="A297" s="24"/>
      <c r="B297" s="24"/>
      <c r="C297" s="24"/>
      <c r="D297" s="24" t="s">
        <v>167</v>
      </c>
      <c r="E297" s="21" t="s">
        <v>255</v>
      </c>
      <c r="F297" s="17">
        <v>4800.5</v>
      </c>
      <c r="G297" s="17">
        <v>2104</v>
      </c>
      <c r="H297" s="17">
        <f t="shared" si="32"/>
        <v>2696.5</v>
      </c>
      <c r="I297" s="18">
        <f t="shared" si="33"/>
        <v>0.4382876783668368</v>
      </c>
    </row>
    <row r="298" spans="1:9" ht="31.5">
      <c r="A298" s="24"/>
      <c r="B298" s="24"/>
      <c r="C298" s="24"/>
      <c r="D298" s="24" t="s">
        <v>168</v>
      </c>
      <c r="E298" s="21" t="s">
        <v>256</v>
      </c>
      <c r="F298" s="17">
        <v>1776.5</v>
      </c>
      <c r="G298" s="17">
        <f>663.5+0.1</f>
        <v>663.6</v>
      </c>
      <c r="H298" s="17">
        <f t="shared" si="32"/>
        <v>1112.9</v>
      </c>
      <c r="I298" s="18">
        <f t="shared" si="33"/>
        <v>0.3735434843793977</v>
      </c>
    </row>
    <row r="299" spans="1:9" ht="15.75" customHeight="1">
      <c r="A299" s="24"/>
      <c r="B299" s="24"/>
      <c r="C299" s="24"/>
      <c r="D299" s="24" t="s">
        <v>169</v>
      </c>
      <c r="E299" s="21" t="s">
        <v>170</v>
      </c>
      <c r="F299" s="17">
        <v>132.7</v>
      </c>
      <c r="G299" s="17">
        <v>76.9</v>
      </c>
      <c r="H299" s="17">
        <f t="shared" si="32"/>
        <v>55.79999999999998</v>
      </c>
      <c r="I299" s="18">
        <f t="shared" si="33"/>
        <v>0.5795026375282594</v>
      </c>
    </row>
    <row r="300" spans="1:9" ht="15.75">
      <c r="A300" s="24"/>
      <c r="B300" s="24"/>
      <c r="C300" s="24" t="s">
        <v>374</v>
      </c>
      <c r="D300" s="24"/>
      <c r="E300" s="21" t="s">
        <v>375</v>
      </c>
      <c r="F300" s="17">
        <f>F301+F303</f>
        <v>4423</v>
      </c>
      <c r="G300" s="17">
        <f>G301+G303</f>
        <v>4158.2</v>
      </c>
      <c r="H300" s="17">
        <f t="shared" si="32"/>
        <v>264.8000000000002</v>
      </c>
      <c r="I300" s="18">
        <f t="shared" si="33"/>
        <v>0.9401311327153515</v>
      </c>
    </row>
    <row r="301" spans="1:9" ht="94.5">
      <c r="A301" s="24"/>
      <c r="B301" s="24"/>
      <c r="C301" s="24" t="s">
        <v>377</v>
      </c>
      <c r="D301" s="24"/>
      <c r="E301" s="21" t="s">
        <v>378</v>
      </c>
      <c r="F301" s="17">
        <f>F302</f>
        <v>264.8</v>
      </c>
      <c r="G301" s="17">
        <f>G302</f>
        <v>0</v>
      </c>
      <c r="H301" s="17">
        <f t="shared" si="32"/>
        <v>264.8</v>
      </c>
      <c r="I301" s="18">
        <f t="shared" si="33"/>
        <v>0</v>
      </c>
    </row>
    <row r="302" spans="1:9" ht="15.75">
      <c r="A302" s="24"/>
      <c r="B302" s="24"/>
      <c r="C302" s="24"/>
      <c r="D302" s="24" t="s">
        <v>169</v>
      </c>
      <c r="E302" s="21" t="s">
        <v>170</v>
      </c>
      <c r="F302" s="17">
        <v>264.8</v>
      </c>
      <c r="G302" s="17">
        <v>0</v>
      </c>
      <c r="H302" s="17">
        <f t="shared" si="32"/>
        <v>264.8</v>
      </c>
      <c r="I302" s="18">
        <f t="shared" si="33"/>
        <v>0</v>
      </c>
    </row>
    <row r="303" spans="1:9" ht="78.75" customHeight="1">
      <c r="A303" s="24"/>
      <c r="B303" s="24"/>
      <c r="C303" s="24" t="s">
        <v>457</v>
      </c>
      <c r="D303" s="24"/>
      <c r="E303" s="21" t="s">
        <v>458</v>
      </c>
      <c r="F303" s="17">
        <f>F304</f>
        <v>4158.2</v>
      </c>
      <c r="G303" s="17">
        <f>G304</f>
        <v>4158.2</v>
      </c>
      <c r="H303" s="17">
        <f t="shared" si="32"/>
        <v>0</v>
      </c>
      <c r="I303" s="18">
        <f t="shared" si="33"/>
        <v>1</v>
      </c>
    </row>
    <row r="304" spans="1:9" ht="15.75">
      <c r="A304" s="24"/>
      <c r="B304" s="24"/>
      <c r="C304" s="24"/>
      <c r="D304" s="24" t="s">
        <v>169</v>
      </c>
      <c r="E304" s="21" t="s">
        <v>170</v>
      </c>
      <c r="F304" s="17">
        <v>4158.2</v>
      </c>
      <c r="G304" s="17">
        <v>4158.2</v>
      </c>
      <c r="H304" s="17">
        <f t="shared" si="32"/>
        <v>0</v>
      </c>
      <c r="I304" s="18">
        <f t="shared" si="33"/>
        <v>1</v>
      </c>
    </row>
    <row r="305" spans="1:9" ht="15.75">
      <c r="A305" s="24"/>
      <c r="B305" s="24" t="s">
        <v>203</v>
      </c>
      <c r="C305" s="16"/>
      <c r="D305" s="24"/>
      <c r="E305" s="21" t="s">
        <v>204</v>
      </c>
      <c r="F305" s="17">
        <f>F306+F314</f>
        <v>27961.5</v>
      </c>
      <c r="G305" s="17">
        <f>G306+G314</f>
        <v>6101</v>
      </c>
      <c r="H305" s="17">
        <f t="shared" si="32"/>
        <v>21860.5</v>
      </c>
      <c r="I305" s="18">
        <f t="shared" si="33"/>
        <v>0.21819287234232784</v>
      </c>
    </row>
    <row r="306" spans="1:9" ht="78.75">
      <c r="A306" s="24"/>
      <c r="B306" s="24"/>
      <c r="C306" s="24" t="s">
        <v>187</v>
      </c>
      <c r="D306" s="24"/>
      <c r="E306" s="21" t="s">
        <v>99</v>
      </c>
      <c r="F306" s="17">
        <f>F307</f>
        <v>21839</v>
      </c>
      <c r="G306" s="17">
        <f>G307</f>
        <v>6101</v>
      </c>
      <c r="H306" s="17">
        <f t="shared" si="32"/>
        <v>15738</v>
      </c>
      <c r="I306" s="18">
        <f t="shared" si="33"/>
        <v>0.2793626081780301</v>
      </c>
    </row>
    <row r="307" spans="1:9" ht="143.25" customHeight="1">
      <c r="A307" s="24"/>
      <c r="B307" s="24"/>
      <c r="C307" s="24" t="s">
        <v>100</v>
      </c>
      <c r="D307" s="24"/>
      <c r="E307" s="21" t="s">
        <v>286</v>
      </c>
      <c r="F307" s="17">
        <f>F312+F308+F310</f>
        <v>21839</v>
      </c>
      <c r="G307" s="17">
        <f>G312+G308+G310</f>
        <v>6101</v>
      </c>
      <c r="H307" s="17">
        <f t="shared" si="32"/>
        <v>15738</v>
      </c>
      <c r="I307" s="18">
        <f t="shared" si="33"/>
        <v>0.2793626081780301</v>
      </c>
    </row>
    <row r="308" spans="1:9" ht="15.75">
      <c r="A308" s="24"/>
      <c r="B308" s="24"/>
      <c r="C308" s="24" t="s">
        <v>287</v>
      </c>
      <c r="D308" s="24"/>
      <c r="E308" s="21" t="s">
        <v>288</v>
      </c>
      <c r="F308" s="17">
        <f>F309</f>
        <v>5313.1</v>
      </c>
      <c r="G308" s="17">
        <f>G309</f>
        <v>0</v>
      </c>
      <c r="H308" s="17">
        <f t="shared" si="32"/>
        <v>5313.1</v>
      </c>
      <c r="I308" s="18">
        <f t="shared" si="33"/>
        <v>0</v>
      </c>
    </row>
    <row r="309" spans="1:9" ht="31.5">
      <c r="A309" s="24"/>
      <c r="B309" s="24"/>
      <c r="C309" s="24"/>
      <c r="D309" s="24" t="s">
        <v>168</v>
      </c>
      <c r="E309" s="21" t="s">
        <v>256</v>
      </c>
      <c r="F309" s="17">
        <v>5313.1</v>
      </c>
      <c r="G309" s="17">
        <v>0</v>
      </c>
      <c r="H309" s="17">
        <f t="shared" si="32"/>
        <v>5313.1</v>
      </c>
      <c r="I309" s="18">
        <f t="shared" si="33"/>
        <v>0</v>
      </c>
    </row>
    <row r="310" spans="1:9" ht="31.5">
      <c r="A310" s="24"/>
      <c r="B310" s="24"/>
      <c r="C310" s="24" t="s">
        <v>289</v>
      </c>
      <c r="D310" s="24"/>
      <c r="E310" s="21" t="s">
        <v>290</v>
      </c>
      <c r="F310" s="17">
        <f>F311</f>
        <v>16300</v>
      </c>
      <c r="G310" s="17">
        <f>G311</f>
        <v>6101</v>
      </c>
      <c r="H310" s="17">
        <f t="shared" si="32"/>
        <v>10199</v>
      </c>
      <c r="I310" s="18">
        <f t="shared" si="33"/>
        <v>0.3742944785276074</v>
      </c>
    </row>
    <row r="311" spans="1:11" ht="31.5">
      <c r="A311" s="24"/>
      <c r="B311" s="24"/>
      <c r="C311" s="24"/>
      <c r="D311" s="24" t="s">
        <v>168</v>
      </c>
      <c r="E311" s="21" t="s">
        <v>256</v>
      </c>
      <c r="F311" s="17">
        <v>16300</v>
      </c>
      <c r="G311" s="17">
        <v>6101</v>
      </c>
      <c r="H311" s="17">
        <f t="shared" si="32"/>
        <v>10199</v>
      </c>
      <c r="I311" s="18">
        <f t="shared" si="33"/>
        <v>0.3742944785276074</v>
      </c>
      <c r="K311" s="27"/>
    </row>
    <row r="312" spans="1:11" ht="46.5" customHeight="1">
      <c r="A312" s="24"/>
      <c r="B312" s="24"/>
      <c r="C312" s="24" t="s">
        <v>459</v>
      </c>
      <c r="D312" s="24"/>
      <c r="E312" s="21" t="s">
        <v>460</v>
      </c>
      <c r="F312" s="17">
        <f>F313</f>
        <v>225.9</v>
      </c>
      <c r="G312" s="17">
        <f>G313</f>
        <v>0</v>
      </c>
      <c r="H312" s="17">
        <f t="shared" si="32"/>
        <v>225.9</v>
      </c>
      <c r="I312" s="18">
        <f t="shared" si="33"/>
        <v>0</v>
      </c>
      <c r="K312" s="27"/>
    </row>
    <row r="313" spans="1:11" ht="31.5">
      <c r="A313" s="24"/>
      <c r="B313" s="24"/>
      <c r="C313" s="24"/>
      <c r="D313" s="24" t="s">
        <v>168</v>
      </c>
      <c r="E313" s="21" t="s">
        <v>256</v>
      </c>
      <c r="F313" s="17">
        <v>225.9</v>
      </c>
      <c r="G313" s="17">
        <v>0</v>
      </c>
      <c r="H313" s="17">
        <f t="shared" si="32"/>
        <v>225.9</v>
      </c>
      <c r="I313" s="18">
        <f t="shared" si="33"/>
        <v>0</v>
      </c>
      <c r="K313" s="27"/>
    </row>
    <row r="314" spans="1:11" ht="63">
      <c r="A314" s="24"/>
      <c r="B314" s="24"/>
      <c r="C314" s="24" t="s">
        <v>63</v>
      </c>
      <c r="D314" s="24"/>
      <c r="E314" s="21" t="s">
        <v>64</v>
      </c>
      <c r="F314" s="17">
        <f>F315</f>
        <v>6122.5</v>
      </c>
      <c r="G314" s="17">
        <f>G315</f>
        <v>0</v>
      </c>
      <c r="H314" s="17">
        <f t="shared" si="32"/>
        <v>6122.5</v>
      </c>
      <c r="I314" s="18">
        <f t="shared" si="33"/>
        <v>0</v>
      </c>
      <c r="K314" s="27"/>
    </row>
    <row r="315" spans="1:11" ht="63">
      <c r="A315" s="24"/>
      <c r="B315" s="24"/>
      <c r="C315" s="24" t="s">
        <v>549</v>
      </c>
      <c r="D315" s="24"/>
      <c r="E315" s="21" t="s">
        <v>550</v>
      </c>
      <c r="F315" s="17">
        <f>F316</f>
        <v>6122.5</v>
      </c>
      <c r="G315" s="17">
        <f>G316</f>
        <v>0</v>
      </c>
      <c r="H315" s="17">
        <f t="shared" si="32"/>
        <v>6122.5</v>
      </c>
      <c r="I315" s="18">
        <f t="shared" si="33"/>
        <v>0</v>
      </c>
      <c r="K315" s="27"/>
    </row>
    <row r="316" spans="1:11" ht="31.5">
      <c r="A316" s="24"/>
      <c r="B316" s="24"/>
      <c r="C316" s="24"/>
      <c r="D316" s="24" t="s">
        <v>168</v>
      </c>
      <c r="E316" s="21" t="s">
        <v>256</v>
      </c>
      <c r="F316" s="17">
        <v>6122.5</v>
      </c>
      <c r="G316" s="17">
        <v>0</v>
      </c>
      <c r="H316" s="17">
        <f t="shared" si="32"/>
        <v>6122.5</v>
      </c>
      <c r="I316" s="18">
        <f t="shared" si="33"/>
        <v>0</v>
      </c>
      <c r="K316" s="27"/>
    </row>
    <row r="317" spans="1:9" ht="31.5">
      <c r="A317" s="24"/>
      <c r="B317" s="24" t="s">
        <v>348</v>
      </c>
      <c r="C317" s="24"/>
      <c r="D317" s="24"/>
      <c r="E317" s="28" t="s">
        <v>349</v>
      </c>
      <c r="F317" s="17">
        <f>F318</f>
        <v>1741.7</v>
      </c>
      <c r="G317" s="17">
        <f>G318</f>
        <v>1191.7</v>
      </c>
      <c r="H317" s="17">
        <f t="shared" si="32"/>
        <v>550</v>
      </c>
      <c r="I317" s="18">
        <f t="shared" si="33"/>
        <v>0.6842165700177987</v>
      </c>
    </row>
    <row r="318" spans="1:9" ht="31.5">
      <c r="A318" s="24"/>
      <c r="B318" s="24"/>
      <c r="C318" s="24" t="s">
        <v>343</v>
      </c>
      <c r="D318" s="24"/>
      <c r="E318" s="21" t="s">
        <v>345</v>
      </c>
      <c r="F318" s="17">
        <f>F319+F322+F324</f>
        <v>1741.7</v>
      </c>
      <c r="G318" s="17">
        <f>G319+G322+G324</f>
        <v>1191.7</v>
      </c>
      <c r="H318" s="17">
        <f t="shared" si="32"/>
        <v>550</v>
      </c>
      <c r="I318" s="18">
        <f t="shared" si="33"/>
        <v>0.6842165700177987</v>
      </c>
    </row>
    <row r="319" spans="1:9" ht="70.5" customHeight="1">
      <c r="A319" s="24"/>
      <c r="B319" s="24"/>
      <c r="C319" s="24" t="s">
        <v>351</v>
      </c>
      <c r="D319" s="24"/>
      <c r="E319" s="21" t="s">
        <v>350</v>
      </c>
      <c r="F319" s="17">
        <f>F321+F320</f>
        <v>800</v>
      </c>
      <c r="G319" s="17">
        <f>G321+G320</f>
        <v>250</v>
      </c>
      <c r="H319" s="17">
        <f t="shared" si="32"/>
        <v>550</v>
      </c>
      <c r="I319" s="18">
        <f t="shared" si="33"/>
        <v>0.3125</v>
      </c>
    </row>
    <row r="320" spans="1:9" ht="47.25">
      <c r="A320" s="24"/>
      <c r="B320" s="24"/>
      <c r="C320" s="24"/>
      <c r="D320" s="24" t="s">
        <v>189</v>
      </c>
      <c r="E320" s="21" t="s">
        <v>273</v>
      </c>
      <c r="F320" s="17">
        <v>350</v>
      </c>
      <c r="G320" s="17">
        <v>250</v>
      </c>
      <c r="H320" s="17">
        <f t="shared" si="32"/>
        <v>100</v>
      </c>
      <c r="I320" s="18">
        <f t="shared" si="33"/>
        <v>0.7142857142857143</v>
      </c>
    </row>
    <row r="321" spans="1:9" ht="15.75">
      <c r="A321" s="24"/>
      <c r="B321" s="24"/>
      <c r="C321" s="24"/>
      <c r="D321" s="24" t="s">
        <v>169</v>
      </c>
      <c r="E321" s="21" t="s">
        <v>170</v>
      </c>
      <c r="F321" s="17">
        <v>450</v>
      </c>
      <c r="G321" s="17">
        <v>0</v>
      </c>
      <c r="H321" s="17">
        <f t="shared" si="32"/>
        <v>450</v>
      </c>
      <c r="I321" s="18">
        <f t="shared" si="33"/>
        <v>0</v>
      </c>
    </row>
    <row r="322" spans="1:9" ht="47.25">
      <c r="A322" s="24"/>
      <c r="B322" s="24"/>
      <c r="C322" s="24" t="s">
        <v>557</v>
      </c>
      <c r="D322" s="24"/>
      <c r="E322" s="21" t="s">
        <v>559</v>
      </c>
      <c r="F322" s="17">
        <f>F323</f>
        <v>696.9</v>
      </c>
      <c r="G322" s="17">
        <f>G323</f>
        <v>696.9</v>
      </c>
      <c r="H322" s="17">
        <f t="shared" si="32"/>
        <v>0</v>
      </c>
      <c r="I322" s="18">
        <f t="shared" si="33"/>
        <v>1</v>
      </c>
    </row>
    <row r="323" spans="1:9" ht="15.75">
      <c r="A323" s="24"/>
      <c r="B323" s="24"/>
      <c r="C323" s="24"/>
      <c r="D323" s="24" t="s">
        <v>169</v>
      </c>
      <c r="E323" s="21" t="s">
        <v>170</v>
      </c>
      <c r="F323" s="17">
        <v>696.9</v>
      </c>
      <c r="G323" s="17">
        <v>696.9</v>
      </c>
      <c r="H323" s="17">
        <f t="shared" si="32"/>
        <v>0</v>
      </c>
      <c r="I323" s="18">
        <f t="shared" si="33"/>
        <v>1</v>
      </c>
    </row>
    <row r="324" spans="1:9" ht="63">
      <c r="A324" s="24"/>
      <c r="B324" s="24"/>
      <c r="C324" s="24" t="s">
        <v>558</v>
      </c>
      <c r="D324" s="24"/>
      <c r="E324" s="21" t="s">
        <v>560</v>
      </c>
      <c r="F324" s="17">
        <f>F325</f>
        <v>244.8</v>
      </c>
      <c r="G324" s="17">
        <f>G325</f>
        <v>244.8</v>
      </c>
      <c r="H324" s="17">
        <f t="shared" si="32"/>
        <v>0</v>
      </c>
      <c r="I324" s="18">
        <f t="shared" si="33"/>
        <v>1</v>
      </c>
    </row>
    <row r="325" spans="1:9" ht="15.75">
      <c r="A325" s="24"/>
      <c r="B325" s="24"/>
      <c r="C325" s="24"/>
      <c r="D325" s="24" t="s">
        <v>169</v>
      </c>
      <c r="E325" s="21" t="s">
        <v>170</v>
      </c>
      <c r="F325" s="17">
        <v>244.8</v>
      </c>
      <c r="G325" s="17">
        <v>244.8</v>
      </c>
      <c r="H325" s="17">
        <f t="shared" si="32"/>
        <v>0</v>
      </c>
      <c r="I325" s="18">
        <f t="shared" si="33"/>
        <v>1</v>
      </c>
    </row>
    <row r="326" spans="1:9" ht="31.5">
      <c r="A326" s="24"/>
      <c r="B326" s="24" t="s">
        <v>205</v>
      </c>
      <c r="C326" s="24"/>
      <c r="D326" s="24"/>
      <c r="E326" s="21" t="s">
        <v>206</v>
      </c>
      <c r="F326" s="17">
        <f>F335+F327</f>
        <v>5721.5</v>
      </c>
      <c r="G326" s="17">
        <f>G335+G327</f>
        <v>892.0999999999999</v>
      </c>
      <c r="H326" s="17">
        <f t="shared" si="32"/>
        <v>4829.4</v>
      </c>
      <c r="I326" s="18">
        <f t="shared" si="33"/>
        <v>0.1559206501791488</v>
      </c>
    </row>
    <row r="327" spans="1:9" ht="15.75">
      <c r="A327" s="24"/>
      <c r="B327" s="24" t="s">
        <v>428</v>
      </c>
      <c r="C327" s="24"/>
      <c r="D327" s="24"/>
      <c r="E327" s="21" t="s">
        <v>430</v>
      </c>
      <c r="F327" s="17">
        <f>F328</f>
        <v>4863.9</v>
      </c>
      <c r="G327" s="17">
        <f>G328</f>
        <v>690.0999999999999</v>
      </c>
      <c r="H327" s="17">
        <f t="shared" si="32"/>
        <v>4173.799999999999</v>
      </c>
      <c r="I327" s="18">
        <f t="shared" si="33"/>
        <v>0.14188202882460577</v>
      </c>
    </row>
    <row r="328" spans="1:9" ht="46.5" customHeight="1">
      <c r="A328" s="24"/>
      <c r="B328" s="24"/>
      <c r="C328" s="24" t="s">
        <v>63</v>
      </c>
      <c r="D328" s="24"/>
      <c r="E328" s="21" t="s">
        <v>64</v>
      </c>
      <c r="F328" s="17">
        <f>F329+F331+F333</f>
        <v>4863.9</v>
      </c>
      <c r="G328" s="17">
        <f>G329+G331+G333</f>
        <v>690.0999999999999</v>
      </c>
      <c r="H328" s="17">
        <f t="shared" si="32"/>
        <v>4173.799999999999</v>
      </c>
      <c r="I328" s="18">
        <f t="shared" si="33"/>
        <v>0.14188202882460577</v>
      </c>
    </row>
    <row r="329" spans="1:9" ht="15" customHeight="1">
      <c r="A329" s="24"/>
      <c r="B329" s="24"/>
      <c r="C329" s="24" t="s">
        <v>461</v>
      </c>
      <c r="D329" s="24"/>
      <c r="E329" s="21" t="s">
        <v>462</v>
      </c>
      <c r="F329" s="17">
        <f>F330</f>
        <v>847.6</v>
      </c>
      <c r="G329" s="17">
        <f>G330</f>
        <v>193.2</v>
      </c>
      <c r="H329" s="17">
        <f t="shared" si="32"/>
        <v>654.4000000000001</v>
      </c>
      <c r="I329" s="18">
        <f t="shared" si="33"/>
        <v>0.2279377064653138</v>
      </c>
    </row>
    <row r="330" spans="1:9" ht="51" customHeight="1">
      <c r="A330" s="24"/>
      <c r="B330" s="24"/>
      <c r="C330" s="24"/>
      <c r="D330" s="24" t="s">
        <v>463</v>
      </c>
      <c r="E330" s="21" t="s">
        <v>464</v>
      </c>
      <c r="F330" s="17">
        <v>847.6</v>
      </c>
      <c r="G330" s="17">
        <v>193.2</v>
      </c>
      <c r="H330" s="17">
        <f t="shared" si="32"/>
        <v>654.4000000000001</v>
      </c>
      <c r="I330" s="18">
        <f t="shared" si="33"/>
        <v>0.2279377064653138</v>
      </c>
    </row>
    <row r="331" spans="1:9" ht="19.5" customHeight="1">
      <c r="A331" s="24"/>
      <c r="B331" s="24"/>
      <c r="C331" s="24" t="s">
        <v>465</v>
      </c>
      <c r="D331" s="24"/>
      <c r="E331" s="21" t="s">
        <v>503</v>
      </c>
      <c r="F331" s="17">
        <f>F332</f>
        <v>496.9</v>
      </c>
      <c r="G331" s="17">
        <f>G332</f>
        <v>496.9</v>
      </c>
      <c r="H331" s="17">
        <f t="shared" si="32"/>
        <v>0</v>
      </c>
      <c r="I331" s="18">
        <f t="shared" si="33"/>
        <v>1</v>
      </c>
    </row>
    <row r="332" spans="1:9" ht="51" customHeight="1">
      <c r="A332" s="24"/>
      <c r="B332" s="24"/>
      <c r="C332" s="24"/>
      <c r="D332" s="24" t="s">
        <v>463</v>
      </c>
      <c r="E332" s="21" t="s">
        <v>464</v>
      </c>
      <c r="F332" s="17">
        <v>496.9</v>
      </c>
      <c r="G332" s="17">
        <v>496.9</v>
      </c>
      <c r="H332" s="17">
        <f t="shared" si="32"/>
        <v>0</v>
      </c>
      <c r="I332" s="18">
        <f t="shared" si="33"/>
        <v>1</v>
      </c>
    </row>
    <row r="333" spans="1:9" ht="110.25">
      <c r="A333" s="24"/>
      <c r="B333" s="24"/>
      <c r="C333" s="24" t="s">
        <v>119</v>
      </c>
      <c r="D333" s="24"/>
      <c r="E333" s="21" t="s">
        <v>120</v>
      </c>
      <c r="F333" s="17">
        <f>F334</f>
        <v>3519.4</v>
      </c>
      <c r="G333" s="17">
        <f>G334</f>
        <v>0</v>
      </c>
      <c r="H333" s="17">
        <f t="shared" si="32"/>
        <v>3519.4</v>
      </c>
      <c r="I333" s="18">
        <f t="shared" si="33"/>
        <v>0</v>
      </c>
    </row>
    <row r="334" spans="1:9" ht="47.25">
      <c r="A334" s="24"/>
      <c r="B334" s="24"/>
      <c r="C334" s="24"/>
      <c r="D334" s="24" t="s">
        <v>463</v>
      </c>
      <c r="E334" s="21" t="s">
        <v>464</v>
      </c>
      <c r="F334" s="17">
        <v>3519.4</v>
      </c>
      <c r="G334" s="17">
        <v>0</v>
      </c>
      <c r="H334" s="17">
        <f t="shared" si="32"/>
        <v>3519.4</v>
      </c>
      <c r="I334" s="18">
        <f t="shared" si="33"/>
        <v>0</v>
      </c>
    </row>
    <row r="335" spans="1:9" ht="15.75">
      <c r="A335" s="24"/>
      <c r="B335" s="24" t="s">
        <v>284</v>
      </c>
      <c r="C335" s="24"/>
      <c r="D335" s="24"/>
      <c r="E335" s="21" t="s">
        <v>285</v>
      </c>
      <c r="F335" s="17">
        <f>F336</f>
        <v>857.6</v>
      </c>
      <c r="G335" s="17">
        <f>G336</f>
        <v>202</v>
      </c>
      <c r="H335" s="17">
        <f t="shared" si="32"/>
        <v>655.6</v>
      </c>
      <c r="I335" s="18">
        <f t="shared" si="33"/>
        <v>0.2355410447761194</v>
      </c>
    </row>
    <row r="336" spans="1:9" ht="78.75">
      <c r="A336" s="24"/>
      <c r="B336" s="24"/>
      <c r="C336" s="24" t="s">
        <v>187</v>
      </c>
      <c r="D336" s="24"/>
      <c r="E336" s="21" t="s">
        <v>99</v>
      </c>
      <c r="F336" s="17">
        <f>F337</f>
        <v>857.6</v>
      </c>
      <c r="G336" s="17">
        <f>G337</f>
        <v>202</v>
      </c>
      <c r="H336" s="17">
        <f t="shared" si="32"/>
        <v>655.6</v>
      </c>
      <c r="I336" s="18">
        <f t="shared" si="33"/>
        <v>0.2355410447761194</v>
      </c>
    </row>
    <row r="337" spans="1:9" ht="131.25" customHeight="1">
      <c r="A337" s="24"/>
      <c r="B337" s="24"/>
      <c r="C337" s="24" t="s">
        <v>334</v>
      </c>
      <c r="D337" s="24"/>
      <c r="E337" s="21" t="s">
        <v>335</v>
      </c>
      <c r="F337" s="17">
        <f>F338+F340+F342</f>
        <v>857.6</v>
      </c>
      <c r="G337" s="17">
        <f>G338+G340+G342</f>
        <v>202</v>
      </c>
      <c r="H337" s="17">
        <f aca="true" t="shared" si="34" ref="H337:H394">F337-G337</f>
        <v>655.6</v>
      </c>
      <c r="I337" s="18">
        <f aca="true" t="shared" si="35" ref="I337:I394">G337/F337</f>
        <v>0.2355410447761194</v>
      </c>
    </row>
    <row r="338" spans="1:9" ht="31.5">
      <c r="A338" s="24"/>
      <c r="B338" s="24"/>
      <c r="C338" s="24" t="s">
        <v>336</v>
      </c>
      <c r="D338" s="24"/>
      <c r="E338" s="21" t="s">
        <v>338</v>
      </c>
      <c r="F338" s="17">
        <f>F339</f>
        <v>657.6</v>
      </c>
      <c r="G338" s="17">
        <f>G339</f>
        <v>202</v>
      </c>
      <c r="H338" s="17">
        <f t="shared" si="34"/>
        <v>455.6</v>
      </c>
      <c r="I338" s="18">
        <f t="shared" si="35"/>
        <v>0.30717761557177614</v>
      </c>
    </row>
    <row r="339" spans="1:9" ht="15.75">
      <c r="A339" s="24"/>
      <c r="B339" s="24"/>
      <c r="C339" s="24"/>
      <c r="D339" s="24" t="s">
        <v>169</v>
      </c>
      <c r="E339" s="21" t="s">
        <v>170</v>
      </c>
      <c r="F339" s="17">
        <f>657.6-0.1+0.1</f>
        <v>657.6</v>
      </c>
      <c r="G339" s="17">
        <v>202</v>
      </c>
      <c r="H339" s="17">
        <f t="shared" si="34"/>
        <v>455.6</v>
      </c>
      <c r="I339" s="18">
        <f t="shared" si="35"/>
        <v>0.30717761557177614</v>
      </c>
    </row>
    <row r="340" spans="1:9" ht="31.5">
      <c r="A340" s="24"/>
      <c r="B340" s="24"/>
      <c r="C340" s="24" t="s">
        <v>337</v>
      </c>
      <c r="D340" s="24"/>
      <c r="E340" s="21" t="s">
        <v>339</v>
      </c>
      <c r="F340" s="17">
        <f>F341</f>
        <v>150</v>
      </c>
      <c r="G340" s="17">
        <f>G341</f>
        <v>0</v>
      </c>
      <c r="H340" s="17">
        <f t="shared" si="34"/>
        <v>150</v>
      </c>
      <c r="I340" s="18">
        <f t="shared" si="35"/>
        <v>0</v>
      </c>
    </row>
    <row r="341" spans="1:9" ht="31.5">
      <c r="A341" s="24"/>
      <c r="B341" s="24"/>
      <c r="C341" s="24"/>
      <c r="D341" s="24" t="s">
        <v>168</v>
      </c>
      <c r="E341" s="21" t="s">
        <v>256</v>
      </c>
      <c r="F341" s="17">
        <v>150</v>
      </c>
      <c r="G341" s="17">
        <v>0</v>
      </c>
      <c r="H341" s="17">
        <f t="shared" si="34"/>
        <v>150</v>
      </c>
      <c r="I341" s="18">
        <f t="shared" si="35"/>
        <v>0</v>
      </c>
    </row>
    <row r="342" spans="1:9" ht="71.25" customHeight="1">
      <c r="A342" s="24"/>
      <c r="B342" s="24"/>
      <c r="C342" s="24" t="s">
        <v>466</v>
      </c>
      <c r="D342" s="24"/>
      <c r="E342" s="21" t="s">
        <v>467</v>
      </c>
      <c r="F342" s="17">
        <f>F343</f>
        <v>50</v>
      </c>
      <c r="G342" s="17">
        <f>G343</f>
        <v>0</v>
      </c>
      <c r="H342" s="17">
        <f t="shared" si="34"/>
        <v>50</v>
      </c>
      <c r="I342" s="18">
        <f t="shared" si="35"/>
        <v>0</v>
      </c>
    </row>
    <row r="343" spans="1:9" ht="31.5">
      <c r="A343" s="24"/>
      <c r="B343" s="24"/>
      <c r="C343" s="24"/>
      <c r="D343" s="24" t="s">
        <v>168</v>
      </c>
      <c r="E343" s="21" t="s">
        <v>256</v>
      </c>
      <c r="F343" s="17">
        <v>50</v>
      </c>
      <c r="G343" s="17">
        <v>0</v>
      </c>
      <c r="H343" s="17">
        <f t="shared" si="34"/>
        <v>50</v>
      </c>
      <c r="I343" s="18">
        <f t="shared" si="35"/>
        <v>0</v>
      </c>
    </row>
    <row r="344" spans="1:9" ht="15.75">
      <c r="A344" s="24"/>
      <c r="B344" s="24" t="s">
        <v>207</v>
      </c>
      <c r="C344" s="24"/>
      <c r="D344" s="24"/>
      <c r="E344" s="21" t="s">
        <v>208</v>
      </c>
      <c r="F344" s="17">
        <f aca="true" t="shared" si="36" ref="F344:G347">F345</f>
        <v>400</v>
      </c>
      <c r="G344" s="17">
        <f t="shared" si="36"/>
        <v>15.7</v>
      </c>
      <c r="H344" s="17">
        <f t="shared" si="34"/>
        <v>384.3</v>
      </c>
      <c r="I344" s="18">
        <f t="shared" si="35"/>
        <v>0.03925</v>
      </c>
    </row>
    <row r="345" spans="1:9" ht="31.5">
      <c r="A345" s="24"/>
      <c r="B345" s="24" t="s">
        <v>209</v>
      </c>
      <c r="C345" s="24"/>
      <c r="D345" s="24"/>
      <c r="E345" s="21" t="s">
        <v>210</v>
      </c>
      <c r="F345" s="17">
        <f t="shared" si="36"/>
        <v>400</v>
      </c>
      <c r="G345" s="17">
        <f t="shared" si="36"/>
        <v>15.7</v>
      </c>
      <c r="H345" s="17">
        <f t="shared" si="34"/>
        <v>384.3</v>
      </c>
      <c r="I345" s="18">
        <f t="shared" si="35"/>
        <v>0.03925</v>
      </c>
    </row>
    <row r="346" spans="1:9" ht="31.5">
      <c r="A346" s="24"/>
      <c r="B346" s="24"/>
      <c r="C346" s="24" t="s">
        <v>343</v>
      </c>
      <c r="D346" s="24"/>
      <c r="E346" s="21" t="s">
        <v>345</v>
      </c>
      <c r="F346" s="17">
        <f t="shared" si="36"/>
        <v>400</v>
      </c>
      <c r="G346" s="17">
        <f t="shared" si="36"/>
        <v>15.7</v>
      </c>
      <c r="H346" s="17">
        <f t="shared" si="34"/>
        <v>384.3</v>
      </c>
      <c r="I346" s="18">
        <f t="shared" si="35"/>
        <v>0.03925</v>
      </c>
    </row>
    <row r="347" spans="1:9" ht="63">
      <c r="A347" s="24"/>
      <c r="B347" s="24"/>
      <c r="C347" s="24" t="s">
        <v>354</v>
      </c>
      <c r="D347" s="24"/>
      <c r="E347" s="21" t="s">
        <v>353</v>
      </c>
      <c r="F347" s="17">
        <f t="shared" si="36"/>
        <v>400</v>
      </c>
      <c r="G347" s="17">
        <f t="shared" si="36"/>
        <v>15.7</v>
      </c>
      <c r="H347" s="17">
        <f t="shared" si="34"/>
        <v>384.3</v>
      </c>
      <c r="I347" s="18">
        <f t="shared" si="35"/>
        <v>0.03925</v>
      </c>
    </row>
    <row r="348" spans="1:9" ht="31.5">
      <c r="A348" s="24"/>
      <c r="B348" s="24"/>
      <c r="C348" s="24"/>
      <c r="D348" s="24" t="s">
        <v>168</v>
      </c>
      <c r="E348" s="21" t="s">
        <v>256</v>
      </c>
      <c r="F348" s="17">
        <v>400</v>
      </c>
      <c r="G348" s="17">
        <v>15.7</v>
      </c>
      <c r="H348" s="17">
        <f t="shared" si="34"/>
        <v>384.3</v>
      </c>
      <c r="I348" s="18">
        <f t="shared" si="35"/>
        <v>0.03925</v>
      </c>
    </row>
    <row r="349" spans="1:9" ht="15.75">
      <c r="A349" s="24"/>
      <c r="B349" s="24" t="s">
        <v>211</v>
      </c>
      <c r="C349" s="24"/>
      <c r="D349" s="24"/>
      <c r="E349" s="21" t="s">
        <v>212</v>
      </c>
      <c r="F349" s="17">
        <f>F350+F358</f>
        <v>69505.5</v>
      </c>
      <c r="G349" s="17">
        <f>G350+G358</f>
        <v>23724.1</v>
      </c>
      <c r="H349" s="17">
        <f t="shared" si="34"/>
        <v>45781.4</v>
      </c>
      <c r="I349" s="18">
        <f t="shared" si="35"/>
        <v>0.3413269453496486</v>
      </c>
    </row>
    <row r="350" spans="1:9" ht="15.75">
      <c r="A350" s="24"/>
      <c r="B350" s="24" t="s">
        <v>213</v>
      </c>
      <c r="C350" s="24"/>
      <c r="D350" s="24"/>
      <c r="E350" s="21" t="s">
        <v>214</v>
      </c>
      <c r="F350" s="17">
        <f>F351+F355</f>
        <v>44837.3</v>
      </c>
      <c r="G350" s="17">
        <f>G351+G355</f>
        <v>9294.3</v>
      </c>
      <c r="H350" s="17">
        <f t="shared" si="34"/>
        <v>35543</v>
      </c>
      <c r="I350" s="18">
        <f t="shared" si="35"/>
        <v>0.20728946658251052</v>
      </c>
    </row>
    <row r="351" spans="1:9" ht="80.25" customHeight="1">
      <c r="A351" s="24"/>
      <c r="B351" s="24"/>
      <c r="C351" s="24" t="s">
        <v>196</v>
      </c>
      <c r="D351" s="24"/>
      <c r="E351" s="21" t="s">
        <v>71</v>
      </c>
      <c r="F351" s="17">
        <f aca="true" t="shared" si="37" ref="F351:G353">F352</f>
        <v>29901.1</v>
      </c>
      <c r="G351" s="17">
        <f t="shared" si="37"/>
        <v>9294.3</v>
      </c>
      <c r="H351" s="17">
        <f t="shared" si="34"/>
        <v>20606.8</v>
      </c>
      <c r="I351" s="18">
        <f t="shared" si="35"/>
        <v>0.3108347184551739</v>
      </c>
    </row>
    <row r="352" spans="1:9" ht="98.25" customHeight="1">
      <c r="A352" s="24"/>
      <c r="B352" s="24"/>
      <c r="C352" s="24" t="s">
        <v>70</v>
      </c>
      <c r="D352" s="24"/>
      <c r="E352" s="21" t="s">
        <v>72</v>
      </c>
      <c r="F352" s="17">
        <f t="shared" si="37"/>
        <v>29901.1</v>
      </c>
      <c r="G352" s="17">
        <f t="shared" si="37"/>
        <v>9294.3</v>
      </c>
      <c r="H352" s="17">
        <f t="shared" si="34"/>
        <v>20606.8</v>
      </c>
      <c r="I352" s="18">
        <f t="shared" si="35"/>
        <v>0.3108347184551739</v>
      </c>
    </row>
    <row r="353" spans="1:9" ht="52.5" customHeight="1">
      <c r="A353" s="24"/>
      <c r="B353" s="24"/>
      <c r="C353" s="24" t="s">
        <v>468</v>
      </c>
      <c r="D353" s="24"/>
      <c r="E353" s="21" t="s">
        <v>469</v>
      </c>
      <c r="F353" s="17">
        <f t="shared" si="37"/>
        <v>29901.1</v>
      </c>
      <c r="G353" s="17">
        <f t="shared" si="37"/>
        <v>9294.3</v>
      </c>
      <c r="H353" s="17">
        <f t="shared" si="34"/>
        <v>20606.8</v>
      </c>
      <c r="I353" s="18">
        <f t="shared" si="35"/>
        <v>0.3108347184551739</v>
      </c>
    </row>
    <row r="354" spans="1:9" ht="50.25" customHeight="1">
      <c r="A354" s="24"/>
      <c r="B354" s="24"/>
      <c r="C354" s="24"/>
      <c r="D354" s="24" t="s">
        <v>463</v>
      </c>
      <c r="E354" s="21" t="s">
        <v>464</v>
      </c>
      <c r="F354" s="17">
        <v>29901.1</v>
      </c>
      <c r="G354" s="17">
        <v>9294.3</v>
      </c>
      <c r="H354" s="17">
        <f t="shared" si="34"/>
        <v>20606.8</v>
      </c>
      <c r="I354" s="18">
        <f t="shared" si="35"/>
        <v>0.3108347184551739</v>
      </c>
    </row>
    <row r="355" spans="1:9" ht="45.75" customHeight="1">
      <c r="A355" s="24"/>
      <c r="B355" s="24"/>
      <c r="C355" s="24" t="s">
        <v>63</v>
      </c>
      <c r="D355" s="24"/>
      <c r="E355" s="21" t="s">
        <v>64</v>
      </c>
      <c r="F355" s="17">
        <f>F356</f>
        <v>14936.2</v>
      </c>
      <c r="G355" s="17">
        <f>G356</f>
        <v>0</v>
      </c>
      <c r="H355" s="17">
        <f t="shared" si="34"/>
        <v>14936.2</v>
      </c>
      <c r="I355" s="18">
        <f t="shared" si="35"/>
        <v>0</v>
      </c>
    </row>
    <row r="356" spans="1:9" ht="110.25">
      <c r="A356" s="24"/>
      <c r="B356" s="24"/>
      <c r="C356" s="24" t="s">
        <v>119</v>
      </c>
      <c r="D356" s="24"/>
      <c r="E356" s="21" t="s">
        <v>120</v>
      </c>
      <c r="F356" s="17">
        <f>F357</f>
        <v>14936.2</v>
      </c>
      <c r="G356" s="17">
        <f>G357</f>
        <v>0</v>
      </c>
      <c r="H356" s="17">
        <f t="shared" si="34"/>
        <v>14936.2</v>
      </c>
      <c r="I356" s="18">
        <f t="shared" si="35"/>
        <v>0</v>
      </c>
    </row>
    <row r="357" spans="1:9" ht="47.25">
      <c r="A357" s="24"/>
      <c r="B357" s="24"/>
      <c r="C357" s="24"/>
      <c r="D357" s="24" t="s">
        <v>463</v>
      </c>
      <c r="E357" s="21" t="s">
        <v>464</v>
      </c>
      <c r="F357" s="17">
        <v>14936.2</v>
      </c>
      <c r="G357" s="17">
        <v>0</v>
      </c>
      <c r="H357" s="17">
        <f t="shared" si="34"/>
        <v>14936.2</v>
      </c>
      <c r="I357" s="18">
        <f t="shared" si="35"/>
        <v>0</v>
      </c>
    </row>
    <row r="358" spans="1:9" ht="18" customHeight="1">
      <c r="A358" s="24"/>
      <c r="B358" s="24" t="s">
        <v>215</v>
      </c>
      <c r="C358" s="24"/>
      <c r="D358" s="24"/>
      <c r="E358" s="21" t="s">
        <v>216</v>
      </c>
      <c r="F358" s="17">
        <f aca="true" t="shared" si="38" ref="F358:G361">F359</f>
        <v>24668.2</v>
      </c>
      <c r="G358" s="17">
        <f t="shared" si="38"/>
        <v>14429.8</v>
      </c>
      <c r="H358" s="17">
        <f t="shared" si="34"/>
        <v>10238.400000000001</v>
      </c>
      <c r="I358" s="18">
        <f t="shared" si="35"/>
        <v>0.5849555297913913</v>
      </c>
    </row>
    <row r="359" spans="1:9" ht="81" customHeight="1">
      <c r="A359" s="24"/>
      <c r="B359" s="24"/>
      <c r="C359" s="24" t="s">
        <v>196</v>
      </c>
      <c r="D359" s="24"/>
      <c r="E359" s="21" t="s">
        <v>71</v>
      </c>
      <c r="F359" s="17">
        <f t="shared" si="38"/>
        <v>24668.2</v>
      </c>
      <c r="G359" s="17">
        <f t="shared" si="38"/>
        <v>14429.8</v>
      </c>
      <c r="H359" s="17">
        <f t="shared" si="34"/>
        <v>10238.400000000001</v>
      </c>
      <c r="I359" s="18">
        <f t="shared" si="35"/>
        <v>0.5849555297913913</v>
      </c>
    </row>
    <row r="360" spans="1:9" ht="99.75" customHeight="1">
      <c r="A360" s="24"/>
      <c r="B360" s="24"/>
      <c r="C360" s="24" t="s">
        <v>75</v>
      </c>
      <c r="D360" s="24"/>
      <c r="E360" s="21" t="s">
        <v>79</v>
      </c>
      <c r="F360" s="17">
        <f t="shared" si="38"/>
        <v>24668.2</v>
      </c>
      <c r="G360" s="17">
        <f t="shared" si="38"/>
        <v>14429.8</v>
      </c>
      <c r="H360" s="17">
        <f t="shared" si="34"/>
        <v>10238.400000000001</v>
      </c>
      <c r="I360" s="18">
        <f t="shared" si="35"/>
        <v>0.5849555297913913</v>
      </c>
    </row>
    <row r="361" spans="1:9" ht="98.25" customHeight="1">
      <c r="A361" s="24"/>
      <c r="B361" s="24"/>
      <c r="C361" s="24" t="s">
        <v>470</v>
      </c>
      <c r="D361" s="24"/>
      <c r="E361" s="21" t="s">
        <v>471</v>
      </c>
      <c r="F361" s="17">
        <f t="shared" si="38"/>
        <v>24668.2</v>
      </c>
      <c r="G361" s="17">
        <f t="shared" si="38"/>
        <v>14429.8</v>
      </c>
      <c r="H361" s="17">
        <f t="shared" si="34"/>
        <v>10238.400000000001</v>
      </c>
      <c r="I361" s="18">
        <f t="shared" si="35"/>
        <v>0.5849555297913913</v>
      </c>
    </row>
    <row r="362" spans="1:9" ht="28.5" customHeight="1">
      <c r="A362" s="24"/>
      <c r="B362" s="24"/>
      <c r="C362" s="24"/>
      <c r="D362" s="24" t="s">
        <v>168</v>
      </c>
      <c r="E362" s="21" t="s">
        <v>256</v>
      </c>
      <c r="F362" s="17">
        <v>24668.2</v>
      </c>
      <c r="G362" s="17">
        <v>14429.8</v>
      </c>
      <c r="H362" s="17">
        <f t="shared" si="34"/>
        <v>10238.400000000001</v>
      </c>
      <c r="I362" s="18">
        <f t="shared" si="35"/>
        <v>0.5849555297913913</v>
      </c>
    </row>
    <row r="363" spans="1:9" ht="15.75">
      <c r="A363" s="24"/>
      <c r="B363" s="24" t="s">
        <v>226</v>
      </c>
      <c r="C363" s="24"/>
      <c r="D363" s="24"/>
      <c r="E363" s="21" t="s">
        <v>227</v>
      </c>
      <c r="F363" s="17">
        <f>F364+F368</f>
        <v>8933.8</v>
      </c>
      <c r="G363" s="17">
        <f>G364+G368</f>
        <v>3811.6</v>
      </c>
      <c r="H363" s="17">
        <f t="shared" si="34"/>
        <v>5122.199999999999</v>
      </c>
      <c r="I363" s="18">
        <f t="shared" si="35"/>
        <v>0.4266493541382167</v>
      </c>
    </row>
    <row r="364" spans="1:9" ht="15.75">
      <c r="A364" s="24"/>
      <c r="B364" s="24" t="s">
        <v>228</v>
      </c>
      <c r="C364" s="24"/>
      <c r="D364" s="24"/>
      <c r="E364" s="21" t="s">
        <v>229</v>
      </c>
      <c r="F364" s="17">
        <f aca="true" t="shared" si="39" ref="F364:G366">F365</f>
        <v>2285.9</v>
      </c>
      <c r="G364" s="17">
        <f t="shared" si="39"/>
        <v>1098.4</v>
      </c>
      <c r="H364" s="17">
        <f t="shared" si="34"/>
        <v>1187.5</v>
      </c>
      <c r="I364" s="18">
        <f t="shared" si="35"/>
        <v>0.48051095848462316</v>
      </c>
    </row>
    <row r="365" spans="1:9" ht="15.75">
      <c r="A365" s="24"/>
      <c r="B365" s="24"/>
      <c r="C365" s="24" t="s">
        <v>374</v>
      </c>
      <c r="D365" s="24"/>
      <c r="E365" s="21" t="s">
        <v>375</v>
      </c>
      <c r="F365" s="17">
        <f t="shared" si="39"/>
        <v>2285.9</v>
      </c>
      <c r="G365" s="17">
        <f t="shared" si="39"/>
        <v>1098.4</v>
      </c>
      <c r="H365" s="17">
        <f t="shared" si="34"/>
        <v>1187.5</v>
      </c>
      <c r="I365" s="18">
        <f t="shared" si="35"/>
        <v>0.48051095848462316</v>
      </c>
    </row>
    <row r="366" spans="1:9" ht="78.75">
      <c r="A366" s="24"/>
      <c r="B366" s="24"/>
      <c r="C366" s="24" t="s">
        <v>376</v>
      </c>
      <c r="D366" s="24"/>
      <c r="E366" s="21" t="s">
        <v>257</v>
      </c>
      <c r="F366" s="17">
        <f t="shared" si="39"/>
        <v>2285.9</v>
      </c>
      <c r="G366" s="17">
        <f t="shared" si="39"/>
        <v>1098.4</v>
      </c>
      <c r="H366" s="17">
        <f t="shared" si="34"/>
        <v>1187.5</v>
      </c>
      <c r="I366" s="18">
        <f t="shared" si="35"/>
        <v>0.48051095848462316</v>
      </c>
    </row>
    <row r="367" spans="1:9" ht="31.5">
      <c r="A367" s="24"/>
      <c r="B367" s="24"/>
      <c r="C367" s="24"/>
      <c r="D367" s="24" t="s">
        <v>172</v>
      </c>
      <c r="E367" s="21" t="s">
        <v>173</v>
      </c>
      <c r="F367" s="17">
        <v>2285.9</v>
      </c>
      <c r="G367" s="17">
        <v>1098.4</v>
      </c>
      <c r="H367" s="17">
        <f t="shared" si="34"/>
        <v>1187.5</v>
      </c>
      <c r="I367" s="18">
        <f t="shared" si="35"/>
        <v>0.48051095848462316</v>
      </c>
    </row>
    <row r="368" spans="1:9" ht="15.75">
      <c r="A368" s="24"/>
      <c r="B368" s="24" t="s">
        <v>230</v>
      </c>
      <c r="C368" s="24"/>
      <c r="D368" s="24"/>
      <c r="E368" s="21" t="s">
        <v>231</v>
      </c>
      <c r="F368" s="17">
        <f>F369+F372</f>
        <v>6647.9</v>
      </c>
      <c r="G368" s="17">
        <f>G369+G372</f>
        <v>2713.2</v>
      </c>
      <c r="H368" s="17">
        <f t="shared" si="34"/>
        <v>3934.7</v>
      </c>
      <c r="I368" s="18">
        <f t="shared" si="35"/>
        <v>0.40812888280509635</v>
      </c>
    </row>
    <row r="369" spans="1:9" ht="15.75">
      <c r="A369" s="24"/>
      <c r="B369" s="24"/>
      <c r="C369" s="24" t="s">
        <v>374</v>
      </c>
      <c r="D369" s="24"/>
      <c r="E369" s="21" t="s">
        <v>375</v>
      </c>
      <c r="F369" s="17">
        <f>F370</f>
        <v>62</v>
      </c>
      <c r="G369" s="17">
        <f>G370</f>
        <v>62</v>
      </c>
      <c r="H369" s="17">
        <f t="shared" si="34"/>
        <v>0</v>
      </c>
      <c r="I369" s="18">
        <f t="shared" si="35"/>
        <v>1</v>
      </c>
    </row>
    <row r="370" spans="1:9" ht="15.75">
      <c r="A370" s="24"/>
      <c r="B370" s="24"/>
      <c r="C370" s="24" t="s">
        <v>406</v>
      </c>
      <c r="D370" s="24"/>
      <c r="E370" s="21" t="s">
        <v>407</v>
      </c>
      <c r="F370" s="17">
        <f>F371</f>
        <v>62</v>
      </c>
      <c r="G370" s="17">
        <f>G371</f>
        <v>62</v>
      </c>
      <c r="H370" s="17">
        <f t="shared" si="34"/>
        <v>0</v>
      </c>
      <c r="I370" s="18">
        <f t="shared" si="35"/>
        <v>1</v>
      </c>
    </row>
    <row r="371" spans="1:9" ht="31.5">
      <c r="A371" s="24"/>
      <c r="B371" s="24"/>
      <c r="C371" s="24"/>
      <c r="D371" s="24" t="s">
        <v>172</v>
      </c>
      <c r="E371" s="21" t="s">
        <v>173</v>
      </c>
      <c r="F371" s="17">
        <v>62</v>
      </c>
      <c r="G371" s="17">
        <v>62</v>
      </c>
      <c r="H371" s="17">
        <f t="shared" si="34"/>
        <v>0</v>
      </c>
      <c r="I371" s="18">
        <f t="shared" si="35"/>
        <v>1</v>
      </c>
    </row>
    <row r="372" spans="1:9" ht="35.25" customHeight="1">
      <c r="A372" s="24"/>
      <c r="B372" s="24"/>
      <c r="C372" s="24" t="s">
        <v>472</v>
      </c>
      <c r="D372" s="24"/>
      <c r="E372" s="21" t="s">
        <v>473</v>
      </c>
      <c r="F372" s="17">
        <f>F373+F375+F379+F383+F377+F381</f>
        <v>6585.9</v>
      </c>
      <c r="G372" s="17">
        <f>G373+G375+G379+G383+G377+G381</f>
        <v>2651.2</v>
      </c>
      <c r="H372" s="17">
        <f t="shared" si="34"/>
        <v>3934.7</v>
      </c>
      <c r="I372" s="18">
        <f t="shared" si="35"/>
        <v>0.4025569777858759</v>
      </c>
    </row>
    <row r="373" spans="1:9" ht="33.75" customHeight="1">
      <c r="A373" s="24"/>
      <c r="B373" s="24"/>
      <c r="C373" s="24" t="s">
        <v>474</v>
      </c>
      <c r="D373" s="24"/>
      <c r="E373" s="21" t="s">
        <v>475</v>
      </c>
      <c r="F373" s="17">
        <f>F374</f>
        <v>483.7</v>
      </c>
      <c r="G373" s="17">
        <f>G374</f>
        <v>0</v>
      </c>
      <c r="H373" s="17">
        <f t="shared" si="34"/>
        <v>483.7</v>
      </c>
      <c r="I373" s="18">
        <f t="shared" si="35"/>
        <v>0</v>
      </c>
    </row>
    <row r="374" spans="1:9" ht="31.5">
      <c r="A374" s="24"/>
      <c r="B374" s="24"/>
      <c r="C374" s="24"/>
      <c r="D374" s="24" t="s">
        <v>172</v>
      </c>
      <c r="E374" s="21" t="s">
        <v>173</v>
      </c>
      <c r="F374" s="17">
        <v>483.7</v>
      </c>
      <c r="G374" s="17">
        <v>0</v>
      </c>
      <c r="H374" s="17">
        <f t="shared" si="34"/>
        <v>483.7</v>
      </c>
      <c r="I374" s="18">
        <f t="shared" si="35"/>
        <v>0</v>
      </c>
    </row>
    <row r="375" spans="1:9" ht="50.25" customHeight="1">
      <c r="A375" s="24"/>
      <c r="B375" s="24"/>
      <c r="C375" s="24" t="s">
        <v>476</v>
      </c>
      <c r="D375" s="24"/>
      <c r="E375" s="21" t="s">
        <v>477</v>
      </c>
      <c r="F375" s="17">
        <f>F376</f>
        <v>447</v>
      </c>
      <c r="G375" s="17">
        <f>G376</f>
        <v>187</v>
      </c>
      <c r="H375" s="17">
        <f t="shared" si="34"/>
        <v>260</v>
      </c>
      <c r="I375" s="18">
        <f t="shared" si="35"/>
        <v>0.41834451901565994</v>
      </c>
    </row>
    <row r="376" spans="1:9" ht="31.5">
      <c r="A376" s="24"/>
      <c r="B376" s="24"/>
      <c r="C376" s="24"/>
      <c r="D376" s="24" t="s">
        <v>172</v>
      </c>
      <c r="E376" s="21" t="s">
        <v>173</v>
      </c>
      <c r="F376" s="17">
        <v>447</v>
      </c>
      <c r="G376" s="17">
        <v>187</v>
      </c>
      <c r="H376" s="17">
        <f t="shared" si="34"/>
        <v>260</v>
      </c>
      <c r="I376" s="18">
        <f t="shared" si="35"/>
        <v>0.41834451901565994</v>
      </c>
    </row>
    <row r="377" spans="1:9" ht="49.5" customHeight="1">
      <c r="A377" s="24"/>
      <c r="B377" s="24"/>
      <c r="C377" s="24" t="s">
        <v>561</v>
      </c>
      <c r="D377" s="24"/>
      <c r="E377" s="21" t="s">
        <v>562</v>
      </c>
      <c r="F377" s="17">
        <f>F378</f>
        <v>651.7</v>
      </c>
      <c r="G377" s="17">
        <f>G378</f>
        <v>186.2</v>
      </c>
      <c r="H377" s="17">
        <f t="shared" si="34"/>
        <v>465.50000000000006</v>
      </c>
      <c r="I377" s="18">
        <f t="shared" si="35"/>
        <v>0.2857142857142857</v>
      </c>
    </row>
    <row r="378" spans="1:9" ht="31.5">
      <c r="A378" s="24"/>
      <c r="B378" s="24"/>
      <c r="C378" s="24"/>
      <c r="D378" s="24" t="s">
        <v>172</v>
      </c>
      <c r="E378" s="21" t="s">
        <v>173</v>
      </c>
      <c r="F378" s="17">
        <v>651.7</v>
      </c>
      <c r="G378" s="17">
        <v>186.2</v>
      </c>
      <c r="H378" s="17">
        <f t="shared" si="34"/>
        <v>465.50000000000006</v>
      </c>
      <c r="I378" s="18">
        <f t="shared" si="35"/>
        <v>0.2857142857142857</v>
      </c>
    </row>
    <row r="379" spans="1:9" ht="15.75">
      <c r="A379" s="24"/>
      <c r="B379" s="24"/>
      <c r="C379" s="24" t="s">
        <v>479</v>
      </c>
      <c r="D379" s="24"/>
      <c r="E379" s="21" t="s">
        <v>478</v>
      </c>
      <c r="F379" s="17">
        <f>F380</f>
        <v>3469.8</v>
      </c>
      <c r="G379" s="17">
        <f>G380</f>
        <v>2278</v>
      </c>
      <c r="H379" s="17">
        <f t="shared" si="34"/>
        <v>1191.8000000000002</v>
      </c>
      <c r="I379" s="18">
        <f t="shared" si="35"/>
        <v>0.6565219897400426</v>
      </c>
    </row>
    <row r="380" spans="1:9" ht="31.5">
      <c r="A380" s="24"/>
      <c r="B380" s="24"/>
      <c r="C380" s="24"/>
      <c r="D380" s="24" t="s">
        <v>172</v>
      </c>
      <c r="E380" s="21" t="s">
        <v>173</v>
      </c>
      <c r="F380" s="17">
        <v>3469.8</v>
      </c>
      <c r="G380" s="17">
        <v>2278</v>
      </c>
      <c r="H380" s="17">
        <f t="shared" si="34"/>
        <v>1191.8000000000002</v>
      </c>
      <c r="I380" s="18">
        <f t="shared" si="35"/>
        <v>0.6565219897400426</v>
      </c>
    </row>
    <row r="381" spans="1:9" ht="15.75">
      <c r="A381" s="24"/>
      <c r="B381" s="24"/>
      <c r="C381" s="24" t="s">
        <v>563</v>
      </c>
      <c r="D381" s="24"/>
      <c r="E381" s="21" t="s">
        <v>478</v>
      </c>
      <c r="F381" s="17">
        <f>F382</f>
        <v>1000</v>
      </c>
      <c r="G381" s="17">
        <f>G382</f>
        <v>0</v>
      </c>
      <c r="H381" s="17">
        <f t="shared" si="34"/>
        <v>1000</v>
      </c>
      <c r="I381" s="18">
        <f t="shared" si="35"/>
        <v>0</v>
      </c>
    </row>
    <row r="382" spans="1:9" ht="31.5">
      <c r="A382" s="24"/>
      <c r="B382" s="24"/>
      <c r="C382" s="24"/>
      <c r="D382" s="24" t="s">
        <v>172</v>
      </c>
      <c r="E382" s="21" t="s">
        <v>173</v>
      </c>
      <c r="F382" s="17">
        <v>1000</v>
      </c>
      <c r="G382" s="17">
        <v>0</v>
      </c>
      <c r="H382" s="17">
        <f t="shared" si="34"/>
        <v>1000</v>
      </c>
      <c r="I382" s="18">
        <f t="shared" si="35"/>
        <v>0</v>
      </c>
    </row>
    <row r="383" spans="1:9" ht="64.5" customHeight="1">
      <c r="A383" s="24"/>
      <c r="B383" s="24"/>
      <c r="C383" s="24" t="s">
        <v>481</v>
      </c>
      <c r="D383" s="24"/>
      <c r="E383" s="21" t="s">
        <v>480</v>
      </c>
      <c r="F383" s="17">
        <f>F384</f>
        <v>533.7</v>
      </c>
      <c r="G383" s="17">
        <f>G384</f>
        <v>0</v>
      </c>
      <c r="H383" s="17">
        <f t="shared" si="34"/>
        <v>533.7</v>
      </c>
      <c r="I383" s="18">
        <f t="shared" si="35"/>
        <v>0</v>
      </c>
    </row>
    <row r="384" spans="1:9" ht="31.5">
      <c r="A384" s="24"/>
      <c r="B384" s="24"/>
      <c r="C384" s="24"/>
      <c r="D384" s="24" t="s">
        <v>172</v>
      </c>
      <c r="E384" s="21" t="s">
        <v>173</v>
      </c>
      <c r="F384" s="17">
        <v>533.7</v>
      </c>
      <c r="G384" s="17">
        <v>0</v>
      </c>
      <c r="H384" s="17">
        <f t="shared" si="34"/>
        <v>533.7</v>
      </c>
      <c r="I384" s="18">
        <f t="shared" si="35"/>
        <v>0</v>
      </c>
    </row>
    <row r="385" spans="1:9" ht="15.75">
      <c r="A385" s="24"/>
      <c r="B385" s="24" t="s">
        <v>269</v>
      </c>
      <c r="C385" s="24"/>
      <c r="D385" s="24"/>
      <c r="E385" s="21" t="s">
        <v>270</v>
      </c>
      <c r="F385" s="17">
        <f aca="true" t="shared" si="40" ref="F385:G388">F386</f>
        <v>1604.5</v>
      </c>
      <c r="G385" s="17">
        <f t="shared" si="40"/>
        <v>833.4</v>
      </c>
      <c r="H385" s="17">
        <f t="shared" si="34"/>
        <v>771.1</v>
      </c>
      <c r="I385" s="18">
        <f t="shared" si="35"/>
        <v>0.5194141477095668</v>
      </c>
    </row>
    <row r="386" spans="1:9" ht="15.75">
      <c r="A386" s="24"/>
      <c r="B386" s="24" t="s">
        <v>271</v>
      </c>
      <c r="C386" s="24"/>
      <c r="D386" s="24"/>
      <c r="E386" s="21" t="s">
        <v>272</v>
      </c>
      <c r="F386" s="17">
        <f t="shared" si="40"/>
        <v>1604.5</v>
      </c>
      <c r="G386" s="17">
        <f t="shared" si="40"/>
        <v>833.4</v>
      </c>
      <c r="H386" s="17">
        <f t="shared" si="34"/>
        <v>771.1</v>
      </c>
      <c r="I386" s="18">
        <f t="shared" si="35"/>
        <v>0.5194141477095668</v>
      </c>
    </row>
    <row r="387" spans="1:9" ht="63">
      <c r="A387" s="24"/>
      <c r="B387" s="24"/>
      <c r="C387" s="24" t="s">
        <v>63</v>
      </c>
      <c r="D387" s="24"/>
      <c r="E387" s="21" t="s">
        <v>64</v>
      </c>
      <c r="F387" s="17">
        <f t="shared" si="40"/>
        <v>1604.5</v>
      </c>
      <c r="G387" s="17">
        <f t="shared" si="40"/>
        <v>833.4</v>
      </c>
      <c r="H387" s="17">
        <f t="shared" si="34"/>
        <v>771.1</v>
      </c>
      <c r="I387" s="18">
        <f t="shared" si="35"/>
        <v>0.5194141477095668</v>
      </c>
    </row>
    <row r="388" spans="1:9" ht="48" customHeight="1">
      <c r="A388" s="24"/>
      <c r="B388" s="24"/>
      <c r="C388" s="24" t="s">
        <v>65</v>
      </c>
      <c r="D388" s="24"/>
      <c r="E388" s="21" t="s">
        <v>66</v>
      </c>
      <c r="F388" s="17">
        <f t="shared" si="40"/>
        <v>1604.5</v>
      </c>
      <c r="G388" s="17">
        <f t="shared" si="40"/>
        <v>833.4</v>
      </c>
      <c r="H388" s="17">
        <f t="shared" si="34"/>
        <v>771.1</v>
      </c>
      <c r="I388" s="18">
        <f t="shared" si="35"/>
        <v>0.5194141477095668</v>
      </c>
    </row>
    <row r="389" spans="1:9" ht="49.5" customHeight="1">
      <c r="A389" s="24"/>
      <c r="B389" s="24"/>
      <c r="C389" s="24"/>
      <c r="D389" s="24" t="s">
        <v>189</v>
      </c>
      <c r="E389" s="21" t="s">
        <v>273</v>
      </c>
      <c r="F389" s="17">
        <v>1604.5</v>
      </c>
      <c r="G389" s="17">
        <f>833.5-0.1</f>
        <v>833.4</v>
      </c>
      <c r="H389" s="17">
        <f t="shared" si="34"/>
        <v>771.1</v>
      </c>
      <c r="I389" s="18">
        <f t="shared" si="35"/>
        <v>0.5194141477095668</v>
      </c>
    </row>
    <row r="390" spans="1:9" ht="37.5" customHeight="1">
      <c r="A390" s="24"/>
      <c r="B390" s="24" t="s">
        <v>240</v>
      </c>
      <c r="C390" s="24"/>
      <c r="D390" s="24"/>
      <c r="E390" s="21" t="s">
        <v>241</v>
      </c>
      <c r="F390" s="17">
        <f aca="true" t="shared" si="41" ref="F390:G393">F391</f>
        <v>1465.5</v>
      </c>
      <c r="G390" s="17">
        <f t="shared" si="41"/>
        <v>938.7</v>
      </c>
      <c r="H390" s="17">
        <f t="shared" si="34"/>
        <v>526.8</v>
      </c>
      <c r="I390" s="18">
        <f t="shared" si="35"/>
        <v>0.640532241555783</v>
      </c>
    </row>
    <row r="391" spans="1:9" ht="31.5">
      <c r="A391" s="24"/>
      <c r="B391" s="24" t="s">
        <v>242</v>
      </c>
      <c r="C391" s="24"/>
      <c r="D391" s="24"/>
      <c r="E391" s="21" t="s">
        <v>243</v>
      </c>
      <c r="F391" s="17">
        <f t="shared" si="41"/>
        <v>1465.5</v>
      </c>
      <c r="G391" s="17">
        <f t="shared" si="41"/>
        <v>938.7</v>
      </c>
      <c r="H391" s="17">
        <f t="shared" si="34"/>
        <v>526.8</v>
      </c>
      <c r="I391" s="18">
        <f t="shared" si="35"/>
        <v>0.640532241555783</v>
      </c>
    </row>
    <row r="392" spans="1:9" ht="63">
      <c r="A392" s="24"/>
      <c r="B392" s="24"/>
      <c r="C392" s="24" t="s">
        <v>63</v>
      </c>
      <c r="D392" s="24"/>
      <c r="E392" s="21" t="s">
        <v>64</v>
      </c>
      <c r="F392" s="17">
        <f t="shared" si="41"/>
        <v>1465.5</v>
      </c>
      <c r="G392" s="17">
        <f t="shared" si="41"/>
        <v>938.7</v>
      </c>
      <c r="H392" s="17">
        <f t="shared" si="34"/>
        <v>526.8</v>
      </c>
      <c r="I392" s="18">
        <f t="shared" si="35"/>
        <v>0.640532241555783</v>
      </c>
    </row>
    <row r="393" spans="1:9" ht="32.25" customHeight="1">
      <c r="A393" s="24"/>
      <c r="B393" s="24"/>
      <c r="C393" s="24" t="s">
        <v>67</v>
      </c>
      <c r="D393" s="24"/>
      <c r="E393" s="21" t="s">
        <v>261</v>
      </c>
      <c r="F393" s="17">
        <f t="shared" si="41"/>
        <v>1465.5</v>
      </c>
      <c r="G393" s="17">
        <f t="shared" si="41"/>
        <v>938.7</v>
      </c>
      <c r="H393" s="17">
        <f t="shared" si="34"/>
        <v>526.8</v>
      </c>
      <c r="I393" s="18">
        <f t="shared" si="35"/>
        <v>0.640532241555783</v>
      </c>
    </row>
    <row r="394" spans="1:9" ht="31.5">
      <c r="A394" s="24"/>
      <c r="B394" s="24"/>
      <c r="C394" s="24"/>
      <c r="D394" s="24" t="s">
        <v>244</v>
      </c>
      <c r="E394" s="21" t="s">
        <v>262</v>
      </c>
      <c r="F394" s="17">
        <v>1465.5</v>
      </c>
      <c r="G394" s="17">
        <v>938.7</v>
      </c>
      <c r="H394" s="17">
        <f t="shared" si="34"/>
        <v>526.8</v>
      </c>
      <c r="I394" s="18">
        <f t="shared" si="35"/>
        <v>0.640532241555783</v>
      </c>
    </row>
    <row r="395" spans="1:9" ht="15.75">
      <c r="A395" s="24"/>
      <c r="B395" s="24"/>
      <c r="C395" s="24"/>
      <c r="D395" s="24"/>
      <c r="E395" s="21"/>
      <c r="F395" s="17"/>
      <c r="G395" s="17"/>
      <c r="H395" s="17"/>
      <c r="I395" s="18"/>
    </row>
    <row r="396" spans="1:9" s="19" customFormat="1" ht="31.5">
      <c r="A396" s="12" t="s">
        <v>274</v>
      </c>
      <c r="B396" s="12"/>
      <c r="C396" s="12"/>
      <c r="D396" s="12"/>
      <c r="E396" s="26" t="s">
        <v>275</v>
      </c>
      <c r="F396" s="22">
        <f>F397+F422</f>
        <v>13195.900000000001</v>
      </c>
      <c r="G396" s="22">
        <f>G397+G422</f>
        <v>5955.6</v>
      </c>
      <c r="H396" s="22">
        <f>F396-G396</f>
        <v>7240.300000000001</v>
      </c>
      <c r="I396" s="23">
        <f>G396/F396</f>
        <v>0.4513220015307785</v>
      </c>
    </row>
    <row r="397" spans="1:9" ht="15.75">
      <c r="A397" s="24"/>
      <c r="B397" s="24" t="s">
        <v>163</v>
      </c>
      <c r="C397" s="24"/>
      <c r="D397" s="24"/>
      <c r="E397" s="21" t="s">
        <v>164</v>
      </c>
      <c r="F397" s="17">
        <f>F398+F417</f>
        <v>13195.400000000001</v>
      </c>
      <c r="G397" s="17">
        <f>G398+G417</f>
        <v>5955.1</v>
      </c>
      <c r="H397" s="17">
        <f>F397-G397</f>
        <v>7240.300000000001</v>
      </c>
      <c r="I397" s="18">
        <f>G397/F397</f>
        <v>0.4513012110280855</v>
      </c>
    </row>
    <row r="398" spans="1:9" ht="66" customHeight="1">
      <c r="A398" s="24"/>
      <c r="B398" s="24" t="s">
        <v>171</v>
      </c>
      <c r="C398" s="24"/>
      <c r="D398" s="24"/>
      <c r="E398" s="21" t="s">
        <v>276</v>
      </c>
      <c r="F398" s="17">
        <f>F399+F408</f>
        <v>13192.2</v>
      </c>
      <c r="G398" s="17">
        <f>G399+G408</f>
        <v>5951.900000000001</v>
      </c>
      <c r="H398" s="17">
        <f aca="true" t="shared" si="42" ref="H398:H425">F398-G398</f>
        <v>7240.3</v>
      </c>
      <c r="I398" s="18">
        <f aca="true" t="shared" si="43" ref="I398:I425">G398/F398</f>
        <v>0.45116811449189675</v>
      </c>
    </row>
    <row r="399" spans="1:9" ht="47.25">
      <c r="A399" s="24"/>
      <c r="B399" s="24"/>
      <c r="C399" s="24" t="s">
        <v>21</v>
      </c>
      <c r="D399" s="24"/>
      <c r="E399" s="21" t="s">
        <v>23</v>
      </c>
      <c r="F399" s="17">
        <f>F400+F404+F406</f>
        <v>12680.1</v>
      </c>
      <c r="G399" s="17">
        <f>G400+G404+G406</f>
        <v>5733.200000000001</v>
      </c>
      <c r="H399" s="17">
        <f t="shared" si="42"/>
        <v>6946.9</v>
      </c>
      <c r="I399" s="18">
        <f t="shared" si="43"/>
        <v>0.4521415446250424</v>
      </c>
    </row>
    <row r="400" spans="1:9" ht="47.25">
      <c r="A400" s="24"/>
      <c r="B400" s="24"/>
      <c r="C400" s="24" t="s">
        <v>22</v>
      </c>
      <c r="D400" s="24"/>
      <c r="E400" s="21" t="s">
        <v>254</v>
      </c>
      <c r="F400" s="17">
        <f>SUM(F401:F403)</f>
        <v>7744.6</v>
      </c>
      <c r="G400" s="17">
        <f>SUM(G401:G403)</f>
        <v>3592.2</v>
      </c>
      <c r="H400" s="17">
        <f t="shared" si="42"/>
        <v>4152.400000000001</v>
      </c>
      <c r="I400" s="18">
        <f t="shared" si="43"/>
        <v>0.46383286418924147</v>
      </c>
    </row>
    <row r="401" spans="1:9" ht="94.5">
      <c r="A401" s="24"/>
      <c r="B401" s="24"/>
      <c r="C401" s="24"/>
      <c r="D401" s="24" t="s">
        <v>167</v>
      </c>
      <c r="E401" s="21" t="s">
        <v>255</v>
      </c>
      <c r="F401" s="17">
        <v>7042.3</v>
      </c>
      <c r="G401" s="17">
        <v>3405.6</v>
      </c>
      <c r="H401" s="17">
        <f t="shared" si="42"/>
        <v>3636.7000000000003</v>
      </c>
      <c r="I401" s="18">
        <f t="shared" si="43"/>
        <v>0.48359200829274523</v>
      </c>
    </row>
    <row r="402" spans="1:9" ht="31.5">
      <c r="A402" s="24"/>
      <c r="B402" s="24"/>
      <c r="C402" s="24"/>
      <c r="D402" s="24" t="s">
        <v>168</v>
      </c>
      <c r="E402" s="21" t="s">
        <v>256</v>
      </c>
      <c r="F402" s="17">
        <v>685.6</v>
      </c>
      <c r="G402" s="17">
        <v>182.7</v>
      </c>
      <c r="H402" s="17">
        <f t="shared" si="42"/>
        <v>502.90000000000003</v>
      </c>
      <c r="I402" s="18">
        <f t="shared" si="43"/>
        <v>0.26648191365227536</v>
      </c>
    </row>
    <row r="403" spans="1:9" ht="15.75">
      <c r="A403" s="24"/>
      <c r="B403" s="24"/>
      <c r="C403" s="24"/>
      <c r="D403" s="24" t="s">
        <v>169</v>
      </c>
      <c r="E403" s="21" t="s">
        <v>170</v>
      </c>
      <c r="F403" s="17">
        <v>16.7</v>
      </c>
      <c r="G403" s="17">
        <v>3.9</v>
      </c>
      <c r="H403" s="17">
        <f t="shared" si="42"/>
        <v>12.799999999999999</v>
      </c>
      <c r="I403" s="18">
        <f t="shared" si="43"/>
        <v>0.23353293413173654</v>
      </c>
    </row>
    <row r="404" spans="1:9" ht="31.5">
      <c r="A404" s="24"/>
      <c r="B404" s="24"/>
      <c r="C404" s="24" t="s">
        <v>68</v>
      </c>
      <c r="D404" s="24"/>
      <c r="E404" s="21" t="s">
        <v>277</v>
      </c>
      <c r="F404" s="17">
        <f>SUM(F405)</f>
        <v>1924.9</v>
      </c>
      <c r="G404" s="17">
        <f>SUM(G405)</f>
        <v>838.1</v>
      </c>
      <c r="H404" s="17">
        <f t="shared" si="42"/>
        <v>1086.8000000000002</v>
      </c>
      <c r="I404" s="18">
        <f t="shared" si="43"/>
        <v>0.4353992415190399</v>
      </c>
    </row>
    <row r="405" spans="1:9" ht="94.5">
      <c r="A405" s="24"/>
      <c r="B405" s="24"/>
      <c r="C405" s="24"/>
      <c r="D405" s="24" t="s">
        <v>167</v>
      </c>
      <c r="E405" s="21" t="s">
        <v>255</v>
      </c>
      <c r="F405" s="17">
        <v>1924.9</v>
      </c>
      <c r="G405" s="17">
        <v>838.1</v>
      </c>
      <c r="H405" s="17">
        <f t="shared" si="42"/>
        <v>1086.8000000000002</v>
      </c>
      <c r="I405" s="18">
        <f t="shared" si="43"/>
        <v>0.4353992415190399</v>
      </c>
    </row>
    <row r="406" spans="1:9" ht="31.5">
      <c r="A406" s="24"/>
      <c r="B406" s="24"/>
      <c r="C406" s="24" t="s">
        <v>69</v>
      </c>
      <c r="D406" s="24"/>
      <c r="E406" s="21" t="s">
        <v>278</v>
      </c>
      <c r="F406" s="17">
        <f>SUM(F407:F407)</f>
        <v>3010.6</v>
      </c>
      <c r="G406" s="17">
        <f>SUM(G407:G407)</f>
        <v>1302.9</v>
      </c>
      <c r="H406" s="17">
        <f t="shared" si="42"/>
        <v>1707.6999999999998</v>
      </c>
      <c r="I406" s="18">
        <f t="shared" si="43"/>
        <v>0.43277087623729493</v>
      </c>
    </row>
    <row r="407" spans="1:9" ht="94.5">
      <c r="A407" s="24"/>
      <c r="B407" s="24"/>
      <c r="C407" s="24"/>
      <c r="D407" s="24" t="s">
        <v>167</v>
      </c>
      <c r="E407" s="21" t="s">
        <v>255</v>
      </c>
      <c r="F407" s="17">
        <v>3010.6</v>
      </c>
      <c r="G407" s="17">
        <v>1302.9</v>
      </c>
      <c r="H407" s="17">
        <f t="shared" si="42"/>
        <v>1707.6999999999998</v>
      </c>
      <c r="I407" s="18">
        <f t="shared" si="43"/>
        <v>0.43277087623729493</v>
      </c>
    </row>
    <row r="408" spans="1:9" ht="68.25" customHeight="1">
      <c r="A408" s="24"/>
      <c r="B408" s="24"/>
      <c r="C408" s="24" t="s">
        <v>63</v>
      </c>
      <c r="D408" s="24"/>
      <c r="E408" s="21" t="s">
        <v>64</v>
      </c>
      <c r="F408" s="17">
        <f>F409+F411+F413+F415</f>
        <v>512.1</v>
      </c>
      <c r="G408" s="17">
        <f>G409+G411+G413+G415</f>
        <v>218.7</v>
      </c>
      <c r="H408" s="17">
        <f t="shared" si="42"/>
        <v>293.40000000000003</v>
      </c>
      <c r="I408" s="18">
        <f t="shared" si="43"/>
        <v>0.42706502636203864</v>
      </c>
    </row>
    <row r="409" spans="1:9" ht="49.5" customHeight="1">
      <c r="A409" s="24"/>
      <c r="B409" s="24"/>
      <c r="C409" s="24" t="s">
        <v>482</v>
      </c>
      <c r="D409" s="24"/>
      <c r="E409" s="21" t="s">
        <v>483</v>
      </c>
      <c r="F409" s="17">
        <f>F410</f>
        <v>80</v>
      </c>
      <c r="G409" s="17">
        <f>G410</f>
        <v>35.9</v>
      </c>
      <c r="H409" s="17">
        <f t="shared" si="42"/>
        <v>44.1</v>
      </c>
      <c r="I409" s="18">
        <f t="shared" si="43"/>
        <v>0.44875</v>
      </c>
    </row>
    <row r="410" spans="1:9" ht="94.5">
      <c r="A410" s="24"/>
      <c r="B410" s="24"/>
      <c r="C410" s="24"/>
      <c r="D410" s="24" t="s">
        <v>167</v>
      </c>
      <c r="E410" s="21" t="s">
        <v>255</v>
      </c>
      <c r="F410" s="17">
        <v>80</v>
      </c>
      <c r="G410" s="17">
        <f>36-0.1</f>
        <v>35.9</v>
      </c>
      <c r="H410" s="17">
        <f t="shared" si="42"/>
        <v>44.1</v>
      </c>
      <c r="I410" s="18">
        <f t="shared" si="43"/>
        <v>0.44875</v>
      </c>
    </row>
    <row r="411" spans="1:9" ht="48.75" customHeight="1">
      <c r="A411" s="24"/>
      <c r="B411" s="24"/>
      <c r="C411" s="25" t="s">
        <v>484</v>
      </c>
      <c r="D411" s="24"/>
      <c r="E411" s="21" t="s">
        <v>485</v>
      </c>
      <c r="F411" s="17">
        <f>F412</f>
        <v>23.3</v>
      </c>
      <c r="G411" s="17">
        <f>G412</f>
        <v>8.9</v>
      </c>
      <c r="H411" s="17">
        <f t="shared" si="42"/>
        <v>14.4</v>
      </c>
      <c r="I411" s="18">
        <f t="shared" si="43"/>
        <v>0.38197424892703863</v>
      </c>
    </row>
    <row r="412" spans="1:9" ht="94.5">
      <c r="A412" s="24"/>
      <c r="B412" s="24"/>
      <c r="C412" s="24"/>
      <c r="D412" s="24" t="s">
        <v>167</v>
      </c>
      <c r="E412" s="21" t="s">
        <v>255</v>
      </c>
      <c r="F412" s="17">
        <v>23.3</v>
      </c>
      <c r="G412" s="17">
        <v>8.9</v>
      </c>
      <c r="H412" s="17">
        <f t="shared" si="42"/>
        <v>14.4</v>
      </c>
      <c r="I412" s="18">
        <f t="shared" si="43"/>
        <v>0.38197424892703863</v>
      </c>
    </row>
    <row r="413" spans="1:9" ht="47.25">
      <c r="A413" s="24"/>
      <c r="B413" s="24"/>
      <c r="C413" s="25" t="s">
        <v>486</v>
      </c>
      <c r="D413" s="24"/>
      <c r="E413" s="21" t="s">
        <v>487</v>
      </c>
      <c r="F413" s="17">
        <f>F414</f>
        <v>356.9</v>
      </c>
      <c r="G413" s="17">
        <f>G414</f>
        <v>148.4</v>
      </c>
      <c r="H413" s="17">
        <f t="shared" si="42"/>
        <v>208.49999999999997</v>
      </c>
      <c r="I413" s="18">
        <f t="shared" si="43"/>
        <v>0.41580274586718974</v>
      </c>
    </row>
    <row r="414" spans="1:9" ht="94.5">
      <c r="A414" s="24"/>
      <c r="B414" s="24"/>
      <c r="C414" s="25"/>
      <c r="D414" s="24" t="s">
        <v>167</v>
      </c>
      <c r="E414" s="21" t="s">
        <v>255</v>
      </c>
      <c r="F414" s="17">
        <v>356.9</v>
      </c>
      <c r="G414" s="17">
        <v>148.4</v>
      </c>
      <c r="H414" s="17">
        <f t="shared" si="42"/>
        <v>208.49999999999997</v>
      </c>
      <c r="I414" s="18">
        <f t="shared" si="43"/>
        <v>0.41580274586718974</v>
      </c>
    </row>
    <row r="415" spans="1:9" ht="46.5" customHeight="1">
      <c r="A415" s="24"/>
      <c r="B415" s="24"/>
      <c r="C415" s="25" t="s">
        <v>488</v>
      </c>
      <c r="D415" s="24"/>
      <c r="E415" s="21" t="s">
        <v>489</v>
      </c>
      <c r="F415" s="17">
        <f>F416</f>
        <v>51.9</v>
      </c>
      <c r="G415" s="17">
        <f>G416</f>
        <v>25.5</v>
      </c>
      <c r="H415" s="17">
        <f t="shared" si="42"/>
        <v>26.4</v>
      </c>
      <c r="I415" s="18">
        <f t="shared" si="43"/>
        <v>0.49132947976878616</v>
      </c>
    </row>
    <row r="416" spans="1:9" ht="94.5">
      <c r="A416" s="24"/>
      <c r="B416" s="24"/>
      <c r="C416" s="25"/>
      <c r="D416" s="24" t="s">
        <v>167</v>
      </c>
      <c r="E416" s="21" t="s">
        <v>255</v>
      </c>
      <c r="F416" s="17">
        <v>51.9</v>
      </c>
      <c r="G416" s="17">
        <v>25.5</v>
      </c>
      <c r="H416" s="17">
        <f t="shared" si="42"/>
        <v>26.4</v>
      </c>
      <c r="I416" s="18">
        <f t="shared" si="43"/>
        <v>0.49132947976878616</v>
      </c>
    </row>
    <row r="417" spans="1:9" ht="15.75">
      <c r="A417" s="24"/>
      <c r="B417" s="24" t="s">
        <v>183</v>
      </c>
      <c r="C417" s="25"/>
      <c r="D417" s="24"/>
      <c r="E417" s="21" t="s">
        <v>184</v>
      </c>
      <c r="F417" s="17">
        <f aca="true" t="shared" si="44" ref="F417:G420">F418</f>
        <v>3.2</v>
      </c>
      <c r="G417" s="17">
        <f t="shared" si="44"/>
        <v>3.2</v>
      </c>
      <c r="H417" s="17">
        <f t="shared" si="42"/>
        <v>0</v>
      </c>
      <c r="I417" s="18">
        <f t="shared" si="43"/>
        <v>1</v>
      </c>
    </row>
    <row r="418" spans="1:9" ht="94.5">
      <c r="A418" s="24"/>
      <c r="B418" s="24"/>
      <c r="C418" s="24" t="s">
        <v>45</v>
      </c>
      <c r="D418" s="24"/>
      <c r="E418" s="21" t="s">
        <v>46</v>
      </c>
      <c r="F418" s="17">
        <f t="shared" si="44"/>
        <v>3.2</v>
      </c>
      <c r="G418" s="17">
        <f t="shared" si="44"/>
        <v>3.2</v>
      </c>
      <c r="H418" s="17">
        <f t="shared" si="42"/>
        <v>0</v>
      </c>
      <c r="I418" s="18">
        <f t="shared" si="43"/>
        <v>1</v>
      </c>
    </row>
    <row r="419" spans="1:9" ht="126">
      <c r="A419" s="24"/>
      <c r="B419" s="24"/>
      <c r="C419" s="24" t="s">
        <v>47</v>
      </c>
      <c r="D419" s="24"/>
      <c r="E419" s="21" t="s">
        <v>48</v>
      </c>
      <c r="F419" s="17">
        <f t="shared" si="44"/>
        <v>3.2</v>
      </c>
      <c r="G419" s="17">
        <f t="shared" si="44"/>
        <v>3.2</v>
      </c>
      <c r="H419" s="17">
        <f t="shared" si="42"/>
        <v>0</v>
      </c>
      <c r="I419" s="18">
        <f t="shared" si="43"/>
        <v>1</v>
      </c>
    </row>
    <row r="420" spans="1:9" ht="63">
      <c r="A420" s="24"/>
      <c r="B420" s="24"/>
      <c r="C420" s="25" t="s">
        <v>49</v>
      </c>
      <c r="D420" s="24"/>
      <c r="E420" s="21" t="s">
        <v>50</v>
      </c>
      <c r="F420" s="17">
        <f t="shared" si="44"/>
        <v>3.2</v>
      </c>
      <c r="G420" s="17">
        <f t="shared" si="44"/>
        <v>3.2</v>
      </c>
      <c r="H420" s="17">
        <f t="shared" si="42"/>
        <v>0</v>
      </c>
      <c r="I420" s="18">
        <f t="shared" si="43"/>
        <v>1</v>
      </c>
    </row>
    <row r="421" spans="1:9" ht="31.5">
      <c r="A421" s="24"/>
      <c r="B421" s="24"/>
      <c r="C421" s="25"/>
      <c r="D421" s="24" t="s">
        <v>172</v>
      </c>
      <c r="E421" s="21" t="s">
        <v>173</v>
      </c>
      <c r="F421" s="17">
        <v>3.2</v>
      </c>
      <c r="G421" s="17">
        <v>3.2</v>
      </c>
      <c r="H421" s="17">
        <f t="shared" si="42"/>
        <v>0</v>
      </c>
      <c r="I421" s="18">
        <f t="shared" si="43"/>
        <v>1</v>
      </c>
    </row>
    <row r="422" spans="1:9" ht="15.75">
      <c r="A422" s="24"/>
      <c r="B422" s="24" t="s">
        <v>230</v>
      </c>
      <c r="C422" s="25"/>
      <c r="D422" s="24"/>
      <c r="E422" s="21" t="s">
        <v>231</v>
      </c>
      <c r="F422" s="17">
        <f aca="true" t="shared" si="45" ref="F422:G424">F423</f>
        <v>0.5</v>
      </c>
      <c r="G422" s="17">
        <f t="shared" si="45"/>
        <v>0.5</v>
      </c>
      <c r="H422" s="17">
        <f t="shared" si="42"/>
        <v>0</v>
      </c>
      <c r="I422" s="18">
        <f t="shared" si="43"/>
        <v>1</v>
      </c>
    </row>
    <row r="423" spans="1:9" ht="19.5" customHeight="1">
      <c r="A423" s="24"/>
      <c r="B423" s="24"/>
      <c r="C423" s="24" t="s">
        <v>374</v>
      </c>
      <c r="D423" s="24"/>
      <c r="E423" s="21" t="s">
        <v>375</v>
      </c>
      <c r="F423" s="17">
        <f t="shared" si="45"/>
        <v>0.5</v>
      </c>
      <c r="G423" s="17">
        <f t="shared" si="45"/>
        <v>0.5</v>
      </c>
      <c r="H423" s="17">
        <f t="shared" si="42"/>
        <v>0</v>
      </c>
      <c r="I423" s="18">
        <f t="shared" si="43"/>
        <v>1</v>
      </c>
    </row>
    <row r="424" spans="1:9" ht="18" customHeight="1">
      <c r="A424" s="24"/>
      <c r="B424" s="24"/>
      <c r="C424" s="24" t="s">
        <v>406</v>
      </c>
      <c r="D424" s="24"/>
      <c r="E424" s="21" t="s">
        <v>407</v>
      </c>
      <c r="F424" s="17">
        <f t="shared" si="45"/>
        <v>0.5</v>
      </c>
      <c r="G424" s="17">
        <f t="shared" si="45"/>
        <v>0.5</v>
      </c>
      <c r="H424" s="17">
        <f t="shared" si="42"/>
        <v>0</v>
      </c>
      <c r="I424" s="18">
        <f t="shared" si="43"/>
        <v>1</v>
      </c>
    </row>
    <row r="425" spans="1:9" ht="31.5">
      <c r="A425" s="24"/>
      <c r="B425" s="24"/>
      <c r="C425" s="24"/>
      <c r="D425" s="24" t="s">
        <v>172</v>
      </c>
      <c r="E425" s="21" t="s">
        <v>173</v>
      </c>
      <c r="F425" s="17">
        <v>0.5</v>
      </c>
      <c r="G425" s="17">
        <v>0.5</v>
      </c>
      <c r="H425" s="17">
        <f t="shared" si="42"/>
        <v>0</v>
      </c>
      <c r="I425" s="18">
        <f t="shared" si="43"/>
        <v>1</v>
      </c>
    </row>
    <row r="426" spans="1:9" ht="15.75">
      <c r="A426" s="24"/>
      <c r="B426" s="24"/>
      <c r="C426" s="24"/>
      <c r="D426" s="24"/>
      <c r="E426" s="21"/>
      <c r="F426" s="17"/>
      <c r="G426" s="17"/>
      <c r="H426" s="17"/>
      <c r="I426" s="18"/>
    </row>
    <row r="427" spans="1:9" s="19" customFormat="1" ht="47.25">
      <c r="A427" s="12" t="s">
        <v>280</v>
      </c>
      <c r="B427" s="12"/>
      <c r="C427" s="12"/>
      <c r="D427" s="12"/>
      <c r="E427" s="26" t="s">
        <v>279</v>
      </c>
      <c r="F427" s="22">
        <f>F428+F442+F524</f>
        <v>748656.7</v>
      </c>
      <c r="G427" s="22">
        <f>G428+G442+G524</f>
        <v>377270.1</v>
      </c>
      <c r="H427" s="17">
        <f>F427-G427</f>
        <v>371386.6</v>
      </c>
      <c r="I427" s="18">
        <f>G427/F427</f>
        <v>0.5039293710989295</v>
      </c>
    </row>
    <row r="428" spans="1:9" s="19" customFormat="1" ht="15.75">
      <c r="A428" s="12"/>
      <c r="B428" s="24" t="s">
        <v>163</v>
      </c>
      <c r="C428" s="24"/>
      <c r="D428" s="24"/>
      <c r="E428" s="21" t="s">
        <v>164</v>
      </c>
      <c r="F428" s="17">
        <f>F429</f>
        <v>727.1</v>
      </c>
      <c r="G428" s="17">
        <f>G429</f>
        <v>111.1</v>
      </c>
      <c r="H428" s="17">
        <f>F428-G428</f>
        <v>616</v>
      </c>
      <c r="I428" s="18">
        <f>G428/F428</f>
        <v>0.15279878971255673</v>
      </c>
    </row>
    <row r="429" spans="1:9" ht="15.75">
      <c r="A429" s="24"/>
      <c r="B429" s="24" t="s">
        <v>183</v>
      </c>
      <c r="C429" s="24"/>
      <c r="D429" s="24"/>
      <c r="E429" s="21" t="s">
        <v>184</v>
      </c>
      <c r="F429" s="17">
        <f>F430+F434+F439</f>
        <v>727.1</v>
      </c>
      <c r="G429" s="17">
        <f>G430+G434+G439</f>
        <v>111.1</v>
      </c>
      <c r="H429" s="17">
        <f aca="true" t="shared" si="46" ref="H429:H500">F429-G429</f>
        <v>616</v>
      </c>
      <c r="I429" s="18">
        <f aca="true" t="shared" si="47" ref="I429:I500">G429/F429</f>
        <v>0.15279878971255673</v>
      </c>
    </row>
    <row r="430" spans="1:9" ht="78.75">
      <c r="A430" s="24"/>
      <c r="B430" s="24"/>
      <c r="C430" s="24" t="s">
        <v>196</v>
      </c>
      <c r="D430" s="24"/>
      <c r="E430" s="21" t="s">
        <v>71</v>
      </c>
      <c r="F430" s="17">
        <f aca="true" t="shared" si="48" ref="F430:G432">F431</f>
        <v>190</v>
      </c>
      <c r="G430" s="17">
        <f t="shared" si="48"/>
        <v>20</v>
      </c>
      <c r="H430" s="17">
        <f t="shared" si="46"/>
        <v>170</v>
      </c>
      <c r="I430" s="18">
        <f t="shared" si="47"/>
        <v>0.10526315789473684</v>
      </c>
    </row>
    <row r="431" spans="1:9" ht="114" customHeight="1">
      <c r="A431" s="24"/>
      <c r="B431" s="24"/>
      <c r="C431" s="24" t="s">
        <v>94</v>
      </c>
      <c r="D431" s="24"/>
      <c r="E431" s="21" t="s">
        <v>95</v>
      </c>
      <c r="F431" s="17">
        <f t="shared" si="48"/>
        <v>190</v>
      </c>
      <c r="G431" s="17">
        <f t="shared" si="48"/>
        <v>20</v>
      </c>
      <c r="H431" s="17">
        <f t="shared" si="46"/>
        <v>170</v>
      </c>
      <c r="I431" s="18">
        <f t="shared" si="47"/>
        <v>0.10526315789473684</v>
      </c>
    </row>
    <row r="432" spans="1:9" ht="63">
      <c r="A432" s="24"/>
      <c r="B432" s="24"/>
      <c r="C432" s="24" t="s">
        <v>96</v>
      </c>
      <c r="D432" s="24"/>
      <c r="E432" s="21" t="s">
        <v>97</v>
      </c>
      <c r="F432" s="17">
        <f t="shared" si="48"/>
        <v>190</v>
      </c>
      <c r="G432" s="17">
        <f t="shared" si="48"/>
        <v>20</v>
      </c>
      <c r="H432" s="17">
        <f t="shared" si="46"/>
        <v>170</v>
      </c>
      <c r="I432" s="18">
        <f t="shared" si="47"/>
        <v>0.10526315789473684</v>
      </c>
    </row>
    <row r="433" spans="1:9" ht="31.5">
      <c r="A433" s="24"/>
      <c r="B433" s="24"/>
      <c r="C433" s="24"/>
      <c r="D433" s="24" t="s">
        <v>168</v>
      </c>
      <c r="E433" s="21" t="s">
        <v>256</v>
      </c>
      <c r="F433" s="17">
        <v>190</v>
      </c>
      <c r="G433" s="17">
        <v>20</v>
      </c>
      <c r="H433" s="17">
        <f t="shared" si="46"/>
        <v>170</v>
      </c>
      <c r="I433" s="18">
        <f t="shared" si="47"/>
        <v>0.10526315789473684</v>
      </c>
    </row>
    <row r="434" spans="1:9" ht="78.75" customHeight="1">
      <c r="A434" s="24"/>
      <c r="B434" s="24"/>
      <c r="C434" s="24" t="s">
        <v>45</v>
      </c>
      <c r="D434" s="24"/>
      <c r="E434" s="21" t="s">
        <v>46</v>
      </c>
      <c r="F434" s="17">
        <f>F435</f>
        <v>518</v>
      </c>
      <c r="G434" s="17">
        <f>G435</f>
        <v>88</v>
      </c>
      <c r="H434" s="17">
        <f t="shared" si="46"/>
        <v>430</v>
      </c>
      <c r="I434" s="18">
        <f t="shared" si="47"/>
        <v>0.16988416988416988</v>
      </c>
    </row>
    <row r="435" spans="1:9" ht="109.5" customHeight="1">
      <c r="A435" s="24"/>
      <c r="B435" s="24"/>
      <c r="C435" s="24" t="s">
        <v>47</v>
      </c>
      <c r="D435" s="24"/>
      <c r="E435" s="21" t="s">
        <v>48</v>
      </c>
      <c r="F435" s="17">
        <f>F436</f>
        <v>518</v>
      </c>
      <c r="G435" s="17">
        <f>G436</f>
        <v>88</v>
      </c>
      <c r="H435" s="17">
        <f t="shared" si="46"/>
        <v>430</v>
      </c>
      <c r="I435" s="18">
        <f t="shared" si="47"/>
        <v>0.16988416988416988</v>
      </c>
    </row>
    <row r="436" spans="1:9" ht="69.75" customHeight="1">
      <c r="A436" s="24"/>
      <c r="B436" s="24"/>
      <c r="C436" s="24" t="s">
        <v>49</v>
      </c>
      <c r="D436" s="24"/>
      <c r="E436" s="21" t="s">
        <v>50</v>
      </c>
      <c r="F436" s="17">
        <f>SUM(F437:F438)</f>
        <v>518</v>
      </c>
      <c r="G436" s="17">
        <f>SUM(G437:G438)</f>
        <v>88</v>
      </c>
      <c r="H436" s="17">
        <f t="shared" si="46"/>
        <v>430</v>
      </c>
      <c r="I436" s="18">
        <f t="shared" si="47"/>
        <v>0.16988416988416988</v>
      </c>
    </row>
    <row r="437" spans="1:9" ht="35.25" customHeight="1">
      <c r="A437" s="24"/>
      <c r="B437" s="24"/>
      <c r="C437" s="24"/>
      <c r="D437" s="24" t="s">
        <v>172</v>
      </c>
      <c r="E437" s="21" t="s">
        <v>173</v>
      </c>
      <c r="F437" s="17">
        <v>1</v>
      </c>
      <c r="G437" s="17">
        <v>1</v>
      </c>
      <c r="H437" s="17">
        <f t="shared" si="46"/>
        <v>0</v>
      </c>
      <c r="I437" s="18">
        <f t="shared" si="47"/>
        <v>1</v>
      </c>
    </row>
    <row r="438" spans="1:9" ht="45" customHeight="1">
      <c r="A438" s="24"/>
      <c r="B438" s="24"/>
      <c r="C438" s="24"/>
      <c r="D438" s="24" t="s">
        <v>189</v>
      </c>
      <c r="E438" s="21" t="s">
        <v>273</v>
      </c>
      <c r="F438" s="17">
        <v>517</v>
      </c>
      <c r="G438" s="17">
        <v>87</v>
      </c>
      <c r="H438" s="17">
        <f t="shared" si="46"/>
        <v>430</v>
      </c>
      <c r="I438" s="18">
        <f t="shared" si="47"/>
        <v>0.16827852998065765</v>
      </c>
    </row>
    <row r="439" spans="1:9" ht="45" customHeight="1">
      <c r="A439" s="24"/>
      <c r="B439" s="24"/>
      <c r="C439" s="24" t="s">
        <v>63</v>
      </c>
      <c r="D439" s="24"/>
      <c r="E439" s="21" t="s">
        <v>64</v>
      </c>
      <c r="F439" s="17">
        <f>F440</f>
        <v>19.1</v>
      </c>
      <c r="G439" s="17">
        <f>G440</f>
        <v>3.1</v>
      </c>
      <c r="H439" s="17">
        <f t="shared" si="46"/>
        <v>16</v>
      </c>
      <c r="I439" s="18">
        <f t="shared" si="47"/>
        <v>0.16230366492146597</v>
      </c>
    </row>
    <row r="440" spans="1:9" ht="21" customHeight="1">
      <c r="A440" s="24"/>
      <c r="B440" s="24"/>
      <c r="C440" s="24" t="s">
        <v>444</v>
      </c>
      <c r="D440" s="24"/>
      <c r="E440" s="21" t="s">
        <v>445</v>
      </c>
      <c r="F440" s="17">
        <f>F441</f>
        <v>19.1</v>
      </c>
      <c r="G440" s="17">
        <f>G441</f>
        <v>3.1</v>
      </c>
      <c r="H440" s="17">
        <f t="shared" si="46"/>
        <v>16</v>
      </c>
      <c r="I440" s="18">
        <f t="shared" si="47"/>
        <v>0.16230366492146597</v>
      </c>
    </row>
    <row r="441" spans="1:9" ht="35.25" customHeight="1">
      <c r="A441" s="24"/>
      <c r="B441" s="24"/>
      <c r="C441" s="24"/>
      <c r="D441" s="24" t="s">
        <v>168</v>
      </c>
      <c r="E441" s="21" t="s">
        <v>256</v>
      </c>
      <c r="F441" s="17">
        <v>19.1</v>
      </c>
      <c r="G441" s="17">
        <v>3.1</v>
      </c>
      <c r="H441" s="17">
        <f t="shared" si="46"/>
        <v>16</v>
      </c>
      <c r="I441" s="18">
        <f t="shared" si="47"/>
        <v>0.16230366492146597</v>
      </c>
    </row>
    <row r="442" spans="1:9" ht="15.75">
      <c r="A442" s="24"/>
      <c r="B442" s="24" t="s">
        <v>211</v>
      </c>
      <c r="C442" s="24"/>
      <c r="D442" s="24"/>
      <c r="E442" s="21" t="s">
        <v>212</v>
      </c>
      <c r="F442" s="17">
        <f>F443+F461+F498+F508</f>
        <v>710829.6</v>
      </c>
      <c r="G442" s="17">
        <f>G443+G461+G498+G508</f>
        <v>358403.5</v>
      </c>
      <c r="H442" s="17">
        <f t="shared" si="46"/>
        <v>352426.1</v>
      </c>
      <c r="I442" s="18">
        <f t="shared" si="47"/>
        <v>0.5042045238408756</v>
      </c>
    </row>
    <row r="443" spans="1:9" ht="15.75">
      <c r="A443" s="24"/>
      <c r="B443" s="24" t="s">
        <v>213</v>
      </c>
      <c r="C443" s="24"/>
      <c r="D443" s="24"/>
      <c r="E443" s="21" t="s">
        <v>214</v>
      </c>
      <c r="F443" s="17">
        <f>F444+F458+F455</f>
        <v>217787.30000000002</v>
      </c>
      <c r="G443" s="17">
        <f>G444+G458+G455</f>
        <v>104602.40000000001</v>
      </c>
      <c r="H443" s="17">
        <f t="shared" si="46"/>
        <v>113184.90000000001</v>
      </c>
      <c r="I443" s="18">
        <f t="shared" si="47"/>
        <v>0.48029614215337624</v>
      </c>
    </row>
    <row r="444" spans="1:9" ht="78.75">
      <c r="A444" s="24"/>
      <c r="B444" s="24"/>
      <c r="C444" s="24" t="s">
        <v>196</v>
      </c>
      <c r="D444" s="24"/>
      <c r="E444" s="21" t="s">
        <v>71</v>
      </c>
      <c r="F444" s="17">
        <f>F445</f>
        <v>216332.40000000002</v>
      </c>
      <c r="G444" s="17">
        <f>G445</f>
        <v>103790.20000000001</v>
      </c>
      <c r="H444" s="17">
        <f t="shared" si="46"/>
        <v>112542.20000000001</v>
      </c>
      <c r="I444" s="18">
        <f t="shared" si="47"/>
        <v>0.47977186958587803</v>
      </c>
    </row>
    <row r="445" spans="1:9" ht="94.5">
      <c r="A445" s="24"/>
      <c r="B445" s="24"/>
      <c r="C445" s="24" t="s">
        <v>70</v>
      </c>
      <c r="D445" s="24"/>
      <c r="E445" s="21" t="s">
        <v>72</v>
      </c>
      <c r="F445" s="17">
        <f>F446+F450+F453+F448</f>
        <v>216332.40000000002</v>
      </c>
      <c r="G445" s="17">
        <f>G446+G450+G453+G448</f>
        <v>103790.20000000001</v>
      </c>
      <c r="H445" s="17">
        <f t="shared" si="46"/>
        <v>112542.20000000001</v>
      </c>
      <c r="I445" s="18">
        <f t="shared" si="47"/>
        <v>0.47977186958587803</v>
      </c>
    </row>
    <row r="446" spans="1:9" ht="47.25">
      <c r="A446" s="24"/>
      <c r="B446" s="24"/>
      <c r="C446" s="24" t="s">
        <v>73</v>
      </c>
      <c r="D446" s="24"/>
      <c r="E446" s="21" t="s">
        <v>74</v>
      </c>
      <c r="F446" s="17">
        <f>F447</f>
        <v>56522</v>
      </c>
      <c r="G446" s="17">
        <f>G447</f>
        <v>25845.1</v>
      </c>
      <c r="H446" s="17">
        <f t="shared" si="46"/>
        <v>30676.9</v>
      </c>
      <c r="I446" s="18">
        <f t="shared" si="47"/>
        <v>0.4572573511199179</v>
      </c>
    </row>
    <row r="447" spans="1:9" ht="52.5" customHeight="1">
      <c r="A447" s="24"/>
      <c r="B447" s="24"/>
      <c r="C447" s="24"/>
      <c r="D447" s="24" t="s">
        <v>189</v>
      </c>
      <c r="E447" s="21" t="s">
        <v>273</v>
      </c>
      <c r="F447" s="17">
        <v>56522</v>
      </c>
      <c r="G447" s="17">
        <v>25845.1</v>
      </c>
      <c r="H447" s="17">
        <f t="shared" si="46"/>
        <v>30676.9</v>
      </c>
      <c r="I447" s="18">
        <f t="shared" si="47"/>
        <v>0.4572573511199179</v>
      </c>
    </row>
    <row r="448" spans="1:9" ht="52.5" customHeight="1">
      <c r="A448" s="24"/>
      <c r="B448" s="24"/>
      <c r="C448" s="24" t="s">
        <v>468</v>
      </c>
      <c r="D448" s="24"/>
      <c r="E448" s="21" t="s">
        <v>469</v>
      </c>
      <c r="F448" s="17">
        <f>F449</f>
        <v>1206.7</v>
      </c>
      <c r="G448" s="17">
        <f>G449</f>
        <v>0</v>
      </c>
      <c r="H448" s="17">
        <f t="shared" si="46"/>
        <v>1206.7</v>
      </c>
      <c r="I448" s="18">
        <f t="shared" si="47"/>
        <v>0</v>
      </c>
    </row>
    <row r="449" spans="1:9" ht="52.5" customHeight="1">
      <c r="A449" s="24"/>
      <c r="B449" s="24"/>
      <c r="C449" s="24"/>
      <c r="D449" s="24" t="s">
        <v>189</v>
      </c>
      <c r="E449" s="21" t="s">
        <v>273</v>
      </c>
      <c r="F449" s="17">
        <v>1206.7</v>
      </c>
      <c r="G449" s="17">
        <v>0</v>
      </c>
      <c r="H449" s="17">
        <f t="shared" si="46"/>
        <v>1206.7</v>
      </c>
      <c r="I449" s="18">
        <f t="shared" si="47"/>
        <v>0</v>
      </c>
    </row>
    <row r="450" spans="1:9" ht="51.75" customHeight="1">
      <c r="A450" s="24"/>
      <c r="B450" s="24"/>
      <c r="C450" s="24" t="s">
        <v>393</v>
      </c>
      <c r="D450" s="24"/>
      <c r="E450" s="21" t="s">
        <v>394</v>
      </c>
      <c r="F450" s="17">
        <f>F452+F451</f>
        <v>1989.6</v>
      </c>
      <c r="G450" s="17">
        <f>G452+G451</f>
        <v>623.5</v>
      </c>
      <c r="H450" s="17">
        <f t="shared" si="46"/>
        <v>1366.1</v>
      </c>
      <c r="I450" s="18">
        <f t="shared" si="47"/>
        <v>0.31337957378367515</v>
      </c>
    </row>
    <row r="451" spans="1:9" ht="31.5">
      <c r="A451" s="24"/>
      <c r="B451" s="24"/>
      <c r="C451" s="24"/>
      <c r="D451" s="24" t="s">
        <v>172</v>
      </c>
      <c r="E451" s="21" t="s">
        <v>173</v>
      </c>
      <c r="F451" s="17">
        <f>810.5-0.1</f>
        <v>810.4</v>
      </c>
      <c r="G451" s="17">
        <v>561.9</v>
      </c>
      <c r="H451" s="17">
        <f t="shared" si="46"/>
        <v>248.5</v>
      </c>
      <c r="I451" s="18">
        <f t="shared" si="47"/>
        <v>0.6933613030602171</v>
      </c>
    </row>
    <row r="452" spans="1:9" ht="46.5" customHeight="1">
      <c r="A452" s="24"/>
      <c r="B452" s="24"/>
      <c r="C452" s="24"/>
      <c r="D452" s="24" t="s">
        <v>189</v>
      </c>
      <c r="E452" s="21" t="s">
        <v>273</v>
      </c>
      <c r="F452" s="17">
        <v>1179.2</v>
      </c>
      <c r="G452" s="17">
        <v>61.6</v>
      </c>
      <c r="H452" s="17">
        <f t="shared" si="46"/>
        <v>1117.6000000000001</v>
      </c>
      <c r="I452" s="18">
        <f t="shared" si="47"/>
        <v>0.05223880597014925</v>
      </c>
    </row>
    <row r="453" spans="1:9" ht="85.5" customHeight="1">
      <c r="A453" s="24"/>
      <c r="B453" s="24"/>
      <c r="C453" s="24" t="s">
        <v>395</v>
      </c>
      <c r="D453" s="24"/>
      <c r="E453" s="21" t="s">
        <v>396</v>
      </c>
      <c r="F453" s="17">
        <f>F454</f>
        <v>156614.1</v>
      </c>
      <c r="G453" s="17">
        <f>G454</f>
        <v>77321.6</v>
      </c>
      <c r="H453" s="17">
        <f t="shared" si="46"/>
        <v>79292.5</v>
      </c>
      <c r="I453" s="18">
        <f t="shared" si="47"/>
        <v>0.49370778237719337</v>
      </c>
    </row>
    <row r="454" spans="1:9" ht="47.25" customHeight="1">
      <c r="A454" s="24"/>
      <c r="B454" s="24"/>
      <c r="C454" s="24"/>
      <c r="D454" s="24" t="s">
        <v>189</v>
      </c>
      <c r="E454" s="21" t="s">
        <v>273</v>
      </c>
      <c r="F454" s="17">
        <v>156614.1</v>
      </c>
      <c r="G454" s="17">
        <v>77321.6</v>
      </c>
      <c r="H454" s="17">
        <f t="shared" si="46"/>
        <v>79292.5</v>
      </c>
      <c r="I454" s="18">
        <f t="shared" si="47"/>
        <v>0.49370778237719337</v>
      </c>
    </row>
    <row r="455" spans="1:9" ht="93" customHeight="1">
      <c r="A455" s="24"/>
      <c r="B455" s="24"/>
      <c r="C455" s="24" t="s">
        <v>369</v>
      </c>
      <c r="D455" s="24"/>
      <c r="E455" s="21" t="s">
        <v>370</v>
      </c>
      <c r="F455" s="17">
        <f>F456</f>
        <v>123.6</v>
      </c>
      <c r="G455" s="17">
        <f>G456</f>
        <v>50</v>
      </c>
      <c r="H455" s="17">
        <f t="shared" si="46"/>
        <v>73.6</v>
      </c>
      <c r="I455" s="18">
        <f t="shared" si="47"/>
        <v>0.4045307443365696</v>
      </c>
    </row>
    <row r="456" spans="1:9" ht="99.75" customHeight="1">
      <c r="A456" s="24"/>
      <c r="B456" s="24"/>
      <c r="C456" s="24" t="s">
        <v>490</v>
      </c>
      <c r="D456" s="24"/>
      <c r="E456" s="21" t="s">
        <v>491</v>
      </c>
      <c r="F456" s="17">
        <f>F457</f>
        <v>123.6</v>
      </c>
      <c r="G456" s="17">
        <f>G457</f>
        <v>50</v>
      </c>
      <c r="H456" s="17">
        <f t="shared" si="46"/>
        <v>73.6</v>
      </c>
      <c r="I456" s="18">
        <f t="shared" si="47"/>
        <v>0.4045307443365696</v>
      </c>
    </row>
    <row r="457" spans="1:9" ht="47.25" customHeight="1">
      <c r="A457" s="24"/>
      <c r="B457" s="24"/>
      <c r="C457" s="24"/>
      <c r="D457" s="24" t="s">
        <v>189</v>
      </c>
      <c r="E457" s="21" t="s">
        <v>273</v>
      </c>
      <c r="F457" s="17">
        <v>123.6</v>
      </c>
      <c r="G457" s="17">
        <v>50</v>
      </c>
      <c r="H457" s="17">
        <f t="shared" si="46"/>
        <v>73.6</v>
      </c>
      <c r="I457" s="18">
        <f t="shared" si="47"/>
        <v>0.4045307443365696</v>
      </c>
    </row>
    <row r="458" spans="1:9" ht="17.25" customHeight="1">
      <c r="A458" s="24"/>
      <c r="B458" s="24"/>
      <c r="C458" s="24" t="s">
        <v>374</v>
      </c>
      <c r="D458" s="24"/>
      <c r="E458" s="21" t="s">
        <v>375</v>
      </c>
      <c r="F458" s="17">
        <f>F459</f>
        <v>1331.3</v>
      </c>
      <c r="G458" s="17">
        <f>G459</f>
        <v>762.2</v>
      </c>
      <c r="H458" s="17">
        <f t="shared" si="46"/>
        <v>569.0999999999999</v>
      </c>
      <c r="I458" s="18">
        <f t="shared" si="47"/>
        <v>0.5725230977240292</v>
      </c>
    </row>
    <row r="459" spans="1:9" ht="48" customHeight="1">
      <c r="A459" s="24"/>
      <c r="B459" s="24"/>
      <c r="C459" s="24" t="s">
        <v>104</v>
      </c>
      <c r="D459" s="24"/>
      <c r="E459" s="21" t="s">
        <v>105</v>
      </c>
      <c r="F459" s="17">
        <f>F460</f>
        <v>1331.3</v>
      </c>
      <c r="G459" s="17">
        <f>G460</f>
        <v>762.2</v>
      </c>
      <c r="H459" s="17">
        <f t="shared" si="46"/>
        <v>569.0999999999999</v>
      </c>
      <c r="I459" s="18">
        <f t="shared" si="47"/>
        <v>0.5725230977240292</v>
      </c>
    </row>
    <row r="460" spans="1:9" ht="47.25" customHeight="1">
      <c r="A460" s="24"/>
      <c r="B460" s="24"/>
      <c r="C460" s="24"/>
      <c r="D460" s="24" t="s">
        <v>189</v>
      </c>
      <c r="E460" s="21" t="s">
        <v>273</v>
      </c>
      <c r="F460" s="17">
        <v>1331.3</v>
      </c>
      <c r="G460" s="17">
        <v>762.2</v>
      </c>
      <c r="H460" s="17">
        <f t="shared" si="46"/>
        <v>569.0999999999999</v>
      </c>
      <c r="I460" s="18">
        <f t="shared" si="47"/>
        <v>0.5725230977240292</v>
      </c>
    </row>
    <row r="461" spans="1:9" ht="15.75">
      <c r="A461" s="24"/>
      <c r="B461" s="24" t="s">
        <v>215</v>
      </c>
      <c r="C461" s="24"/>
      <c r="D461" s="24"/>
      <c r="E461" s="21" t="s">
        <v>216</v>
      </c>
      <c r="F461" s="17">
        <f>F462+F493+F487+F490</f>
        <v>466188.60000000003</v>
      </c>
      <c r="G461" s="17">
        <f>G462+G493+G487+G490</f>
        <v>240844.30000000002</v>
      </c>
      <c r="H461" s="17">
        <f t="shared" si="46"/>
        <v>225344.30000000002</v>
      </c>
      <c r="I461" s="18">
        <f t="shared" si="47"/>
        <v>0.5166241731350788</v>
      </c>
    </row>
    <row r="462" spans="1:9" ht="78.75">
      <c r="A462" s="24"/>
      <c r="B462" s="24"/>
      <c r="C462" s="24" t="s">
        <v>196</v>
      </c>
      <c r="D462" s="24"/>
      <c r="E462" s="21" t="s">
        <v>71</v>
      </c>
      <c r="F462" s="17">
        <f>F463+F470+F481+F484</f>
        <v>458271.2</v>
      </c>
      <c r="G462" s="17">
        <f>G463+G470+G481+G484</f>
        <v>236547.2</v>
      </c>
      <c r="H462" s="17">
        <f t="shared" si="46"/>
        <v>221724</v>
      </c>
      <c r="I462" s="18">
        <f t="shared" si="47"/>
        <v>0.5161729561011035</v>
      </c>
    </row>
    <row r="463" spans="1:9" ht="94.5">
      <c r="A463" s="24"/>
      <c r="B463" s="24"/>
      <c r="C463" s="24" t="s">
        <v>70</v>
      </c>
      <c r="D463" s="24"/>
      <c r="E463" s="21" t="s">
        <v>72</v>
      </c>
      <c r="F463" s="17">
        <f>F464+F468+F466</f>
        <v>118626.5</v>
      </c>
      <c r="G463" s="17">
        <f>G464+G468+G466</f>
        <v>58331.299999999996</v>
      </c>
      <c r="H463" s="17">
        <f t="shared" si="46"/>
        <v>60295.200000000004</v>
      </c>
      <c r="I463" s="18">
        <f t="shared" si="47"/>
        <v>0.4917223386005656</v>
      </c>
    </row>
    <row r="464" spans="1:9" ht="51.75" customHeight="1">
      <c r="A464" s="24"/>
      <c r="B464" s="24"/>
      <c r="C464" s="24" t="s">
        <v>73</v>
      </c>
      <c r="D464" s="24"/>
      <c r="E464" s="21" t="s">
        <v>74</v>
      </c>
      <c r="F464" s="17">
        <f>F465</f>
        <v>30200</v>
      </c>
      <c r="G464" s="17">
        <f>G465</f>
        <v>15523.6</v>
      </c>
      <c r="H464" s="17">
        <f t="shared" si="46"/>
        <v>14676.4</v>
      </c>
      <c r="I464" s="18">
        <f t="shared" si="47"/>
        <v>0.5140264900662251</v>
      </c>
    </row>
    <row r="465" spans="1:9" ht="47.25" customHeight="1">
      <c r="A465" s="24"/>
      <c r="B465" s="24"/>
      <c r="C465" s="24"/>
      <c r="D465" s="24" t="s">
        <v>189</v>
      </c>
      <c r="E465" s="21" t="s">
        <v>273</v>
      </c>
      <c r="F465" s="17">
        <v>30200</v>
      </c>
      <c r="G465" s="17">
        <v>15523.6</v>
      </c>
      <c r="H465" s="17">
        <f t="shared" si="46"/>
        <v>14676.4</v>
      </c>
      <c r="I465" s="18">
        <f t="shared" si="47"/>
        <v>0.5140264900662251</v>
      </c>
    </row>
    <row r="466" spans="1:9" ht="47.25" customHeight="1">
      <c r="A466" s="24"/>
      <c r="B466" s="24"/>
      <c r="C466" s="24" t="s">
        <v>468</v>
      </c>
      <c r="D466" s="24"/>
      <c r="E466" s="21" t="s">
        <v>469</v>
      </c>
      <c r="F466" s="17">
        <f>F467</f>
        <v>3293.3</v>
      </c>
      <c r="G466" s="17">
        <f>G467</f>
        <v>0</v>
      </c>
      <c r="H466" s="17">
        <f t="shared" si="46"/>
        <v>3293.3</v>
      </c>
      <c r="I466" s="18">
        <f t="shared" si="47"/>
        <v>0</v>
      </c>
    </row>
    <row r="467" spans="1:9" ht="47.25" customHeight="1">
      <c r="A467" s="24"/>
      <c r="B467" s="24"/>
      <c r="C467" s="24"/>
      <c r="D467" s="24" t="s">
        <v>189</v>
      </c>
      <c r="E467" s="21" t="s">
        <v>273</v>
      </c>
      <c r="F467" s="17">
        <v>3293.3</v>
      </c>
      <c r="G467" s="17">
        <v>0</v>
      </c>
      <c r="H467" s="17">
        <f t="shared" si="46"/>
        <v>3293.3</v>
      </c>
      <c r="I467" s="18">
        <f t="shared" si="47"/>
        <v>0</v>
      </c>
    </row>
    <row r="468" spans="1:9" ht="94.5">
      <c r="A468" s="24"/>
      <c r="B468" s="24"/>
      <c r="C468" s="24" t="s">
        <v>390</v>
      </c>
      <c r="D468" s="24"/>
      <c r="E468" s="21" t="s">
        <v>391</v>
      </c>
      <c r="F468" s="17">
        <f>F469</f>
        <v>85133.2</v>
      </c>
      <c r="G468" s="17">
        <f>G469</f>
        <v>42807.7</v>
      </c>
      <c r="H468" s="17">
        <f t="shared" si="46"/>
        <v>42325.5</v>
      </c>
      <c r="I468" s="18">
        <f t="shared" si="47"/>
        <v>0.5028320326265193</v>
      </c>
    </row>
    <row r="469" spans="1:9" ht="49.5" customHeight="1">
      <c r="A469" s="24"/>
      <c r="B469" s="24"/>
      <c r="C469" s="24"/>
      <c r="D469" s="24" t="s">
        <v>189</v>
      </c>
      <c r="E469" s="21" t="s">
        <v>273</v>
      </c>
      <c r="F469" s="17">
        <f>85133.3-0.1</f>
        <v>85133.2</v>
      </c>
      <c r="G469" s="17">
        <v>42807.7</v>
      </c>
      <c r="H469" s="17">
        <f t="shared" si="46"/>
        <v>42325.5</v>
      </c>
      <c r="I469" s="18">
        <f t="shared" si="47"/>
        <v>0.5028320326265193</v>
      </c>
    </row>
    <row r="470" spans="1:9" ht="110.25">
      <c r="A470" s="24"/>
      <c r="B470" s="24"/>
      <c r="C470" s="24" t="s">
        <v>75</v>
      </c>
      <c r="D470" s="24"/>
      <c r="E470" s="21" t="s">
        <v>79</v>
      </c>
      <c r="F470" s="17">
        <f>F471+F473+F475+F477+F479</f>
        <v>327820.5</v>
      </c>
      <c r="G470" s="17">
        <f>G471+G473+G475+G477+G479</f>
        <v>172467.2</v>
      </c>
      <c r="H470" s="17">
        <f t="shared" si="46"/>
        <v>155353.3</v>
      </c>
      <c r="I470" s="18">
        <f t="shared" si="47"/>
        <v>0.5261025469731149</v>
      </c>
    </row>
    <row r="471" spans="1:9" ht="77.25" customHeight="1">
      <c r="A471" s="24"/>
      <c r="B471" s="24"/>
      <c r="C471" s="24" t="s">
        <v>77</v>
      </c>
      <c r="D471" s="24"/>
      <c r="E471" s="21" t="s">
        <v>76</v>
      </c>
      <c r="F471" s="17">
        <f>F472</f>
        <v>43597.4</v>
      </c>
      <c r="G471" s="17">
        <f>G472</f>
        <v>22701.2</v>
      </c>
      <c r="H471" s="17">
        <f t="shared" si="46"/>
        <v>20896.2</v>
      </c>
      <c r="I471" s="18">
        <f t="shared" si="47"/>
        <v>0.5207007757343328</v>
      </c>
    </row>
    <row r="472" spans="1:9" ht="50.25" customHeight="1">
      <c r="A472" s="24"/>
      <c r="B472" s="24"/>
      <c r="C472" s="24"/>
      <c r="D472" s="24" t="s">
        <v>189</v>
      </c>
      <c r="E472" s="21" t="s">
        <v>273</v>
      </c>
      <c r="F472" s="17">
        <v>43597.4</v>
      </c>
      <c r="G472" s="17">
        <v>22701.2</v>
      </c>
      <c r="H472" s="17">
        <f t="shared" si="46"/>
        <v>20896.2</v>
      </c>
      <c r="I472" s="18">
        <f t="shared" si="47"/>
        <v>0.5207007757343328</v>
      </c>
    </row>
    <row r="473" spans="1:9" ht="31.5">
      <c r="A473" s="24"/>
      <c r="B473" s="24"/>
      <c r="C473" s="24" t="s">
        <v>121</v>
      </c>
      <c r="D473" s="24"/>
      <c r="E473" s="21" t="s">
        <v>91</v>
      </c>
      <c r="F473" s="17">
        <f>F474</f>
        <v>642.8</v>
      </c>
      <c r="G473" s="17">
        <f>G474</f>
        <v>290</v>
      </c>
      <c r="H473" s="17">
        <f t="shared" si="46"/>
        <v>352.79999999999995</v>
      </c>
      <c r="I473" s="18">
        <f t="shared" si="47"/>
        <v>0.4511512134411948</v>
      </c>
    </row>
    <row r="474" spans="1:9" ht="31.5">
      <c r="A474" s="24"/>
      <c r="B474" s="24"/>
      <c r="C474" s="24"/>
      <c r="D474" s="24" t="s">
        <v>172</v>
      </c>
      <c r="E474" s="21" t="s">
        <v>173</v>
      </c>
      <c r="F474" s="17">
        <v>642.8</v>
      </c>
      <c r="G474" s="17">
        <v>290</v>
      </c>
      <c r="H474" s="17">
        <f t="shared" si="46"/>
        <v>352.79999999999995</v>
      </c>
      <c r="I474" s="18">
        <f t="shared" si="47"/>
        <v>0.4511512134411948</v>
      </c>
    </row>
    <row r="475" spans="1:9" ht="97.5" customHeight="1">
      <c r="A475" s="24"/>
      <c r="B475" s="24"/>
      <c r="C475" s="24" t="s">
        <v>392</v>
      </c>
      <c r="D475" s="24"/>
      <c r="E475" s="21" t="s">
        <v>391</v>
      </c>
      <c r="F475" s="17">
        <f>F476</f>
        <v>248542.1</v>
      </c>
      <c r="G475" s="17">
        <f>G476</f>
        <v>131135.1</v>
      </c>
      <c r="H475" s="17">
        <f t="shared" si="46"/>
        <v>117407</v>
      </c>
      <c r="I475" s="18">
        <f t="shared" si="47"/>
        <v>0.5276172527712609</v>
      </c>
    </row>
    <row r="476" spans="1:9" ht="47.25">
      <c r="A476" s="24"/>
      <c r="B476" s="24"/>
      <c r="C476" s="24"/>
      <c r="D476" s="24" t="s">
        <v>189</v>
      </c>
      <c r="E476" s="21" t="s">
        <v>273</v>
      </c>
      <c r="F476" s="17">
        <v>248542.1</v>
      </c>
      <c r="G476" s="17">
        <v>131135.1</v>
      </c>
      <c r="H476" s="17">
        <f t="shared" si="46"/>
        <v>117407</v>
      </c>
      <c r="I476" s="18">
        <f t="shared" si="47"/>
        <v>0.5276172527712609</v>
      </c>
    </row>
    <row r="477" spans="1:9" ht="220.5">
      <c r="A477" s="24"/>
      <c r="B477" s="24"/>
      <c r="C477" s="24" t="s">
        <v>397</v>
      </c>
      <c r="D477" s="24"/>
      <c r="E477" s="21" t="s">
        <v>101</v>
      </c>
      <c r="F477" s="17">
        <f>F478</f>
        <v>25493.5</v>
      </c>
      <c r="G477" s="17">
        <f>G478</f>
        <v>12743.3</v>
      </c>
      <c r="H477" s="17">
        <f t="shared" si="46"/>
        <v>12750.2</v>
      </c>
      <c r="I477" s="18">
        <f t="shared" si="47"/>
        <v>0.49986467138682406</v>
      </c>
    </row>
    <row r="478" spans="1:9" ht="45.75" customHeight="1">
      <c r="A478" s="24"/>
      <c r="B478" s="24"/>
      <c r="C478" s="24"/>
      <c r="D478" s="24" t="s">
        <v>189</v>
      </c>
      <c r="E478" s="21" t="s">
        <v>273</v>
      </c>
      <c r="F478" s="17">
        <f>25493.5-0.1+0.1</f>
        <v>25493.5</v>
      </c>
      <c r="G478" s="17">
        <v>12743.3</v>
      </c>
      <c r="H478" s="17">
        <f t="shared" si="46"/>
        <v>12750.2</v>
      </c>
      <c r="I478" s="18">
        <f t="shared" si="47"/>
        <v>0.49986467138682406</v>
      </c>
    </row>
    <row r="479" spans="1:9" ht="66" customHeight="1">
      <c r="A479" s="24"/>
      <c r="B479" s="24"/>
      <c r="C479" s="24" t="s">
        <v>102</v>
      </c>
      <c r="D479" s="24"/>
      <c r="E479" s="21" t="s">
        <v>103</v>
      </c>
      <c r="F479" s="17">
        <f>F480</f>
        <v>9544.7</v>
      </c>
      <c r="G479" s="17">
        <f>G480</f>
        <v>5597.6</v>
      </c>
      <c r="H479" s="17">
        <f t="shared" si="46"/>
        <v>3947.1000000000004</v>
      </c>
      <c r="I479" s="18">
        <f t="shared" si="47"/>
        <v>0.5864615964881034</v>
      </c>
    </row>
    <row r="480" spans="1:9" ht="54" customHeight="1">
      <c r="A480" s="24"/>
      <c r="B480" s="24"/>
      <c r="C480" s="24"/>
      <c r="D480" s="24" t="s">
        <v>189</v>
      </c>
      <c r="E480" s="21" t="s">
        <v>273</v>
      </c>
      <c r="F480" s="17">
        <v>9544.7</v>
      </c>
      <c r="G480" s="17">
        <f>5597.6-0.1+0.1</f>
        <v>5597.6</v>
      </c>
      <c r="H480" s="17">
        <f t="shared" si="46"/>
        <v>3947.1000000000004</v>
      </c>
      <c r="I480" s="18">
        <f t="shared" si="47"/>
        <v>0.5864615964881034</v>
      </c>
    </row>
    <row r="481" spans="1:9" ht="110.25">
      <c r="A481" s="24"/>
      <c r="B481" s="24"/>
      <c r="C481" s="24" t="s">
        <v>78</v>
      </c>
      <c r="D481" s="24"/>
      <c r="E481" s="21" t="s">
        <v>80</v>
      </c>
      <c r="F481" s="17">
        <f>F482</f>
        <v>11624.2</v>
      </c>
      <c r="G481" s="17">
        <f>G482</f>
        <v>5748.7</v>
      </c>
      <c r="H481" s="17">
        <f t="shared" si="46"/>
        <v>5875.500000000001</v>
      </c>
      <c r="I481" s="18">
        <f t="shared" si="47"/>
        <v>0.49454586122055705</v>
      </c>
    </row>
    <row r="482" spans="1:9" ht="63">
      <c r="A482" s="24"/>
      <c r="B482" s="24"/>
      <c r="C482" s="24" t="s">
        <v>82</v>
      </c>
      <c r="D482" s="24"/>
      <c r="E482" s="21" t="s">
        <v>81</v>
      </c>
      <c r="F482" s="17">
        <f>F483</f>
        <v>11624.2</v>
      </c>
      <c r="G482" s="17">
        <f>G483</f>
        <v>5748.7</v>
      </c>
      <c r="H482" s="17">
        <f t="shared" si="46"/>
        <v>5875.500000000001</v>
      </c>
      <c r="I482" s="18">
        <f t="shared" si="47"/>
        <v>0.49454586122055705</v>
      </c>
    </row>
    <row r="483" spans="1:9" ht="48.75" customHeight="1">
      <c r="A483" s="24"/>
      <c r="B483" s="24"/>
      <c r="C483" s="24"/>
      <c r="D483" s="24" t="s">
        <v>189</v>
      </c>
      <c r="E483" s="21" t="s">
        <v>273</v>
      </c>
      <c r="F483" s="17">
        <v>11624.2</v>
      </c>
      <c r="G483" s="17">
        <v>5748.7</v>
      </c>
      <c r="H483" s="17">
        <f t="shared" si="46"/>
        <v>5875.500000000001</v>
      </c>
      <c r="I483" s="18">
        <f t="shared" si="47"/>
        <v>0.49454586122055705</v>
      </c>
    </row>
    <row r="484" spans="1:9" ht="94.5">
      <c r="A484" s="24"/>
      <c r="B484" s="24"/>
      <c r="C484" s="24" t="s">
        <v>85</v>
      </c>
      <c r="D484" s="24"/>
      <c r="E484" s="21" t="s">
        <v>86</v>
      </c>
      <c r="F484" s="17">
        <f>F485</f>
        <v>200</v>
      </c>
      <c r="G484" s="17">
        <f>G485</f>
        <v>0</v>
      </c>
      <c r="H484" s="17">
        <f t="shared" si="46"/>
        <v>200</v>
      </c>
      <c r="I484" s="18">
        <f t="shared" si="47"/>
        <v>0</v>
      </c>
    </row>
    <row r="485" spans="1:9" ht="47.25">
      <c r="A485" s="24"/>
      <c r="B485" s="24"/>
      <c r="C485" s="24" t="s">
        <v>92</v>
      </c>
      <c r="D485" s="24"/>
      <c r="E485" s="21" t="s">
        <v>93</v>
      </c>
      <c r="F485" s="17">
        <f>F486</f>
        <v>200</v>
      </c>
      <c r="G485" s="17">
        <f>G486</f>
        <v>0</v>
      </c>
      <c r="H485" s="17">
        <f t="shared" si="46"/>
        <v>200</v>
      </c>
      <c r="I485" s="18">
        <f t="shared" si="47"/>
        <v>0</v>
      </c>
    </row>
    <row r="486" spans="1:9" ht="31.5">
      <c r="A486" s="24"/>
      <c r="B486" s="24"/>
      <c r="C486" s="24"/>
      <c r="D486" s="24" t="s">
        <v>172</v>
      </c>
      <c r="E486" s="21" t="s">
        <v>173</v>
      </c>
      <c r="F486" s="17">
        <v>200</v>
      </c>
      <c r="G486" s="17">
        <v>0</v>
      </c>
      <c r="H486" s="17">
        <f t="shared" si="46"/>
        <v>200</v>
      </c>
      <c r="I486" s="18">
        <f t="shared" si="47"/>
        <v>0</v>
      </c>
    </row>
    <row r="487" spans="1:9" ht="100.5" customHeight="1">
      <c r="A487" s="24"/>
      <c r="B487" s="24"/>
      <c r="C487" s="24" t="s">
        <v>369</v>
      </c>
      <c r="D487" s="24"/>
      <c r="E487" s="21" t="s">
        <v>370</v>
      </c>
      <c r="F487" s="17">
        <f>F488</f>
        <v>186.2</v>
      </c>
      <c r="G487" s="17">
        <f>G488</f>
        <v>50</v>
      </c>
      <c r="H487" s="17">
        <f t="shared" si="46"/>
        <v>136.2</v>
      </c>
      <c r="I487" s="18">
        <f t="shared" si="47"/>
        <v>0.26852846401718583</v>
      </c>
    </row>
    <row r="488" spans="1:9" ht="94.5">
      <c r="A488" s="24"/>
      <c r="B488" s="24"/>
      <c r="C488" s="24" t="s">
        <v>490</v>
      </c>
      <c r="D488" s="24"/>
      <c r="E488" s="21" t="s">
        <v>491</v>
      </c>
      <c r="F488" s="17">
        <f>F489</f>
        <v>186.2</v>
      </c>
      <c r="G488" s="17">
        <f>G489</f>
        <v>50</v>
      </c>
      <c r="H488" s="17">
        <f t="shared" si="46"/>
        <v>136.2</v>
      </c>
      <c r="I488" s="18">
        <f t="shared" si="47"/>
        <v>0.26852846401718583</v>
      </c>
    </row>
    <row r="489" spans="1:9" ht="54" customHeight="1">
      <c r="A489" s="24"/>
      <c r="B489" s="24"/>
      <c r="C489" s="24"/>
      <c r="D489" s="24" t="s">
        <v>189</v>
      </c>
      <c r="E489" s="21" t="s">
        <v>273</v>
      </c>
      <c r="F489" s="17">
        <v>186.2</v>
      </c>
      <c r="G489" s="17">
        <v>50</v>
      </c>
      <c r="H489" s="17">
        <f t="shared" si="46"/>
        <v>136.2</v>
      </c>
      <c r="I489" s="18">
        <f t="shared" si="47"/>
        <v>0.26852846401718583</v>
      </c>
    </row>
    <row r="490" spans="1:9" ht="63">
      <c r="A490" s="24"/>
      <c r="B490" s="24"/>
      <c r="C490" s="24" t="s">
        <v>63</v>
      </c>
      <c r="D490" s="24"/>
      <c r="E490" s="21" t="s">
        <v>64</v>
      </c>
      <c r="F490" s="17">
        <f>F491</f>
        <v>228.2</v>
      </c>
      <c r="G490" s="17">
        <f>G491</f>
        <v>228.2</v>
      </c>
      <c r="H490" s="17">
        <f t="shared" si="46"/>
        <v>0</v>
      </c>
      <c r="I490" s="18">
        <f t="shared" si="47"/>
        <v>1</v>
      </c>
    </row>
    <row r="491" spans="1:9" ht="54" customHeight="1">
      <c r="A491" s="24"/>
      <c r="B491" s="24"/>
      <c r="C491" s="24" t="s">
        <v>434</v>
      </c>
      <c r="D491" s="24"/>
      <c r="E491" s="21" t="s">
        <v>435</v>
      </c>
      <c r="F491" s="17">
        <f>F492</f>
        <v>228.2</v>
      </c>
      <c r="G491" s="17">
        <f>G492</f>
        <v>228.2</v>
      </c>
      <c r="H491" s="17">
        <f t="shared" si="46"/>
        <v>0</v>
      </c>
      <c r="I491" s="18">
        <f t="shared" si="47"/>
        <v>1</v>
      </c>
    </row>
    <row r="492" spans="1:9" ht="51" customHeight="1">
      <c r="A492" s="24"/>
      <c r="B492" s="24"/>
      <c r="C492" s="24"/>
      <c r="D492" s="24" t="s">
        <v>189</v>
      </c>
      <c r="E492" s="21" t="s">
        <v>273</v>
      </c>
      <c r="F492" s="17">
        <v>228.2</v>
      </c>
      <c r="G492" s="17">
        <v>228.2</v>
      </c>
      <c r="H492" s="17">
        <f t="shared" si="46"/>
        <v>0</v>
      </c>
      <c r="I492" s="18">
        <f t="shared" si="47"/>
        <v>1</v>
      </c>
    </row>
    <row r="493" spans="1:9" ht="15.75">
      <c r="A493" s="24"/>
      <c r="B493" s="24"/>
      <c r="C493" s="24" t="s">
        <v>374</v>
      </c>
      <c r="D493" s="24"/>
      <c r="E493" s="21" t="s">
        <v>375</v>
      </c>
      <c r="F493" s="17">
        <f>F494+F496</f>
        <v>7503</v>
      </c>
      <c r="G493" s="17">
        <f>G494+G496</f>
        <v>4018.9</v>
      </c>
      <c r="H493" s="17">
        <f t="shared" si="46"/>
        <v>3484.1</v>
      </c>
      <c r="I493" s="18">
        <f t="shared" si="47"/>
        <v>0.5356390777022525</v>
      </c>
    </row>
    <row r="494" spans="1:9" ht="63">
      <c r="A494" s="24"/>
      <c r="B494" s="24"/>
      <c r="C494" s="24" t="s">
        <v>379</v>
      </c>
      <c r="D494" s="24"/>
      <c r="E494" s="21" t="s">
        <v>105</v>
      </c>
      <c r="F494" s="17">
        <f>F495</f>
        <v>214.89999999999998</v>
      </c>
      <c r="G494" s="17">
        <f>G495</f>
        <v>109.6</v>
      </c>
      <c r="H494" s="17">
        <f t="shared" si="46"/>
        <v>105.29999999999998</v>
      </c>
      <c r="I494" s="18">
        <f t="shared" si="47"/>
        <v>0.510004653327129</v>
      </c>
    </row>
    <row r="495" spans="1:9" ht="45" customHeight="1">
      <c r="A495" s="24"/>
      <c r="B495" s="24"/>
      <c r="C495" s="24"/>
      <c r="D495" s="24" t="s">
        <v>189</v>
      </c>
      <c r="E495" s="21" t="s">
        <v>273</v>
      </c>
      <c r="F495" s="17">
        <f>93.8+121.1</f>
        <v>214.89999999999998</v>
      </c>
      <c r="G495" s="17">
        <v>109.6</v>
      </c>
      <c r="H495" s="17">
        <f t="shared" si="46"/>
        <v>105.29999999999998</v>
      </c>
      <c r="I495" s="18">
        <f t="shared" si="47"/>
        <v>0.510004653327129</v>
      </c>
    </row>
    <row r="496" spans="1:9" ht="57.75" customHeight="1">
      <c r="A496" s="24"/>
      <c r="B496" s="24"/>
      <c r="C496" s="24" t="s">
        <v>104</v>
      </c>
      <c r="D496" s="24"/>
      <c r="E496" s="21" t="s">
        <v>105</v>
      </c>
      <c r="F496" s="17">
        <f>F497</f>
        <v>7288.1</v>
      </c>
      <c r="G496" s="17">
        <f>G497</f>
        <v>3909.3</v>
      </c>
      <c r="H496" s="17">
        <f t="shared" si="46"/>
        <v>3378.8</v>
      </c>
      <c r="I496" s="18">
        <f t="shared" si="47"/>
        <v>0.5363949451846161</v>
      </c>
    </row>
    <row r="497" spans="1:9" ht="45" customHeight="1">
      <c r="A497" s="24"/>
      <c r="B497" s="24"/>
      <c r="C497" s="24"/>
      <c r="D497" s="24" t="s">
        <v>189</v>
      </c>
      <c r="E497" s="21" t="s">
        <v>273</v>
      </c>
      <c r="F497" s="17">
        <v>7288.1</v>
      </c>
      <c r="G497" s="17">
        <v>3909.3</v>
      </c>
      <c r="H497" s="17">
        <f t="shared" si="46"/>
        <v>3378.8</v>
      </c>
      <c r="I497" s="18">
        <f t="shared" si="47"/>
        <v>0.5363949451846161</v>
      </c>
    </row>
    <row r="498" spans="1:9" ht="22.5" customHeight="1">
      <c r="A498" s="24"/>
      <c r="B498" s="24" t="s">
        <v>218</v>
      </c>
      <c r="C498" s="24"/>
      <c r="D498" s="24"/>
      <c r="E498" s="21" t="s">
        <v>219</v>
      </c>
      <c r="F498" s="17">
        <f>F499</f>
        <v>12341.5</v>
      </c>
      <c r="G498" s="17">
        <f>G499</f>
        <v>5702.5</v>
      </c>
      <c r="H498" s="17">
        <f t="shared" si="46"/>
        <v>6639</v>
      </c>
      <c r="I498" s="18">
        <f t="shared" si="47"/>
        <v>0.4620589069399992</v>
      </c>
    </row>
    <row r="499" spans="1:9" ht="79.5" customHeight="1">
      <c r="A499" s="24"/>
      <c r="B499" s="24"/>
      <c r="C499" s="24" t="s">
        <v>196</v>
      </c>
      <c r="D499" s="24"/>
      <c r="E499" s="21" t="s">
        <v>71</v>
      </c>
      <c r="F499" s="17">
        <f>F500</f>
        <v>12341.5</v>
      </c>
      <c r="G499" s="17">
        <f>G500</f>
        <v>5702.5</v>
      </c>
      <c r="H499" s="17">
        <f t="shared" si="46"/>
        <v>6639</v>
      </c>
      <c r="I499" s="18">
        <f t="shared" si="47"/>
        <v>0.4620589069399992</v>
      </c>
    </row>
    <row r="500" spans="1:9" ht="110.25">
      <c r="A500" s="24"/>
      <c r="B500" s="24"/>
      <c r="C500" s="24" t="s">
        <v>78</v>
      </c>
      <c r="D500" s="24"/>
      <c r="E500" s="21" t="s">
        <v>80</v>
      </c>
      <c r="F500" s="17">
        <f>F501+F503</f>
        <v>12341.5</v>
      </c>
      <c r="G500" s="17">
        <f>G501+G503</f>
        <v>5702.5</v>
      </c>
      <c r="H500" s="17">
        <f t="shared" si="46"/>
        <v>6639</v>
      </c>
      <c r="I500" s="18">
        <f t="shared" si="47"/>
        <v>0.4620589069399992</v>
      </c>
    </row>
    <row r="501" spans="1:9" ht="15.75">
      <c r="A501" s="24"/>
      <c r="B501" s="24"/>
      <c r="C501" s="24" t="s">
        <v>84</v>
      </c>
      <c r="D501" s="24"/>
      <c r="E501" s="21" t="s">
        <v>83</v>
      </c>
      <c r="F501" s="17">
        <f>F502</f>
        <v>2349.1</v>
      </c>
      <c r="G501" s="17">
        <f>G502</f>
        <v>1347.2</v>
      </c>
      <c r="H501" s="17">
        <f aca="true" t="shared" si="49" ref="H501:H549">F501-G501</f>
        <v>1001.8999999999999</v>
      </c>
      <c r="I501" s="18">
        <f aca="true" t="shared" si="50" ref="I501:I549">G501/F501</f>
        <v>0.573496232599719</v>
      </c>
    </row>
    <row r="502" spans="1:9" ht="46.5" customHeight="1">
      <c r="A502" s="24"/>
      <c r="B502" s="24"/>
      <c r="C502" s="24"/>
      <c r="D502" s="24" t="s">
        <v>189</v>
      </c>
      <c r="E502" s="21" t="s">
        <v>273</v>
      </c>
      <c r="F502" s="17">
        <f>2349.1-0.1+0.1</f>
        <v>2349.1</v>
      </c>
      <c r="G502" s="17">
        <v>1347.2</v>
      </c>
      <c r="H502" s="17">
        <f t="shared" si="49"/>
        <v>1001.8999999999999</v>
      </c>
      <c r="I502" s="18">
        <f t="shared" si="50"/>
        <v>0.573496232599719</v>
      </c>
    </row>
    <row r="503" spans="1:9" ht="15.75">
      <c r="A503" s="24"/>
      <c r="B503" s="24"/>
      <c r="C503" s="24" t="s">
        <v>106</v>
      </c>
      <c r="D503" s="24"/>
      <c r="E503" s="21" t="s">
        <v>220</v>
      </c>
      <c r="F503" s="17">
        <f>F504+F505+F506+F507</f>
        <v>9992.4</v>
      </c>
      <c r="G503" s="17">
        <f>G504+G505+G506+G507</f>
        <v>4355.3</v>
      </c>
      <c r="H503" s="17">
        <f t="shared" si="49"/>
        <v>5637.099999999999</v>
      </c>
      <c r="I503" s="18">
        <f t="shared" si="50"/>
        <v>0.43586125455346064</v>
      </c>
    </row>
    <row r="504" spans="1:9" ht="31.5">
      <c r="A504" s="24"/>
      <c r="B504" s="24"/>
      <c r="C504" s="24"/>
      <c r="D504" s="24" t="s">
        <v>168</v>
      </c>
      <c r="E504" s="21" t="s">
        <v>256</v>
      </c>
      <c r="F504" s="17">
        <v>3876.6</v>
      </c>
      <c r="G504" s="17">
        <v>1264.9</v>
      </c>
      <c r="H504" s="17">
        <f t="shared" si="49"/>
        <v>2611.7</v>
      </c>
      <c r="I504" s="18">
        <f t="shared" si="50"/>
        <v>0.3262910798122066</v>
      </c>
    </row>
    <row r="505" spans="1:9" ht="31.5">
      <c r="A505" s="24"/>
      <c r="B505" s="24"/>
      <c r="C505" s="24"/>
      <c r="D505" s="24" t="s">
        <v>172</v>
      </c>
      <c r="E505" s="21" t="s">
        <v>173</v>
      </c>
      <c r="F505" s="17">
        <v>1901.6</v>
      </c>
      <c r="G505" s="17">
        <v>273.1</v>
      </c>
      <c r="H505" s="17">
        <f t="shared" si="49"/>
        <v>1628.5</v>
      </c>
      <c r="I505" s="18">
        <f t="shared" si="50"/>
        <v>0.14361590239798067</v>
      </c>
    </row>
    <row r="506" spans="1:9" ht="44.25" customHeight="1">
      <c r="A506" s="24"/>
      <c r="B506" s="24"/>
      <c r="C506" s="24"/>
      <c r="D506" s="24" t="s">
        <v>189</v>
      </c>
      <c r="E506" s="21" t="s">
        <v>273</v>
      </c>
      <c r="F506" s="17">
        <v>1480.8</v>
      </c>
      <c r="G506" s="17">
        <v>964.3</v>
      </c>
      <c r="H506" s="17">
        <f t="shared" si="49"/>
        <v>516.5</v>
      </c>
      <c r="I506" s="18">
        <f t="shared" si="50"/>
        <v>0.6512020529443544</v>
      </c>
    </row>
    <row r="507" spans="1:9" ht="15.75">
      <c r="A507" s="24"/>
      <c r="B507" s="24"/>
      <c r="C507" s="24"/>
      <c r="D507" s="24" t="s">
        <v>169</v>
      </c>
      <c r="E507" s="21" t="s">
        <v>170</v>
      </c>
      <c r="F507" s="17">
        <v>2733.4</v>
      </c>
      <c r="G507" s="17">
        <v>1853</v>
      </c>
      <c r="H507" s="17">
        <f t="shared" si="49"/>
        <v>880.4000000000001</v>
      </c>
      <c r="I507" s="18">
        <f t="shared" si="50"/>
        <v>0.6779102948708567</v>
      </c>
    </row>
    <row r="508" spans="1:9" ht="15.75">
      <c r="A508" s="24"/>
      <c r="B508" s="24" t="s">
        <v>221</v>
      </c>
      <c r="C508" s="24"/>
      <c r="D508" s="24"/>
      <c r="E508" s="21" t="s">
        <v>222</v>
      </c>
      <c r="F508" s="17">
        <f>F509+F521</f>
        <v>14512.199999999999</v>
      </c>
      <c r="G508" s="17">
        <f>G509+G521</f>
        <v>7254.3</v>
      </c>
      <c r="H508" s="17">
        <f t="shared" si="49"/>
        <v>7257.899999999999</v>
      </c>
      <c r="I508" s="18">
        <f t="shared" si="50"/>
        <v>0.4998759664282466</v>
      </c>
    </row>
    <row r="509" spans="1:9" ht="78.75">
      <c r="A509" s="24"/>
      <c r="B509" s="24"/>
      <c r="C509" s="24" t="s">
        <v>196</v>
      </c>
      <c r="D509" s="24"/>
      <c r="E509" s="21" t="s">
        <v>71</v>
      </c>
      <c r="F509" s="17">
        <f>F513+F510+F516</f>
        <v>14315.999999999998</v>
      </c>
      <c r="G509" s="17">
        <f>G513+G510+G516</f>
        <v>7154.2</v>
      </c>
      <c r="H509" s="17">
        <f t="shared" si="49"/>
        <v>7161.799999999998</v>
      </c>
      <c r="I509" s="18">
        <f t="shared" si="50"/>
        <v>0.49973456272701877</v>
      </c>
    </row>
    <row r="510" spans="1:9" ht="110.25">
      <c r="A510" s="24"/>
      <c r="B510" s="24"/>
      <c r="C510" s="24" t="s">
        <v>78</v>
      </c>
      <c r="D510" s="24"/>
      <c r="E510" s="21" t="s">
        <v>80</v>
      </c>
      <c r="F510" s="17">
        <f>F511</f>
        <v>3701.7</v>
      </c>
      <c r="G510" s="17">
        <f>G511</f>
        <v>1902.9</v>
      </c>
      <c r="H510" s="17">
        <f t="shared" si="49"/>
        <v>1798.7999999999997</v>
      </c>
      <c r="I510" s="18">
        <f t="shared" si="50"/>
        <v>0.5140611070589189</v>
      </c>
    </row>
    <row r="511" spans="1:9" ht="78.75">
      <c r="A511" s="24"/>
      <c r="B511" s="24"/>
      <c r="C511" s="24" t="s">
        <v>89</v>
      </c>
      <c r="D511" s="24"/>
      <c r="E511" s="21" t="s">
        <v>90</v>
      </c>
      <c r="F511" s="17">
        <f>F512</f>
        <v>3701.7</v>
      </c>
      <c r="G511" s="17">
        <f>G512</f>
        <v>1902.9</v>
      </c>
      <c r="H511" s="17">
        <f t="shared" si="49"/>
        <v>1798.7999999999997</v>
      </c>
      <c r="I511" s="18">
        <f t="shared" si="50"/>
        <v>0.5140611070589189</v>
      </c>
    </row>
    <row r="512" spans="1:9" ht="44.25" customHeight="1">
      <c r="A512" s="24"/>
      <c r="B512" s="24"/>
      <c r="C512" s="24"/>
      <c r="D512" s="24" t="s">
        <v>189</v>
      </c>
      <c r="E512" s="21" t="s">
        <v>273</v>
      </c>
      <c r="F512" s="17">
        <v>3701.7</v>
      </c>
      <c r="G512" s="17">
        <v>1902.9</v>
      </c>
      <c r="H512" s="17">
        <f t="shared" si="49"/>
        <v>1798.7999999999997</v>
      </c>
      <c r="I512" s="18">
        <f t="shared" si="50"/>
        <v>0.5140611070589189</v>
      </c>
    </row>
    <row r="513" spans="1:9" ht="94.5">
      <c r="A513" s="24"/>
      <c r="B513" s="24"/>
      <c r="C513" s="24" t="s">
        <v>85</v>
      </c>
      <c r="D513" s="24"/>
      <c r="E513" s="21" t="s">
        <v>86</v>
      </c>
      <c r="F513" s="17">
        <f>F514</f>
        <v>7367.9</v>
      </c>
      <c r="G513" s="17">
        <f>G514</f>
        <v>3884.4</v>
      </c>
      <c r="H513" s="17">
        <f t="shared" si="49"/>
        <v>3483.4999999999995</v>
      </c>
      <c r="I513" s="18">
        <f t="shared" si="50"/>
        <v>0.5272058524138493</v>
      </c>
    </row>
    <row r="514" spans="1:9" ht="78.75">
      <c r="A514" s="24"/>
      <c r="B514" s="24"/>
      <c r="C514" s="24" t="s">
        <v>87</v>
      </c>
      <c r="D514" s="24"/>
      <c r="E514" s="21" t="s">
        <v>88</v>
      </c>
      <c r="F514" s="17">
        <f>F515</f>
        <v>7367.9</v>
      </c>
      <c r="G514" s="17">
        <f>G515</f>
        <v>3884.4</v>
      </c>
      <c r="H514" s="17">
        <f t="shared" si="49"/>
        <v>3483.4999999999995</v>
      </c>
      <c r="I514" s="18">
        <f t="shared" si="50"/>
        <v>0.5272058524138493</v>
      </c>
    </row>
    <row r="515" spans="1:9" ht="45.75" customHeight="1">
      <c r="A515" s="24"/>
      <c r="B515" s="24"/>
      <c r="C515" s="24"/>
      <c r="D515" s="24" t="s">
        <v>189</v>
      </c>
      <c r="E515" s="21" t="s">
        <v>273</v>
      </c>
      <c r="F515" s="17">
        <v>7367.9</v>
      </c>
      <c r="G515" s="17">
        <v>3884.4</v>
      </c>
      <c r="H515" s="17">
        <f t="shared" si="49"/>
        <v>3483.4999999999995</v>
      </c>
      <c r="I515" s="18">
        <f t="shared" si="50"/>
        <v>0.5272058524138493</v>
      </c>
    </row>
    <row r="516" spans="1:9" ht="111" customHeight="1">
      <c r="A516" s="24"/>
      <c r="B516" s="24"/>
      <c r="C516" s="24" t="s">
        <v>94</v>
      </c>
      <c r="D516" s="24"/>
      <c r="E516" s="21" t="s">
        <v>95</v>
      </c>
      <c r="F516" s="17">
        <f>F517</f>
        <v>3246.4</v>
      </c>
      <c r="G516" s="17">
        <f>G517</f>
        <v>1366.8999999999999</v>
      </c>
      <c r="H516" s="17">
        <f t="shared" si="49"/>
        <v>1879.5000000000002</v>
      </c>
      <c r="I516" s="18">
        <f t="shared" si="50"/>
        <v>0.42105101034992604</v>
      </c>
    </row>
    <row r="517" spans="1:9" ht="63">
      <c r="A517" s="24"/>
      <c r="B517" s="24"/>
      <c r="C517" s="24" t="s">
        <v>96</v>
      </c>
      <c r="D517" s="24"/>
      <c r="E517" s="21" t="s">
        <v>97</v>
      </c>
      <c r="F517" s="17">
        <f>F518+F519+F520</f>
        <v>3246.4</v>
      </c>
      <c r="G517" s="17">
        <f>G518+G519+G520</f>
        <v>1366.8999999999999</v>
      </c>
      <c r="H517" s="17">
        <f t="shared" si="49"/>
        <v>1879.5000000000002</v>
      </c>
      <c r="I517" s="18">
        <f t="shared" si="50"/>
        <v>0.42105101034992604</v>
      </c>
    </row>
    <row r="518" spans="1:9" ht="94.5">
      <c r="A518" s="24"/>
      <c r="B518" s="24"/>
      <c r="C518" s="24"/>
      <c r="D518" s="24" t="s">
        <v>167</v>
      </c>
      <c r="E518" s="21" t="s">
        <v>255</v>
      </c>
      <c r="F518" s="17">
        <v>3079</v>
      </c>
      <c r="G518" s="17">
        <v>1287.5</v>
      </c>
      <c r="H518" s="17">
        <f t="shared" si="49"/>
        <v>1791.5</v>
      </c>
      <c r="I518" s="18">
        <f t="shared" si="50"/>
        <v>0.4181552452094836</v>
      </c>
    </row>
    <row r="519" spans="1:9" ht="29.25" customHeight="1">
      <c r="A519" s="24"/>
      <c r="B519" s="24"/>
      <c r="C519" s="24"/>
      <c r="D519" s="24" t="s">
        <v>168</v>
      </c>
      <c r="E519" s="21" t="s">
        <v>256</v>
      </c>
      <c r="F519" s="17">
        <v>166.9</v>
      </c>
      <c r="G519" s="17">
        <v>79.3</v>
      </c>
      <c r="H519" s="17">
        <f t="shared" si="49"/>
        <v>87.60000000000001</v>
      </c>
      <c r="I519" s="18">
        <f t="shared" si="50"/>
        <v>0.47513481126423</v>
      </c>
    </row>
    <row r="520" spans="1:9" ht="15.75">
      <c r="A520" s="24"/>
      <c r="B520" s="24"/>
      <c r="C520" s="24"/>
      <c r="D520" s="24" t="s">
        <v>169</v>
      </c>
      <c r="E520" s="21" t="s">
        <v>170</v>
      </c>
      <c r="F520" s="17">
        <v>0.5</v>
      </c>
      <c r="G520" s="17">
        <v>0.1</v>
      </c>
      <c r="H520" s="17">
        <f t="shared" si="49"/>
        <v>0.4</v>
      </c>
      <c r="I520" s="18">
        <f t="shared" si="50"/>
        <v>0.2</v>
      </c>
    </row>
    <row r="521" spans="1:9" ht="15.75">
      <c r="A521" s="24"/>
      <c r="B521" s="24"/>
      <c r="C521" s="24" t="s">
        <v>374</v>
      </c>
      <c r="D521" s="24"/>
      <c r="E521" s="21" t="s">
        <v>375</v>
      </c>
      <c r="F521" s="17">
        <f>F522</f>
        <v>196.2</v>
      </c>
      <c r="G521" s="17">
        <f>G522</f>
        <v>100.1</v>
      </c>
      <c r="H521" s="17">
        <f t="shared" si="49"/>
        <v>96.1</v>
      </c>
      <c r="I521" s="18">
        <f t="shared" si="50"/>
        <v>0.5101936799184505</v>
      </c>
    </row>
    <row r="522" spans="1:9" ht="63">
      <c r="A522" s="24"/>
      <c r="B522" s="24"/>
      <c r="C522" s="24" t="s">
        <v>379</v>
      </c>
      <c r="D522" s="24"/>
      <c r="E522" s="21" t="s">
        <v>105</v>
      </c>
      <c r="F522" s="17">
        <f>F523</f>
        <v>196.2</v>
      </c>
      <c r="G522" s="17">
        <f>G523</f>
        <v>100.1</v>
      </c>
      <c r="H522" s="17">
        <f t="shared" si="49"/>
        <v>96.1</v>
      </c>
      <c r="I522" s="18">
        <f t="shared" si="50"/>
        <v>0.5101936799184505</v>
      </c>
    </row>
    <row r="523" spans="1:9" ht="49.5" customHeight="1">
      <c r="A523" s="24"/>
      <c r="B523" s="24"/>
      <c r="C523" s="24"/>
      <c r="D523" s="24" t="s">
        <v>189</v>
      </c>
      <c r="E523" s="21" t="s">
        <v>273</v>
      </c>
      <c r="F523" s="17">
        <f>77.8+118.4</f>
        <v>196.2</v>
      </c>
      <c r="G523" s="17">
        <v>100.1</v>
      </c>
      <c r="H523" s="17">
        <f t="shared" si="49"/>
        <v>96.1</v>
      </c>
      <c r="I523" s="18">
        <f t="shared" si="50"/>
        <v>0.5101936799184505</v>
      </c>
    </row>
    <row r="524" spans="1:9" ht="15.75">
      <c r="A524" s="24"/>
      <c r="B524" s="24" t="s">
        <v>226</v>
      </c>
      <c r="C524" s="24"/>
      <c r="D524" s="24"/>
      <c r="E524" s="21" t="s">
        <v>227</v>
      </c>
      <c r="F524" s="17">
        <f>F525+F529+F545</f>
        <v>37100</v>
      </c>
      <c r="G524" s="17">
        <f>G525+G529+G545</f>
        <v>18755.5</v>
      </c>
      <c r="H524" s="17">
        <f t="shared" si="49"/>
        <v>18344.5</v>
      </c>
      <c r="I524" s="18">
        <f t="shared" si="50"/>
        <v>0.5055390835579515</v>
      </c>
    </row>
    <row r="525" spans="1:9" ht="15.75">
      <c r="A525" s="24"/>
      <c r="B525" s="24" t="s">
        <v>228</v>
      </c>
      <c r="C525" s="24"/>
      <c r="D525" s="24"/>
      <c r="E525" s="21" t="s">
        <v>229</v>
      </c>
      <c r="F525" s="17">
        <f aca="true" t="shared" si="51" ref="F525:G527">F526</f>
        <v>156.2</v>
      </c>
      <c r="G525" s="17">
        <f t="shared" si="51"/>
        <v>76</v>
      </c>
      <c r="H525" s="17">
        <f t="shared" si="49"/>
        <v>80.19999999999999</v>
      </c>
      <c r="I525" s="18">
        <f t="shared" si="50"/>
        <v>0.4865556978233035</v>
      </c>
    </row>
    <row r="526" spans="1:9" ht="15.75">
      <c r="A526" s="24"/>
      <c r="B526" s="24"/>
      <c r="C526" s="24" t="s">
        <v>374</v>
      </c>
      <c r="D526" s="24"/>
      <c r="E526" s="21" t="s">
        <v>375</v>
      </c>
      <c r="F526" s="17">
        <f t="shared" si="51"/>
        <v>156.2</v>
      </c>
      <c r="G526" s="17">
        <f t="shared" si="51"/>
        <v>76</v>
      </c>
      <c r="H526" s="17">
        <f t="shared" si="49"/>
        <v>80.19999999999999</v>
      </c>
      <c r="I526" s="18">
        <f t="shared" si="50"/>
        <v>0.4865556978233035</v>
      </c>
    </row>
    <row r="527" spans="1:9" ht="78.75">
      <c r="A527" s="24"/>
      <c r="B527" s="24"/>
      <c r="C527" s="24" t="s">
        <v>376</v>
      </c>
      <c r="D527" s="24"/>
      <c r="E527" s="21" t="s">
        <v>257</v>
      </c>
      <c r="F527" s="17">
        <f t="shared" si="51"/>
        <v>156.2</v>
      </c>
      <c r="G527" s="17">
        <f t="shared" si="51"/>
        <v>76</v>
      </c>
      <c r="H527" s="17">
        <f t="shared" si="49"/>
        <v>80.19999999999999</v>
      </c>
      <c r="I527" s="18">
        <f t="shared" si="50"/>
        <v>0.4865556978233035</v>
      </c>
    </row>
    <row r="528" spans="1:9" ht="31.5">
      <c r="A528" s="24"/>
      <c r="B528" s="24"/>
      <c r="C528" s="24"/>
      <c r="D528" s="24" t="s">
        <v>172</v>
      </c>
      <c r="E528" s="21" t="s">
        <v>173</v>
      </c>
      <c r="F528" s="17">
        <v>156.2</v>
      </c>
      <c r="G528" s="17">
        <v>76</v>
      </c>
      <c r="H528" s="17">
        <f t="shared" si="49"/>
        <v>80.19999999999999</v>
      </c>
      <c r="I528" s="18">
        <f t="shared" si="50"/>
        <v>0.4865556978233035</v>
      </c>
    </row>
    <row r="529" spans="1:9" ht="15.75">
      <c r="A529" s="24"/>
      <c r="B529" s="24" t="s">
        <v>230</v>
      </c>
      <c r="C529" s="24"/>
      <c r="D529" s="24"/>
      <c r="E529" s="21" t="s">
        <v>231</v>
      </c>
      <c r="F529" s="17">
        <f>F534+F530</f>
        <v>23081.9</v>
      </c>
      <c r="G529" s="17">
        <f>G534+G530</f>
        <v>13111.9</v>
      </c>
      <c r="H529" s="17">
        <f t="shared" si="49"/>
        <v>9970.000000000002</v>
      </c>
      <c r="I529" s="18">
        <f t="shared" si="50"/>
        <v>0.5680598217651059</v>
      </c>
    </row>
    <row r="530" spans="1:9" ht="78.75">
      <c r="A530" s="24"/>
      <c r="B530" s="24"/>
      <c r="C530" s="24" t="s">
        <v>196</v>
      </c>
      <c r="D530" s="24"/>
      <c r="E530" s="21" t="s">
        <v>71</v>
      </c>
      <c r="F530" s="17">
        <f aca="true" t="shared" si="52" ref="F530:G532">F531</f>
        <v>735</v>
      </c>
      <c r="G530" s="17">
        <f t="shared" si="52"/>
        <v>0</v>
      </c>
      <c r="H530" s="17">
        <f t="shared" si="49"/>
        <v>735</v>
      </c>
      <c r="I530" s="18">
        <f t="shared" si="50"/>
        <v>0</v>
      </c>
    </row>
    <row r="531" spans="1:9" ht="94.5">
      <c r="A531" s="24"/>
      <c r="B531" s="24"/>
      <c r="C531" s="24" t="s">
        <v>85</v>
      </c>
      <c r="D531" s="24"/>
      <c r="E531" s="21" t="s">
        <v>86</v>
      </c>
      <c r="F531" s="17">
        <f t="shared" si="52"/>
        <v>735</v>
      </c>
      <c r="G531" s="17">
        <f t="shared" si="52"/>
        <v>0</v>
      </c>
      <c r="H531" s="17">
        <f t="shared" si="49"/>
        <v>735</v>
      </c>
      <c r="I531" s="18">
        <f t="shared" si="50"/>
        <v>0</v>
      </c>
    </row>
    <row r="532" spans="1:9" ht="34.5" customHeight="1">
      <c r="A532" s="24"/>
      <c r="B532" s="24"/>
      <c r="C532" s="24" t="s">
        <v>564</v>
      </c>
      <c r="D532" s="24"/>
      <c r="E532" s="21" t="s">
        <v>565</v>
      </c>
      <c r="F532" s="17">
        <f t="shared" si="52"/>
        <v>735</v>
      </c>
      <c r="G532" s="17">
        <f t="shared" si="52"/>
        <v>0</v>
      </c>
      <c r="H532" s="17">
        <f t="shared" si="49"/>
        <v>735</v>
      </c>
      <c r="I532" s="18">
        <f t="shared" si="50"/>
        <v>0</v>
      </c>
    </row>
    <row r="533" spans="1:9" ht="31.5">
      <c r="A533" s="24"/>
      <c r="B533" s="24"/>
      <c r="C533" s="24"/>
      <c r="D533" s="24" t="s">
        <v>172</v>
      </c>
      <c r="E533" s="21" t="s">
        <v>173</v>
      </c>
      <c r="F533" s="17">
        <v>735</v>
      </c>
      <c r="G533" s="17">
        <v>0</v>
      </c>
      <c r="H533" s="17">
        <f t="shared" si="49"/>
        <v>735</v>
      </c>
      <c r="I533" s="18">
        <f t="shared" si="50"/>
        <v>0</v>
      </c>
    </row>
    <row r="534" spans="1:9" ht="15.75">
      <c r="A534" s="24"/>
      <c r="B534" s="24"/>
      <c r="C534" s="24" t="s">
        <v>374</v>
      </c>
      <c r="D534" s="24"/>
      <c r="E534" s="21" t="s">
        <v>375</v>
      </c>
      <c r="F534" s="17">
        <f>F537+F540+F543+F535</f>
        <v>22346.9</v>
      </c>
      <c r="G534" s="17">
        <f>G537+G540+G543+G535</f>
        <v>13111.9</v>
      </c>
      <c r="H534" s="17">
        <f t="shared" si="49"/>
        <v>9235.000000000002</v>
      </c>
      <c r="I534" s="18">
        <f t="shared" si="50"/>
        <v>0.5867435751715002</v>
      </c>
    </row>
    <row r="535" spans="1:9" ht="15.75">
      <c r="A535" s="24"/>
      <c r="B535" s="24"/>
      <c r="C535" s="24" t="s">
        <v>406</v>
      </c>
      <c r="D535" s="24"/>
      <c r="E535" s="21" t="s">
        <v>407</v>
      </c>
      <c r="F535" s="17">
        <f>F536</f>
        <v>6.5</v>
      </c>
      <c r="G535" s="17">
        <f>G536</f>
        <v>6.5</v>
      </c>
      <c r="H535" s="17">
        <f t="shared" si="49"/>
        <v>0</v>
      </c>
      <c r="I535" s="18">
        <f t="shared" si="50"/>
        <v>1</v>
      </c>
    </row>
    <row r="536" spans="1:9" ht="31.5">
      <c r="A536" s="24"/>
      <c r="B536" s="24"/>
      <c r="C536" s="24"/>
      <c r="D536" s="24" t="s">
        <v>172</v>
      </c>
      <c r="E536" s="21" t="s">
        <v>173</v>
      </c>
      <c r="F536" s="17">
        <v>6.5</v>
      </c>
      <c r="G536" s="17">
        <v>6.5</v>
      </c>
      <c r="H536" s="17">
        <f t="shared" si="49"/>
        <v>0</v>
      </c>
      <c r="I536" s="18">
        <f t="shared" si="50"/>
        <v>1</v>
      </c>
    </row>
    <row r="537" spans="1:9" ht="114.75" customHeight="1">
      <c r="A537" s="24"/>
      <c r="B537" s="24"/>
      <c r="C537" s="24" t="s">
        <v>380</v>
      </c>
      <c r="D537" s="24"/>
      <c r="E537" s="21" t="s">
        <v>381</v>
      </c>
      <c r="F537" s="17">
        <f>F539+F538</f>
        <v>7006.3</v>
      </c>
      <c r="G537" s="17">
        <f>G539+G538</f>
        <v>4047.4</v>
      </c>
      <c r="H537" s="17">
        <f t="shared" si="49"/>
        <v>2958.9</v>
      </c>
      <c r="I537" s="18">
        <f t="shared" si="50"/>
        <v>0.5776800879208712</v>
      </c>
    </row>
    <row r="538" spans="1:9" ht="31.5">
      <c r="A538" s="24"/>
      <c r="B538" s="24"/>
      <c r="C538" s="24"/>
      <c r="D538" s="24" t="s">
        <v>172</v>
      </c>
      <c r="E538" s="21" t="s">
        <v>173</v>
      </c>
      <c r="F538" s="17">
        <v>2124.2</v>
      </c>
      <c r="G538" s="17">
        <v>1198.9</v>
      </c>
      <c r="H538" s="17">
        <f t="shared" si="49"/>
        <v>925.2999999999997</v>
      </c>
      <c r="I538" s="18">
        <f t="shared" si="50"/>
        <v>0.5644007155635063</v>
      </c>
    </row>
    <row r="539" spans="1:9" ht="52.5" customHeight="1">
      <c r="A539" s="24"/>
      <c r="B539" s="24"/>
      <c r="C539" s="24"/>
      <c r="D539" s="24" t="s">
        <v>189</v>
      </c>
      <c r="E539" s="21" t="s">
        <v>273</v>
      </c>
      <c r="F539" s="17">
        <v>4882.1</v>
      </c>
      <c r="G539" s="17">
        <v>2848.5</v>
      </c>
      <c r="H539" s="17">
        <f t="shared" si="49"/>
        <v>2033.6000000000004</v>
      </c>
      <c r="I539" s="18">
        <f t="shared" si="50"/>
        <v>0.5834579381823395</v>
      </c>
    </row>
    <row r="540" spans="1:9" ht="44.25" customHeight="1">
      <c r="A540" s="24"/>
      <c r="B540" s="24"/>
      <c r="C540" s="24" t="s">
        <v>388</v>
      </c>
      <c r="D540" s="24"/>
      <c r="E540" s="21" t="s">
        <v>232</v>
      </c>
      <c r="F540" s="17">
        <f>F542+F541</f>
        <v>7035.4</v>
      </c>
      <c r="G540" s="17">
        <f>G542+G541</f>
        <v>3819.5</v>
      </c>
      <c r="H540" s="17">
        <f t="shared" si="49"/>
        <v>3215.8999999999996</v>
      </c>
      <c r="I540" s="18">
        <f t="shared" si="50"/>
        <v>0.5428973476987805</v>
      </c>
    </row>
    <row r="541" spans="1:9" ht="31.5">
      <c r="A541" s="24"/>
      <c r="B541" s="24"/>
      <c r="C541" s="24"/>
      <c r="D541" s="24" t="s">
        <v>172</v>
      </c>
      <c r="E541" s="21" t="s">
        <v>173</v>
      </c>
      <c r="F541" s="17">
        <v>1488.2</v>
      </c>
      <c r="G541" s="17">
        <f>338+0.1</f>
        <v>338.1</v>
      </c>
      <c r="H541" s="17">
        <f t="shared" si="49"/>
        <v>1150.1</v>
      </c>
      <c r="I541" s="18">
        <f t="shared" si="50"/>
        <v>0.22718720602069614</v>
      </c>
    </row>
    <row r="542" spans="1:9" ht="45.75" customHeight="1">
      <c r="A542" s="24"/>
      <c r="B542" s="24"/>
      <c r="C542" s="24"/>
      <c r="D542" s="24" t="s">
        <v>189</v>
      </c>
      <c r="E542" s="21" t="s">
        <v>273</v>
      </c>
      <c r="F542" s="17">
        <v>5547.2</v>
      </c>
      <c r="G542" s="17">
        <v>3481.4</v>
      </c>
      <c r="H542" s="17">
        <f t="shared" si="49"/>
        <v>2065.7999999999997</v>
      </c>
      <c r="I542" s="18">
        <f t="shared" si="50"/>
        <v>0.6275959042399769</v>
      </c>
    </row>
    <row r="543" spans="1:9" ht="36" customHeight="1">
      <c r="A543" s="24"/>
      <c r="B543" s="24"/>
      <c r="C543" s="24" t="s">
        <v>389</v>
      </c>
      <c r="D543" s="24"/>
      <c r="E543" s="21" t="s">
        <v>233</v>
      </c>
      <c r="F543" s="17">
        <f>F544</f>
        <v>8298.7</v>
      </c>
      <c r="G543" s="17">
        <f>G544</f>
        <v>5238.5</v>
      </c>
      <c r="H543" s="17">
        <f t="shared" si="49"/>
        <v>3060.2000000000007</v>
      </c>
      <c r="I543" s="18">
        <f t="shared" si="50"/>
        <v>0.6312434477689276</v>
      </c>
    </row>
    <row r="544" spans="1:9" ht="30.75" customHeight="1">
      <c r="A544" s="24"/>
      <c r="B544" s="24"/>
      <c r="C544" s="24"/>
      <c r="D544" s="24" t="s">
        <v>189</v>
      </c>
      <c r="E544" s="21" t="s">
        <v>273</v>
      </c>
      <c r="F544" s="17">
        <v>8298.7</v>
      </c>
      <c r="G544" s="17">
        <v>5238.5</v>
      </c>
      <c r="H544" s="17">
        <f t="shared" si="49"/>
        <v>3060.2000000000007</v>
      </c>
      <c r="I544" s="18">
        <f t="shared" si="50"/>
        <v>0.6312434477689276</v>
      </c>
    </row>
    <row r="545" spans="1:9" ht="15.75">
      <c r="A545" s="24"/>
      <c r="B545" s="24" t="s">
        <v>234</v>
      </c>
      <c r="C545" s="24"/>
      <c r="D545" s="24"/>
      <c r="E545" s="21" t="s">
        <v>235</v>
      </c>
      <c r="F545" s="17">
        <f aca="true" t="shared" si="53" ref="F545:G548">F546</f>
        <v>13861.9</v>
      </c>
      <c r="G545" s="17">
        <f t="shared" si="53"/>
        <v>5567.6</v>
      </c>
      <c r="H545" s="17">
        <f t="shared" si="49"/>
        <v>8294.3</v>
      </c>
      <c r="I545" s="18">
        <f t="shared" si="50"/>
        <v>0.40164768177522564</v>
      </c>
    </row>
    <row r="546" spans="1:9" ht="78.75">
      <c r="A546" s="24"/>
      <c r="B546" s="24"/>
      <c r="C546" s="24" t="s">
        <v>196</v>
      </c>
      <c r="D546" s="24"/>
      <c r="E546" s="21" t="s">
        <v>71</v>
      </c>
      <c r="F546" s="17">
        <f t="shared" si="53"/>
        <v>13861.9</v>
      </c>
      <c r="G546" s="17">
        <f t="shared" si="53"/>
        <v>5567.6</v>
      </c>
      <c r="H546" s="17">
        <f t="shared" si="49"/>
        <v>8294.3</v>
      </c>
      <c r="I546" s="18">
        <f t="shared" si="50"/>
        <v>0.40164768177522564</v>
      </c>
    </row>
    <row r="547" spans="1:9" ht="94.5">
      <c r="A547" s="24"/>
      <c r="B547" s="24"/>
      <c r="C547" s="24" t="s">
        <v>70</v>
      </c>
      <c r="D547" s="24"/>
      <c r="E547" s="21" t="s">
        <v>72</v>
      </c>
      <c r="F547" s="17">
        <f t="shared" si="53"/>
        <v>13861.9</v>
      </c>
      <c r="G547" s="17">
        <f t="shared" si="53"/>
        <v>5567.6</v>
      </c>
      <c r="H547" s="17">
        <f t="shared" si="49"/>
        <v>8294.3</v>
      </c>
      <c r="I547" s="18">
        <f t="shared" si="50"/>
        <v>0.40164768177522564</v>
      </c>
    </row>
    <row r="548" spans="1:9" ht="94.5">
      <c r="A548" s="24"/>
      <c r="B548" s="24"/>
      <c r="C548" s="24" t="s">
        <v>113</v>
      </c>
      <c r="D548" s="24"/>
      <c r="E548" s="21" t="s">
        <v>114</v>
      </c>
      <c r="F548" s="17">
        <f t="shared" si="53"/>
        <v>13861.9</v>
      </c>
      <c r="G548" s="17">
        <f t="shared" si="53"/>
        <v>5567.6</v>
      </c>
      <c r="H548" s="17">
        <f t="shared" si="49"/>
        <v>8294.3</v>
      </c>
      <c r="I548" s="18">
        <f t="shared" si="50"/>
        <v>0.40164768177522564</v>
      </c>
    </row>
    <row r="549" spans="1:9" ht="31.5">
      <c r="A549" s="24"/>
      <c r="B549" s="24"/>
      <c r="C549" s="24"/>
      <c r="D549" s="24" t="s">
        <v>172</v>
      </c>
      <c r="E549" s="21" t="s">
        <v>173</v>
      </c>
      <c r="F549" s="17">
        <v>13861.9</v>
      </c>
      <c r="G549" s="17">
        <v>5567.6</v>
      </c>
      <c r="H549" s="17">
        <f t="shared" si="49"/>
        <v>8294.3</v>
      </c>
      <c r="I549" s="18">
        <f t="shared" si="50"/>
        <v>0.40164768177522564</v>
      </c>
    </row>
    <row r="550" spans="1:9" ht="16.5" customHeight="1">
      <c r="A550" s="24"/>
      <c r="B550" s="24"/>
      <c r="C550" s="24"/>
      <c r="D550" s="24"/>
      <c r="E550" s="21"/>
      <c r="F550" s="17"/>
      <c r="G550" s="17"/>
      <c r="H550" s="17"/>
      <c r="I550" s="18"/>
    </row>
    <row r="551" spans="1:9" s="19" customFormat="1" ht="47.25">
      <c r="A551" s="12" t="s">
        <v>281</v>
      </c>
      <c r="B551" s="12"/>
      <c r="C551" s="12"/>
      <c r="D551" s="12"/>
      <c r="E551" s="26" t="s">
        <v>291</v>
      </c>
      <c r="F551" s="22">
        <f>F558+F577+F590+F552</f>
        <v>78653</v>
      </c>
      <c r="G551" s="22">
        <f>G558+G577+G590+G552</f>
        <v>37405</v>
      </c>
      <c r="H551" s="22">
        <f>F551-G551</f>
        <v>41248</v>
      </c>
      <c r="I551" s="23">
        <f>G551/F551</f>
        <v>0.4755699083315322</v>
      </c>
    </row>
    <row r="552" spans="1:9" s="19" customFormat="1" ht="15.75">
      <c r="A552" s="12"/>
      <c r="B552" s="24" t="s">
        <v>163</v>
      </c>
      <c r="C552" s="24"/>
      <c r="D552" s="24"/>
      <c r="E552" s="21" t="s">
        <v>164</v>
      </c>
      <c r="F552" s="17">
        <f aca="true" t="shared" si="54" ref="F552:G556">F553</f>
        <v>280</v>
      </c>
      <c r="G552" s="17">
        <f t="shared" si="54"/>
        <v>80</v>
      </c>
      <c r="H552" s="17">
        <f aca="true" t="shared" si="55" ref="H552:H557">F552-G552</f>
        <v>200</v>
      </c>
      <c r="I552" s="18">
        <f aca="true" t="shared" si="56" ref="I552:I557">G552/F552</f>
        <v>0.2857142857142857</v>
      </c>
    </row>
    <row r="553" spans="1:9" s="19" customFormat="1" ht="15.75">
      <c r="A553" s="12"/>
      <c r="B553" s="24" t="s">
        <v>183</v>
      </c>
      <c r="C553" s="24"/>
      <c r="D553" s="24"/>
      <c r="E553" s="21" t="s">
        <v>184</v>
      </c>
      <c r="F553" s="17">
        <f t="shared" si="54"/>
        <v>280</v>
      </c>
      <c r="G553" s="17">
        <f t="shared" si="54"/>
        <v>80</v>
      </c>
      <c r="H553" s="17">
        <f t="shared" si="55"/>
        <v>200</v>
      </c>
      <c r="I553" s="18">
        <f t="shared" si="56"/>
        <v>0.2857142857142857</v>
      </c>
    </row>
    <row r="554" spans="1:9" s="19" customFormat="1" ht="94.5">
      <c r="A554" s="12"/>
      <c r="B554" s="24"/>
      <c r="C554" s="24" t="s">
        <v>45</v>
      </c>
      <c r="D554" s="24"/>
      <c r="E554" s="21" t="s">
        <v>46</v>
      </c>
      <c r="F554" s="17">
        <f t="shared" si="54"/>
        <v>280</v>
      </c>
      <c r="G554" s="17">
        <f t="shared" si="54"/>
        <v>80</v>
      </c>
      <c r="H554" s="17">
        <f t="shared" si="55"/>
        <v>200</v>
      </c>
      <c r="I554" s="18">
        <f t="shared" si="56"/>
        <v>0.2857142857142857</v>
      </c>
    </row>
    <row r="555" spans="1:9" s="19" customFormat="1" ht="126">
      <c r="A555" s="12"/>
      <c r="B555" s="24"/>
      <c r="C555" s="24" t="s">
        <v>47</v>
      </c>
      <c r="D555" s="24"/>
      <c r="E555" s="21" t="s">
        <v>48</v>
      </c>
      <c r="F555" s="17">
        <f t="shared" si="54"/>
        <v>280</v>
      </c>
      <c r="G555" s="17">
        <f t="shared" si="54"/>
        <v>80</v>
      </c>
      <c r="H555" s="17">
        <f t="shared" si="55"/>
        <v>200</v>
      </c>
      <c r="I555" s="18">
        <f t="shared" si="56"/>
        <v>0.2857142857142857</v>
      </c>
    </row>
    <row r="556" spans="1:9" s="19" customFormat="1" ht="63">
      <c r="A556" s="12"/>
      <c r="B556" s="24"/>
      <c r="C556" s="25" t="s">
        <v>49</v>
      </c>
      <c r="D556" s="24"/>
      <c r="E556" s="21" t="s">
        <v>50</v>
      </c>
      <c r="F556" s="17">
        <f t="shared" si="54"/>
        <v>280</v>
      </c>
      <c r="G556" s="17">
        <f t="shared" si="54"/>
        <v>80</v>
      </c>
      <c r="H556" s="17">
        <f t="shared" si="55"/>
        <v>200</v>
      </c>
      <c r="I556" s="18">
        <f t="shared" si="56"/>
        <v>0.2857142857142857</v>
      </c>
    </row>
    <row r="557" spans="1:9" s="19" customFormat="1" ht="47.25">
      <c r="A557" s="12"/>
      <c r="B557" s="12"/>
      <c r="C557" s="12"/>
      <c r="D557" s="24" t="s">
        <v>189</v>
      </c>
      <c r="E557" s="21" t="s">
        <v>273</v>
      </c>
      <c r="F557" s="17">
        <v>280</v>
      </c>
      <c r="G557" s="17">
        <v>80</v>
      </c>
      <c r="H557" s="17">
        <f t="shared" si="55"/>
        <v>200</v>
      </c>
      <c r="I557" s="18">
        <f t="shared" si="56"/>
        <v>0.2857142857142857</v>
      </c>
    </row>
    <row r="558" spans="1:9" ht="15.75">
      <c r="A558" s="24"/>
      <c r="B558" s="24" t="s">
        <v>211</v>
      </c>
      <c r="C558" s="24"/>
      <c r="D558" s="24"/>
      <c r="E558" s="21" t="s">
        <v>212</v>
      </c>
      <c r="F558" s="17">
        <f>F559+F570</f>
        <v>50262.9</v>
      </c>
      <c r="G558" s="17">
        <f>G559+G570</f>
        <v>26132.3</v>
      </c>
      <c r="H558" s="17">
        <f>F558-G558</f>
        <v>24130.600000000002</v>
      </c>
      <c r="I558" s="18">
        <f>G558/F558</f>
        <v>0.5199123011207073</v>
      </c>
    </row>
    <row r="559" spans="1:9" ht="15.75">
      <c r="A559" s="24"/>
      <c r="B559" s="24" t="s">
        <v>215</v>
      </c>
      <c r="C559" s="24"/>
      <c r="D559" s="24"/>
      <c r="E559" s="21" t="s">
        <v>216</v>
      </c>
      <c r="F559" s="17">
        <f>F560+F567+F564</f>
        <v>49867.3</v>
      </c>
      <c r="G559" s="17">
        <f>G560+G567+G564</f>
        <v>25736.7</v>
      </c>
      <c r="H559" s="17">
        <f aca="true" t="shared" si="57" ref="H559:H605">F559-G559</f>
        <v>24130.600000000002</v>
      </c>
      <c r="I559" s="18">
        <f aca="true" t="shared" si="58" ref="I559:I605">G559/F559</f>
        <v>0.5161037393241663</v>
      </c>
    </row>
    <row r="560" spans="1:9" ht="63">
      <c r="A560" s="24"/>
      <c r="B560" s="24"/>
      <c r="C560" s="24" t="s">
        <v>217</v>
      </c>
      <c r="D560" s="24"/>
      <c r="E560" s="21" t="s">
        <v>294</v>
      </c>
      <c r="F560" s="17">
        <f aca="true" t="shared" si="59" ref="F560:G562">F561</f>
        <v>49055.3</v>
      </c>
      <c r="G560" s="17">
        <f t="shared" si="59"/>
        <v>25362.8</v>
      </c>
      <c r="H560" s="17">
        <f t="shared" si="57"/>
        <v>23692.500000000004</v>
      </c>
      <c r="I560" s="18">
        <f t="shared" si="58"/>
        <v>0.517024664001647</v>
      </c>
    </row>
    <row r="561" spans="1:9" ht="126">
      <c r="A561" s="24"/>
      <c r="B561" s="24"/>
      <c r="C561" s="24" t="s">
        <v>295</v>
      </c>
      <c r="D561" s="24"/>
      <c r="E561" s="21" t="s">
        <v>296</v>
      </c>
      <c r="F561" s="17">
        <f t="shared" si="59"/>
        <v>49055.3</v>
      </c>
      <c r="G561" s="17">
        <f t="shared" si="59"/>
        <v>25362.8</v>
      </c>
      <c r="H561" s="17">
        <f t="shared" si="57"/>
        <v>23692.500000000004</v>
      </c>
      <c r="I561" s="18">
        <f t="shared" si="58"/>
        <v>0.517024664001647</v>
      </c>
    </row>
    <row r="562" spans="1:9" ht="31.5">
      <c r="A562" s="24"/>
      <c r="B562" s="24"/>
      <c r="C562" s="24" t="s">
        <v>297</v>
      </c>
      <c r="D562" s="24"/>
      <c r="E562" s="21" t="s">
        <v>298</v>
      </c>
      <c r="F562" s="17">
        <f t="shared" si="59"/>
        <v>49055.3</v>
      </c>
      <c r="G562" s="17">
        <f t="shared" si="59"/>
        <v>25362.8</v>
      </c>
      <c r="H562" s="17">
        <f t="shared" si="57"/>
        <v>23692.500000000004</v>
      </c>
      <c r="I562" s="18">
        <f t="shared" si="58"/>
        <v>0.517024664001647</v>
      </c>
    </row>
    <row r="563" spans="1:9" ht="47.25" customHeight="1">
      <c r="A563" s="24"/>
      <c r="B563" s="24"/>
      <c r="C563" s="24"/>
      <c r="D563" s="24" t="s">
        <v>189</v>
      </c>
      <c r="E563" s="21" t="s">
        <v>273</v>
      </c>
      <c r="F563" s="17">
        <v>49055.3</v>
      </c>
      <c r="G563" s="17">
        <v>25362.8</v>
      </c>
      <c r="H563" s="17">
        <f t="shared" si="57"/>
        <v>23692.500000000004</v>
      </c>
      <c r="I563" s="18">
        <f t="shared" si="58"/>
        <v>0.517024664001647</v>
      </c>
    </row>
    <row r="564" spans="1:9" ht="93.75" customHeight="1">
      <c r="A564" s="24"/>
      <c r="B564" s="24"/>
      <c r="C564" s="24" t="s">
        <v>369</v>
      </c>
      <c r="D564" s="24"/>
      <c r="E564" s="21" t="s">
        <v>370</v>
      </c>
      <c r="F564" s="17">
        <f>F565</f>
        <v>176.7</v>
      </c>
      <c r="G564" s="17">
        <f>G565</f>
        <v>50</v>
      </c>
      <c r="H564" s="17">
        <f t="shared" si="57"/>
        <v>126.69999999999999</v>
      </c>
      <c r="I564" s="18">
        <f t="shared" si="58"/>
        <v>0.2829654782116582</v>
      </c>
    </row>
    <row r="565" spans="1:9" ht="97.5" customHeight="1">
      <c r="A565" s="24"/>
      <c r="B565" s="24"/>
      <c r="C565" s="24" t="s">
        <v>490</v>
      </c>
      <c r="D565" s="24"/>
      <c r="E565" s="21" t="s">
        <v>491</v>
      </c>
      <c r="F565" s="17">
        <f>F566</f>
        <v>176.7</v>
      </c>
      <c r="G565" s="17">
        <f>G566</f>
        <v>50</v>
      </c>
      <c r="H565" s="17">
        <f t="shared" si="57"/>
        <v>126.69999999999999</v>
      </c>
      <c r="I565" s="18">
        <f t="shared" si="58"/>
        <v>0.2829654782116582</v>
      </c>
    </row>
    <row r="566" spans="1:9" ht="55.5" customHeight="1">
      <c r="A566" s="24"/>
      <c r="B566" s="24"/>
      <c r="C566" s="24"/>
      <c r="D566" s="24" t="s">
        <v>189</v>
      </c>
      <c r="E566" s="21" t="s">
        <v>273</v>
      </c>
      <c r="F566" s="17">
        <v>176.7</v>
      </c>
      <c r="G566" s="17">
        <v>50</v>
      </c>
      <c r="H566" s="17">
        <f t="shared" si="57"/>
        <v>126.69999999999999</v>
      </c>
      <c r="I566" s="18">
        <f t="shared" si="58"/>
        <v>0.2829654782116582</v>
      </c>
    </row>
    <row r="567" spans="1:9" ht="15.75">
      <c r="A567" s="24"/>
      <c r="B567" s="24"/>
      <c r="C567" s="24" t="s">
        <v>374</v>
      </c>
      <c r="D567" s="24"/>
      <c r="E567" s="21" t="s">
        <v>375</v>
      </c>
      <c r="F567" s="17">
        <f>F568</f>
        <v>635.3</v>
      </c>
      <c r="G567" s="17">
        <f>G568</f>
        <v>323.9</v>
      </c>
      <c r="H567" s="17">
        <f t="shared" si="57"/>
        <v>311.4</v>
      </c>
      <c r="I567" s="18">
        <f t="shared" si="58"/>
        <v>0.5098378718715567</v>
      </c>
    </row>
    <row r="568" spans="1:9" ht="51.75" customHeight="1">
      <c r="A568" s="24"/>
      <c r="B568" s="24"/>
      <c r="C568" s="24" t="s">
        <v>379</v>
      </c>
      <c r="D568" s="24"/>
      <c r="E568" s="21" t="s">
        <v>105</v>
      </c>
      <c r="F568" s="17">
        <f>SUM(F569:F569)</f>
        <v>635.3</v>
      </c>
      <c r="G568" s="17">
        <f>SUM(G569:G569)</f>
        <v>323.9</v>
      </c>
      <c r="H568" s="17">
        <f t="shared" si="57"/>
        <v>311.4</v>
      </c>
      <c r="I568" s="18">
        <f t="shared" si="58"/>
        <v>0.5098378718715567</v>
      </c>
    </row>
    <row r="569" spans="1:9" ht="50.25" customHeight="1">
      <c r="A569" s="24"/>
      <c r="B569" s="24"/>
      <c r="C569" s="24"/>
      <c r="D569" s="24" t="s">
        <v>189</v>
      </c>
      <c r="E569" s="21" t="s">
        <v>273</v>
      </c>
      <c r="F569" s="17">
        <f>240.2+395.1</f>
        <v>635.3</v>
      </c>
      <c r="G569" s="17">
        <v>323.9</v>
      </c>
      <c r="H569" s="17">
        <f t="shared" si="57"/>
        <v>311.4</v>
      </c>
      <c r="I569" s="18">
        <f t="shared" si="58"/>
        <v>0.5098378718715567</v>
      </c>
    </row>
    <row r="570" spans="1:9" ht="15.75" customHeight="1">
      <c r="A570" s="24"/>
      <c r="B570" s="24" t="s">
        <v>218</v>
      </c>
      <c r="C570" s="24"/>
      <c r="D570" s="24"/>
      <c r="E570" s="21" t="s">
        <v>219</v>
      </c>
      <c r="F570" s="17">
        <f>F571</f>
        <v>395.6</v>
      </c>
      <c r="G570" s="17">
        <f>G571</f>
        <v>395.6</v>
      </c>
      <c r="H570" s="17">
        <f t="shared" si="57"/>
        <v>0</v>
      </c>
      <c r="I570" s="18">
        <f t="shared" si="58"/>
        <v>1</v>
      </c>
    </row>
    <row r="571" spans="1:9" ht="78.75">
      <c r="A571" s="24"/>
      <c r="B571" s="24"/>
      <c r="C571" s="24" t="s">
        <v>196</v>
      </c>
      <c r="D571" s="24"/>
      <c r="E571" s="21" t="s">
        <v>71</v>
      </c>
      <c r="F571" s="17">
        <f>F572</f>
        <v>395.6</v>
      </c>
      <c r="G571" s="17">
        <f>G572</f>
        <v>395.6</v>
      </c>
      <c r="H571" s="17">
        <f t="shared" si="57"/>
        <v>0</v>
      </c>
      <c r="I571" s="18">
        <f t="shared" si="58"/>
        <v>1</v>
      </c>
    </row>
    <row r="572" spans="1:9" ht="110.25">
      <c r="A572" s="24"/>
      <c r="B572" s="24"/>
      <c r="C572" s="24" t="s">
        <v>78</v>
      </c>
      <c r="D572" s="24"/>
      <c r="E572" s="21" t="s">
        <v>80</v>
      </c>
      <c r="F572" s="17">
        <f>F573+F575</f>
        <v>395.6</v>
      </c>
      <c r="G572" s="17">
        <f>G573+G575</f>
        <v>395.6</v>
      </c>
      <c r="H572" s="17">
        <f t="shared" si="57"/>
        <v>0</v>
      </c>
      <c r="I572" s="18">
        <f t="shared" si="58"/>
        <v>1</v>
      </c>
    </row>
    <row r="573" spans="1:9" ht="19.5" customHeight="1">
      <c r="A573" s="24"/>
      <c r="B573" s="24"/>
      <c r="C573" s="24" t="s">
        <v>84</v>
      </c>
      <c r="D573" s="24"/>
      <c r="E573" s="21" t="s">
        <v>83</v>
      </c>
      <c r="F573" s="17">
        <f>F574</f>
        <v>175.6</v>
      </c>
      <c r="G573" s="17">
        <f>G574</f>
        <v>175.6</v>
      </c>
      <c r="H573" s="17">
        <f t="shared" si="57"/>
        <v>0</v>
      </c>
      <c r="I573" s="18">
        <f t="shared" si="58"/>
        <v>1</v>
      </c>
    </row>
    <row r="574" spans="1:14" ht="50.25" customHeight="1">
      <c r="A574" s="24"/>
      <c r="B574" s="24"/>
      <c r="C574" s="24"/>
      <c r="D574" s="24" t="s">
        <v>189</v>
      </c>
      <c r="E574" s="21" t="s">
        <v>273</v>
      </c>
      <c r="F574" s="17">
        <f>175.7-0.1</f>
        <v>175.6</v>
      </c>
      <c r="G574" s="17">
        <f>175.7-0.1</f>
        <v>175.6</v>
      </c>
      <c r="H574" s="17">
        <f t="shared" si="57"/>
        <v>0</v>
      </c>
      <c r="I574" s="18">
        <f t="shared" si="58"/>
        <v>1</v>
      </c>
      <c r="K574" s="75"/>
      <c r="L574" s="75"/>
      <c r="M574" s="75"/>
      <c r="N574" s="76"/>
    </row>
    <row r="575" spans="1:14" ht="22.5" customHeight="1">
      <c r="A575" s="24"/>
      <c r="B575" s="24"/>
      <c r="C575" s="24" t="s">
        <v>106</v>
      </c>
      <c r="D575" s="24"/>
      <c r="E575" s="21" t="s">
        <v>220</v>
      </c>
      <c r="F575" s="17">
        <f>F576</f>
        <v>220</v>
      </c>
      <c r="G575" s="17">
        <f>G576</f>
        <v>220</v>
      </c>
      <c r="H575" s="17">
        <f t="shared" si="57"/>
        <v>0</v>
      </c>
      <c r="I575" s="18">
        <f t="shared" si="58"/>
        <v>1</v>
      </c>
      <c r="K575" s="75"/>
      <c r="L575" s="75"/>
      <c r="M575" s="75"/>
      <c r="N575" s="76"/>
    </row>
    <row r="576" spans="1:9" ht="50.25" customHeight="1">
      <c r="A576" s="24"/>
      <c r="B576" s="24"/>
      <c r="C576" s="24"/>
      <c r="D576" s="24" t="s">
        <v>189</v>
      </c>
      <c r="E576" s="21" t="s">
        <v>273</v>
      </c>
      <c r="F576" s="17">
        <v>220</v>
      </c>
      <c r="G576" s="17">
        <v>220</v>
      </c>
      <c r="H576" s="17">
        <f t="shared" si="57"/>
        <v>0</v>
      </c>
      <c r="I576" s="18">
        <f t="shared" si="58"/>
        <v>1</v>
      </c>
    </row>
    <row r="577" spans="1:9" ht="15.75">
      <c r="A577" s="24"/>
      <c r="B577" s="24" t="s">
        <v>226</v>
      </c>
      <c r="C577" s="24"/>
      <c r="D577" s="24"/>
      <c r="E577" s="21" t="s">
        <v>227</v>
      </c>
      <c r="F577" s="17">
        <f>F578+F582</f>
        <v>174.3</v>
      </c>
      <c r="G577" s="17">
        <f>G578+G582</f>
        <v>105.7</v>
      </c>
      <c r="H577" s="17">
        <f t="shared" si="57"/>
        <v>68.60000000000001</v>
      </c>
      <c r="I577" s="18">
        <f t="shared" si="58"/>
        <v>0.606425702811245</v>
      </c>
    </row>
    <row r="578" spans="1:9" ht="15.75">
      <c r="A578" s="24"/>
      <c r="B578" s="24" t="s">
        <v>228</v>
      </c>
      <c r="C578" s="24"/>
      <c r="D578" s="24"/>
      <c r="E578" s="21" t="s">
        <v>229</v>
      </c>
      <c r="F578" s="17">
        <f aca="true" t="shared" si="60" ref="F578:G580">F579</f>
        <v>27</v>
      </c>
      <c r="G578" s="17">
        <f t="shared" si="60"/>
        <v>14.9</v>
      </c>
      <c r="H578" s="17">
        <f t="shared" si="57"/>
        <v>12.1</v>
      </c>
      <c r="I578" s="18">
        <f t="shared" si="58"/>
        <v>0.5518518518518518</v>
      </c>
    </row>
    <row r="579" spans="1:9" ht="15.75">
      <c r="A579" s="24"/>
      <c r="B579" s="24"/>
      <c r="C579" s="24" t="s">
        <v>374</v>
      </c>
      <c r="D579" s="24"/>
      <c r="E579" s="21" t="s">
        <v>375</v>
      </c>
      <c r="F579" s="17">
        <f t="shared" si="60"/>
        <v>27</v>
      </c>
      <c r="G579" s="17">
        <f t="shared" si="60"/>
        <v>14.9</v>
      </c>
      <c r="H579" s="17">
        <f t="shared" si="57"/>
        <v>12.1</v>
      </c>
      <c r="I579" s="18">
        <f t="shared" si="58"/>
        <v>0.5518518518518518</v>
      </c>
    </row>
    <row r="580" spans="1:9" ht="78.75">
      <c r="A580" s="24"/>
      <c r="B580" s="24"/>
      <c r="C580" s="24" t="s">
        <v>376</v>
      </c>
      <c r="D580" s="24"/>
      <c r="E580" s="21" t="s">
        <v>257</v>
      </c>
      <c r="F580" s="17">
        <f t="shared" si="60"/>
        <v>27</v>
      </c>
      <c r="G580" s="17">
        <f t="shared" si="60"/>
        <v>14.9</v>
      </c>
      <c r="H580" s="17">
        <f t="shared" si="57"/>
        <v>12.1</v>
      </c>
      <c r="I580" s="18">
        <f t="shared" si="58"/>
        <v>0.5518518518518518</v>
      </c>
    </row>
    <row r="581" spans="1:9" ht="31.5">
      <c r="A581" s="24"/>
      <c r="B581" s="24"/>
      <c r="C581" s="24"/>
      <c r="D581" s="24" t="s">
        <v>172</v>
      </c>
      <c r="E581" s="21" t="s">
        <v>173</v>
      </c>
      <c r="F581" s="17">
        <v>27</v>
      </c>
      <c r="G581" s="17">
        <v>14.9</v>
      </c>
      <c r="H581" s="17">
        <f t="shared" si="57"/>
        <v>12.1</v>
      </c>
      <c r="I581" s="18">
        <f t="shared" si="58"/>
        <v>0.5518518518518518</v>
      </c>
    </row>
    <row r="582" spans="1:9" ht="15.75">
      <c r="A582" s="24"/>
      <c r="B582" s="24" t="s">
        <v>230</v>
      </c>
      <c r="C582" s="24"/>
      <c r="D582" s="24"/>
      <c r="E582" s="21" t="s">
        <v>231</v>
      </c>
      <c r="F582" s="17">
        <f>F583</f>
        <v>147.3</v>
      </c>
      <c r="G582" s="17">
        <f>G583</f>
        <v>90.8</v>
      </c>
      <c r="H582" s="17">
        <f t="shared" si="57"/>
        <v>56.500000000000014</v>
      </c>
      <c r="I582" s="18">
        <f t="shared" si="58"/>
        <v>0.6164290563475899</v>
      </c>
    </row>
    <row r="583" spans="1:9" ht="15.75">
      <c r="A583" s="24"/>
      <c r="B583" s="24"/>
      <c r="C583" s="24" t="s">
        <v>374</v>
      </c>
      <c r="D583" s="24"/>
      <c r="E583" s="21" t="s">
        <v>375</v>
      </c>
      <c r="F583" s="17">
        <f>F587+F584</f>
        <v>147.3</v>
      </c>
      <c r="G583" s="17">
        <f>G587+G584</f>
        <v>90.8</v>
      </c>
      <c r="H583" s="17">
        <f t="shared" si="57"/>
        <v>56.500000000000014</v>
      </c>
      <c r="I583" s="18">
        <f t="shared" si="58"/>
        <v>0.6164290563475899</v>
      </c>
    </row>
    <row r="584" spans="1:9" ht="15.75">
      <c r="A584" s="24"/>
      <c r="B584" s="24"/>
      <c r="C584" s="24" t="s">
        <v>406</v>
      </c>
      <c r="D584" s="24"/>
      <c r="E584" s="21" t="s">
        <v>407</v>
      </c>
      <c r="F584" s="17">
        <f>F586+F585</f>
        <v>13.5</v>
      </c>
      <c r="G584" s="17">
        <f>G586+G585</f>
        <v>13.5</v>
      </c>
      <c r="H584" s="17">
        <f t="shared" si="57"/>
        <v>0</v>
      </c>
      <c r="I584" s="18">
        <f t="shared" si="58"/>
        <v>1</v>
      </c>
    </row>
    <row r="585" spans="1:9" ht="31.5">
      <c r="A585" s="24"/>
      <c r="B585" s="24"/>
      <c r="C585" s="24"/>
      <c r="D585" s="24" t="s">
        <v>172</v>
      </c>
      <c r="E585" s="21" t="s">
        <v>173</v>
      </c>
      <c r="F585" s="17">
        <v>10.5</v>
      </c>
      <c r="G585" s="17">
        <v>10.5</v>
      </c>
      <c r="H585" s="17">
        <f t="shared" si="57"/>
        <v>0</v>
      </c>
      <c r="I585" s="18">
        <f t="shared" si="58"/>
        <v>1</v>
      </c>
    </row>
    <row r="586" spans="1:9" ht="47.25">
      <c r="A586" s="24"/>
      <c r="B586" s="24"/>
      <c r="C586" s="24"/>
      <c r="D586" s="24" t="s">
        <v>189</v>
      </c>
      <c r="E586" s="21" t="s">
        <v>273</v>
      </c>
      <c r="F586" s="17">
        <v>3</v>
      </c>
      <c r="G586" s="17">
        <v>3</v>
      </c>
      <c r="H586" s="17">
        <f t="shared" si="57"/>
        <v>0</v>
      </c>
      <c r="I586" s="18">
        <f t="shared" si="58"/>
        <v>1</v>
      </c>
    </row>
    <row r="587" spans="1:9" ht="116.25" customHeight="1">
      <c r="A587" s="24"/>
      <c r="B587" s="24"/>
      <c r="C587" s="24" t="s">
        <v>380</v>
      </c>
      <c r="D587" s="24"/>
      <c r="E587" s="21" t="s">
        <v>381</v>
      </c>
      <c r="F587" s="17">
        <f>F589+F588</f>
        <v>133.8</v>
      </c>
      <c r="G587" s="17">
        <f>G589+G588</f>
        <v>77.3</v>
      </c>
      <c r="H587" s="17">
        <f t="shared" si="57"/>
        <v>56.500000000000014</v>
      </c>
      <c r="I587" s="18">
        <f t="shared" si="58"/>
        <v>0.577727952167414</v>
      </c>
    </row>
    <row r="588" spans="1:9" ht="31.5">
      <c r="A588" s="24"/>
      <c r="B588" s="24"/>
      <c r="C588" s="24"/>
      <c r="D588" s="24" t="s">
        <v>172</v>
      </c>
      <c r="E588" s="21" t="s">
        <v>173</v>
      </c>
      <c r="F588" s="17">
        <v>28.6</v>
      </c>
      <c r="G588" s="17">
        <v>8.7</v>
      </c>
      <c r="H588" s="17">
        <f t="shared" si="57"/>
        <v>19.900000000000002</v>
      </c>
      <c r="I588" s="18">
        <f t="shared" si="58"/>
        <v>0.30419580419580416</v>
      </c>
    </row>
    <row r="589" spans="1:9" ht="46.5" customHeight="1">
      <c r="A589" s="24"/>
      <c r="B589" s="24"/>
      <c r="C589" s="24"/>
      <c r="D589" s="24" t="s">
        <v>189</v>
      </c>
      <c r="E589" s="21" t="s">
        <v>273</v>
      </c>
      <c r="F589" s="17">
        <v>105.2</v>
      </c>
      <c r="G589" s="17">
        <v>68.6</v>
      </c>
      <c r="H589" s="17">
        <f t="shared" si="57"/>
        <v>36.60000000000001</v>
      </c>
      <c r="I589" s="18">
        <f t="shared" si="58"/>
        <v>0.6520912547528517</v>
      </c>
    </row>
    <row r="590" spans="1:9" ht="15.75">
      <c r="A590" s="24"/>
      <c r="B590" s="24" t="s">
        <v>236</v>
      </c>
      <c r="C590" s="24"/>
      <c r="D590" s="24"/>
      <c r="E590" s="21" t="s">
        <v>237</v>
      </c>
      <c r="F590" s="17">
        <f>F591+F599</f>
        <v>27935.800000000003</v>
      </c>
      <c r="G590" s="17">
        <f>G591+G599</f>
        <v>11087</v>
      </c>
      <c r="H590" s="17">
        <f t="shared" si="57"/>
        <v>16848.800000000003</v>
      </c>
      <c r="I590" s="18">
        <f t="shared" si="58"/>
        <v>0.39687426170004075</v>
      </c>
    </row>
    <row r="591" spans="1:9" ht="15.75">
      <c r="A591" s="24"/>
      <c r="B591" s="24" t="s">
        <v>238</v>
      </c>
      <c r="C591" s="24"/>
      <c r="D591" s="24"/>
      <c r="E591" s="21" t="s">
        <v>239</v>
      </c>
      <c r="F591" s="17">
        <f>F592+F596</f>
        <v>26488.800000000003</v>
      </c>
      <c r="G591" s="17">
        <f>G592+G596</f>
        <v>10405.7</v>
      </c>
      <c r="H591" s="17">
        <f t="shared" si="57"/>
        <v>16083.100000000002</v>
      </c>
      <c r="I591" s="18">
        <f t="shared" si="58"/>
        <v>0.39283395246292774</v>
      </c>
    </row>
    <row r="592" spans="1:9" ht="63">
      <c r="A592" s="24"/>
      <c r="B592" s="24"/>
      <c r="C592" s="24" t="s">
        <v>217</v>
      </c>
      <c r="D592" s="24"/>
      <c r="E592" s="21" t="s">
        <v>294</v>
      </c>
      <c r="F592" s="17">
        <f aca="true" t="shared" si="61" ref="F592:G594">F593</f>
        <v>26469.4</v>
      </c>
      <c r="G592" s="17">
        <f t="shared" si="61"/>
        <v>10405.7</v>
      </c>
      <c r="H592" s="17">
        <f t="shared" si="57"/>
        <v>16063.7</v>
      </c>
      <c r="I592" s="18">
        <f t="shared" si="58"/>
        <v>0.39312186902612073</v>
      </c>
    </row>
    <row r="593" spans="1:9" ht="126">
      <c r="A593" s="24"/>
      <c r="B593" s="24"/>
      <c r="C593" s="24" t="s">
        <v>295</v>
      </c>
      <c r="D593" s="24"/>
      <c r="E593" s="21" t="s">
        <v>296</v>
      </c>
      <c r="F593" s="17">
        <f t="shared" si="61"/>
        <v>26469.4</v>
      </c>
      <c r="G593" s="17">
        <f t="shared" si="61"/>
        <v>10405.7</v>
      </c>
      <c r="H593" s="17">
        <f t="shared" si="57"/>
        <v>16063.7</v>
      </c>
      <c r="I593" s="18">
        <f t="shared" si="58"/>
        <v>0.39312186902612073</v>
      </c>
    </row>
    <row r="594" spans="1:9" ht="33" customHeight="1">
      <c r="A594" s="24"/>
      <c r="B594" s="24"/>
      <c r="C594" s="24" t="s">
        <v>297</v>
      </c>
      <c r="D594" s="24"/>
      <c r="E594" s="21" t="s">
        <v>298</v>
      </c>
      <c r="F594" s="17">
        <f t="shared" si="61"/>
        <v>26469.4</v>
      </c>
      <c r="G594" s="17">
        <f t="shared" si="61"/>
        <v>10405.7</v>
      </c>
      <c r="H594" s="17">
        <f t="shared" si="57"/>
        <v>16063.7</v>
      </c>
      <c r="I594" s="18">
        <f t="shared" si="58"/>
        <v>0.39312186902612073</v>
      </c>
    </row>
    <row r="595" spans="1:9" ht="45" customHeight="1">
      <c r="A595" s="24"/>
      <c r="B595" s="24"/>
      <c r="C595" s="24"/>
      <c r="D595" s="24" t="s">
        <v>189</v>
      </c>
      <c r="E595" s="21" t="s">
        <v>273</v>
      </c>
      <c r="F595" s="17">
        <v>26469.4</v>
      </c>
      <c r="G595" s="17">
        <v>10405.7</v>
      </c>
      <c r="H595" s="17">
        <f t="shared" si="57"/>
        <v>16063.7</v>
      </c>
      <c r="I595" s="18">
        <f t="shared" si="58"/>
        <v>0.39312186902612073</v>
      </c>
    </row>
    <row r="596" spans="1:9" ht="100.5" customHeight="1">
      <c r="A596" s="24"/>
      <c r="B596" s="24"/>
      <c r="C596" s="24" t="s">
        <v>369</v>
      </c>
      <c r="D596" s="24"/>
      <c r="E596" s="21" t="s">
        <v>370</v>
      </c>
      <c r="F596" s="17">
        <f>F597</f>
        <v>19.4</v>
      </c>
      <c r="G596" s="17">
        <f>G597</f>
        <v>0</v>
      </c>
      <c r="H596" s="17">
        <f t="shared" si="57"/>
        <v>19.4</v>
      </c>
      <c r="I596" s="18">
        <f t="shared" si="58"/>
        <v>0</v>
      </c>
    </row>
    <row r="597" spans="1:9" ht="94.5">
      <c r="A597" s="24"/>
      <c r="B597" s="24"/>
      <c r="C597" s="24" t="s">
        <v>371</v>
      </c>
      <c r="D597" s="24"/>
      <c r="E597" s="21" t="s">
        <v>372</v>
      </c>
      <c r="F597" s="17">
        <f>F598</f>
        <v>19.4</v>
      </c>
      <c r="G597" s="17">
        <f>G598</f>
        <v>0</v>
      </c>
      <c r="H597" s="17">
        <f t="shared" si="57"/>
        <v>19.4</v>
      </c>
      <c r="I597" s="18">
        <f t="shared" si="58"/>
        <v>0</v>
      </c>
    </row>
    <row r="598" spans="1:9" ht="45" customHeight="1">
      <c r="A598" s="24"/>
      <c r="B598" s="24"/>
      <c r="C598" s="24"/>
      <c r="D598" s="24" t="s">
        <v>189</v>
      </c>
      <c r="E598" s="21" t="s">
        <v>273</v>
      </c>
      <c r="F598" s="17">
        <v>19.4</v>
      </c>
      <c r="G598" s="17">
        <v>0</v>
      </c>
      <c r="H598" s="17">
        <f t="shared" si="57"/>
        <v>19.4</v>
      </c>
      <c r="I598" s="18">
        <f t="shared" si="58"/>
        <v>0</v>
      </c>
    </row>
    <row r="599" spans="1:9" ht="30" customHeight="1">
      <c r="A599" s="24"/>
      <c r="B599" s="24" t="s">
        <v>292</v>
      </c>
      <c r="C599" s="24"/>
      <c r="D599" s="24"/>
      <c r="E599" s="21" t="s">
        <v>293</v>
      </c>
      <c r="F599" s="17">
        <f aca="true" t="shared" si="62" ref="F599:G601">F600</f>
        <v>1447</v>
      </c>
      <c r="G599" s="17">
        <f t="shared" si="62"/>
        <v>681.3000000000001</v>
      </c>
      <c r="H599" s="17">
        <f t="shared" si="57"/>
        <v>765.6999999999999</v>
      </c>
      <c r="I599" s="18">
        <f t="shared" si="58"/>
        <v>0.4708362128541811</v>
      </c>
    </row>
    <row r="600" spans="1:9" ht="63">
      <c r="A600" s="24"/>
      <c r="B600" s="24"/>
      <c r="C600" s="24" t="s">
        <v>217</v>
      </c>
      <c r="D600" s="24"/>
      <c r="E600" s="21" t="s">
        <v>294</v>
      </c>
      <c r="F600" s="17">
        <f t="shared" si="62"/>
        <v>1447</v>
      </c>
      <c r="G600" s="17">
        <f t="shared" si="62"/>
        <v>681.3000000000001</v>
      </c>
      <c r="H600" s="17">
        <f t="shared" si="57"/>
        <v>765.6999999999999</v>
      </c>
      <c r="I600" s="18">
        <f t="shared" si="58"/>
        <v>0.4708362128541811</v>
      </c>
    </row>
    <row r="601" spans="1:9" ht="78.75">
      <c r="A601" s="24"/>
      <c r="B601" s="24"/>
      <c r="C601" s="24" t="s">
        <v>299</v>
      </c>
      <c r="D601" s="24"/>
      <c r="E601" s="21" t="s">
        <v>300</v>
      </c>
      <c r="F601" s="17">
        <f t="shared" si="62"/>
        <v>1447</v>
      </c>
      <c r="G601" s="17">
        <f t="shared" si="62"/>
        <v>681.3000000000001</v>
      </c>
      <c r="H601" s="17">
        <f t="shared" si="57"/>
        <v>765.6999999999999</v>
      </c>
      <c r="I601" s="18">
        <f t="shared" si="58"/>
        <v>0.4708362128541811</v>
      </c>
    </row>
    <row r="602" spans="1:9" ht="52.5" customHeight="1">
      <c r="A602" s="24"/>
      <c r="B602" s="24"/>
      <c r="C602" s="24" t="s">
        <v>301</v>
      </c>
      <c r="D602" s="24"/>
      <c r="E602" s="21" t="s">
        <v>302</v>
      </c>
      <c r="F602" s="17">
        <f>F603+F604+F605</f>
        <v>1447</v>
      </c>
      <c r="G602" s="17">
        <f>G603+G604+G605</f>
        <v>681.3000000000001</v>
      </c>
      <c r="H602" s="17">
        <f t="shared" si="57"/>
        <v>765.6999999999999</v>
      </c>
      <c r="I602" s="18">
        <f t="shared" si="58"/>
        <v>0.4708362128541811</v>
      </c>
    </row>
    <row r="603" spans="1:9" ht="93.75" customHeight="1">
      <c r="A603" s="24"/>
      <c r="B603" s="24"/>
      <c r="C603" s="24"/>
      <c r="D603" s="24" t="s">
        <v>167</v>
      </c>
      <c r="E603" s="21" t="s">
        <v>255</v>
      </c>
      <c r="F603" s="17">
        <v>1366.5</v>
      </c>
      <c r="G603" s="17">
        <v>643.2</v>
      </c>
      <c r="H603" s="17">
        <f t="shared" si="57"/>
        <v>723.3</v>
      </c>
      <c r="I603" s="18">
        <f t="shared" si="58"/>
        <v>0.4706915477497256</v>
      </c>
    </row>
    <row r="604" spans="1:9" ht="30" customHeight="1">
      <c r="A604" s="24"/>
      <c r="B604" s="24"/>
      <c r="C604" s="24"/>
      <c r="D604" s="24" t="s">
        <v>168</v>
      </c>
      <c r="E604" s="21" t="s">
        <v>256</v>
      </c>
      <c r="F604" s="17">
        <v>80.2</v>
      </c>
      <c r="G604" s="17">
        <v>38.1</v>
      </c>
      <c r="H604" s="17">
        <f t="shared" si="57"/>
        <v>42.1</v>
      </c>
      <c r="I604" s="18">
        <f t="shared" si="58"/>
        <v>0.47506234413965087</v>
      </c>
    </row>
    <row r="605" spans="1:9" ht="15.75">
      <c r="A605" s="24"/>
      <c r="B605" s="24"/>
      <c r="C605" s="24"/>
      <c r="D605" s="24" t="s">
        <v>169</v>
      </c>
      <c r="E605" s="21" t="s">
        <v>170</v>
      </c>
      <c r="F605" s="17">
        <v>0.3</v>
      </c>
      <c r="G605" s="17">
        <v>0</v>
      </c>
      <c r="H605" s="17">
        <f t="shared" si="57"/>
        <v>0.3</v>
      </c>
      <c r="I605" s="18">
        <f t="shared" si="58"/>
        <v>0</v>
      </c>
    </row>
    <row r="606" spans="1:9" ht="15.75">
      <c r="A606" s="24"/>
      <c r="B606" s="24"/>
      <c r="C606" s="24"/>
      <c r="D606" s="24"/>
      <c r="E606" s="21"/>
      <c r="F606" s="17"/>
      <c r="G606" s="17"/>
      <c r="H606" s="17"/>
      <c r="I606" s="18"/>
    </row>
    <row r="607" spans="1:9" s="19" customFormat="1" ht="47.25">
      <c r="A607" s="12" t="s">
        <v>129</v>
      </c>
      <c r="B607" s="12"/>
      <c r="C607" s="12"/>
      <c r="D607" s="12"/>
      <c r="E607" s="26" t="s">
        <v>303</v>
      </c>
      <c r="F607" s="22">
        <f>F608+F621+F673+F700</f>
        <v>91852.4</v>
      </c>
      <c r="G607" s="22">
        <f>G608+G621+G673+G700</f>
        <v>48113.2</v>
      </c>
      <c r="H607" s="22">
        <f>F607-G607</f>
        <v>43739.2</v>
      </c>
      <c r="I607" s="23">
        <f>G607/F607</f>
        <v>0.5238099385535925</v>
      </c>
    </row>
    <row r="608" spans="1:9" s="19" customFormat="1" ht="15.75">
      <c r="A608" s="12"/>
      <c r="B608" s="24" t="s">
        <v>163</v>
      </c>
      <c r="C608" s="24"/>
      <c r="D608" s="24"/>
      <c r="E608" s="21" t="s">
        <v>164</v>
      </c>
      <c r="F608" s="17">
        <f>F609</f>
        <v>484</v>
      </c>
      <c r="G608" s="17">
        <f>G609</f>
        <v>145</v>
      </c>
      <c r="H608" s="17">
        <f aca="true" t="shared" si="63" ref="H608:H617">F608-G608</f>
        <v>339</v>
      </c>
      <c r="I608" s="18">
        <f aca="true" t="shared" si="64" ref="I608:I617">G608/F608</f>
        <v>0.29958677685950413</v>
      </c>
    </row>
    <row r="609" spans="1:9" s="19" customFormat="1" ht="15.75">
      <c r="A609" s="12"/>
      <c r="B609" s="24" t="s">
        <v>183</v>
      </c>
      <c r="C609" s="24"/>
      <c r="D609" s="24"/>
      <c r="E609" s="21" t="s">
        <v>184</v>
      </c>
      <c r="F609" s="17">
        <f>F610+F614+F618</f>
        <v>484</v>
      </c>
      <c r="G609" s="17">
        <f>G610+G614+G618</f>
        <v>145</v>
      </c>
      <c r="H609" s="17">
        <f t="shared" si="63"/>
        <v>339</v>
      </c>
      <c r="I609" s="18">
        <f t="shared" si="64"/>
        <v>0.29958677685950413</v>
      </c>
    </row>
    <row r="610" spans="1:9" s="19" customFormat="1" ht="64.5" customHeight="1">
      <c r="A610" s="12"/>
      <c r="B610" s="12"/>
      <c r="C610" s="24" t="s">
        <v>315</v>
      </c>
      <c r="D610" s="24"/>
      <c r="E610" s="21" t="s">
        <v>316</v>
      </c>
      <c r="F610" s="17">
        <f aca="true" t="shared" si="65" ref="F610:G612">F611</f>
        <v>111</v>
      </c>
      <c r="G610" s="17">
        <f t="shared" si="65"/>
        <v>23</v>
      </c>
      <c r="H610" s="17">
        <f t="shared" si="63"/>
        <v>88</v>
      </c>
      <c r="I610" s="18">
        <f t="shared" si="64"/>
        <v>0.2072072072072072</v>
      </c>
    </row>
    <row r="611" spans="1:9" s="19" customFormat="1" ht="94.5">
      <c r="A611" s="12"/>
      <c r="B611" s="12"/>
      <c r="C611" s="24" t="s">
        <v>330</v>
      </c>
      <c r="D611" s="24"/>
      <c r="E611" s="21" t="s">
        <v>331</v>
      </c>
      <c r="F611" s="17">
        <f t="shared" si="65"/>
        <v>111</v>
      </c>
      <c r="G611" s="17">
        <f t="shared" si="65"/>
        <v>23</v>
      </c>
      <c r="H611" s="17">
        <f t="shared" si="63"/>
        <v>88</v>
      </c>
      <c r="I611" s="18">
        <f t="shared" si="64"/>
        <v>0.2072072072072072</v>
      </c>
    </row>
    <row r="612" spans="1:9" s="19" customFormat="1" ht="31.5" customHeight="1">
      <c r="A612" s="12"/>
      <c r="B612" s="12"/>
      <c r="C612" s="24" t="s">
        <v>332</v>
      </c>
      <c r="D612" s="24"/>
      <c r="E612" s="21" t="s">
        <v>333</v>
      </c>
      <c r="F612" s="17">
        <f t="shared" si="65"/>
        <v>111</v>
      </c>
      <c r="G612" s="17">
        <f t="shared" si="65"/>
        <v>23</v>
      </c>
      <c r="H612" s="17">
        <f t="shared" si="63"/>
        <v>88</v>
      </c>
      <c r="I612" s="18">
        <f t="shared" si="64"/>
        <v>0.2072072072072072</v>
      </c>
    </row>
    <row r="613" spans="1:9" s="19" customFormat="1" ht="31.5">
      <c r="A613" s="12"/>
      <c r="B613" s="12"/>
      <c r="C613" s="12"/>
      <c r="D613" s="24" t="s">
        <v>168</v>
      </c>
      <c r="E613" s="21" t="s">
        <v>256</v>
      </c>
      <c r="F613" s="17">
        <v>111</v>
      </c>
      <c r="G613" s="17">
        <v>23</v>
      </c>
      <c r="H613" s="17">
        <f t="shared" si="63"/>
        <v>88</v>
      </c>
      <c r="I613" s="18">
        <f t="shared" si="64"/>
        <v>0.2072072072072072</v>
      </c>
    </row>
    <row r="614" spans="1:9" s="19" customFormat="1" ht="81" customHeight="1">
      <c r="A614" s="24"/>
      <c r="B614" s="24"/>
      <c r="C614" s="24" t="s">
        <v>45</v>
      </c>
      <c r="D614" s="24"/>
      <c r="E614" s="21" t="s">
        <v>46</v>
      </c>
      <c r="F614" s="17">
        <f aca="true" t="shared" si="66" ref="F614:G616">F615</f>
        <v>355</v>
      </c>
      <c r="G614" s="17">
        <f t="shared" si="66"/>
        <v>104</v>
      </c>
      <c r="H614" s="17">
        <f t="shared" si="63"/>
        <v>251</v>
      </c>
      <c r="I614" s="18">
        <f t="shared" si="64"/>
        <v>0.29295774647887324</v>
      </c>
    </row>
    <row r="615" spans="1:9" s="19" customFormat="1" ht="117" customHeight="1">
      <c r="A615" s="24"/>
      <c r="B615" s="24"/>
      <c r="C615" s="24" t="s">
        <v>47</v>
      </c>
      <c r="D615" s="24"/>
      <c r="E615" s="21" t="s">
        <v>48</v>
      </c>
      <c r="F615" s="17">
        <f t="shared" si="66"/>
        <v>355</v>
      </c>
      <c r="G615" s="17">
        <f t="shared" si="66"/>
        <v>104</v>
      </c>
      <c r="H615" s="17">
        <f t="shared" si="63"/>
        <v>251</v>
      </c>
      <c r="I615" s="18">
        <f t="shared" si="64"/>
        <v>0.29295774647887324</v>
      </c>
    </row>
    <row r="616" spans="1:9" s="19" customFormat="1" ht="63">
      <c r="A616" s="24"/>
      <c r="B616" s="24"/>
      <c r="C616" s="24" t="s">
        <v>49</v>
      </c>
      <c r="D616" s="24"/>
      <c r="E616" s="21" t="s">
        <v>50</v>
      </c>
      <c r="F616" s="17">
        <f t="shared" si="66"/>
        <v>355</v>
      </c>
      <c r="G616" s="17">
        <f t="shared" si="66"/>
        <v>104</v>
      </c>
      <c r="H616" s="17">
        <f t="shared" si="63"/>
        <v>251</v>
      </c>
      <c r="I616" s="18">
        <f t="shared" si="64"/>
        <v>0.29295774647887324</v>
      </c>
    </row>
    <row r="617" spans="1:9" s="19" customFormat="1" ht="47.25" customHeight="1">
      <c r="A617" s="24"/>
      <c r="B617" s="24"/>
      <c r="C617" s="24"/>
      <c r="D617" s="24" t="s">
        <v>189</v>
      </c>
      <c r="E617" s="21" t="s">
        <v>273</v>
      </c>
      <c r="F617" s="17">
        <v>355</v>
      </c>
      <c r="G617" s="17">
        <v>104</v>
      </c>
      <c r="H617" s="17">
        <f t="shared" si="63"/>
        <v>251</v>
      </c>
      <c r="I617" s="18">
        <f t="shared" si="64"/>
        <v>0.29295774647887324</v>
      </c>
    </row>
    <row r="618" spans="1:9" ht="67.5" customHeight="1">
      <c r="A618" s="24"/>
      <c r="B618" s="24"/>
      <c r="C618" s="24" t="s">
        <v>63</v>
      </c>
      <c r="D618" s="24"/>
      <c r="E618" s="21" t="s">
        <v>64</v>
      </c>
      <c r="F618" s="17">
        <f>F619</f>
        <v>18</v>
      </c>
      <c r="G618" s="17">
        <f>G619</f>
        <v>18</v>
      </c>
      <c r="H618" s="17">
        <f aca="true" t="shared" si="67" ref="H618:H623">F618-G618</f>
        <v>0</v>
      </c>
      <c r="I618" s="18">
        <f aca="true" t="shared" si="68" ref="I618:I623">G618/F618</f>
        <v>1</v>
      </c>
    </row>
    <row r="619" spans="1:9" ht="47.25" customHeight="1">
      <c r="A619" s="24"/>
      <c r="B619" s="24"/>
      <c r="C619" s="24" t="s">
        <v>492</v>
      </c>
      <c r="D619" s="24"/>
      <c r="E619" s="21" t="s">
        <v>493</v>
      </c>
      <c r="F619" s="17">
        <f>F620</f>
        <v>18</v>
      </c>
      <c r="G619" s="17">
        <f>G620</f>
        <v>18</v>
      </c>
      <c r="H619" s="17">
        <f t="shared" si="67"/>
        <v>0</v>
      </c>
      <c r="I619" s="18">
        <f t="shared" si="68"/>
        <v>1</v>
      </c>
    </row>
    <row r="620" spans="1:9" ht="45.75" customHeight="1">
      <c r="A620" s="24"/>
      <c r="B620" s="24"/>
      <c r="C620" s="24"/>
      <c r="D620" s="24" t="s">
        <v>189</v>
      </c>
      <c r="E620" s="21" t="s">
        <v>273</v>
      </c>
      <c r="F620" s="17">
        <v>18</v>
      </c>
      <c r="G620" s="17">
        <v>18</v>
      </c>
      <c r="H620" s="17">
        <f t="shared" si="67"/>
        <v>0</v>
      </c>
      <c r="I620" s="18">
        <f t="shared" si="68"/>
        <v>1</v>
      </c>
    </row>
    <row r="621" spans="1:9" s="19" customFormat="1" ht="15.75">
      <c r="A621" s="12"/>
      <c r="B621" s="24" t="s">
        <v>211</v>
      </c>
      <c r="C621" s="24"/>
      <c r="D621" s="24"/>
      <c r="E621" s="21" t="s">
        <v>212</v>
      </c>
      <c r="F621" s="17">
        <f>F622+F656</f>
        <v>56457.399999999994</v>
      </c>
      <c r="G621" s="17">
        <f>G622+G656</f>
        <v>29116.2</v>
      </c>
      <c r="H621" s="17">
        <f t="shared" si="67"/>
        <v>27341.199999999993</v>
      </c>
      <c r="I621" s="18">
        <f t="shared" si="68"/>
        <v>0.5157198170656105</v>
      </c>
    </row>
    <row r="622" spans="1:9" s="19" customFormat="1" ht="15.75">
      <c r="A622" s="12"/>
      <c r="B622" s="24" t="s">
        <v>215</v>
      </c>
      <c r="C622" s="24"/>
      <c r="D622" s="24"/>
      <c r="E622" s="21" t="s">
        <v>216</v>
      </c>
      <c r="F622" s="17">
        <f>F623+F630+F653+F650</f>
        <v>54421.899999999994</v>
      </c>
      <c r="G622" s="17">
        <f>G623+G630+G653+G650</f>
        <v>27806.7</v>
      </c>
      <c r="H622" s="17">
        <f t="shared" si="67"/>
        <v>26615.199999999993</v>
      </c>
      <c r="I622" s="18">
        <f t="shared" si="68"/>
        <v>0.5109468798406525</v>
      </c>
    </row>
    <row r="623" spans="1:9" s="19" customFormat="1" ht="67.5" customHeight="1">
      <c r="A623" s="12"/>
      <c r="B623" s="24"/>
      <c r="C623" s="24" t="s">
        <v>315</v>
      </c>
      <c r="D623" s="24"/>
      <c r="E623" s="21" t="s">
        <v>316</v>
      </c>
      <c r="F623" s="17">
        <f>F624+F627</f>
        <v>37300.5</v>
      </c>
      <c r="G623" s="17">
        <f>G624+G627</f>
        <v>19075.5</v>
      </c>
      <c r="H623" s="17">
        <f t="shared" si="67"/>
        <v>18225</v>
      </c>
      <c r="I623" s="18">
        <f t="shared" si="68"/>
        <v>0.511400651465798</v>
      </c>
    </row>
    <row r="624" spans="1:9" s="19" customFormat="1" ht="110.25" customHeight="1">
      <c r="A624" s="12"/>
      <c r="B624" s="24"/>
      <c r="C624" s="24" t="s">
        <v>317</v>
      </c>
      <c r="D624" s="24"/>
      <c r="E624" s="21" t="s">
        <v>318</v>
      </c>
      <c r="F624" s="17">
        <f>F625</f>
        <v>36817.8</v>
      </c>
      <c r="G624" s="17">
        <f>G625</f>
        <v>18968.5</v>
      </c>
      <c r="H624" s="17">
        <f aca="true" t="shared" si="69" ref="H624:H693">F624-G624</f>
        <v>17849.300000000003</v>
      </c>
      <c r="I624" s="18">
        <f aca="true" t="shared" si="70" ref="I624:I693">G624/F624</f>
        <v>0.5151991699667009</v>
      </c>
    </row>
    <row r="625" spans="1:9" s="19" customFormat="1" ht="31.5">
      <c r="A625" s="12"/>
      <c r="B625" s="24"/>
      <c r="C625" s="24" t="s">
        <v>319</v>
      </c>
      <c r="D625" s="24"/>
      <c r="E625" s="21" t="s">
        <v>320</v>
      </c>
      <c r="F625" s="17">
        <f>F626</f>
        <v>36817.8</v>
      </c>
      <c r="G625" s="17">
        <f>G626</f>
        <v>18968.5</v>
      </c>
      <c r="H625" s="17">
        <f t="shared" si="69"/>
        <v>17849.300000000003</v>
      </c>
      <c r="I625" s="18">
        <f t="shared" si="70"/>
        <v>0.5151991699667009</v>
      </c>
    </row>
    <row r="626" spans="1:9" s="19" customFormat="1" ht="54" customHeight="1">
      <c r="A626" s="12"/>
      <c r="B626" s="24"/>
      <c r="C626" s="24"/>
      <c r="D626" s="24" t="s">
        <v>189</v>
      </c>
      <c r="E626" s="21" t="s">
        <v>273</v>
      </c>
      <c r="F626" s="17">
        <v>36817.8</v>
      </c>
      <c r="G626" s="17">
        <v>18968.5</v>
      </c>
      <c r="H626" s="17">
        <f t="shared" si="69"/>
        <v>17849.300000000003</v>
      </c>
      <c r="I626" s="18">
        <f t="shared" si="70"/>
        <v>0.5151991699667009</v>
      </c>
    </row>
    <row r="627" spans="1:9" s="19" customFormat="1" ht="117" customHeight="1">
      <c r="A627" s="12"/>
      <c r="B627" s="24"/>
      <c r="C627" s="24" t="s">
        <v>325</v>
      </c>
      <c r="D627" s="24"/>
      <c r="E627" s="21" t="s">
        <v>326</v>
      </c>
      <c r="F627" s="17">
        <f>F628</f>
        <v>482.7</v>
      </c>
      <c r="G627" s="17">
        <f>G628</f>
        <v>107</v>
      </c>
      <c r="H627" s="17">
        <f t="shared" si="69"/>
        <v>375.7</v>
      </c>
      <c r="I627" s="18">
        <f t="shared" si="70"/>
        <v>0.22166977418686556</v>
      </c>
    </row>
    <row r="628" spans="1:9" s="19" customFormat="1" ht="35.25" customHeight="1">
      <c r="A628" s="12"/>
      <c r="B628" s="24"/>
      <c r="C628" s="24" t="s">
        <v>122</v>
      </c>
      <c r="D628" s="24"/>
      <c r="E628" s="21" t="s">
        <v>327</v>
      </c>
      <c r="F628" s="17">
        <f>F629</f>
        <v>482.7</v>
      </c>
      <c r="G628" s="17">
        <f>G629</f>
        <v>107</v>
      </c>
      <c r="H628" s="17">
        <f t="shared" si="69"/>
        <v>375.7</v>
      </c>
      <c r="I628" s="18">
        <f t="shared" si="70"/>
        <v>0.22166977418686556</v>
      </c>
    </row>
    <row r="629" spans="1:9" s="19" customFormat="1" ht="51" customHeight="1">
      <c r="A629" s="12"/>
      <c r="B629" s="24"/>
      <c r="C629" s="24"/>
      <c r="D629" s="24" t="s">
        <v>189</v>
      </c>
      <c r="E629" s="21" t="s">
        <v>273</v>
      </c>
      <c r="F629" s="17">
        <v>482.7</v>
      </c>
      <c r="G629" s="17">
        <v>107</v>
      </c>
      <c r="H629" s="17">
        <f t="shared" si="69"/>
        <v>375.7</v>
      </c>
      <c r="I629" s="18">
        <f t="shared" si="70"/>
        <v>0.22166977418686556</v>
      </c>
    </row>
    <row r="630" spans="1:9" s="19" customFormat="1" ht="63">
      <c r="A630" s="12"/>
      <c r="B630" s="12"/>
      <c r="C630" s="24" t="s">
        <v>186</v>
      </c>
      <c r="D630" s="24"/>
      <c r="E630" s="21" t="s">
        <v>306</v>
      </c>
      <c r="F630" s="17">
        <f>F631+F644+F647</f>
        <v>14729.6</v>
      </c>
      <c r="G630" s="17">
        <f>G631+G644+G647</f>
        <v>7547.200000000001</v>
      </c>
      <c r="H630" s="17">
        <f t="shared" si="69"/>
        <v>7182.4</v>
      </c>
      <c r="I630" s="18">
        <f t="shared" si="70"/>
        <v>0.5123832283293505</v>
      </c>
    </row>
    <row r="631" spans="1:9" s="19" customFormat="1" ht="86.25" customHeight="1">
      <c r="A631" s="12"/>
      <c r="B631" s="12"/>
      <c r="C631" s="24" t="s">
        <v>311</v>
      </c>
      <c r="D631" s="24"/>
      <c r="E631" s="21" t="s">
        <v>312</v>
      </c>
      <c r="F631" s="17">
        <f>F636+F632+F634+F638+F640+F642</f>
        <v>5922</v>
      </c>
      <c r="G631" s="17">
        <f>G636+G632+G634+G638+G640+G642</f>
        <v>3036.7000000000003</v>
      </c>
      <c r="H631" s="17">
        <f t="shared" si="69"/>
        <v>2885.2999999999997</v>
      </c>
      <c r="I631" s="18">
        <f t="shared" si="70"/>
        <v>0.5127828436339075</v>
      </c>
    </row>
    <row r="632" spans="1:9" s="19" customFormat="1" ht="31.5">
      <c r="A632" s="12"/>
      <c r="B632" s="12"/>
      <c r="C632" s="24" t="s">
        <v>328</v>
      </c>
      <c r="D632" s="24"/>
      <c r="E632" s="21" t="s">
        <v>329</v>
      </c>
      <c r="F632" s="17">
        <f>F633</f>
        <v>14.5</v>
      </c>
      <c r="G632" s="17">
        <f>G633</f>
        <v>0</v>
      </c>
      <c r="H632" s="17">
        <f t="shared" si="69"/>
        <v>14.5</v>
      </c>
      <c r="I632" s="18">
        <f t="shared" si="70"/>
        <v>0</v>
      </c>
    </row>
    <row r="633" spans="1:9" s="19" customFormat="1" ht="51" customHeight="1">
      <c r="A633" s="12"/>
      <c r="B633" s="12"/>
      <c r="C633" s="24"/>
      <c r="D633" s="24" t="s">
        <v>189</v>
      </c>
      <c r="E633" s="21" t="s">
        <v>273</v>
      </c>
      <c r="F633" s="17">
        <v>14.5</v>
      </c>
      <c r="G633" s="17">
        <v>0</v>
      </c>
      <c r="H633" s="17">
        <f t="shared" si="69"/>
        <v>14.5</v>
      </c>
      <c r="I633" s="18">
        <f t="shared" si="70"/>
        <v>0</v>
      </c>
    </row>
    <row r="634" spans="1:9" s="19" customFormat="1" ht="31.5">
      <c r="A634" s="12"/>
      <c r="B634" s="12"/>
      <c r="C634" s="24" t="s">
        <v>357</v>
      </c>
      <c r="D634" s="24"/>
      <c r="E634" s="21" t="s">
        <v>358</v>
      </c>
      <c r="F634" s="17">
        <f>F635</f>
        <v>55.8</v>
      </c>
      <c r="G634" s="17">
        <f>G635</f>
        <v>37.4</v>
      </c>
      <c r="H634" s="17">
        <f t="shared" si="69"/>
        <v>18.4</v>
      </c>
      <c r="I634" s="18">
        <f t="shared" si="70"/>
        <v>0.6702508960573477</v>
      </c>
    </row>
    <row r="635" spans="1:9" s="19" customFormat="1" ht="46.5" customHeight="1">
      <c r="A635" s="12"/>
      <c r="B635" s="12"/>
      <c r="C635" s="24"/>
      <c r="D635" s="24" t="s">
        <v>189</v>
      </c>
      <c r="E635" s="21" t="s">
        <v>273</v>
      </c>
      <c r="F635" s="17">
        <v>55.8</v>
      </c>
      <c r="G635" s="17">
        <v>37.4</v>
      </c>
      <c r="H635" s="17">
        <f t="shared" si="69"/>
        <v>18.4</v>
      </c>
      <c r="I635" s="18">
        <f t="shared" si="70"/>
        <v>0.6702508960573477</v>
      </c>
    </row>
    <row r="636" spans="1:9" s="19" customFormat="1" ht="24.75" customHeight="1">
      <c r="A636" s="12"/>
      <c r="B636" s="12"/>
      <c r="C636" s="24" t="s">
        <v>313</v>
      </c>
      <c r="D636" s="24"/>
      <c r="E636" s="21" t="s">
        <v>314</v>
      </c>
      <c r="F636" s="17">
        <f>F637</f>
        <v>5761</v>
      </c>
      <c r="G636" s="17">
        <f>G637</f>
        <v>2956</v>
      </c>
      <c r="H636" s="17">
        <f t="shared" si="69"/>
        <v>2805</v>
      </c>
      <c r="I636" s="18">
        <f t="shared" si="70"/>
        <v>0.5131053636521438</v>
      </c>
    </row>
    <row r="637" spans="1:9" s="19" customFormat="1" ht="49.5" customHeight="1">
      <c r="A637" s="12"/>
      <c r="B637" s="12"/>
      <c r="C637" s="24"/>
      <c r="D637" s="24" t="s">
        <v>189</v>
      </c>
      <c r="E637" s="21" t="s">
        <v>273</v>
      </c>
      <c r="F637" s="17">
        <v>5761</v>
      </c>
      <c r="G637" s="17">
        <v>2956</v>
      </c>
      <c r="H637" s="17">
        <f t="shared" si="69"/>
        <v>2805</v>
      </c>
      <c r="I637" s="18">
        <f t="shared" si="70"/>
        <v>0.5131053636521438</v>
      </c>
    </row>
    <row r="638" spans="1:9" s="19" customFormat="1" ht="31.5">
      <c r="A638" s="12"/>
      <c r="B638" s="12"/>
      <c r="C638" s="24" t="s">
        <v>359</v>
      </c>
      <c r="D638" s="24"/>
      <c r="E638" s="21" t="s">
        <v>360</v>
      </c>
      <c r="F638" s="17">
        <f>F639</f>
        <v>24.2</v>
      </c>
      <c r="G638" s="17">
        <f>G639</f>
        <v>0</v>
      </c>
      <c r="H638" s="17">
        <f t="shared" si="69"/>
        <v>24.2</v>
      </c>
      <c r="I638" s="18">
        <f t="shared" si="70"/>
        <v>0</v>
      </c>
    </row>
    <row r="639" spans="1:9" s="19" customFormat="1" ht="45" customHeight="1">
      <c r="A639" s="12"/>
      <c r="B639" s="12"/>
      <c r="C639" s="24"/>
      <c r="D639" s="24" t="s">
        <v>189</v>
      </c>
      <c r="E639" s="21" t="s">
        <v>273</v>
      </c>
      <c r="F639" s="17">
        <v>24.2</v>
      </c>
      <c r="G639" s="17">
        <v>0</v>
      </c>
      <c r="H639" s="17">
        <f t="shared" si="69"/>
        <v>24.2</v>
      </c>
      <c r="I639" s="18">
        <f t="shared" si="70"/>
        <v>0</v>
      </c>
    </row>
    <row r="640" spans="1:9" s="19" customFormat="1" ht="15.75">
      <c r="A640" s="12"/>
      <c r="B640" s="12"/>
      <c r="C640" s="24" t="s">
        <v>361</v>
      </c>
      <c r="D640" s="24"/>
      <c r="E640" s="21" t="s">
        <v>362</v>
      </c>
      <c r="F640" s="17">
        <f>F641</f>
        <v>47.2</v>
      </c>
      <c r="G640" s="17">
        <f>G641</f>
        <v>24</v>
      </c>
      <c r="H640" s="17">
        <f t="shared" si="69"/>
        <v>23.200000000000003</v>
      </c>
      <c r="I640" s="18">
        <f t="shared" si="70"/>
        <v>0.5084745762711864</v>
      </c>
    </row>
    <row r="641" spans="1:9" s="19" customFormat="1" ht="51.75" customHeight="1">
      <c r="A641" s="12"/>
      <c r="B641" s="12"/>
      <c r="C641" s="24"/>
      <c r="D641" s="24" t="s">
        <v>189</v>
      </c>
      <c r="E641" s="21" t="s">
        <v>273</v>
      </c>
      <c r="F641" s="17">
        <v>47.2</v>
      </c>
      <c r="G641" s="17">
        <v>24</v>
      </c>
      <c r="H641" s="17">
        <f t="shared" si="69"/>
        <v>23.200000000000003</v>
      </c>
      <c r="I641" s="18">
        <f t="shared" si="70"/>
        <v>0.5084745762711864</v>
      </c>
    </row>
    <row r="642" spans="1:9" s="19" customFormat="1" ht="38.25" customHeight="1">
      <c r="A642" s="12"/>
      <c r="B642" s="12"/>
      <c r="C642" s="24" t="s">
        <v>363</v>
      </c>
      <c r="D642" s="24"/>
      <c r="E642" s="21" t="s">
        <v>364</v>
      </c>
      <c r="F642" s="17">
        <f>F643</f>
        <v>19.3</v>
      </c>
      <c r="G642" s="17">
        <f>G643</f>
        <v>19.3</v>
      </c>
      <c r="H642" s="17">
        <f t="shared" si="69"/>
        <v>0</v>
      </c>
      <c r="I642" s="18">
        <f t="shared" si="70"/>
        <v>1</v>
      </c>
    </row>
    <row r="643" spans="1:9" s="19" customFormat="1" ht="47.25" customHeight="1">
      <c r="A643" s="12"/>
      <c r="B643" s="12"/>
      <c r="C643" s="24"/>
      <c r="D643" s="24" t="s">
        <v>189</v>
      </c>
      <c r="E643" s="21" t="s">
        <v>273</v>
      </c>
      <c r="F643" s="17">
        <v>19.3</v>
      </c>
      <c r="G643" s="17">
        <v>19.3</v>
      </c>
      <c r="H643" s="17">
        <f t="shared" si="69"/>
        <v>0</v>
      </c>
      <c r="I643" s="18">
        <f t="shared" si="70"/>
        <v>1</v>
      </c>
    </row>
    <row r="644" spans="1:9" ht="98.25" customHeight="1">
      <c r="A644" s="24"/>
      <c r="B644" s="24"/>
      <c r="C644" s="24" t="s">
        <v>307</v>
      </c>
      <c r="D644" s="24"/>
      <c r="E644" s="21" t="s">
        <v>308</v>
      </c>
      <c r="F644" s="17">
        <f>F645</f>
        <v>8793.1</v>
      </c>
      <c r="G644" s="17">
        <f>G645</f>
        <v>4510.5</v>
      </c>
      <c r="H644" s="17">
        <f t="shared" si="69"/>
        <v>4282.6</v>
      </c>
      <c r="I644" s="18">
        <f t="shared" si="70"/>
        <v>0.5129590246898136</v>
      </c>
    </row>
    <row r="645" spans="1:9" ht="22.5" customHeight="1">
      <c r="A645" s="24"/>
      <c r="B645" s="24"/>
      <c r="C645" s="24" t="s">
        <v>309</v>
      </c>
      <c r="D645" s="24"/>
      <c r="E645" s="21" t="s">
        <v>310</v>
      </c>
      <c r="F645" s="17">
        <f>F646</f>
        <v>8793.1</v>
      </c>
      <c r="G645" s="17">
        <f>G646</f>
        <v>4510.5</v>
      </c>
      <c r="H645" s="17">
        <f t="shared" si="69"/>
        <v>4282.6</v>
      </c>
      <c r="I645" s="18">
        <f t="shared" si="70"/>
        <v>0.5129590246898136</v>
      </c>
    </row>
    <row r="646" spans="1:9" s="19" customFormat="1" ht="45" customHeight="1">
      <c r="A646" s="12"/>
      <c r="B646" s="12"/>
      <c r="C646" s="12"/>
      <c r="D646" s="24" t="s">
        <v>189</v>
      </c>
      <c r="E646" s="21" t="s">
        <v>273</v>
      </c>
      <c r="F646" s="17">
        <v>8793.1</v>
      </c>
      <c r="G646" s="17">
        <v>4510.5</v>
      </c>
      <c r="H646" s="17">
        <f t="shared" si="69"/>
        <v>4282.6</v>
      </c>
      <c r="I646" s="18">
        <f t="shared" si="70"/>
        <v>0.5129590246898136</v>
      </c>
    </row>
    <row r="647" spans="1:9" ht="110.25">
      <c r="A647" s="24"/>
      <c r="B647" s="24"/>
      <c r="C647" s="24" t="s">
        <v>365</v>
      </c>
      <c r="D647" s="24"/>
      <c r="E647" s="21" t="s">
        <v>366</v>
      </c>
      <c r="F647" s="17">
        <f>F648</f>
        <v>14.5</v>
      </c>
      <c r="G647" s="17">
        <f>G648</f>
        <v>0</v>
      </c>
      <c r="H647" s="17">
        <f t="shared" si="69"/>
        <v>14.5</v>
      </c>
      <c r="I647" s="18">
        <f t="shared" si="70"/>
        <v>0</v>
      </c>
    </row>
    <row r="648" spans="1:9" ht="31.5">
      <c r="A648" s="24"/>
      <c r="B648" s="24"/>
      <c r="C648" s="24" t="s">
        <v>367</v>
      </c>
      <c r="D648" s="24"/>
      <c r="E648" s="21" t="s">
        <v>368</v>
      </c>
      <c r="F648" s="17">
        <f>F649</f>
        <v>14.5</v>
      </c>
      <c r="G648" s="17">
        <f>G649</f>
        <v>0</v>
      </c>
      <c r="H648" s="17">
        <f t="shared" si="69"/>
        <v>14.5</v>
      </c>
      <c r="I648" s="18">
        <f t="shared" si="70"/>
        <v>0</v>
      </c>
    </row>
    <row r="649" spans="1:9" ht="43.5" customHeight="1">
      <c r="A649" s="24"/>
      <c r="B649" s="24"/>
      <c r="C649" s="24"/>
      <c r="D649" s="24" t="s">
        <v>189</v>
      </c>
      <c r="E649" s="21" t="s">
        <v>273</v>
      </c>
      <c r="F649" s="17">
        <v>14.5</v>
      </c>
      <c r="G649" s="17">
        <v>0</v>
      </c>
      <c r="H649" s="17">
        <f t="shared" si="69"/>
        <v>14.5</v>
      </c>
      <c r="I649" s="18">
        <f t="shared" si="70"/>
        <v>0</v>
      </c>
    </row>
    <row r="650" spans="1:9" ht="98.25" customHeight="1">
      <c r="A650" s="24"/>
      <c r="B650" s="24"/>
      <c r="C650" s="24" t="s">
        <v>369</v>
      </c>
      <c r="D650" s="24"/>
      <c r="E650" s="21" t="s">
        <v>370</v>
      </c>
      <c r="F650" s="17">
        <f>F651</f>
        <v>168.1</v>
      </c>
      <c r="G650" s="17">
        <f>G651</f>
        <v>50</v>
      </c>
      <c r="H650" s="17">
        <f t="shared" si="69"/>
        <v>118.1</v>
      </c>
      <c r="I650" s="18">
        <f t="shared" si="70"/>
        <v>0.29744199881023203</v>
      </c>
    </row>
    <row r="651" spans="1:9" ht="78" customHeight="1">
      <c r="A651" s="24"/>
      <c r="B651" s="24"/>
      <c r="C651" s="24" t="s">
        <v>490</v>
      </c>
      <c r="D651" s="24"/>
      <c r="E651" s="21" t="s">
        <v>491</v>
      </c>
      <c r="F651" s="17">
        <f>F652</f>
        <v>168.1</v>
      </c>
      <c r="G651" s="17">
        <f>G652</f>
        <v>50</v>
      </c>
      <c r="H651" s="17">
        <f t="shared" si="69"/>
        <v>118.1</v>
      </c>
      <c r="I651" s="18">
        <f t="shared" si="70"/>
        <v>0.29744199881023203</v>
      </c>
    </row>
    <row r="652" spans="1:9" ht="45.75" customHeight="1">
      <c r="A652" s="24"/>
      <c r="B652" s="24"/>
      <c r="C652" s="24"/>
      <c r="D652" s="24" t="s">
        <v>189</v>
      </c>
      <c r="E652" s="21" t="s">
        <v>273</v>
      </c>
      <c r="F652" s="17">
        <v>168.1</v>
      </c>
      <c r="G652" s="17">
        <v>50</v>
      </c>
      <c r="H652" s="17">
        <f t="shared" si="69"/>
        <v>118.1</v>
      </c>
      <c r="I652" s="18">
        <f t="shared" si="70"/>
        <v>0.29744199881023203</v>
      </c>
    </row>
    <row r="653" spans="1:9" ht="15.75">
      <c r="A653" s="24"/>
      <c r="B653" s="24"/>
      <c r="C653" s="24" t="s">
        <v>374</v>
      </c>
      <c r="D653" s="24"/>
      <c r="E653" s="21" t="s">
        <v>375</v>
      </c>
      <c r="F653" s="17">
        <f>F654</f>
        <v>2223.7</v>
      </c>
      <c r="G653" s="17">
        <f>G654</f>
        <v>1134</v>
      </c>
      <c r="H653" s="17">
        <f t="shared" si="69"/>
        <v>1089.6999999999998</v>
      </c>
      <c r="I653" s="18">
        <f t="shared" si="70"/>
        <v>0.5099608760174484</v>
      </c>
    </row>
    <row r="654" spans="1:9" ht="63">
      <c r="A654" s="24"/>
      <c r="B654" s="24"/>
      <c r="C654" s="24" t="s">
        <v>379</v>
      </c>
      <c r="D654" s="24"/>
      <c r="E654" s="21" t="s">
        <v>105</v>
      </c>
      <c r="F654" s="17">
        <f>F655</f>
        <v>2223.7</v>
      </c>
      <c r="G654" s="17">
        <f>G655</f>
        <v>1134</v>
      </c>
      <c r="H654" s="17">
        <f t="shared" si="69"/>
        <v>1089.6999999999998</v>
      </c>
      <c r="I654" s="18">
        <f t="shared" si="70"/>
        <v>0.5099608760174484</v>
      </c>
    </row>
    <row r="655" spans="1:9" ht="45.75" customHeight="1">
      <c r="A655" s="24"/>
      <c r="B655" s="24"/>
      <c r="C655" s="24"/>
      <c r="D655" s="24" t="s">
        <v>189</v>
      </c>
      <c r="E655" s="21" t="s">
        <v>273</v>
      </c>
      <c r="F655" s="17">
        <f>871.6+1352.1</f>
        <v>2223.7</v>
      </c>
      <c r="G655" s="17">
        <v>1134</v>
      </c>
      <c r="H655" s="17">
        <f t="shared" si="69"/>
        <v>1089.6999999999998</v>
      </c>
      <c r="I655" s="18">
        <f t="shared" si="70"/>
        <v>0.5099608760174484</v>
      </c>
    </row>
    <row r="656" spans="1:9" s="19" customFormat="1" ht="22.5" customHeight="1">
      <c r="A656" s="12"/>
      <c r="B656" s="24" t="s">
        <v>218</v>
      </c>
      <c r="C656" s="24"/>
      <c r="D656" s="24"/>
      <c r="E656" s="21" t="s">
        <v>219</v>
      </c>
      <c r="F656" s="17">
        <f>F663+F657</f>
        <v>2035.5000000000002</v>
      </c>
      <c r="G656" s="17">
        <f>G663+G657</f>
        <v>1309.5</v>
      </c>
      <c r="H656" s="17">
        <f t="shared" si="69"/>
        <v>726.0000000000002</v>
      </c>
      <c r="I656" s="18">
        <f t="shared" si="70"/>
        <v>0.643330876934414</v>
      </c>
    </row>
    <row r="657" spans="1:9" s="19" customFormat="1" ht="78.75">
      <c r="A657" s="12"/>
      <c r="B657" s="24"/>
      <c r="C657" s="24" t="s">
        <v>196</v>
      </c>
      <c r="D657" s="24"/>
      <c r="E657" s="21" t="s">
        <v>71</v>
      </c>
      <c r="F657" s="17">
        <f>F658</f>
        <v>367.5</v>
      </c>
      <c r="G657" s="17">
        <f>G658</f>
        <v>367.5</v>
      </c>
      <c r="H657" s="17">
        <f t="shared" si="69"/>
        <v>0</v>
      </c>
      <c r="I657" s="18">
        <f t="shared" si="70"/>
        <v>1</v>
      </c>
    </row>
    <row r="658" spans="1:9" s="19" customFormat="1" ht="110.25">
      <c r="A658" s="12"/>
      <c r="B658" s="24"/>
      <c r="C658" s="24" t="s">
        <v>78</v>
      </c>
      <c r="D658" s="24"/>
      <c r="E658" s="21" t="s">
        <v>80</v>
      </c>
      <c r="F658" s="17">
        <f>F659+F661</f>
        <v>367.5</v>
      </c>
      <c r="G658" s="17">
        <f>G659+G661</f>
        <v>367.5</v>
      </c>
      <c r="H658" s="17">
        <f t="shared" si="69"/>
        <v>0</v>
      </c>
      <c r="I658" s="18">
        <f t="shared" si="70"/>
        <v>1</v>
      </c>
    </row>
    <row r="659" spans="1:9" s="19" customFormat="1" ht="22.5" customHeight="1">
      <c r="A659" s="12"/>
      <c r="B659" s="24"/>
      <c r="C659" s="24" t="s">
        <v>84</v>
      </c>
      <c r="D659" s="24"/>
      <c r="E659" s="21" t="s">
        <v>83</v>
      </c>
      <c r="F659" s="17">
        <f>F660</f>
        <v>208.7</v>
      </c>
      <c r="G659" s="17">
        <f>G660</f>
        <v>208.7</v>
      </c>
      <c r="H659" s="17">
        <f t="shared" si="69"/>
        <v>0</v>
      </c>
      <c r="I659" s="18">
        <f t="shared" si="70"/>
        <v>1</v>
      </c>
    </row>
    <row r="660" spans="1:9" s="19" customFormat="1" ht="47.25">
      <c r="A660" s="12"/>
      <c r="B660" s="24"/>
      <c r="C660" s="24"/>
      <c r="D660" s="24" t="s">
        <v>189</v>
      </c>
      <c r="E660" s="21" t="s">
        <v>273</v>
      </c>
      <c r="F660" s="17">
        <v>208.7</v>
      </c>
      <c r="G660" s="17">
        <v>208.7</v>
      </c>
      <c r="H660" s="17">
        <f t="shared" si="69"/>
        <v>0</v>
      </c>
      <c r="I660" s="18">
        <f t="shared" si="70"/>
        <v>1</v>
      </c>
    </row>
    <row r="661" spans="1:9" s="19" customFormat="1" ht="15.75">
      <c r="A661" s="12"/>
      <c r="B661" s="24"/>
      <c r="C661" s="24" t="s">
        <v>106</v>
      </c>
      <c r="D661" s="24"/>
      <c r="E661" s="21" t="s">
        <v>220</v>
      </c>
      <c r="F661" s="17">
        <f>F662</f>
        <v>158.8</v>
      </c>
      <c r="G661" s="17">
        <f>G662</f>
        <v>158.8</v>
      </c>
      <c r="H661" s="17">
        <f t="shared" si="69"/>
        <v>0</v>
      </c>
      <c r="I661" s="18">
        <f t="shared" si="70"/>
        <v>1</v>
      </c>
    </row>
    <row r="662" spans="1:9" s="19" customFormat="1" ht="47.25">
      <c r="A662" s="12"/>
      <c r="B662" s="24"/>
      <c r="C662" s="24"/>
      <c r="D662" s="24" t="s">
        <v>189</v>
      </c>
      <c r="E662" s="21" t="s">
        <v>273</v>
      </c>
      <c r="F662" s="17">
        <v>158.8</v>
      </c>
      <c r="G662" s="17">
        <v>158.8</v>
      </c>
      <c r="H662" s="17">
        <f t="shared" si="69"/>
        <v>0</v>
      </c>
      <c r="I662" s="18">
        <f t="shared" si="70"/>
        <v>1</v>
      </c>
    </row>
    <row r="663" spans="1:9" s="19" customFormat="1" ht="63">
      <c r="A663" s="12"/>
      <c r="B663" s="12"/>
      <c r="C663" s="24" t="s">
        <v>186</v>
      </c>
      <c r="D663" s="24"/>
      <c r="E663" s="21" t="s">
        <v>306</v>
      </c>
      <c r="F663" s="17">
        <f>F664</f>
        <v>1668.0000000000002</v>
      </c>
      <c r="G663" s="17">
        <f>G664</f>
        <v>942</v>
      </c>
      <c r="H663" s="17">
        <f t="shared" si="69"/>
        <v>726.0000000000002</v>
      </c>
      <c r="I663" s="18">
        <f t="shared" si="70"/>
        <v>0.5647482014388489</v>
      </c>
    </row>
    <row r="664" spans="1:9" s="19" customFormat="1" ht="84.75" customHeight="1">
      <c r="A664" s="12"/>
      <c r="B664" s="12"/>
      <c r="C664" s="24" t="s">
        <v>311</v>
      </c>
      <c r="D664" s="24"/>
      <c r="E664" s="21" t="s">
        <v>312</v>
      </c>
      <c r="F664" s="17">
        <f>F667+F665+F669+F671</f>
        <v>1668.0000000000002</v>
      </c>
      <c r="G664" s="17">
        <f>G667+G665+G669+G671</f>
        <v>942</v>
      </c>
      <c r="H664" s="17">
        <f t="shared" si="69"/>
        <v>726.0000000000002</v>
      </c>
      <c r="I664" s="18">
        <f t="shared" si="70"/>
        <v>0.5647482014388489</v>
      </c>
    </row>
    <row r="665" spans="1:9" s="19" customFormat="1" ht="31.5">
      <c r="A665" s="12"/>
      <c r="B665" s="12"/>
      <c r="C665" s="24" t="s">
        <v>328</v>
      </c>
      <c r="D665" s="24"/>
      <c r="E665" s="21" t="s">
        <v>329</v>
      </c>
      <c r="F665" s="17">
        <f>F666</f>
        <v>200</v>
      </c>
      <c r="G665" s="17">
        <f>G666</f>
        <v>200</v>
      </c>
      <c r="H665" s="17">
        <f t="shared" si="69"/>
        <v>0</v>
      </c>
      <c r="I665" s="18">
        <f t="shared" si="70"/>
        <v>1</v>
      </c>
    </row>
    <row r="666" spans="1:9" s="19" customFormat="1" ht="23.25" customHeight="1">
      <c r="A666" s="12"/>
      <c r="B666" s="12"/>
      <c r="C666" s="24"/>
      <c r="D666" s="24" t="s">
        <v>169</v>
      </c>
      <c r="E666" s="21" t="s">
        <v>170</v>
      </c>
      <c r="F666" s="17">
        <v>200</v>
      </c>
      <c r="G666" s="17">
        <v>200</v>
      </c>
      <c r="H666" s="17">
        <f t="shared" si="69"/>
        <v>0</v>
      </c>
      <c r="I666" s="18">
        <f t="shared" si="70"/>
        <v>1</v>
      </c>
    </row>
    <row r="667" spans="1:9" s="19" customFormat="1" ht="20.25" customHeight="1">
      <c r="A667" s="12"/>
      <c r="B667" s="12"/>
      <c r="C667" s="24" t="s">
        <v>313</v>
      </c>
      <c r="D667" s="24"/>
      <c r="E667" s="21" t="s">
        <v>314</v>
      </c>
      <c r="F667" s="17">
        <f>F668</f>
        <v>1438.9</v>
      </c>
      <c r="G667" s="17">
        <f>G668</f>
        <v>739.2</v>
      </c>
      <c r="H667" s="17">
        <f t="shared" si="69"/>
        <v>699.7</v>
      </c>
      <c r="I667" s="18">
        <f t="shared" si="70"/>
        <v>0.5137257627354229</v>
      </c>
    </row>
    <row r="668" spans="1:9" s="19" customFormat="1" ht="45.75" customHeight="1">
      <c r="A668" s="12"/>
      <c r="B668" s="12"/>
      <c r="C668" s="12"/>
      <c r="D668" s="24" t="s">
        <v>189</v>
      </c>
      <c r="E668" s="21" t="s">
        <v>273</v>
      </c>
      <c r="F668" s="17">
        <v>1438.9</v>
      </c>
      <c r="G668" s="17">
        <v>739.2</v>
      </c>
      <c r="H668" s="17">
        <f t="shared" si="69"/>
        <v>699.7</v>
      </c>
      <c r="I668" s="18">
        <f t="shared" si="70"/>
        <v>0.5137257627354229</v>
      </c>
    </row>
    <row r="669" spans="1:9" s="19" customFormat="1" ht="31.5">
      <c r="A669" s="12"/>
      <c r="B669" s="12"/>
      <c r="C669" s="24" t="s">
        <v>359</v>
      </c>
      <c r="D669" s="24"/>
      <c r="E669" s="21" t="s">
        <v>360</v>
      </c>
      <c r="F669" s="17">
        <f>F670</f>
        <v>19.4</v>
      </c>
      <c r="G669" s="17">
        <f>G670</f>
        <v>0</v>
      </c>
      <c r="H669" s="17">
        <f t="shared" si="69"/>
        <v>19.4</v>
      </c>
      <c r="I669" s="18">
        <f t="shared" si="70"/>
        <v>0</v>
      </c>
    </row>
    <row r="670" spans="1:9" s="19" customFormat="1" ht="47.25" customHeight="1">
      <c r="A670" s="12"/>
      <c r="B670" s="12"/>
      <c r="C670" s="12"/>
      <c r="D670" s="24" t="s">
        <v>189</v>
      </c>
      <c r="E670" s="21" t="s">
        <v>273</v>
      </c>
      <c r="F670" s="17">
        <v>19.4</v>
      </c>
      <c r="G670" s="17">
        <v>0</v>
      </c>
      <c r="H670" s="17">
        <f t="shared" si="69"/>
        <v>19.4</v>
      </c>
      <c r="I670" s="18">
        <f t="shared" si="70"/>
        <v>0</v>
      </c>
    </row>
    <row r="671" spans="1:9" s="19" customFormat="1" ht="35.25" customHeight="1">
      <c r="A671" s="12"/>
      <c r="B671" s="12"/>
      <c r="C671" s="24" t="s">
        <v>363</v>
      </c>
      <c r="D671" s="24"/>
      <c r="E671" s="21" t="s">
        <v>364</v>
      </c>
      <c r="F671" s="17">
        <f>F672</f>
        <v>9.7</v>
      </c>
      <c r="G671" s="17">
        <f>G672</f>
        <v>2.8</v>
      </c>
      <c r="H671" s="17">
        <f t="shared" si="69"/>
        <v>6.8999999999999995</v>
      </c>
      <c r="I671" s="18">
        <f t="shared" si="70"/>
        <v>0.288659793814433</v>
      </c>
    </row>
    <row r="672" spans="1:9" s="19" customFormat="1" ht="48" customHeight="1">
      <c r="A672" s="12"/>
      <c r="B672" s="12"/>
      <c r="C672" s="24"/>
      <c r="D672" s="24" t="s">
        <v>189</v>
      </c>
      <c r="E672" s="21" t="s">
        <v>273</v>
      </c>
      <c r="F672" s="17">
        <v>9.7</v>
      </c>
      <c r="G672" s="17">
        <v>2.8</v>
      </c>
      <c r="H672" s="17">
        <f t="shared" si="69"/>
        <v>6.8999999999999995</v>
      </c>
      <c r="I672" s="18">
        <f t="shared" si="70"/>
        <v>0.288659793814433</v>
      </c>
    </row>
    <row r="673" spans="1:9" s="19" customFormat="1" ht="15.75">
      <c r="A673" s="12"/>
      <c r="B673" s="24" t="s">
        <v>223</v>
      </c>
      <c r="C673" s="24"/>
      <c r="D673" s="24"/>
      <c r="E673" s="21" t="s">
        <v>282</v>
      </c>
      <c r="F673" s="17">
        <f>F674+F693</f>
        <v>34108.3</v>
      </c>
      <c r="G673" s="17">
        <f>G674+G693</f>
        <v>18417.699999999997</v>
      </c>
      <c r="H673" s="17">
        <f t="shared" si="69"/>
        <v>15690.600000000006</v>
      </c>
      <c r="I673" s="18">
        <f t="shared" si="70"/>
        <v>0.5399770730291452</v>
      </c>
    </row>
    <row r="674" spans="1:9" s="19" customFormat="1" ht="15.75">
      <c r="A674" s="12"/>
      <c r="B674" s="24" t="s">
        <v>224</v>
      </c>
      <c r="C674" s="24"/>
      <c r="D674" s="24"/>
      <c r="E674" s="21" t="s">
        <v>225</v>
      </c>
      <c r="F674" s="17">
        <f>F675+F690</f>
        <v>32661.3</v>
      </c>
      <c r="G674" s="17">
        <f>G675+G690</f>
        <v>17707.6</v>
      </c>
      <c r="H674" s="17">
        <f t="shared" si="69"/>
        <v>14953.7</v>
      </c>
      <c r="I674" s="18">
        <f t="shared" si="70"/>
        <v>0.5421584566444079</v>
      </c>
    </row>
    <row r="675" spans="1:9" s="19" customFormat="1" ht="69" customHeight="1">
      <c r="A675" s="12"/>
      <c r="B675" s="24"/>
      <c r="C675" s="24" t="s">
        <v>315</v>
      </c>
      <c r="D675" s="24"/>
      <c r="E675" s="21" t="s">
        <v>316</v>
      </c>
      <c r="F675" s="17">
        <f>F676+F687</f>
        <v>32641.899999999998</v>
      </c>
      <c r="G675" s="17">
        <f>G676+G687</f>
        <v>17697.899999999998</v>
      </c>
      <c r="H675" s="17">
        <f t="shared" si="69"/>
        <v>14944</v>
      </c>
      <c r="I675" s="18">
        <f t="shared" si="70"/>
        <v>0.5421835126019012</v>
      </c>
    </row>
    <row r="676" spans="1:9" s="19" customFormat="1" ht="111" customHeight="1">
      <c r="A676" s="12"/>
      <c r="B676" s="24"/>
      <c r="C676" s="24" t="s">
        <v>317</v>
      </c>
      <c r="D676" s="24"/>
      <c r="E676" s="21" t="s">
        <v>318</v>
      </c>
      <c r="F676" s="17">
        <f>F677+F679+F681+F683+F685</f>
        <v>32581.899999999998</v>
      </c>
      <c r="G676" s="17">
        <f>G677+G679+G681+G683+G685</f>
        <v>17682.3</v>
      </c>
      <c r="H676" s="17">
        <f t="shared" si="69"/>
        <v>14899.599999999999</v>
      </c>
      <c r="I676" s="18">
        <f t="shared" si="70"/>
        <v>0.5427031572744376</v>
      </c>
    </row>
    <row r="677" spans="1:9" s="19" customFormat="1" ht="21" customHeight="1">
      <c r="A677" s="12"/>
      <c r="B677" s="24"/>
      <c r="C677" s="24" t="s">
        <v>323</v>
      </c>
      <c r="D677" s="24"/>
      <c r="E677" s="21" t="s">
        <v>324</v>
      </c>
      <c r="F677" s="17">
        <f>F678</f>
        <v>15169.2</v>
      </c>
      <c r="G677" s="17">
        <f>G678</f>
        <v>7792.8</v>
      </c>
      <c r="H677" s="17">
        <f t="shared" si="69"/>
        <v>7376.400000000001</v>
      </c>
      <c r="I677" s="18">
        <f t="shared" si="70"/>
        <v>0.513725179969939</v>
      </c>
    </row>
    <row r="678" spans="1:9" s="19" customFormat="1" ht="47.25" customHeight="1">
      <c r="A678" s="12"/>
      <c r="B678" s="24"/>
      <c r="C678" s="24"/>
      <c r="D678" s="24" t="s">
        <v>189</v>
      </c>
      <c r="E678" s="21" t="s">
        <v>273</v>
      </c>
      <c r="F678" s="17">
        <v>15169.2</v>
      </c>
      <c r="G678" s="17">
        <v>7792.8</v>
      </c>
      <c r="H678" s="17">
        <f t="shared" si="69"/>
        <v>7376.400000000001</v>
      </c>
      <c r="I678" s="18">
        <f t="shared" si="70"/>
        <v>0.513725179969939</v>
      </c>
    </row>
    <row r="679" spans="1:9" s="19" customFormat="1" ht="57" customHeight="1">
      <c r="A679" s="12"/>
      <c r="B679" s="24"/>
      <c r="C679" s="24" t="s">
        <v>321</v>
      </c>
      <c r="D679" s="24"/>
      <c r="E679" s="21" t="s">
        <v>322</v>
      </c>
      <c r="F679" s="17">
        <f>F680</f>
        <v>12037.4</v>
      </c>
      <c r="G679" s="17">
        <f>G680</f>
        <v>6346.5</v>
      </c>
      <c r="H679" s="17">
        <f t="shared" si="69"/>
        <v>5690.9</v>
      </c>
      <c r="I679" s="18">
        <f t="shared" si="70"/>
        <v>0.5272317942412813</v>
      </c>
    </row>
    <row r="680" spans="1:9" s="19" customFormat="1" ht="48" customHeight="1">
      <c r="A680" s="12"/>
      <c r="B680" s="24"/>
      <c r="C680" s="24"/>
      <c r="D680" s="24" t="s">
        <v>189</v>
      </c>
      <c r="E680" s="21" t="s">
        <v>273</v>
      </c>
      <c r="F680" s="17">
        <v>12037.4</v>
      </c>
      <c r="G680" s="17">
        <v>6346.5</v>
      </c>
      <c r="H680" s="17">
        <f t="shared" si="69"/>
        <v>5690.9</v>
      </c>
      <c r="I680" s="18">
        <f t="shared" si="70"/>
        <v>0.5272317942412813</v>
      </c>
    </row>
    <row r="681" spans="1:9" s="19" customFormat="1" ht="46.5" customHeight="1">
      <c r="A681" s="12"/>
      <c r="B681" s="24"/>
      <c r="C681" s="24" t="s">
        <v>494</v>
      </c>
      <c r="D681" s="24"/>
      <c r="E681" s="21" t="s">
        <v>495</v>
      </c>
      <c r="F681" s="17">
        <f>F682</f>
        <v>1896.8</v>
      </c>
      <c r="G681" s="17">
        <f>G682</f>
        <v>948.4</v>
      </c>
      <c r="H681" s="17">
        <f t="shared" si="69"/>
        <v>948.4</v>
      </c>
      <c r="I681" s="18">
        <f t="shared" si="70"/>
        <v>0.5</v>
      </c>
    </row>
    <row r="682" spans="1:9" s="19" customFormat="1" ht="49.5" customHeight="1">
      <c r="A682" s="12"/>
      <c r="B682" s="24"/>
      <c r="C682" s="24"/>
      <c r="D682" s="24" t="s">
        <v>189</v>
      </c>
      <c r="E682" s="21" t="s">
        <v>273</v>
      </c>
      <c r="F682" s="17">
        <v>1896.8</v>
      </c>
      <c r="G682" s="17">
        <v>948.4</v>
      </c>
      <c r="H682" s="17">
        <f t="shared" si="69"/>
        <v>948.4</v>
      </c>
      <c r="I682" s="18">
        <f t="shared" si="70"/>
        <v>0.5</v>
      </c>
    </row>
    <row r="683" spans="1:9" s="19" customFormat="1" ht="64.5" customHeight="1">
      <c r="A683" s="12"/>
      <c r="B683" s="24"/>
      <c r="C683" s="24" t="s">
        <v>496</v>
      </c>
      <c r="D683" s="24"/>
      <c r="E683" s="21" t="s">
        <v>497</v>
      </c>
      <c r="F683" s="17">
        <f>F684</f>
        <v>2283</v>
      </c>
      <c r="G683" s="17">
        <f>G684</f>
        <v>2194.6</v>
      </c>
      <c r="H683" s="17">
        <f t="shared" si="69"/>
        <v>88.40000000000009</v>
      </c>
      <c r="I683" s="18">
        <f t="shared" si="70"/>
        <v>0.9612790188348663</v>
      </c>
    </row>
    <row r="684" spans="1:9" s="19" customFormat="1" ht="50.25" customHeight="1">
      <c r="A684" s="12"/>
      <c r="B684" s="24"/>
      <c r="C684" s="24"/>
      <c r="D684" s="24" t="s">
        <v>189</v>
      </c>
      <c r="E684" s="21" t="s">
        <v>273</v>
      </c>
      <c r="F684" s="17">
        <v>2283</v>
      </c>
      <c r="G684" s="17">
        <v>2194.6</v>
      </c>
      <c r="H684" s="17">
        <f t="shared" si="69"/>
        <v>88.40000000000009</v>
      </c>
      <c r="I684" s="18">
        <f t="shared" si="70"/>
        <v>0.9612790188348663</v>
      </c>
    </row>
    <row r="685" spans="1:9" s="19" customFormat="1" ht="63.75" customHeight="1">
      <c r="A685" s="12"/>
      <c r="B685" s="24"/>
      <c r="C685" s="24" t="s">
        <v>498</v>
      </c>
      <c r="D685" s="24"/>
      <c r="E685" s="21" t="s">
        <v>499</v>
      </c>
      <c r="F685" s="17">
        <f>F686</f>
        <v>1195.5</v>
      </c>
      <c r="G685" s="17">
        <f>G686</f>
        <v>400</v>
      </c>
      <c r="H685" s="17">
        <f t="shared" si="69"/>
        <v>795.5</v>
      </c>
      <c r="I685" s="18">
        <f t="shared" si="70"/>
        <v>0.3345880384776244</v>
      </c>
    </row>
    <row r="686" spans="1:9" s="19" customFormat="1" ht="48" customHeight="1">
      <c r="A686" s="12"/>
      <c r="B686" s="24"/>
      <c r="C686" s="24"/>
      <c r="D686" s="24" t="s">
        <v>189</v>
      </c>
      <c r="E686" s="21" t="s">
        <v>273</v>
      </c>
      <c r="F686" s="17">
        <v>1195.5</v>
      </c>
      <c r="G686" s="17">
        <v>400</v>
      </c>
      <c r="H686" s="17">
        <f t="shared" si="69"/>
        <v>795.5</v>
      </c>
      <c r="I686" s="18">
        <f t="shared" si="70"/>
        <v>0.3345880384776244</v>
      </c>
    </row>
    <row r="687" spans="1:9" s="19" customFormat="1" ht="110.25">
      <c r="A687" s="12"/>
      <c r="B687" s="24"/>
      <c r="C687" s="24" t="s">
        <v>325</v>
      </c>
      <c r="D687" s="24"/>
      <c r="E687" s="21" t="s">
        <v>326</v>
      </c>
      <c r="F687" s="17">
        <f>F688</f>
        <v>60</v>
      </c>
      <c r="G687" s="17">
        <f>G688</f>
        <v>15.6</v>
      </c>
      <c r="H687" s="17">
        <f t="shared" si="69"/>
        <v>44.4</v>
      </c>
      <c r="I687" s="18">
        <f t="shared" si="70"/>
        <v>0.26</v>
      </c>
    </row>
    <row r="688" spans="1:9" s="19" customFormat="1" ht="33.75" customHeight="1">
      <c r="A688" s="12"/>
      <c r="B688" s="24"/>
      <c r="C688" s="24" t="s">
        <v>122</v>
      </c>
      <c r="D688" s="24"/>
      <c r="E688" s="21" t="s">
        <v>327</v>
      </c>
      <c r="F688" s="17">
        <f>F689</f>
        <v>60</v>
      </c>
      <c r="G688" s="17">
        <f>G689</f>
        <v>15.6</v>
      </c>
      <c r="H688" s="17">
        <f t="shared" si="69"/>
        <v>44.4</v>
      </c>
      <c r="I688" s="18">
        <f t="shared" si="70"/>
        <v>0.26</v>
      </c>
    </row>
    <row r="689" spans="1:9" s="19" customFormat="1" ht="45.75" customHeight="1">
      <c r="A689" s="12"/>
      <c r="B689" s="24"/>
      <c r="C689" s="24"/>
      <c r="D689" s="24" t="s">
        <v>189</v>
      </c>
      <c r="E689" s="21" t="s">
        <v>273</v>
      </c>
      <c r="F689" s="17">
        <v>60</v>
      </c>
      <c r="G689" s="17">
        <v>15.6</v>
      </c>
      <c r="H689" s="17">
        <f t="shared" si="69"/>
        <v>44.4</v>
      </c>
      <c r="I689" s="18">
        <f t="shared" si="70"/>
        <v>0.26</v>
      </c>
    </row>
    <row r="690" spans="1:9" s="19" customFormat="1" ht="102.75" customHeight="1">
      <c r="A690" s="12"/>
      <c r="B690" s="24"/>
      <c r="C690" s="24" t="s">
        <v>369</v>
      </c>
      <c r="D690" s="24"/>
      <c r="E690" s="21" t="s">
        <v>370</v>
      </c>
      <c r="F690" s="17">
        <f>F691</f>
        <v>19.4</v>
      </c>
      <c r="G690" s="17">
        <f>G691</f>
        <v>9.7</v>
      </c>
      <c r="H690" s="17">
        <f t="shared" si="69"/>
        <v>9.7</v>
      </c>
      <c r="I690" s="18">
        <f t="shared" si="70"/>
        <v>0.5</v>
      </c>
    </row>
    <row r="691" spans="1:9" s="19" customFormat="1" ht="94.5">
      <c r="A691" s="12"/>
      <c r="B691" s="24"/>
      <c r="C691" s="24" t="s">
        <v>371</v>
      </c>
      <c r="D691" s="24"/>
      <c r="E691" s="21" t="s">
        <v>372</v>
      </c>
      <c r="F691" s="17">
        <f>F692</f>
        <v>19.4</v>
      </c>
      <c r="G691" s="17">
        <f>G692</f>
        <v>9.7</v>
      </c>
      <c r="H691" s="17">
        <f t="shared" si="69"/>
        <v>9.7</v>
      </c>
      <c r="I691" s="18">
        <f t="shared" si="70"/>
        <v>0.5</v>
      </c>
    </row>
    <row r="692" spans="1:9" s="19" customFormat="1" ht="51" customHeight="1">
      <c r="A692" s="12"/>
      <c r="B692" s="24"/>
      <c r="C692" s="24"/>
      <c r="D692" s="24" t="s">
        <v>189</v>
      </c>
      <c r="E692" s="21" t="s">
        <v>273</v>
      </c>
      <c r="F692" s="17">
        <v>19.4</v>
      </c>
      <c r="G692" s="17">
        <v>9.7</v>
      </c>
      <c r="H692" s="17">
        <f t="shared" si="69"/>
        <v>9.7</v>
      </c>
      <c r="I692" s="18">
        <f t="shared" si="70"/>
        <v>0.5</v>
      </c>
    </row>
    <row r="693" spans="1:9" ht="33" customHeight="1">
      <c r="A693" s="24"/>
      <c r="B693" s="24" t="s">
        <v>304</v>
      </c>
      <c r="C693" s="24"/>
      <c r="D693" s="24"/>
      <c r="E693" s="21" t="s">
        <v>305</v>
      </c>
      <c r="F693" s="17">
        <f aca="true" t="shared" si="71" ref="F693:G695">F694</f>
        <v>1447</v>
      </c>
      <c r="G693" s="17">
        <f t="shared" si="71"/>
        <v>710.1</v>
      </c>
      <c r="H693" s="17">
        <f t="shared" si="69"/>
        <v>736.9</v>
      </c>
      <c r="I693" s="18">
        <f t="shared" si="70"/>
        <v>0.4907394609536973</v>
      </c>
    </row>
    <row r="694" spans="1:9" s="19" customFormat="1" ht="64.5" customHeight="1">
      <c r="A694" s="12"/>
      <c r="B694" s="12"/>
      <c r="C694" s="24" t="s">
        <v>315</v>
      </c>
      <c r="D694" s="24"/>
      <c r="E694" s="21" t="s">
        <v>316</v>
      </c>
      <c r="F694" s="17">
        <f t="shared" si="71"/>
        <v>1447</v>
      </c>
      <c r="G694" s="17">
        <f t="shared" si="71"/>
        <v>710.1</v>
      </c>
      <c r="H694" s="17">
        <f aca="true" t="shared" si="72" ref="H694:H713">F694-G694</f>
        <v>736.9</v>
      </c>
      <c r="I694" s="18">
        <f aca="true" t="shared" si="73" ref="I694:I713">G694/F694</f>
        <v>0.4907394609536973</v>
      </c>
    </row>
    <row r="695" spans="1:9" s="19" customFormat="1" ht="94.5">
      <c r="A695" s="12"/>
      <c r="B695" s="12"/>
      <c r="C695" s="24" t="s">
        <v>330</v>
      </c>
      <c r="D695" s="24"/>
      <c r="E695" s="21" t="s">
        <v>331</v>
      </c>
      <c r="F695" s="17">
        <f t="shared" si="71"/>
        <v>1447</v>
      </c>
      <c r="G695" s="17">
        <f t="shared" si="71"/>
        <v>710.1</v>
      </c>
      <c r="H695" s="17">
        <f t="shared" si="72"/>
        <v>736.9</v>
      </c>
      <c r="I695" s="18">
        <f t="shared" si="73"/>
        <v>0.4907394609536973</v>
      </c>
    </row>
    <row r="696" spans="1:9" s="19" customFormat="1" ht="14.25" customHeight="1">
      <c r="A696" s="12"/>
      <c r="B696" s="12"/>
      <c r="C696" s="24" t="s">
        <v>332</v>
      </c>
      <c r="D696" s="24"/>
      <c r="E696" s="21" t="s">
        <v>333</v>
      </c>
      <c r="F696" s="17">
        <f>F697+F698+F699</f>
        <v>1447</v>
      </c>
      <c r="G696" s="17">
        <f>G697+G698+G699</f>
        <v>710.1</v>
      </c>
      <c r="H696" s="17">
        <f t="shared" si="72"/>
        <v>736.9</v>
      </c>
      <c r="I696" s="18">
        <f t="shared" si="73"/>
        <v>0.4907394609536973</v>
      </c>
    </row>
    <row r="697" spans="1:9" s="19" customFormat="1" ht="94.5">
      <c r="A697" s="12"/>
      <c r="B697" s="12"/>
      <c r="C697" s="24"/>
      <c r="D697" s="24" t="s">
        <v>167</v>
      </c>
      <c r="E697" s="21" t="s">
        <v>255</v>
      </c>
      <c r="F697" s="17">
        <v>1366.5</v>
      </c>
      <c r="G697" s="17">
        <v>676.5</v>
      </c>
      <c r="H697" s="17">
        <f t="shared" si="72"/>
        <v>690</v>
      </c>
      <c r="I697" s="18">
        <f t="shared" si="73"/>
        <v>0.4950603732162459</v>
      </c>
    </row>
    <row r="698" spans="1:9" s="19" customFormat="1" ht="31.5">
      <c r="A698" s="12"/>
      <c r="B698" s="12"/>
      <c r="C698" s="24"/>
      <c r="D698" s="24" t="s">
        <v>168</v>
      </c>
      <c r="E698" s="21" t="s">
        <v>256</v>
      </c>
      <c r="F698" s="17">
        <v>80.2</v>
      </c>
      <c r="G698" s="17">
        <v>33.6</v>
      </c>
      <c r="H698" s="17">
        <f t="shared" si="72"/>
        <v>46.6</v>
      </c>
      <c r="I698" s="18">
        <f t="shared" si="73"/>
        <v>0.41895261845386533</v>
      </c>
    </row>
    <row r="699" spans="1:9" s="19" customFormat="1" ht="15.75">
      <c r="A699" s="12"/>
      <c r="B699" s="12"/>
      <c r="C699" s="24"/>
      <c r="D699" s="24" t="s">
        <v>169</v>
      </c>
      <c r="E699" s="21" t="s">
        <v>170</v>
      </c>
      <c r="F699" s="17">
        <v>0.3</v>
      </c>
      <c r="G699" s="17">
        <v>0</v>
      </c>
      <c r="H699" s="17">
        <f t="shared" si="72"/>
        <v>0.3</v>
      </c>
      <c r="I699" s="18">
        <f t="shared" si="73"/>
        <v>0</v>
      </c>
    </row>
    <row r="700" spans="1:9" ht="15.75">
      <c r="A700" s="24"/>
      <c r="B700" s="24" t="s">
        <v>226</v>
      </c>
      <c r="C700" s="24"/>
      <c r="D700" s="24"/>
      <c r="E700" s="21" t="s">
        <v>227</v>
      </c>
      <c r="F700" s="17">
        <f>F701+F705</f>
        <v>802.6999999999999</v>
      </c>
      <c r="G700" s="17">
        <f>G701+G705</f>
        <v>434.29999999999995</v>
      </c>
      <c r="H700" s="17">
        <f t="shared" si="72"/>
        <v>368.4</v>
      </c>
      <c r="I700" s="18">
        <f t="shared" si="73"/>
        <v>0.5410489597608072</v>
      </c>
    </row>
    <row r="701" spans="1:9" ht="15.75">
      <c r="A701" s="24"/>
      <c r="B701" s="24" t="s">
        <v>228</v>
      </c>
      <c r="C701" s="24"/>
      <c r="D701" s="24"/>
      <c r="E701" s="21" t="s">
        <v>229</v>
      </c>
      <c r="F701" s="17">
        <f aca="true" t="shared" si="74" ref="F701:G703">F702</f>
        <v>134.9</v>
      </c>
      <c r="G701" s="17">
        <f t="shared" si="74"/>
        <v>59.2</v>
      </c>
      <c r="H701" s="17">
        <f t="shared" si="72"/>
        <v>75.7</v>
      </c>
      <c r="I701" s="18">
        <f t="shared" si="73"/>
        <v>0.43884358784284655</v>
      </c>
    </row>
    <row r="702" spans="1:9" ht="15.75">
      <c r="A702" s="24"/>
      <c r="B702" s="24"/>
      <c r="C702" s="24" t="s">
        <v>374</v>
      </c>
      <c r="D702" s="24"/>
      <c r="E702" s="21" t="s">
        <v>375</v>
      </c>
      <c r="F702" s="17">
        <f t="shared" si="74"/>
        <v>134.9</v>
      </c>
      <c r="G702" s="17">
        <f t="shared" si="74"/>
        <v>59.2</v>
      </c>
      <c r="H702" s="17">
        <f t="shared" si="72"/>
        <v>75.7</v>
      </c>
      <c r="I702" s="18">
        <f t="shared" si="73"/>
        <v>0.43884358784284655</v>
      </c>
    </row>
    <row r="703" spans="1:9" ht="78.75">
      <c r="A703" s="24"/>
      <c r="B703" s="24"/>
      <c r="C703" s="24" t="s">
        <v>376</v>
      </c>
      <c r="D703" s="24"/>
      <c r="E703" s="21" t="s">
        <v>257</v>
      </c>
      <c r="F703" s="17">
        <f t="shared" si="74"/>
        <v>134.9</v>
      </c>
      <c r="G703" s="17">
        <f t="shared" si="74"/>
        <v>59.2</v>
      </c>
      <c r="H703" s="17">
        <f t="shared" si="72"/>
        <v>75.7</v>
      </c>
      <c r="I703" s="18">
        <f t="shared" si="73"/>
        <v>0.43884358784284655</v>
      </c>
    </row>
    <row r="704" spans="1:9" ht="31.5">
      <c r="A704" s="24"/>
      <c r="B704" s="24"/>
      <c r="C704" s="24"/>
      <c r="D704" s="24" t="s">
        <v>172</v>
      </c>
      <c r="E704" s="21" t="s">
        <v>173</v>
      </c>
      <c r="F704" s="17">
        <v>134.9</v>
      </c>
      <c r="G704" s="17">
        <v>59.2</v>
      </c>
      <c r="H704" s="17">
        <f t="shared" si="72"/>
        <v>75.7</v>
      </c>
      <c r="I704" s="18">
        <f t="shared" si="73"/>
        <v>0.43884358784284655</v>
      </c>
    </row>
    <row r="705" spans="1:9" ht="15.75">
      <c r="A705" s="24"/>
      <c r="B705" s="24" t="s">
        <v>230</v>
      </c>
      <c r="C705" s="24"/>
      <c r="D705" s="24"/>
      <c r="E705" s="21" t="s">
        <v>231</v>
      </c>
      <c r="F705" s="17">
        <f>F706</f>
        <v>667.8</v>
      </c>
      <c r="G705" s="17">
        <f>G706</f>
        <v>375.09999999999997</v>
      </c>
      <c r="H705" s="17">
        <f t="shared" si="72"/>
        <v>292.7</v>
      </c>
      <c r="I705" s="18">
        <f t="shared" si="73"/>
        <v>0.5616951182988918</v>
      </c>
    </row>
    <row r="706" spans="1:9" ht="15.75">
      <c r="A706" s="24"/>
      <c r="B706" s="24"/>
      <c r="C706" s="24" t="s">
        <v>374</v>
      </c>
      <c r="D706" s="24"/>
      <c r="E706" s="21" t="s">
        <v>375</v>
      </c>
      <c r="F706" s="17">
        <f>F709+F712+F707</f>
        <v>667.8</v>
      </c>
      <c r="G706" s="17">
        <f>G709+G712+G707</f>
        <v>375.09999999999997</v>
      </c>
      <c r="H706" s="17">
        <f t="shared" si="72"/>
        <v>292.7</v>
      </c>
      <c r="I706" s="18">
        <f t="shared" si="73"/>
        <v>0.5616951182988918</v>
      </c>
    </row>
    <row r="707" spans="1:9" ht="15.75">
      <c r="A707" s="24"/>
      <c r="B707" s="24"/>
      <c r="C707" s="24" t="s">
        <v>406</v>
      </c>
      <c r="D707" s="24"/>
      <c r="E707" s="21" t="s">
        <v>407</v>
      </c>
      <c r="F707" s="17">
        <f>F708</f>
        <v>1</v>
      </c>
      <c r="G707" s="17">
        <f>G708</f>
        <v>1</v>
      </c>
      <c r="H707" s="17">
        <f t="shared" si="72"/>
        <v>0</v>
      </c>
      <c r="I707" s="18">
        <f t="shared" si="73"/>
        <v>1</v>
      </c>
    </row>
    <row r="708" spans="1:9" ht="31.5">
      <c r="A708" s="24"/>
      <c r="B708" s="24"/>
      <c r="C708" s="24"/>
      <c r="D708" s="24" t="s">
        <v>172</v>
      </c>
      <c r="E708" s="21" t="s">
        <v>173</v>
      </c>
      <c r="F708" s="17">
        <v>1</v>
      </c>
      <c r="G708" s="17">
        <v>1</v>
      </c>
      <c r="H708" s="17">
        <f t="shared" si="72"/>
        <v>0</v>
      </c>
      <c r="I708" s="18">
        <f t="shared" si="73"/>
        <v>1</v>
      </c>
    </row>
    <row r="709" spans="1:9" ht="112.5" customHeight="1">
      <c r="A709" s="24"/>
      <c r="B709" s="24"/>
      <c r="C709" s="24" t="s">
        <v>380</v>
      </c>
      <c r="D709" s="24"/>
      <c r="E709" s="21" t="s">
        <v>381</v>
      </c>
      <c r="F709" s="17">
        <f>F711+F710</f>
        <v>497.29999999999995</v>
      </c>
      <c r="G709" s="17">
        <f>G711+G710</f>
        <v>286.4</v>
      </c>
      <c r="H709" s="17">
        <f t="shared" si="72"/>
        <v>210.89999999999998</v>
      </c>
      <c r="I709" s="18">
        <f t="shared" si="73"/>
        <v>0.5759099135330786</v>
      </c>
    </row>
    <row r="710" spans="1:9" ht="31.5">
      <c r="A710" s="24"/>
      <c r="B710" s="24"/>
      <c r="C710" s="24"/>
      <c r="D710" s="24" t="s">
        <v>172</v>
      </c>
      <c r="E710" s="21" t="s">
        <v>173</v>
      </c>
      <c r="F710" s="17">
        <v>58.4</v>
      </c>
      <c r="G710" s="17">
        <v>30</v>
      </c>
      <c r="H710" s="17">
        <f t="shared" si="72"/>
        <v>28.4</v>
      </c>
      <c r="I710" s="18">
        <f t="shared" si="73"/>
        <v>0.5136986301369864</v>
      </c>
    </row>
    <row r="711" spans="1:9" ht="48" customHeight="1">
      <c r="A711" s="24"/>
      <c r="B711" s="24"/>
      <c r="C711" s="24"/>
      <c r="D711" s="24" t="s">
        <v>189</v>
      </c>
      <c r="E711" s="21" t="s">
        <v>273</v>
      </c>
      <c r="F711" s="17">
        <f>499.9-61</f>
        <v>438.9</v>
      </c>
      <c r="G711" s="17">
        <v>256.4</v>
      </c>
      <c r="H711" s="17">
        <f t="shared" si="72"/>
        <v>182.5</v>
      </c>
      <c r="I711" s="18">
        <f t="shared" si="73"/>
        <v>0.5841877420824789</v>
      </c>
    </row>
    <row r="712" spans="1:9" ht="109.5" customHeight="1">
      <c r="A712" s="24"/>
      <c r="B712" s="24"/>
      <c r="C712" s="24" t="s">
        <v>500</v>
      </c>
      <c r="D712" s="24"/>
      <c r="E712" s="21" t="s">
        <v>501</v>
      </c>
      <c r="F712" s="17">
        <f>F713</f>
        <v>169.5</v>
      </c>
      <c r="G712" s="17">
        <f>G713</f>
        <v>87.7</v>
      </c>
      <c r="H712" s="17">
        <f t="shared" si="72"/>
        <v>81.8</v>
      </c>
      <c r="I712" s="18">
        <f t="shared" si="73"/>
        <v>0.5174041297935104</v>
      </c>
    </row>
    <row r="713" spans="1:9" ht="52.5" customHeight="1">
      <c r="A713" s="24"/>
      <c r="B713" s="24"/>
      <c r="C713" s="24"/>
      <c r="D713" s="24" t="s">
        <v>189</v>
      </c>
      <c r="E713" s="21" t="s">
        <v>273</v>
      </c>
      <c r="F713" s="17">
        <f>169.4+0.1</f>
        <v>169.5</v>
      </c>
      <c r="G713" s="17">
        <v>87.7</v>
      </c>
      <c r="H713" s="17">
        <f t="shared" si="72"/>
        <v>81.8</v>
      </c>
      <c r="I713" s="18">
        <f t="shared" si="73"/>
        <v>0.5174041297935104</v>
      </c>
    </row>
    <row r="714" spans="1:9" ht="9.75" customHeight="1">
      <c r="A714" s="24"/>
      <c r="B714" s="24"/>
      <c r="C714" s="24"/>
      <c r="D714" s="24"/>
      <c r="E714" s="21"/>
      <c r="F714" s="17"/>
      <c r="G714" s="17"/>
      <c r="H714" s="17"/>
      <c r="I714" s="18"/>
    </row>
    <row r="715" spans="1:9" s="19" customFormat="1" ht="15.75">
      <c r="A715" s="262" t="s">
        <v>248</v>
      </c>
      <c r="B715" s="262"/>
      <c r="C715" s="262"/>
      <c r="D715" s="262"/>
      <c r="E715" s="262"/>
      <c r="F715" s="22">
        <f>F12+F52+F142+F193+F396+F427+F551+F607</f>
        <v>1297074.5</v>
      </c>
      <c r="G715" s="22">
        <f>G12+G52+G142+G193+G396+G427+G551+G607</f>
        <v>599507.8999999999</v>
      </c>
      <c r="H715" s="22">
        <f>F715-G715</f>
        <v>697566.6000000001</v>
      </c>
      <c r="I715" s="23">
        <f>G715/F715</f>
        <v>0.4622000509608353</v>
      </c>
    </row>
    <row r="717" spans="6:8" ht="12.75" customHeight="1">
      <c r="F717" s="29"/>
      <c r="H717" s="29"/>
    </row>
    <row r="718" spans="6:8" ht="12.75" customHeight="1">
      <c r="F718" s="29"/>
      <c r="H718" s="29"/>
    </row>
    <row r="719" ht="12.75" customHeight="1">
      <c r="F719" s="29"/>
    </row>
    <row r="720" ht="12.75" customHeight="1">
      <c r="F720" s="30"/>
    </row>
    <row r="721" ht="12.75" customHeight="1"/>
    <row r="722" ht="12.75" customHeight="1"/>
    <row r="723" ht="12.75" customHeight="1"/>
  </sheetData>
  <sheetProtection/>
  <autoFilter ref="A1:F720"/>
  <mergeCells count="9">
    <mergeCell ref="A6:I7"/>
    <mergeCell ref="A715:E715"/>
    <mergeCell ref="F8:H8"/>
    <mergeCell ref="I8:I9"/>
    <mergeCell ref="A8:A9"/>
    <mergeCell ref="B8:B9"/>
    <mergeCell ref="C8:C9"/>
    <mergeCell ref="D8:D9"/>
    <mergeCell ref="E8:E9"/>
  </mergeCells>
  <printOptions/>
  <pageMargins left="0.7086614173228347" right="0.5511811023622047" top="0.35433070866141736" bottom="0.31496062992125984" header="0.31496062992125984" footer="0.31496062992125984"/>
  <pageSetup firstPageNumber="32" useFirstPageNumber="1" fitToHeight="0" fitToWidth="1" horizontalDpi="600" verticalDpi="600" orientation="portrait" paperSize="9" scale="70" r:id="rId1"/>
  <rowBreaks count="2" manualBreakCount="2">
    <brk id="136" max="8" man="1"/>
    <brk id="16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2.57421875" style="0" customWidth="1"/>
    <col min="2" max="2" width="44.140625" style="0" customWidth="1"/>
    <col min="3" max="4" width="16.421875" style="0" customWidth="1"/>
    <col min="5" max="5" width="22.57421875" style="0" customWidth="1"/>
  </cols>
  <sheetData>
    <row r="1" spans="1:4" ht="15">
      <c r="A1" s="208"/>
      <c r="B1" s="209" t="s">
        <v>399</v>
      </c>
      <c r="C1" s="210"/>
      <c r="D1" s="211"/>
    </row>
    <row r="2" spans="1:4" ht="15">
      <c r="A2" s="208"/>
      <c r="B2" s="209" t="s">
        <v>502</v>
      </c>
      <c r="C2" s="212"/>
      <c r="D2" s="211"/>
    </row>
    <row r="3" spans="1:4" ht="15">
      <c r="A3" s="208"/>
      <c r="B3" s="209" t="s">
        <v>20</v>
      </c>
      <c r="C3" s="1"/>
      <c r="D3" s="211"/>
    </row>
    <row r="4" spans="1:4" ht="15">
      <c r="A4" s="208"/>
      <c r="B4" s="209" t="s">
        <v>1065</v>
      </c>
      <c r="C4" s="1"/>
      <c r="D4" s="211"/>
    </row>
    <row r="5" spans="1:4" ht="15">
      <c r="A5" s="208"/>
      <c r="B5" s="213"/>
      <c r="C5" s="2"/>
      <c r="D5" s="211"/>
    </row>
    <row r="6" spans="1:4" ht="51.75" customHeight="1">
      <c r="A6" s="264" t="s">
        <v>1056</v>
      </c>
      <c r="B6" s="264"/>
      <c r="C6" s="264"/>
      <c r="D6" s="265"/>
    </row>
    <row r="7" spans="1:4" ht="15">
      <c r="A7" s="214"/>
      <c r="B7" s="214"/>
      <c r="C7" s="211"/>
      <c r="D7" s="211"/>
    </row>
    <row r="8" spans="1:4" ht="15">
      <c r="A8" s="266" t="s">
        <v>134</v>
      </c>
      <c r="B8" s="266" t="s">
        <v>135</v>
      </c>
      <c r="C8" s="266" t="s">
        <v>130</v>
      </c>
      <c r="D8" s="267"/>
    </row>
    <row r="9" spans="1:4" ht="23.25" customHeight="1">
      <c r="A9" s="267"/>
      <c r="B9" s="267"/>
      <c r="C9" s="215" t="s">
        <v>537</v>
      </c>
      <c r="D9" s="216" t="s">
        <v>401</v>
      </c>
    </row>
    <row r="10" spans="1:4" ht="15">
      <c r="A10" s="217"/>
      <c r="B10" s="217"/>
      <c r="C10" s="217"/>
      <c r="D10" s="218"/>
    </row>
    <row r="11" spans="1:4" ht="25.5">
      <c r="A11" s="219" t="s">
        <v>136</v>
      </c>
      <c r="B11" s="220" t="s">
        <v>137</v>
      </c>
      <c r="C11" s="6">
        <f>C13+C18+C23</f>
        <v>24250.5</v>
      </c>
      <c r="D11" s="6">
        <f>D13+D18+D23</f>
        <v>8187.2000000000235</v>
      </c>
    </row>
    <row r="12" spans="1:4" ht="15">
      <c r="A12" s="219"/>
      <c r="B12" s="220"/>
      <c r="C12" s="6"/>
      <c r="D12" s="221"/>
    </row>
    <row r="13" spans="1:4" ht="25.5">
      <c r="A13" s="219" t="s">
        <v>138</v>
      </c>
      <c r="B13" s="220" t="s">
        <v>139</v>
      </c>
      <c r="C13" s="6">
        <f>C14-C16</f>
        <v>3350</v>
      </c>
      <c r="D13" s="6">
        <f>D14-D16</f>
        <v>-9000</v>
      </c>
    </row>
    <row r="14" spans="1:4" ht="25.5">
      <c r="A14" s="222" t="s">
        <v>140</v>
      </c>
      <c r="B14" s="223" t="s">
        <v>141</v>
      </c>
      <c r="C14" s="3">
        <f>C15</f>
        <v>72850</v>
      </c>
      <c r="D14" s="3">
        <f>D15</f>
        <v>0</v>
      </c>
    </row>
    <row r="15" spans="1:4" ht="38.25">
      <c r="A15" s="224" t="s">
        <v>4</v>
      </c>
      <c r="B15" s="223" t="s">
        <v>5</v>
      </c>
      <c r="C15" s="3">
        <v>72850</v>
      </c>
      <c r="D15" s="225">
        <v>0</v>
      </c>
    </row>
    <row r="16" spans="1:4" ht="25.5">
      <c r="A16" s="222" t="s">
        <v>251</v>
      </c>
      <c r="B16" s="223" t="s">
        <v>7</v>
      </c>
      <c r="C16" s="3">
        <f>C17</f>
        <v>69500</v>
      </c>
      <c r="D16" s="3">
        <f>D17</f>
        <v>9000</v>
      </c>
    </row>
    <row r="17" spans="1:4" ht="38.25">
      <c r="A17" s="224" t="s">
        <v>6</v>
      </c>
      <c r="B17" s="223" t="s">
        <v>8</v>
      </c>
      <c r="C17" s="3">
        <v>69500</v>
      </c>
      <c r="D17" s="225">
        <v>9000</v>
      </c>
    </row>
    <row r="18" spans="1:4" ht="25.5">
      <c r="A18" s="226" t="s">
        <v>142</v>
      </c>
      <c r="B18" s="227" t="s">
        <v>143</v>
      </c>
      <c r="C18" s="6">
        <v>20750.5</v>
      </c>
      <c r="D18" s="6">
        <f>D19</f>
        <v>17080.400000000023</v>
      </c>
    </row>
    <row r="19" spans="1:4" ht="25.5">
      <c r="A19" s="228" t="s">
        <v>539</v>
      </c>
      <c r="B19" s="229" t="s">
        <v>543</v>
      </c>
      <c r="C19" s="6">
        <v>20750.5</v>
      </c>
      <c r="D19" s="3">
        <f>D21-D20</f>
        <v>17080.400000000023</v>
      </c>
    </row>
    <row r="20" spans="1:4" ht="25.5">
      <c r="A20" s="228" t="s">
        <v>538</v>
      </c>
      <c r="B20" s="229" t="s">
        <v>540</v>
      </c>
      <c r="C20" s="3">
        <v>1260484.3</v>
      </c>
      <c r="D20" s="225">
        <v>591427.5</v>
      </c>
    </row>
    <row r="21" spans="1:4" ht="25.5">
      <c r="A21" s="228" t="s">
        <v>541</v>
      </c>
      <c r="B21" s="229" t="s">
        <v>542</v>
      </c>
      <c r="C21" s="3">
        <v>1366574.5</v>
      </c>
      <c r="D21" s="225">
        <v>608507.9</v>
      </c>
    </row>
    <row r="22" spans="1:4" ht="15">
      <c r="A22" s="228"/>
      <c r="B22" s="229"/>
      <c r="C22" s="3"/>
      <c r="D22" s="225"/>
    </row>
    <row r="23" spans="1:4" ht="25.5">
      <c r="A23" s="230" t="s">
        <v>144</v>
      </c>
      <c r="B23" s="220" t="s">
        <v>145</v>
      </c>
      <c r="C23" s="6">
        <f>C24+C27+C35</f>
        <v>150</v>
      </c>
      <c r="D23" s="6">
        <f>D24+D27+D35</f>
        <v>106.8</v>
      </c>
    </row>
    <row r="24" spans="1:4" ht="25.5" hidden="1">
      <c r="A24" s="222" t="s">
        <v>146</v>
      </c>
      <c r="B24" s="223" t="s">
        <v>147</v>
      </c>
      <c r="C24" s="3"/>
      <c r="D24" s="3"/>
    </row>
    <row r="25" spans="1:4" ht="89.25" hidden="1">
      <c r="A25" s="222" t="s">
        <v>148</v>
      </c>
      <c r="B25" s="231" t="s">
        <v>149</v>
      </c>
      <c r="C25" s="3"/>
      <c r="D25" s="3"/>
    </row>
    <row r="26" spans="1:4" ht="102" hidden="1">
      <c r="A26" s="222" t="s">
        <v>127</v>
      </c>
      <c r="B26" s="231" t="s">
        <v>128</v>
      </c>
      <c r="C26" s="3"/>
      <c r="D26" s="225"/>
    </row>
    <row r="27" spans="1:4" ht="25.5">
      <c r="A27" s="224" t="s">
        <v>150</v>
      </c>
      <c r="B27" s="231" t="s">
        <v>151</v>
      </c>
      <c r="C27" s="4">
        <f>C28+C31</f>
        <v>150</v>
      </c>
      <c r="D27" s="4">
        <f>D28+D31</f>
        <v>100</v>
      </c>
    </row>
    <row r="28" spans="1:4" ht="25.5" hidden="1">
      <c r="A28" s="224" t="s">
        <v>152</v>
      </c>
      <c r="B28" s="231" t="s">
        <v>153</v>
      </c>
      <c r="C28" s="4"/>
      <c r="D28" s="225"/>
    </row>
    <row r="29" spans="1:4" ht="25.5" hidden="1">
      <c r="A29" s="224" t="s">
        <v>154</v>
      </c>
      <c r="B29" s="231" t="s">
        <v>155</v>
      </c>
      <c r="C29" s="4"/>
      <c r="D29" s="225"/>
    </row>
    <row r="30" spans="1:4" ht="51" hidden="1">
      <c r="A30" s="224" t="s">
        <v>131</v>
      </c>
      <c r="B30" s="223" t="s">
        <v>156</v>
      </c>
      <c r="C30" s="3"/>
      <c r="D30" s="225"/>
    </row>
    <row r="31" spans="1:4" ht="25.5">
      <c r="A31" s="224" t="s">
        <v>157</v>
      </c>
      <c r="B31" s="223" t="s">
        <v>158</v>
      </c>
      <c r="C31" s="3">
        <f>C32</f>
        <v>150</v>
      </c>
      <c r="D31" s="3">
        <f>D32</f>
        <v>100</v>
      </c>
    </row>
    <row r="32" spans="1:4" ht="25.5">
      <c r="A32" s="224" t="s">
        <v>10</v>
      </c>
      <c r="B32" s="231" t="s">
        <v>9</v>
      </c>
      <c r="C32" s="3">
        <f>C33+C34</f>
        <v>150</v>
      </c>
      <c r="D32" s="3">
        <f>D33+D34</f>
        <v>100</v>
      </c>
    </row>
    <row r="33" spans="1:4" ht="63.75" hidden="1">
      <c r="A33" s="232" t="s">
        <v>125</v>
      </c>
      <c r="B33" s="231" t="s">
        <v>126</v>
      </c>
      <c r="C33" s="3">
        <v>0</v>
      </c>
      <c r="D33" s="225">
        <v>0</v>
      </c>
    </row>
    <row r="34" spans="1:4" ht="63.75">
      <c r="A34" s="232" t="s">
        <v>11</v>
      </c>
      <c r="B34" s="5" t="s">
        <v>12</v>
      </c>
      <c r="C34" s="3">
        <v>150</v>
      </c>
      <c r="D34" s="225">
        <v>100</v>
      </c>
    </row>
    <row r="35" spans="1:4" ht="15">
      <c r="A35" s="233" t="s">
        <v>14</v>
      </c>
      <c r="B35" s="234" t="s">
        <v>13</v>
      </c>
      <c r="C35" s="72">
        <f>C36</f>
        <v>0</v>
      </c>
      <c r="D35" s="72">
        <f>D36</f>
        <v>6.8</v>
      </c>
    </row>
    <row r="36" spans="1:4" ht="15">
      <c r="A36" s="224" t="s">
        <v>15</v>
      </c>
      <c r="B36" s="223" t="s">
        <v>16</v>
      </c>
      <c r="C36" s="235">
        <f>C37</f>
        <v>0</v>
      </c>
      <c r="D36" s="235">
        <f>D37</f>
        <v>6.8</v>
      </c>
    </row>
    <row r="37" spans="1:4" ht="38.25">
      <c r="A37" s="224" t="s">
        <v>17</v>
      </c>
      <c r="B37" s="231" t="s">
        <v>18</v>
      </c>
      <c r="C37" s="3">
        <v>0</v>
      </c>
      <c r="D37" s="236">
        <v>6.8</v>
      </c>
    </row>
  </sheetData>
  <sheetProtection/>
  <mergeCells count="4">
    <mergeCell ref="A6:D6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8515625" style="0" customWidth="1"/>
    <col min="2" max="2" width="47.421875" style="0" customWidth="1"/>
    <col min="3" max="3" width="11.421875" style="0" customWidth="1"/>
  </cols>
  <sheetData>
    <row r="1" spans="1:3" ht="15">
      <c r="A1" s="36"/>
      <c r="B1" s="37" t="s">
        <v>512</v>
      </c>
      <c r="C1" s="38"/>
    </row>
    <row r="2" spans="1:3" ht="15">
      <c r="A2" s="36"/>
      <c r="B2" s="37" t="s">
        <v>502</v>
      </c>
      <c r="C2" s="38"/>
    </row>
    <row r="3" spans="1:3" ht="15">
      <c r="A3" s="36"/>
      <c r="B3" s="37" t="s">
        <v>20</v>
      </c>
      <c r="C3" s="38"/>
    </row>
    <row r="4" spans="1:3" ht="15">
      <c r="A4" s="36"/>
      <c r="B4" s="37" t="s">
        <v>1066</v>
      </c>
      <c r="C4" s="38"/>
    </row>
    <row r="5" spans="1:3" ht="15.75">
      <c r="A5" s="39"/>
      <c r="B5" s="40"/>
      <c r="C5" s="41"/>
    </row>
    <row r="6" spans="1:3" ht="39.75" customHeight="1">
      <c r="A6" s="268" t="s">
        <v>1057</v>
      </c>
      <c r="B6" s="268"/>
      <c r="C6" s="268"/>
    </row>
    <row r="7" spans="1:3" ht="15.75">
      <c r="A7" s="41"/>
      <c r="B7" s="40"/>
      <c r="C7" s="41"/>
    </row>
    <row r="8" spans="1:3" ht="38.25">
      <c r="A8" s="42" t="s">
        <v>513</v>
      </c>
      <c r="B8" s="43" t="s">
        <v>514</v>
      </c>
      <c r="C8" s="42" t="s">
        <v>515</v>
      </c>
    </row>
    <row r="9" spans="1:3" ht="15">
      <c r="A9" s="44"/>
      <c r="B9" s="45"/>
      <c r="C9" s="44"/>
    </row>
    <row r="10" spans="1:3" ht="15">
      <c r="A10" s="46" t="s">
        <v>163</v>
      </c>
      <c r="B10" s="47" t="s">
        <v>506</v>
      </c>
      <c r="C10" s="48">
        <f>C11+C12+C13+C14+C15+C16+C17</f>
        <v>254.1</v>
      </c>
    </row>
    <row r="11" spans="1:3" ht="15">
      <c r="A11" s="49" t="s">
        <v>516</v>
      </c>
      <c r="B11" s="50" t="s">
        <v>517</v>
      </c>
      <c r="C11" s="51">
        <v>7.6</v>
      </c>
    </row>
    <row r="12" spans="1:3" ht="15">
      <c r="A12" s="49" t="s">
        <v>1058</v>
      </c>
      <c r="B12" s="50" t="s">
        <v>1059</v>
      </c>
      <c r="C12" s="51">
        <v>11</v>
      </c>
    </row>
    <row r="13" spans="1:3" ht="15">
      <c r="A13" s="49" t="s">
        <v>1060</v>
      </c>
      <c r="B13" s="50" t="s">
        <v>1061</v>
      </c>
      <c r="C13" s="51">
        <v>144.9</v>
      </c>
    </row>
    <row r="14" spans="1:3" ht="38.25">
      <c r="A14" s="49" t="s">
        <v>518</v>
      </c>
      <c r="B14" s="52" t="s">
        <v>519</v>
      </c>
      <c r="C14" s="51">
        <v>38</v>
      </c>
    </row>
    <row r="15" spans="1:3" ht="15">
      <c r="A15" s="49" t="s">
        <v>520</v>
      </c>
      <c r="B15" s="50" t="s">
        <v>521</v>
      </c>
      <c r="C15" s="51">
        <v>30</v>
      </c>
    </row>
    <row r="16" spans="1:3" ht="15">
      <c r="A16" s="49" t="s">
        <v>522</v>
      </c>
      <c r="B16" s="50" t="s">
        <v>523</v>
      </c>
      <c r="C16" s="51">
        <v>10.6</v>
      </c>
    </row>
    <row r="17" spans="1:3" ht="15">
      <c r="A17" s="49" t="s">
        <v>524</v>
      </c>
      <c r="B17" s="50" t="s">
        <v>525</v>
      </c>
      <c r="C17" s="51">
        <v>12</v>
      </c>
    </row>
    <row r="18" spans="1:3" ht="15">
      <c r="A18" s="49"/>
      <c r="B18" s="50"/>
      <c r="C18" s="51"/>
    </row>
    <row r="19" spans="1:3" ht="27">
      <c r="A19" s="46" t="s">
        <v>190</v>
      </c>
      <c r="B19" s="53" t="s">
        <v>507</v>
      </c>
      <c r="C19" s="48">
        <f>C20</f>
        <v>46.7</v>
      </c>
    </row>
    <row r="20" spans="1:3" ht="15">
      <c r="A20" s="49" t="s">
        <v>524</v>
      </c>
      <c r="B20" s="50" t="s">
        <v>525</v>
      </c>
      <c r="C20" s="51">
        <v>46.7</v>
      </c>
    </row>
    <row r="21" spans="1:3" ht="15">
      <c r="A21" s="49"/>
      <c r="B21" s="50"/>
      <c r="C21" s="51"/>
    </row>
    <row r="22" spans="1:3" ht="15">
      <c r="A22" s="46" t="s">
        <v>194</v>
      </c>
      <c r="B22" s="47" t="s">
        <v>508</v>
      </c>
      <c r="C22" s="48">
        <f>C23</f>
        <v>30.2</v>
      </c>
    </row>
    <row r="23" spans="1:3" ht="15">
      <c r="A23" s="49" t="s">
        <v>524</v>
      </c>
      <c r="B23" s="50" t="s">
        <v>525</v>
      </c>
      <c r="C23" s="51">
        <v>30.2</v>
      </c>
    </row>
    <row r="24" spans="1:3" ht="15">
      <c r="A24" s="49"/>
      <c r="B24" s="50"/>
      <c r="C24" s="51"/>
    </row>
    <row r="25" spans="1:3" ht="15">
      <c r="A25" s="54" t="s">
        <v>211</v>
      </c>
      <c r="B25" s="53" t="s">
        <v>509</v>
      </c>
      <c r="C25" s="55">
        <f>C26</f>
        <v>28.8</v>
      </c>
    </row>
    <row r="26" spans="1:3" ht="25.5">
      <c r="A26" s="56" t="s">
        <v>526</v>
      </c>
      <c r="B26" s="52" t="s">
        <v>527</v>
      </c>
      <c r="C26" s="57">
        <v>28.8</v>
      </c>
    </row>
    <row r="27" spans="1:3" ht="15">
      <c r="A27" s="56"/>
      <c r="B27" s="52"/>
      <c r="C27" s="57"/>
    </row>
    <row r="28" spans="1:3" ht="15">
      <c r="A28" s="237" t="s">
        <v>223</v>
      </c>
      <c r="B28" s="238" t="s">
        <v>1062</v>
      </c>
      <c r="C28" s="239">
        <f>C29</f>
        <v>25.5</v>
      </c>
    </row>
    <row r="29" spans="1:3" ht="25.5">
      <c r="A29" s="56" t="s">
        <v>526</v>
      </c>
      <c r="B29" s="52" t="s">
        <v>527</v>
      </c>
      <c r="C29" s="57">
        <v>25.5</v>
      </c>
    </row>
    <row r="30" spans="1:3" ht="15">
      <c r="A30" s="49"/>
      <c r="B30" s="50"/>
      <c r="C30" s="51"/>
    </row>
    <row r="31" spans="1:3" ht="15">
      <c r="A31" s="46" t="s">
        <v>226</v>
      </c>
      <c r="B31" s="47" t="s">
        <v>510</v>
      </c>
      <c r="C31" s="48">
        <f>C32+C33</f>
        <v>107</v>
      </c>
    </row>
    <row r="32" spans="1:3" ht="25.5">
      <c r="A32" s="49" t="s">
        <v>526</v>
      </c>
      <c r="B32" s="52" t="s">
        <v>527</v>
      </c>
      <c r="C32" s="51">
        <v>3</v>
      </c>
    </row>
    <row r="33" spans="1:3" ht="15">
      <c r="A33" s="49" t="s">
        <v>528</v>
      </c>
      <c r="B33" s="50" t="s">
        <v>529</v>
      </c>
      <c r="C33" s="51">
        <v>104</v>
      </c>
    </row>
    <row r="34" spans="1:3" ht="15">
      <c r="A34" s="49"/>
      <c r="B34" s="50"/>
      <c r="C34" s="51"/>
    </row>
    <row r="35" spans="1:3" ht="15">
      <c r="A35" s="240" t="s">
        <v>269</v>
      </c>
      <c r="B35" s="241" t="s">
        <v>1063</v>
      </c>
      <c r="C35" s="58">
        <f>C36</f>
        <v>25</v>
      </c>
    </row>
    <row r="36" spans="1:3" ht="26.25">
      <c r="A36" s="49" t="s">
        <v>526</v>
      </c>
      <c r="B36" s="242" t="s">
        <v>527</v>
      </c>
      <c r="C36" s="51">
        <v>25</v>
      </c>
    </row>
    <row r="37" spans="1:3" ht="15">
      <c r="A37" s="269" t="s">
        <v>511</v>
      </c>
      <c r="B37" s="270"/>
      <c r="C37" s="58">
        <f>C10+C19+C22+C25+C28+C31+C35</f>
        <v>517.3</v>
      </c>
    </row>
  </sheetData>
  <sheetProtection/>
  <mergeCells count="2">
    <mergeCell ref="A6:C6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7.421875" style="0" customWidth="1"/>
    <col min="2" max="2" width="39.28125" style="0" customWidth="1"/>
    <col min="3" max="3" width="11.28125" style="0" customWidth="1"/>
    <col min="4" max="4" width="10.00390625" style="0" customWidth="1"/>
    <col min="5" max="5" width="10.8515625" style="0" customWidth="1"/>
    <col min="6" max="6" width="10.28125" style="0" customWidth="1"/>
  </cols>
  <sheetData>
    <row r="1" spans="1:2" ht="15">
      <c r="A1" s="7"/>
      <c r="B1" s="59" t="s">
        <v>530</v>
      </c>
    </row>
    <row r="2" spans="1:2" ht="15">
      <c r="A2" s="7"/>
      <c r="B2" s="59" t="s">
        <v>502</v>
      </c>
    </row>
    <row r="3" spans="1:2" ht="15">
      <c r="A3" s="7"/>
      <c r="B3" s="59" t="s">
        <v>20</v>
      </c>
    </row>
    <row r="4" spans="1:2" ht="15">
      <c r="A4" s="7"/>
      <c r="B4" s="59" t="s">
        <v>1066</v>
      </c>
    </row>
    <row r="5" spans="1:3" ht="15">
      <c r="A5" s="7"/>
      <c r="B5" s="7"/>
      <c r="C5" s="60"/>
    </row>
    <row r="6" spans="1:6" ht="30" customHeight="1">
      <c r="A6" s="271" t="s">
        <v>1064</v>
      </c>
      <c r="B6" s="271"/>
      <c r="C6" s="271"/>
      <c r="D6" s="271"/>
      <c r="E6" s="271"/>
      <c r="F6" s="271"/>
    </row>
    <row r="7" spans="1:3" ht="15">
      <c r="A7" s="7"/>
      <c r="B7" s="7"/>
      <c r="C7" s="7"/>
    </row>
    <row r="8" spans="1:6" ht="15">
      <c r="A8" s="272" t="s">
        <v>531</v>
      </c>
      <c r="B8" s="274" t="s">
        <v>532</v>
      </c>
      <c r="C8" s="276" t="s">
        <v>250</v>
      </c>
      <c r="D8" s="277"/>
      <c r="E8" s="278"/>
      <c r="F8" s="279" t="s">
        <v>403</v>
      </c>
    </row>
    <row r="9" spans="1:6" ht="38.25">
      <c r="A9" s="273"/>
      <c r="B9" s="275"/>
      <c r="C9" s="61" t="s">
        <v>400</v>
      </c>
      <c r="D9" s="61" t="s">
        <v>401</v>
      </c>
      <c r="E9" s="61" t="s">
        <v>402</v>
      </c>
      <c r="F9" s="280"/>
    </row>
    <row r="10" spans="1:6" ht="51.75">
      <c r="A10" s="62" t="s">
        <v>133</v>
      </c>
      <c r="B10" s="63" t="s">
        <v>533</v>
      </c>
      <c r="C10" s="64">
        <v>21839</v>
      </c>
      <c r="D10" s="64">
        <v>6101</v>
      </c>
      <c r="E10" s="64">
        <f>C10-D10</f>
        <v>15738</v>
      </c>
      <c r="F10" s="66">
        <f>D10/C10</f>
        <v>0.2793626081780301</v>
      </c>
    </row>
    <row r="11" spans="1:6" ht="64.5">
      <c r="A11" s="62" t="s">
        <v>534</v>
      </c>
      <c r="B11" s="63" t="s">
        <v>535</v>
      </c>
      <c r="C11" s="65">
        <v>6122.5</v>
      </c>
      <c r="D11" s="64">
        <v>0</v>
      </c>
      <c r="E11" s="64">
        <f>C11-D11</f>
        <v>6122.5</v>
      </c>
      <c r="F11" s="66">
        <f>D11/C11</f>
        <v>0</v>
      </c>
    </row>
    <row r="12" spans="1:6" ht="15">
      <c r="A12" s="67"/>
      <c r="B12" s="68" t="s">
        <v>536</v>
      </c>
      <c r="C12" s="69">
        <f>SUM(C10:C11)</f>
        <v>27961.5</v>
      </c>
      <c r="D12" s="69">
        <f>SUM(D10:D11)</f>
        <v>6101</v>
      </c>
      <c r="E12" s="70">
        <f>C12-D12</f>
        <v>21860.5</v>
      </c>
      <c r="F12" s="71">
        <f>D12/C12</f>
        <v>0.21819287234232784</v>
      </c>
    </row>
  </sheetData>
  <sheetProtection/>
  <mergeCells count="5">
    <mergeCell ref="A6:F6"/>
    <mergeCell ref="A8:A9"/>
    <mergeCell ref="B8:B9"/>
    <mergeCell ref="C8:E8"/>
    <mergeCell ref="F8:F9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Анатольевна</dc:creator>
  <cp:keywords/>
  <dc:description/>
  <cp:lastModifiedBy>User</cp:lastModifiedBy>
  <cp:lastPrinted>2015-07-23T05:16:14Z</cp:lastPrinted>
  <dcterms:created xsi:type="dcterms:W3CDTF">2013-09-26T11:31:41Z</dcterms:created>
  <dcterms:modified xsi:type="dcterms:W3CDTF">2015-09-07T11:23:57Z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Приложения.xlsx</vt:lpwstr>
  </property>
</Properties>
</file>