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1475" windowHeight="11640" activeTab="0"/>
  </bookViews>
  <sheets>
    <sheet name="работники УК" sheetId="1" r:id="rId1"/>
    <sheet name="педагоги ДОД" sheetId="2" r:id="rId2"/>
    <sheet name="ВСЕГО для ДК" sheetId="3" r:id="rId3"/>
    <sheet name="прочие работники" sheetId="4" r:id="rId4"/>
    <sheet name="ВСЕГО" sheetId="5" r:id="rId5"/>
  </sheets>
  <definedNames>
    <definedName name="_xlnm.Print_Titles" localSheetId="4">'ВСЕГО'!$5:$5</definedName>
    <definedName name="_xlnm.Print_Titles" localSheetId="2">'ВСЕГО для ДК'!$5:$5</definedName>
    <definedName name="_xlnm.Print_Titles" localSheetId="1">'педагоги ДОД'!$5:$5</definedName>
    <definedName name="_xlnm.Print_Titles" localSheetId="3">'прочие работники'!$5:$5</definedName>
    <definedName name="_xlnm.Print_Titles" localSheetId="0">'работники УК'!$5:$5</definedName>
    <definedName name="_xlnm.Print_Area" localSheetId="4">'ВСЕГО'!$A$1:$K$27</definedName>
    <definedName name="_xlnm.Print_Area" localSheetId="2">'ВСЕГО для ДК'!$A$1:$K$42</definedName>
    <definedName name="_xlnm.Print_Area" localSheetId="1">'педагоги ДОД'!$A$1:$K$45</definedName>
    <definedName name="_xlnm.Print_Area" localSheetId="3">'прочие работники'!$A$1:$K$27</definedName>
    <definedName name="_xlnm.Print_Area" localSheetId="0">'работники УК'!$A$1:$K$45</definedName>
  </definedNames>
  <calcPr fullCalcOnLoad="1"/>
</workbook>
</file>

<file path=xl/sharedStrings.xml><?xml version="1.0" encoding="utf-8"?>
<sst xmlns="http://schemas.openxmlformats.org/spreadsheetml/2006/main" count="381" uniqueCount="71">
  <si>
    <t>Наименование показателей</t>
  </si>
  <si>
    <t>Темп роста к предыдущему году, %</t>
  </si>
  <si>
    <t>Размер начислений на фонд оплаты труда, %</t>
  </si>
  <si>
    <t>в том числе:</t>
  </si>
  <si>
    <t>2014 г.</t>
  </si>
  <si>
    <t>2015 г.</t>
  </si>
  <si>
    <t>2016 г.</t>
  </si>
  <si>
    <t>2017 г.</t>
  </si>
  <si>
    <t>2018 г.</t>
  </si>
  <si>
    <t>2013г.- 2018 г.</t>
  </si>
  <si>
    <t>Средняя заработная плата работников по субъекту Российской Федерации, руб.</t>
  </si>
  <si>
    <t>включая средства, полученные за счет проведения мероприятий по оптимизации, из них:</t>
  </si>
  <si>
    <t>от реструктуризации сети, млн. рублей</t>
  </si>
  <si>
    <t>от оптимизации численности персонала, в том числе административно-управленческого персонала, млн. рублей</t>
  </si>
  <si>
    <t>от сокращения и оптимизации расходов на содержание учреждений, млн. рублей</t>
  </si>
  <si>
    <t>2014 г.- 2016 г.</t>
  </si>
  <si>
    <t>2012 г. факт</t>
  </si>
  <si>
    <t>2013 г. факт</t>
  </si>
  <si>
    <t>Число получателей услуг, чел.</t>
  </si>
  <si>
    <t>Норматив числа получателей услуг на 1 работника отдельной категории (по среднесписочной численности работников) в разрезе субъектов Российской Федерации с учетом региональной специфики</t>
  </si>
  <si>
    <t>за счет средств от приносящей доход деятельности, млн. руб.</t>
  </si>
  <si>
    <t>х</t>
  </si>
  <si>
    <t>Работники учреждений культуры</t>
  </si>
  <si>
    <t>Среднемесячная заработная плата работников учреждений культуры, рублей</t>
  </si>
  <si>
    <t>Среднесписочная численность работников учреждений культуры: человек</t>
  </si>
  <si>
    <t>Категория работников:</t>
  </si>
  <si>
    <t>Фонд оплаты труда с начислениями необходимый, млн. рублей</t>
  </si>
  <si>
    <t>* - в 2013г. прирост фонда оплаты труда с начислениями к 2012 г.</t>
  </si>
  <si>
    <t>Наименование МО:</t>
  </si>
  <si>
    <t xml:space="preserve">Фонд оплаты труда с начислениями, обеспеченный источниками финансирования, млн. рублей </t>
  </si>
  <si>
    <t>за счет средств от приносящей доход деятельности, млн. рублей</t>
  </si>
  <si>
    <t>Соотношение к средней заработной плате по субъекту Российской Федерации, %</t>
  </si>
  <si>
    <t>Штатная численность работников учреждений культуры: человек</t>
  </si>
  <si>
    <t>Прирост фонда оплаты труда с начислениями к 2013 г., млн.руб.*)</t>
  </si>
  <si>
    <t>Численность населения МО, чел.</t>
  </si>
  <si>
    <t>за счет средств бюджета МО, включая дотацию из федерального бюджета, млн. руб.</t>
  </si>
  <si>
    <t>проверочная строка = 0</t>
  </si>
  <si>
    <t>Итого, объем средств, предусмотренный на повышение оплаты труда, млн. руб. (стр. 16+21)</t>
  </si>
  <si>
    <t>Педагогические работники учреждений дополнительного образования детей</t>
  </si>
  <si>
    <t>Число получателей услуг (численность детей и молодежи в возрасте от 5 до 18 лет), чел.</t>
  </si>
  <si>
    <t>Штатная численность педагогических работников учреждений ДОД: человек</t>
  </si>
  <si>
    <t>Среднесписочная численность педагогических работников учреждений ДОД: человек</t>
  </si>
  <si>
    <t>Среднемесячная заработная плата педагогических работников учреждений ДОД, рублей</t>
  </si>
  <si>
    <t>Доля средств от приносящей доход деятельности в фонде заработной платы (план - предложение федерального Министерства), %</t>
  </si>
  <si>
    <t>Прочие работники бюджетной сферы, необозначенные в указах Президента РФ (АУП, вспомогательный и прочий персонал)</t>
  </si>
  <si>
    <t>Штатная численность работников: человек</t>
  </si>
  <si>
    <t>Среднесписочная численность работников: человек</t>
  </si>
  <si>
    <t>Среднемесячная заработная плата работников, обеспеченная источниками финансирования, рублей</t>
  </si>
  <si>
    <t>ВСЕГО для сверки ФОТ</t>
  </si>
  <si>
    <t>за счет средств бюджета МО, млн. рублей</t>
  </si>
  <si>
    <t>ВСЕГО для "дорожной карты"</t>
  </si>
  <si>
    <t>Среднемесячная заработная плата работников, рублей</t>
  </si>
  <si>
    <t>Соотношение объема средств от оптимизации к сумме объема средств, предусмотренного на повышение оплаты труда, % (стр. 17/стр. 22*100%)</t>
  </si>
  <si>
    <t>Дефицит (стр.13-стр.25), млн. рублей</t>
  </si>
  <si>
    <t>Дефицит (стр.10-стр.25), млн. рублей</t>
  </si>
  <si>
    <t>Соотношение объема средств от оптимизации к сумме объема средств, предусмотренного на повышение оплаты труда, % (стр. 14/стр. 22*100%)</t>
  </si>
  <si>
    <t>Средняя заработная плата учителей по субъекту Российской Федерации, руб.</t>
  </si>
  <si>
    <t>Показатели нормативов реализации плана мероприятий ("дорожной карты") "Изменения в отраслях социальной сферы, направленные на повышение эффективности сферы культуры"</t>
  </si>
  <si>
    <t>Приложение 2.1 к плану мероприятий ("дорожной карте") "Изменения в отраслях социальной сферы, направленные на повышение эффективности сферы культуры"</t>
  </si>
  <si>
    <t>Приложение 2.2 к плану мероприятий ("дорожной карте") "Изменения в отраслях социальной сферы, направленные на повышение эффективности сферы культуры"</t>
  </si>
  <si>
    <t>Приложение 2.3 к плану мероприятий ("дорожной карте") "Изменения в отраслях социальной сферы, направленные на повышение эффективности сферы культуры"</t>
  </si>
  <si>
    <t>Приложение 2.4 к плану мероприятий ("дорожной карте") "Изменения в отраслях социальной сферы, направленные на повышение эффективности сферы культуры"</t>
  </si>
  <si>
    <t>Приложение 2.5 к плану мероприятий ("дорожной карте") "Изменения в отраслях социальной сферы, направленные на повышение эффективности сферы культуры"</t>
  </si>
  <si>
    <t>Доля средств от приносящей доход деятельности в фонде заработной платы по работникам учреждений культуры (4% - для МУ, 12,5% - для ГО), %</t>
  </si>
  <si>
    <t>МКУ "Отдел культуры" МР Калтасинский район РБ</t>
  </si>
  <si>
    <t xml:space="preserve"> МБОУ ДОД КалтасинскАЯ ДШИ. МАУ ДО Калтасинская ДШИ</t>
  </si>
  <si>
    <t xml:space="preserve">(Основные работники культуры + педагоги) МКУ "Отдел культуры" МР Калтасинский район РБ </t>
  </si>
  <si>
    <t>МКУ "Отдел культуры" МР Калтасинский район РБ Осн.раб.куль.+ педагог+прочие)</t>
  </si>
  <si>
    <t>Исполнитель: Газизова И.З. 8(34779)4-19-09</t>
  </si>
  <si>
    <t>Руководитель финансового органа МО    ___________________  Курбанова Ф.Ш.</t>
  </si>
  <si>
    <t>Начальник отдела культуры МО __________________________  Ипаев П.М.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</si>
</sst>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_-* #,##0.0_р_._-;\-* #,##0.0_р_._-;_-* &quot;-&quot;??_р_._-;_-@_-"/>
    <numFmt numFmtId="168" formatCode="_-* #,##0_р_._-;\-* #,##0_р_._-;_-* &quot;-&quot;??_р_._-;_-@_-"/>
    <numFmt numFmtId="169" formatCode="_-* #,##0.000_р_._-;\-* #,##0.000_р_._-;_-* &quot;-&quot;??_р_._-;_-@_-"/>
    <numFmt numFmtId="170" formatCode="_-* #,##0.0000_р_._-;\-* #,##0.0000_р_._-;_-* &quot;-&quot;??_р_._-;_-@_-"/>
  </numFmts>
  <fonts count="28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Calibri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24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164" fontId="1" fillId="24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3" fontId="5" fillId="24" borderId="10" xfId="0" applyNumberFormat="1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164" fontId="1" fillId="24" borderId="12" xfId="0" applyNumberFormat="1" applyFont="1" applyFill="1" applyBorder="1" applyAlignment="1">
      <alignment horizontal="center" vertical="center" wrapText="1"/>
    </xf>
    <xf numFmtId="164" fontId="3" fillId="24" borderId="12" xfId="0" applyNumberFormat="1" applyFont="1" applyFill="1" applyBorder="1" applyAlignment="1">
      <alignment horizontal="center" vertical="center" wrapText="1"/>
    </xf>
    <xf numFmtId="164" fontId="3" fillId="24" borderId="13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3" fontId="5" fillId="2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 indent="2"/>
    </xf>
    <xf numFmtId="0" fontId="4" fillId="0" borderId="14" xfId="0" applyFont="1" applyFill="1" applyBorder="1" applyAlignment="1">
      <alignment wrapText="1"/>
    </xf>
    <xf numFmtId="164" fontId="1" fillId="6" borderId="10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 vertical="center" wrapText="1"/>
    </xf>
    <xf numFmtId="165" fontId="5" fillId="22" borderId="10" xfId="0" applyNumberFormat="1" applyFont="1" applyFill="1" applyBorder="1" applyAlignment="1">
      <alignment horizontal="center" vertical="center" wrapText="1"/>
    </xf>
    <xf numFmtId="4" fontId="5" fillId="22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vertical="center" wrapText="1"/>
      <protection/>
    </xf>
    <xf numFmtId="165" fontId="5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6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3" fontId="5" fillId="22" borderId="10" xfId="58" applyFont="1" applyFill="1" applyBorder="1" applyAlignment="1">
      <alignment horizontal="center" vertical="center" wrapText="1"/>
    </xf>
    <xf numFmtId="166" fontId="5" fillId="22" borderId="10" xfId="0" applyNumberFormat="1" applyFont="1" applyFill="1" applyBorder="1" applyAlignment="1">
      <alignment horizontal="center" vertical="center" wrapText="1"/>
    </xf>
    <xf numFmtId="168" fontId="5" fillId="22" borderId="10" xfId="58" applyNumberFormat="1" applyFont="1" applyFill="1" applyBorder="1" applyAlignment="1">
      <alignment vertical="center" wrapText="1"/>
    </xf>
    <xf numFmtId="168" fontId="5" fillId="22" borderId="10" xfId="58" applyNumberFormat="1" applyFont="1" applyFill="1" applyBorder="1" applyAlignment="1">
      <alignment horizontal="center" vertical="center" wrapText="1"/>
    </xf>
    <xf numFmtId="167" fontId="5" fillId="22" borderId="10" xfId="58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45"/>
  <sheetViews>
    <sheetView tabSelected="1" zoomScale="85" zoomScaleNormal="85" zoomScaleSheetLayoutView="85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4" sqref="B34"/>
    </sheetView>
  </sheetViews>
  <sheetFormatPr defaultColWidth="9.140625" defaultRowHeight="15"/>
  <cols>
    <col min="1" max="1" width="5.140625" style="1" customWidth="1"/>
    <col min="2" max="2" width="62.00390625" style="0" customWidth="1"/>
    <col min="3" max="3" width="12.8515625" style="0" customWidth="1"/>
    <col min="4" max="4" width="14.00390625" style="2" customWidth="1"/>
    <col min="5" max="5" width="10.28125" style="0" customWidth="1"/>
    <col min="6" max="10" width="9.8515625" style="0" bestFit="1" customWidth="1"/>
    <col min="11" max="11" width="10.7109375" style="0" customWidth="1"/>
  </cols>
  <sheetData>
    <row r="1" spans="1:13" s="23" customFormat="1" ht="43.5" customHeight="1">
      <c r="A1" s="21"/>
      <c r="B1" s="22"/>
      <c r="D1" s="24"/>
      <c r="E1" s="24"/>
      <c r="F1" s="24"/>
      <c r="G1" s="58" t="s">
        <v>58</v>
      </c>
      <c r="H1" s="58"/>
      <c r="I1" s="58"/>
      <c r="J1" s="58"/>
      <c r="K1" s="58"/>
      <c r="L1" s="26"/>
      <c r="M1" s="25"/>
    </row>
    <row r="2" spans="1:11" s="3" customFormat="1" ht="33" customHeight="1">
      <c r="A2" s="59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" customFormat="1" ht="17.25" customHeight="1">
      <c r="A3" s="56" t="s">
        <v>28</v>
      </c>
      <c r="B3" s="56"/>
      <c r="C3" s="57" t="s">
        <v>64</v>
      </c>
      <c r="D3" s="57"/>
      <c r="E3" s="57"/>
      <c r="F3" s="57"/>
      <c r="G3" s="57"/>
      <c r="H3" s="57"/>
      <c r="I3" s="57"/>
      <c r="J3" s="57"/>
      <c r="K3" s="57"/>
    </row>
    <row r="4" spans="1:11" s="3" customFormat="1" ht="18.75" customHeight="1">
      <c r="A4" s="56" t="s">
        <v>25</v>
      </c>
      <c r="B4" s="56"/>
      <c r="C4" s="57" t="s">
        <v>22</v>
      </c>
      <c r="D4" s="57"/>
      <c r="E4" s="57"/>
      <c r="F4" s="57"/>
      <c r="G4" s="57"/>
      <c r="H4" s="57"/>
      <c r="I4" s="57"/>
      <c r="J4" s="57"/>
      <c r="K4" s="57"/>
    </row>
    <row r="5" spans="1:11" s="27" customFormat="1" ht="31.5">
      <c r="A5" s="5"/>
      <c r="B5" s="6" t="s">
        <v>0</v>
      </c>
      <c r="C5" s="6" t="s">
        <v>16</v>
      </c>
      <c r="D5" s="6" t="s">
        <v>17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36" t="s">
        <v>15</v>
      </c>
      <c r="K5" s="36" t="s">
        <v>9</v>
      </c>
    </row>
    <row r="6" spans="1:11" ht="63">
      <c r="A6" s="7">
        <v>1</v>
      </c>
      <c r="B6" s="8" t="s">
        <v>19</v>
      </c>
      <c r="C6" s="14">
        <f aca="true" t="shared" si="0" ref="C6:I6">C7/C9</f>
        <v>162.26582278481013</v>
      </c>
      <c r="D6" s="14">
        <f t="shared" si="0"/>
        <v>161.08387096774194</v>
      </c>
      <c r="E6" s="14">
        <f t="shared" si="0"/>
        <v>162.84967320261438</v>
      </c>
      <c r="F6" s="14">
        <f t="shared" si="0"/>
        <v>230.22222222222223</v>
      </c>
      <c r="G6" s="14">
        <f t="shared" si="0"/>
        <v>234.16037735849056</v>
      </c>
      <c r="H6" s="14">
        <f t="shared" si="0"/>
        <v>239.44927536231884</v>
      </c>
      <c r="I6" s="14">
        <f t="shared" si="0"/>
        <v>243.72413793103448</v>
      </c>
      <c r="J6" s="37" t="s">
        <v>21</v>
      </c>
      <c r="K6" s="37" t="s">
        <v>21</v>
      </c>
    </row>
    <row r="7" spans="1:11" ht="15.75">
      <c r="A7" s="7">
        <v>2</v>
      </c>
      <c r="B7" s="8" t="s">
        <v>18</v>
      </c>
      <c r="C7" s="29">
        <v>25638</v>
      </c>
      <c r="D7" s="29">
        <v>24968</v>
      </c>
      <c r="E7" s="29">
        <v>24916</v>
      </c>
      <c r="F7" s="29">
        <v>24864</v>
      </c>
      <c r="G7" s="29">
        <v>24821</v>
      </c>
      <c r="H7" s="29">
        <v>24783</v>
      </c>
      <c r="I7" s="29">
        <v>24738</v>
      </c>
      <c r="J7" s="37" t="s">
        <v>21</v>
      </c>
      <c r="K7" s="37" t="s">
        <v>21</v>
      </c>
    </row>
    <row r="8" spans="1:11" ht="23.25" customHeight="1">
      <c r="A8" s="7">
        <v>3</v>
      </c>
      <c r="B8" s="42" t="s">
        <v>32</v>
      </c>
      <c r="C8" s="51">
        <v>192</v>
      </c>
      <c r="D8" s="51">
        <v>174.75</v>
      </c>
      <c r="E8" s="51">
        <v>173.75</v>
      </c>
      <c r="F8" s="51">
        <v>127.25</v>
      </c>
      <c r="G8" s="51">
        <v>125.25</v>
      </c>
      <c r="H8" s="51">
        <v>122.25</v>
      </c>
      <c r="I8" s="51">
        <v>119.75</v>
      </c>
      <c r="J8" s="37"/>
      <c r="K8" s="37"/>
    </row>
    <row r="9" spans="1:11" ht="31.5">
      <c r="A9" s="7">
        <v>4</v>
      </c>
      <c r="B9" s="8" t="s">
        <v>24</v>
      </c>
      <c r="C9" s="40">
        <v>158</v>
      </c>
      <c r="D9" s="40">
        <v>155</v>
      </c>
      <c r="E9" s="40">
        <v>153</v>
      </c>
      <c r="F9" s="40">
        <v>108</v>
      </c>
      <c r="G9" s="40">
        <v>106</v>
      </c>
      <c r="H9" s="40">
        <v>103.5</v>
      </c>
      <c r="I9" s="40">
        <v>101.5</v>
      </c>
      <c r="J9" s="37" t="s">
        <v>21</v>
      </c>
      <c r="K9" s="37" t="s">
        <v>21</v>
      </c>
    </row>
    <row r="10" spans="1:11" ht="21" customHeight="1">
      <c r="A10" s="7">
        <v>5</v>
      </c>
      <c r="B10" s="8" t="s">
        <v>34</v>
      </c>
      <c r="C10" s="29">
        <v>25638</v>
      </c>
      <c r="D10" s="29">
        <v>24968</v>
      </c>
      <c r="E10" s="29">
        <v>24916</v>
      </c>
      <c r="F10" s="29">
        <v>24864</v>
      </c>
      <c r="G10" s="29">
        <v>24821</v>
      </c>
      <c r="H10" s="29">
        <v>24783</v>
      </c>
      <c r="I10" s="29">
        <v>24738</v>
      </c>
      <c r="J10" s="38" t="s">
        <v>21</v>
      </c>
      <c r="K10" s="38" t="s">
        <v>21</v>
      </c>
    </row>
    <row r="11" spans="1:11" ht="31.5">
      <c r="A11" s="7">
        <v>6</v>
      </c>
      <c r="B11" s="34" t="s">
        <v>31</v>
      </c>
      <c r="C11" s="4" t="s">
        <v>21</v>
      </c>
      <c r="D11" s="49">
        <f>D14/D12*100</f>
        <v>50.601153287403854</v>
      </c>
      <c r="E11" s="49">
        <v>59</v>
      </c>
      <c r="F11" s="49">
        <v>65</v>
      </c>
      <c r="G11" s="49">
        <v>74</v>
      </c>
      <c r="H11" s="49">
        <v>85</v>
      </c>
      <c r="I11" s="49">
        <v>100</v>
      </c>
      <c r="J11" s="38" t="s">
        <v>21</v>
      </c>
      <c r="K11" s="38" t="s">
        <v>21</v>
      </c>
    </row>
    <row r="12" spans="1:11" ht="31.5">
      <c r="A12" s="7">
        <v>7</v>
      </c>
      <c r="B12" s="8" t="s">
        <v>10</v>
      </c>
      <c r="C12" s="15">
        <v>20264.7</v>
      </c>
      <c r="D12" s="15">
        <v>22440.2</v>
      </c>
      <c r="E12" s="15">
        <v>25564</v>
      </c>
      <c r="F12" s="15">
        <v>28580</v>
      </c>
      <c r="G12" s="15">
        <v>31719</v>
      </c>
      <c r="H12" s="15">
        <v>35136</v>
      </c>
      <c r="I12" s="15">
        <v>38774</v>
      </c>
      <c r="J12" s="39" t="s">
        <v>21</v>
      </c>
      <c r="K12" s="39" t="s">
        <v>21</v>
      </c>
    </row>
    <row r="13" spans="1:11" ht="15.75">
      <c r="A13" s="7">
        <v>8</v>
      </c>
      <c r="B13" s="8" t="s">
        <v>1</v>
      </c>
      <c r="C13" s="4" t="s">
        <v>21</v>
      </c>
      <c r="D13" s="13">
        <f aca="true" t="shared" si="1" ref="D13:I13">D12/C12*100</f>
        <v>110.73541675919209</v>
      </c>
      <c r="E13" s="13">
        <f t="shared" si="1"/>
        <v>113.92055329275139</v>
      </c>
      <c r="F13" s="13">
        <f t="shared" si="1"/>
        <v>111.79784071350336</v>
      </c>
      <c r="G13" s="13">
        <f t="shared" si="1"/>
        <v>110.98320503848846</v>
      </c>
      <c r="H13" s="13">
        <f t="shared" si="1"/>
        <v>110.77272297361202</v>
      </c>
      <c r="I13" s="13">
        <f t="shared" si="1"/>
        <v>110.35405282331512</v>
      </c>
      <c r="J13" s="39" t="s">
        <v>21</v>
      </c>
      <c r="K13" s="39" t="s">
        <v>21</v>
      </c>
    </row>
    <row r="14" spans="1:11" ht="31.5">
      <c r="A14" s="7">
        <v>9</v>
      </c>
      <c r="B14" s="8" t="s">
        <v>23</v>
      </c>
      <c r="C14" s="54">
        <v>8263</v>
      </c>
      <c r="D14" s="54">
        <v>11355</v>
      </c>
      <c r="E14" s="15">
        <f>E12*E11/100</f>
        <v>15082.76</v>
      </c>
      <c r="F14" s="15">
        <f>F12*F11/100</f>
        <v>18577</v>
      </c>
      <c r="G14" s="15">
        <f>G12*G11/100</f>
        <v>23472.06</v>
      </c>
      <c r="H14" s="15">
        <f>H12*H11/100</f>
        <v>29865.6</v>
      </c>
      <c r="I14" s="15">
        <f>I12*I11/100</f>
        <v>38774</v>
      </c>
      <c r="J14" s="39" t="s">
        <v>21</v>
      </c>
      <c r="K14" s="39" t="s">
        <v>21</v>
      </c>
    </row>
    <row r="15" spans="1:11" ht="15.75">
      <c r="A15" s="7">
        <v>10</v>
      </c>
      <c r="B15" s="8" t="s">
        <v>1</v>
      </c>
      <c r="C15" s="4" t="s">
        <v>21</v>
      </c>
      <c r="D15" s="13">
        <f aca="true" t="shared" si="2" ref="D15:I15">D14/C14*100</f>
        <v>137.41982330872565</v>
      </c>
      <c r="E15" s="13">
        <f t="shared" si="2"/>
        <v>132.829238221048</v>
      </c>
      <c r="F15" s="13">
        <f t="shared" si="2"/>
        <v>123.1671126504698</v>
      </c>
      <c r="G15" s="13">
        <f t="shared" si="2"/>
        <v>126.35011035150994</v>
      </c>
      <c r="H15" s="13">
        <f t="shared" si="2"/>
        <v>127.23893855077056</v>
      </c>
      <c r="I15" s="13">
        <f t="shared" si="2"/>
        <v>129.82829743919427</v>
      </c>
      <c r="J15" s="39" t="s">
        <v>21</v>
      </c>
      <c r="K15" s="39" t="s">
        <v>21</v>
      </c>
    </row>
    <row r="16" spans="1:11" ht="47.25">
      <c r="A16" s="7">
        <v>11</v>
      </c>
      <c r="B16" s="11" t="s">
        <v>63</v>
      </c>
      <c r="C16" s="4" t="s">
        <v>21</v>
      </c>
      <c r="D16" s="43">
        <f>D37/D30*100</f>
        <v>0</v>
      </c>
      <c r="E16" s="40">
        <v>4</v>
      </c>
      <c r="F16" s="40">
        <v>4</v>
      </c>
      <c r="G16" s="40">
        <v>4</v>
      </c>
      <c r="H16" s="40">
        <v>4</v>
      </c>
      <c r="I16" s="40">
        <v>4</v>
      </c>
      <c r="J16" s="39" t="s">
        <v>21</v>
      </c>
      <c r="K16" s="39" t="s">
        <v>21</v>
      </c>
    </row>
    <row r="17" spans="1:11" ht="15.75">
      <c r="A17" s="7">
        <v>12</v>
      </c>
      <c r="B17" s="8" t="s">
        <v>2</v>
      </c>
      <c r="C17" s="4">
        <v>1.302</v>
      </c>
      <c r="D17" s="4">
        <v>1.302</v>
      </c>
      <c r="E17" s="4">
        <v>1.302</v>
      </c>
      <c r="F17" s="4">
        <v>1.302</v>
      </c>
      <c r="G17" s="4">
        <v>1.302</v>
      </c>
      <c r="H17" s="4">
        <v>1.302</v>
      </c>
      <c r="I17" s="4">
        <v>1.302</v>
      </c>
      <c r="J17" s="39" t="s">
        <v>21</v>
      </c>
      <c r="K17" s="39" t="s">
        <v>21</v>
      </c>
    </row>
    <row r="18" spans="1:11" ht="31.5">
      <c r="A18" s="7">
        <v>13</v>
      </c>
      <c r="B18" s="8" t="s">
        <v>26</v>
      </c>
      <c r="C18" s="13">
        <f aca="true" t="shared" si="3" ref="C18:I18">C9*C14*C17*12/1000000</f>
        <v>20.397975696</v>
      </c>
      <c r="D18" s="13">
        <f t="shared" si="3"/>
        <v>27.498630600000002</v>
      </c>
      <c r="E18" s="13">
        <f t="shared" si="3"/>
        <v>36.054915462720004</v>
      </c>
      <c r="F18" s="13">
        <f t="shared" si="3"/>
        <v>31.346681184</v>
      </c>
      <c r="G18" s="13">
        <f t="shared" si="3"/>
        <v>38.87311133664001</v>
      </c>
      <c r="H18" s="13">
        <f t="shared" si="3"/>
        <v>48.2951839104</v>
      </c>
      <c r="I18" s="13">
        <f t="shared" si="3"/>
        <v>61.489205064000004</v>
      </c>
      <c r="J18" s="35">
        <f>SUM(E18:G18)</f>
        <v>106.27470798336002</v>
      </c>
      <c r="K18" s="35">
        <f>SUM(D18:I18)</f>
        <v>243.55772755776002</v>
      </c>
    </row>
    <row r="19" spans="1:11" ht="33" customHeight="1">
      <c r="A19" s="7">
        <v>14</v>
      </c>
      <c r="B19" s="11" t="s">
        <v>33</v>
      </c>
      <c r="C19" s="13" t="s">
        <v>21</v>
      </c>
      <c r="D19" s="13">
        <f>D18-C18</f>
        <v>7.100654904000002</v>
      </c>
      <c r="E19" s="13">
        <f>E18-$D$18</f>
        <v>8.556284862720002</v>
      </c>
      <c r="F19" s="13">
        <f>F18-$D$18</f>
        <v>3.848050583999999</v>
      </c>
      <c r="G19" s="13">
        <f>G18-$D$18</f>
        <v>11.374480736640006</v>
      </c>
      <c r="H19" s="13">
        <f>H18-$D$18</f>
        <v>20.796553310399997</v>
      </c>
      <c r="I19" s="13">
        <f>I18-$D$18</f>
        <v>33.990574464000005</v>
      </c>
      <c r="J19" s="35">
        <f>SUM(E19:G19)</f>
        <v>23.778816183360007</v>
      </c>
      <c r="K19" s="35">
        <f>SUM(D19:I19)</f>
        <v>85.66659886176001</v>
      </c>
    </row>
    <row r="20" spans="1:11" ht="15.75">
      <c r="A20" s="7">
        <v>15</v>
      </c>
      <c r="B20" s="8" t="s">
        <v>3</v>
      </c>
      <c r="C20" s="13"/>
      <c r="D20" s="16"/>
      <c r="E20" s="17"/>
      <c r="F20" s="17"/>
      <c r="G20" s="17"/>
      <c r="H20" s="17"/>
      <c r="I20" s="17"/>
      <c r="J20" s="18"/>
      <c r="K20" s="19"/>
    </row>
    <row r="21" spans="1:11" ht="31.5">
      <c r="A21" s="7">
        <v>16</v>
      </c>
      <c r="B21" s="9" t="s">
        <v>35</v>
      </c>
      <c r="C21" s="13" t="s">
        <v>21</v>
      </c>
      <c r="D21" s="20">
        <f aca="true" t="shared" si="4" ref="D21:I21">D19-D26</f>
        <v>7.100654904000002</v>
      </c>
      <c r="E21" s="20">
        <f t="shared" si="4"/>
        <v>7.114088244211201</v>
      </c>
      <c r="F21" s="20">
        <f t="shared" si="4"/>
        <v>2.594183336639999</v>
      </c>
      <c r="G21" s="20">
        <f t="shared" si="4"/>
        <v>9.819556283174405</v>
      </c>
      <c r="H21" s="20">
        <f t="shared" si="4"/>
        <v>18.864745953984</v>
      </c>
      <c r="I21" s="20">
        <f t="shared" si="4"/>
        <v>31.531006261440005</v>
      </c>
      <c r="J21" s="35">
        <f aca="true" t="shared" si="5" ref="J21:J27">SUM(E21:G21)</f>
        <v>19.527827864025603</v>
      </c>
      <c r="K21" s="35">
        <f aca="true" t="shared" si="6" ref="K21:K27">SUM(D21:I21)</f>
        <v>77.02423498344962</v>
      </c>
    </row>
    <row r="22" spans="1:11" ht="36.75" customHeight="1">
      <c r="A22" s="7">
        <v>17</v>
      </c>
      <c r="B22" s="10" t="s">
        <v>11</v>
      </c>
      <c r="C22" s="13" t="s">
        <v>21</v>
      </c>
      <c r="D22" s="13">
        <f aca="true" t="shared" si="7" ref="D22:I22">D23+D24+D25</f>
        <v>0</v>
      </c>
      <c r="E22" s="13">
        <f t="shared" si="7"/>
        <v>0.1</v>
      </c>
      <c r="F22" s="13">
        <f t="shared" si="7"/>
        <v>0.5</v>
      </c>
      <c r="G22" s="13">
        <f t="shared" si="7"/>
        <v>0.3</v>
      </c>
      <c r="H22" s="13">
        <f t="shared" si="7"/>
        <v>0.5</v>
      </c>
      <c r="I22" s="13">
        <f t="shared" si="7"/>
        <v>0.5</v>
      </c>
      <c r="J22" s="35">
        <f t="shared" si="5"/>
        <v>0.8999999999999999</v>
      </c>
      <c r="K22" s="35">
        <f t="shared" si="6"/>
        <v>1.9</v>
      </c>
    </row>
    <row r="23" spans="1:11" ht="15.75">
      <c r="A23" s="7">
        <v>18</v>
      </c>
      <c r="B23" s="10" t="s">
        <v>12</v>
      </c>
      <c r="C23" s="13" t="s">
        <v>21</v>
      </c>
      <c r="D23" s="20">
        <f aca="true" t="shared" si="8" ref="D23:I23">D34-$D$34</f>
        <v>0</v>
      </c>
      <c r="E23" s="20">
        <f t="shared" si="8"/>
        <v>0</v>
      </c>
      <c r="F23" s="20">
        <f t="shared" si="8"/>
        <v>0</v>
      </c>
      <c r="G23" s="20">
        <f t="shared" si="8"/>
        <v>0</v>
      </c>
      <c r="H23" s="20">
        <f t="shared" si="8"/>
        <v>0</v>
      </c>
      <c r="I23" s="20">
        <f t="shared" si="8"/>
        <v>0.1</v>
      </c>
      <c r="J23" s="35">
        <f t="shared" si="5"/>
        <v>0</v>
      </c>
      <c r="K23" s="35">
        <f t="shared" si="6"/>
        <v>0.1</v>
      </c>
    </row>
    <row r="24" spans="1:11" ht="33.75" customHeight="1">
      <c r="A24" s="7">
        <v>19</v>
      </c>
      <c r="B24" s="10" t="s">
        <v>13</v>
      </c>
      <c r="C24" s="13" t="s">
        <v>21</v>
      </c>
      <c r="D24" s="20">
        <f aca="true" t="shared" si="9" ref="D24:I24">D35-$D$35</f>
        <v>0</v>
      </c>
      <c r="E24" s="20">
        <f t="shared" si="9"/>
        <v>0.1</v>
      </c>
      <c r="F24" s="20">
        <f t="shared" si="9"/>
        <v>0.5</v>
      </c>
      <c r="G24" s="20">
        <f t="shared" si="9"/>
        <v>0.3</v>
      </c>
      <c r="H24" s="20">
        <f t="shared" si="9"/>
        <v>0.5</v>
      </c>
      <c r="I24" s="20">
        <f t="shared" si="9"/>
        <v>0.4</v>
      </c>
      <c r="J24" s="35">
        <f t="shared" si="5"/>
        <v>0.8999999999999999</v>
      </c>
      <c r="K24" s="35">
        <f t="shared" si="6"/>
        <v>1.7999999999999998</v>
      </c>
    </row>
    <row r="25" spans="1:11" ht="31.5">
      <c r="A25" s="7">
        <v>20</v>
      </c>
      <c r="B25" s="10" t="s">
        <v>14</v>
      </c>
      <c r="C25" s="13" t="s">
        <v>21</v>
      </c>
      <c r="D25" s="20">
        <f aca="true" t="shared" si="10" ref="D25:I25">D36-$D$36</f>
        <v>0</v>
      </c>
      <c r="E25" s="20">
        <f t="shared" si="10"/>
        <v>0</v>
      </c>
      <c r="F25" s="20">
        <f t="shared" si="10"/>
        <v>0</v>
      </c>
      <c r="G25" s="20">
        <f t="shared" si="10"/>
        <v>0</v>
      </c>
      <c r="H25" s="20">
        <f t="shared" si="10"/>
        <v>0</v>
      </c>
      <c r="I25" s="20">
        <f t="shared" si="10"/>
        <v>0</v>
      </c>
      <c r="J25" s="35">
        <f t="shared" si="5"/>
        <v>0</v>
      </c>
      <c r="K25" s="35">
        <f t="shared" si="6"/>
        <v>0</v>
      </c>
    </row>
    <row r="26" spans="1:11" ht="30" customHeight="1">
      <c r="A26" s="7">
        <v>21</v>
      </c>
      <c r="B26" s="8" t="s">
        <v>20</v>
      </c>
      <c r="C26" s="13" t="s">
        <v>21</v>
      </c>
      <c r="D26" s="20">
        <f>D37-C37</f>
        <v>0</v>
      </c>
      <c r="E26" s="20">
        <f>E37-$D$37</f>
        <v>1.4421966185088002</v>
      </c>
      <c r="F26" s="20">
        <f>F37-$D$37</f>
        <v>1.25386724736</v>
      </c>
      <c r="G26" s="20">
        <f>G37-$D$37</f>
        <v>1.5549244534656004</v>
      </c>
      <c r="H26" s="20">
        <f>H37-$D$37</f>
        <v>1.9318073564159999</v>
      </c>
      <c r="I26" s="20">
        <f>I37-$D$37</f>
        <v>2.4595682025600003</v>
      </c>
      <c r="J26" s="35">
        <f t="shared" si="5"/>
        <v>4.2509883193344</v>
      </c>
      <c r="K26" s="35">
        <f t="shared" si="6"/>
        <v>8.6423638783104</v>
      </c>
    </row>
    <row r="27" spans="1:11" ht="36.75" customHeight="1">
      <c r="A27" s="7">
        <v>22</v>
      </c>
      <c r="B27" s="11" t="s">
        <v>37</v>
      </c>
      <c r="C27" s="13" t="s">
        <v>21</v>
      </c>
      <c r="D27" s="20">
        <f aca="true" t="shared" si="11" ref="D27:I27">D21+D26</f>
        <v>7.100654904000002</v>
      </c>
      <c r="E27" s="20">
        <f t="shared" si="11"/>
        <v>8.556284862720002</v>
      </c>
      <c r="F27" s="20">
        <f t="shared" si="11"/>
        <v>3.848050583999999</v>
      </c>
      <c r="G27" s="20">
        <f t="shared" si="11"/>
        <v>11.374480736640006</v>
      </c>
      <c r="H27" s="20">
        <f t="shared" si="11"/>
        <v>20.7965533104</v>
      </c>
      <c r="I27" s="20">
        <f t="shared" si="11"/>
        <v>33.990574464000005</v>
      </c>
      <c r="J27" s="35">
        <f t="shared" si="5"/>
        <v>23.778816183360007</v>
      </c>
      <c r="K27" s="35">
        <f t="shared" si="6"/>
        <v>85.66659886176001</v>
      </c>
    </row>
    <row r="28" spans="1:11" ht="49.5" customHeight="1">
      <c r="A28" s="7">
        <v>23</v>
      </c>
      <c r="B28" s="12" t="s">
        <v>52</v>
      </c>
      <c r="C28" s="13" t="s">
        <v>21</v>
      </c>
      <c r="D28" s="20">
        <f aca="true" t="shared" si="12" ref="D28:K28">D22/D27*100</f>
        <v>0</v>
      </c>
      <c r="E28" s="20">
        <f t="shared" si="12"/>
        <v>1.1687315418366107</v>
      </c>
      <c r="F28" s="20">
        <f t="shared" si="12"/>
        <v>12.993592186105216</v>
      </c>
      <c r="G28" s="20">
        <f t="shared" si="12"/>
        <v>2.6374830372135234</v>
      </c>
      <c r="H28" s="20">
        <f t="shared" si="12"/>
        <v>2.404244552148738</v>
      </c>
      <c r="I28" s="20">
        <f t="shared" si="12"/>
        <v>1.4709960272356046</v>
      </c>
      <c r="J28" s="35">
        <f t="shared" si="12"/>
        <v>3.7848814384199825</v>
      </c>
      <c r="K28" s="35">
        <f t="shared" si="12"/>
        <v>2.2179005881464087</v>
      </c>
    </row>
    <row r="29" spans="1:11" ht="15" customHeight="1">
      <c r="A29" s="7">
        <v>24</v>
      </c>
      <c r="B29" s="11" t="s">
        <v>53</v>
      </c>
      <c r="C29" s="20" t="s">
        <v>21</v>
      </c>
      <c r="D29" s="20">
        <f aca="true" t="shared" si="13" ref="D29:I29">D18-D30</f>
        <v>-0.0013693999999979667</v>
      </c>
      <c r="E29" s="20">
        <f t="shared" si="13"/>
        <v>14.502718844211206</v>
      </c>
      <c r="F29" s="20">
        <f t="shared" si="13"/>
        <v>13.782813936640004</v>
      </c>
      <c r="G29" s="20">
        <f t="shared" si="13"/>
        <v>21.00818688317441</v>
      </c>
      <c r="H29" s="20">
        <f t="shared" si="13"/>
        <v>30.053376553984002</v>
      </c>
      <c r="I29" s="20">
        <f t="shared" si="13"/>
        <v>42.71963686144001</v>
      </c>
      <c r="J29" s="35">
        <f>SUM(E29:G29)</f>
        <v>49.293719664025616</v>
      </c>
      <c r="K29" s="35">
        <f>SUM(D29:I29)</f>
        <v>122.06536367944963</v>
      </c>
    </row>
    <row r="30" spans="1:11" ht="30" customHeight="1">
      <c r="A30" s="7">
        <v>25</v>
      </c>
      <c r="B30" s="30" t="s">
        <v>29</v>
      </c>
      <c r="C30" s="20">
        <f aca="true" t="shared" si="14" ref="C30:I30">C32+C37</f>
        <v>20.44</v>
      </c>
      <c r="D30" s="20">
        <f t="shared" si="14"/>
        <v>27.5</v>
      </c>
      <c r="E30" s="20">
        <f t="shared" si="14"/>
        <v>21.5521966185088</v>
      </c>
      <c r="F30" s="20">
        <f t="shared" si="14"/>
        <v>17.563867247359997</v>
      </c>
      <c r="G30" s="20">
        <f t="shared" si="14"/>
        <v>17.864924453465598</v>
      </c>
      <c r="H30" s="20">
        <f t="shared" si="14"/>
        <v>18.241807356415997</v>
      </c>
      <c r="I30" s="20">
        <f t="shared" si="14"/>
        <v>18.76956820256</v>
      </c>
      <c r="J30" s="35">
        <f>SUM(E30:G30)</f>
        <v>56.980988319334394</v>
      </c>
      <c r="K30" s="35">
        <f>SUM(D30:I30)</f>
        <v>121.49236387831037</v>
      </c>
    </row>
    <row r="31" spans="1:11" ht="16.5" customHeight="1">
      <c r="A31" s="7">
        <v>26</v>
      </c>
      <c r="B31" s="31" t="s">
        <v>3</v>
      </c>
      <c r="C31" s="20"/>
      <c r="D31" s="20"/>
      <c r="E31" s="20"/>
      <c r="F31" s="20"/>
      <c r="G31" s="20"/>
      <c r="H31" s="20"/>
      <c r="I31" s="20"/>
      <c r="J31" s="35"/>
      <c r="K31" s="35"/>
    </row>
    <row r="32" spans="1:11" ht="16.5" customHeight="1">
      <c r="A32" s="7">
        <v>27</v>
      </c>
      <c r="B32" s="32" t="s">
        <v>49</v>
      </c>
      <c r="C32" s="41">
        <v>20.44</v>
      </c>
      <c r="D32" s="51">
        <v>27.5</v>
      </c>
      <c r="E32" s="51">
        <v>20.11</v>
      </c>
      <c r="F32" s="51">
        <v>16.31</v>
      </c>
      <c r="G32" s="51">
        <v>16.31</v>
      </c>
      <c r="H32" s="51">
        <v>16.31</v>
      </c>
      <c r="I32" s="51">
        <v>16.31</v>
      </c>
      <c r="J32" s="35">
        <f aca="true" t="shared" si="15" ref="J32:J38">SUM(E32:G32)</f>
        <v>52.730000000000004</v>
      </c>
      <c r="K32" s="35">
        <f aca="true" t="shared" si="16" ref="K32:K38">SUM(D32:I32)</f>
        <v>112.85000000000001</v>
      </c>
    </row>
    <row r="33" spans="1:11" ht="35.25" customHeight="1">
      <c r="A33" s="7">
        <v>28</v>
      </c>
      <c r="B33" s="33" t="s">
        <v>11</v>
      </c>
      <c r="C33" s="20" t="s">
        <v>21</v>
      </c>
      <c r="D33" s="13">
        <f aca="true" t="shared" si="17" ref="D33:I33">D34+D35+D36</f>
        <v>0</v>
      </c>
      <c r="E33" s="13">
        <f t="shared" si="17"/>
        <v>0.1</v>
      </c>
      <c r="F33" s="13">
        <f t="shared" si="17"/>
        <v>0.5</v>
      </c>
      <c r="G33" s="13">
        <f t="shared" si="17"/>
        <v>0.3</v>
      </c>
      <c r="H33" s="13">
        <f t="shared" si="17"/>
        <v>0.5</v>
      </c>
      <c r="I33" s="13">
        <f t="shared" si="17"/>
        <v>0.5</v>
      </c>
      <c r="J33" s="35">
        <f t="shared" si="15"/>
        <v>0.8999999999999999</v>
      </c>
      <c r="K33" s="35">
        <f t="shared" si="16"/>
        <v>1.9</v>
      </c>
    </row>
    <row r="34" spans="1:11" ht="24" customHeight="1">
      <c r="A34" s="7">
        <v>29</v>
      </c>
      <c r="B34" s="33" t="s">
        <v>12</v>
      </c>
      <c r="C34" s="20" t="s">
        <v>21</v>
      </c>
      <c r="D34" s="40"/>
      <c r="E34" s="40"/>
      <c r="F34" s="40"/>
      <c r="G34" s="40"/>
      <c r="H34" s="40"/>
      <c r="I34" s="40">
        <v>0.1</v>
      </c>
      <c r="J34" s="35">
        <f t="shared" si="15"/>
        <v>0</v>
      </c>
      <c r="K34" s="35">
        <f t="shared" si="16"/>
        <v>0.1</v>
      </c>
    </row>
    <row r="35" spans="1:11" ht="45" customHeight="1">
      <c r="A35" s="7">
        <v>30</v>
      </c>
      <c r="B35" s="33" t="s">
        <v>13</v>
      </c>
      <c r="C35" s="20" t="s">
        <v>21</v>
      </c>
      <c r="D35" s="40"/>
      <c r="E35" s="40">
        <v>0.1</v>
      </c>
      <c r="F35" s="40">
        <v>0.5</v>
      </c>
      <c r="G35" s="40">
        <v>0.3</v>
      </c>
      <c r="H35" s="40">
        <v>0.5</v>
      </c>
      <c r="I35" s="40">
        <v>0.4</v>
      </c>
      <c r="J35" s="35">
        <f t="shared" si="15"/>
        <v>0.8999999999999999</v>
      </c>
      <c r="K35" s="35">
        <f t="shared" si="16"/>
        <v>1.7999999999999998</v>
      </c>
    </row>
    <row r="36" spans="1:11" ht="33" customHeight="1">
      <c r="A36" s="7">
        <v>31</v>
      </c>
      <c r="B36" s="33" t="s">
        <v>14</v>
      </c>
      <c r="C36" s="20" t="s">
        <v>21</v>
      </c>
      <c r="D36" s="40"/>
      <c r="E36" s="40"/>
      <c r="F36" s="40"/>
      <c r="G36" s="40"/>
      <c r="H36" s="40"/>
      <c r="I36" s="40"/>
      <c r="J36" s="35">
        <f t="shared" si="15"/>
        <v>0</v>
      </c>
      <c r="K36" s="35">
        <f t="shared" si="16"/>
        <v>0</v>
      </c>
    </row>
    <row r="37" spans="1:11" ht="33" customHeight="1">
      <c r="A37" s="7">
        <v>32</v>
      </c>
      <c r="B37" s="32" t="s">
        <v>30</v>
      </c>
      <c r="C37" s="41"/>
      <c r="D37" s="52"/>
      <c r="E37" s="20">
        <f>E18*E16/100</f>
        <v>1.4421966185088002</v>
      </c>
      <c r="F37" s="20">
        <f>F18*F16/100</f>
        <v>1.25386724736</v>
      </c>
      <c r="G37" s="20">
        <f>G18*G16/100</f>
        <v>1.5549244534656004</v>
      </c>
      <c r="H37" s="20">
        <f>H18*H16/100</f>
        <v>1.9318073564159999</v>
      </c>
      <c r="I37" s="20">
        <f>I18*I16/100</f>
        <v>2.4595682025600003</v>
      </c>
      <c r="J37" s="35">
        <f t="shared" si="15"/>
        <v>4.2509883193344</v>
      </c>
      <c r="K37" s="35">
        <f t="shared" si="16"/>
        <v>8.6423638783104</v>
      </c>
    </row>
    <row r="38" spans="1:11" ht="16.5" customHeight="1">
      <c r="A38" s="7"/>
      <c r="B38" s="47" t="s">
        <v>36</v>
      </c>
      <c r="C38" s="44">
        <f>C30-C18</f>
        <v>0.04202430400000168</v>
      </c>
      <c r="D38" s="44">
        <f>D30-D18</f>
        <v>0.0013693999999979667</v>
      </c>
      <c r="E38" s="45">
        <f>E18-E30-E29</f>
        <v>0</v>
      </c>
      <c r="F38" s="45">
        <f>F18-F30-F29</f>
        <v>0</v>
      </c>
      <c r="G38" s="45">
        <f>G18-G30-G29</f>
        <v>0</v>
      </c>
      <c r="H38" s="45">
        <f>H18-H30-H29</f>
        <v>0</v>
      </c>
      <c r="I38" s="45">
        <f>I18-I30-I29</f>
        <v>0</v>
      </c>
      <c r="J38" s="46">
        <f t="shared" si="15"/>
        <v>0</v>
      </c>
      <c r="K38" s="46">
        <f t="shared" si="16"/>
        <v>0.0013693999999979667</v>
      </c>
    </row>
    <row r="39" ht="24" customHeight="1">
      <c r="B39" s="28" t="s">
        <v>27</v>
      </c>
    </row>
    <row r="41" ht="25.5" customHeight="1">
      <c r="A41" s="48" t="s">
        <v>69</v>
      </c>
    </row>
    <row r="42" ht="15">
      <c r="A42" s="48"/>
    </row>
    <row r="43" ht="15">
      <c r="A43" s="48" t="s">
        <v>70</v>
      </c>
    </row>
    <row r="44" ht="15">
      <c r="A44" s="48"/>
    </row>
    <row r="45" ht="15">
      <c r="A45" s="48" t="s">
        <v>68</v>
      </c>
    </row>
  </sheetData>
  <sheetProtection/>
  <mergeCells count="6">
    <mergeCell ref="A4:B4"/>
    <mergeCell ref="C4:K4"/>
    <mergeCell ref="G1:K1"/>
    <mergeCell ref="A2:K2"/>
    <mergeCell ref="A3:B3"/>
    <mergeCell ref="C3:K3"/>
  </mergeCells>
  <printOptions horizontalCentered="1"/>
  <pageMargins left="0.2362204724409449" right="0.2362204724409449" top="0.5511811023622047" bottom="0.3937007874015748" header="0.31496062992125984" footer="0"/>
  <pageSetup fitToHeight="2" horizontalDpi="600" verticalDpi="600" orientation="landscape" paperSize="9" scale="75" r:id="rId1"/>
  <rowBreaks count="1" manualBreakCount="1">
    <brk id="2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M45"/>
  <sheetViews>
    <sheetView zoomScale="85" zoomScaleNormal="85" zoomScaleSheetLayoutView="85" zoomScalePageLayoutView="0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6" sqref="H16"/>
    </sheetView>
  </sheetViews>
  <sheetFormatPr defaultColWidth="9.140625" defaultRowHeight="15"/>
  <cols>
    <col min="1" max="1" width="5.140625" style="1" customWidth="1"/>
    <col min="2" max="2" width="62.00390625" style="0" customWidth="1"/>
    <col min="3" max="3" width="10.57421875" style="0" customWidth="1"/>
    <col min="4" max="4" width="10.28125" style="2" customWidth="1"/>
    <col min="5" max="5" width="10.28125" style="0" customWidth="1"/>
    <col min="6" max="10" width="9.8515625" style="0" bestFit="1" customWidth="1"/>
    <col min="11" max="11" width="10.7109375" style="0" customWidth="1"/>
  </cols>
  <sheetData>
    <row r="1" spans="1:13" s="23" customFormat="1" ht="42" customHeight="1">
      <c r="A1" s="21"/>
      <c r="B1" s="22"/>
      <c r="D1" s="24"/>
      <c r="E1" s="24"/>
      <c r="F1" s="24"/>
      <c r="G1" s="58" t="s">
        <v>59</v>
      </c>
      <c r="H1" s="58"/>
      <c r="I1" s="58"/>
      <c r="J1" s="58"/>
      <c r="K1" s="58"/>
      <c r="L1" s="26"/>
      <c r="M1" s="25"/>
    </row>
    <row r="2" spans="1:11" s="3" customFormat="1" ht="34.5" customHeight="1">
      <c r="A2" s="59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" customFormat="1" ht="17.25" customHeight="1">
      <c r="A3" s="56" t="s">
        <v>28</v>
      </c>
      <c r="B3" s="56"/>
      <c r="C3" s="57" t="s">
        <v>65</v>
      </c>
      <c r="D3" s="57"/>
      <c r="E3" s="57"/>
      <c r="F3" s="57"/>
      <c r="G3" s="57"/>
      <c r="H3" s="57"/>
      <c r="I3" s="57"/>
      <c r="J3" s="57"/>
      <c r="K3" s="57"/>
    </row>
    <row r="4" spans="1:11" s="3" customFormat="1" ht="18.75" customHeight="1">
      <c r="A4" s="56" t="s">
        <v>25</v>
      </c>
      <c r="B4" s="56"/>
      <c r="C4" s="57" t="s">
        <v>38</v>
      </c>
      <c r="D4" s="57"/>
      <c r="E4" s="57"/>
      <c r="F4" s="57"/>
      <c r="G4" s="57"/>
      <c r="H4" s="57"/>
      <c r="I4" s="57"/>
      <c r="J4" s="57"/>
      <c r="K4" s="57"/>
    </row>
    <row r="5" spans="1:11" s="27" customFormat="1" ht="31.5">
      <c r="A5" s="5"/>
      <c r="B5" s="6" t="s">
        <v>0</v>
      </c>
      <c r="C5" s="6" t="s">
        <v>16</v>
      </c>
      <c r="D5" s="6" t="s">
        <v>17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36" t="s">
        <v>15</v>
      </c>
      <c r="K5" s="36" t="s">
        <v>9</v>
      </c>
    </row>
    <row r="6" spans="1:11" ht="63">
      <c r="A6" s="7">
        <v>1</v>
      </c>
      <c r="B6" s="8" t="s">
        <v>19</v>
      </c>
      <c r="C6" s="14">
        <f aca="true" t="shared" si="0" ref="C6:I6">C7/C9</f>
        <v>13.5</v>
      </c>
      <c r="D6" s="14">
        <f t="shared" si="0"/>
        <v>16.470588235294116</v>
      </c>
      <c r="E6" s="14">
        <f t="shared" si="0"/>
        <v>14.523809523809524</v>
      </c>
      <c r="F6" s="14">
        <f t="shared" si="0"/>
        <v>14.523809523809524</v>
      </c>
      <c r="G6" s="14">
        <f t="shared" si="0"/>
        <v>14.523809523809524</v>
      </c>
      <c r="H6" s="14">
        <f t="shared" si="0"/>
        <v>14.523809523809524</v>
      </c>
      <c r="I6" s="14">
        <f t="shared" si="0"/>
        <v>14.523809523809524</v>
      </c>
      <c r="J6" s="37" t="s">
        <v>21</v>
      </c>
      <c r="K6" s="37" t="s">
        <v>21</v>
      </c>
    </row>
    <row r="7" spans="1:11" ht="31.5">
      <c r="A7" s="7">
        <v>2</v>
      </c>
      <c r="B7" s="8" t="s">
        <v>39</v>
      </c>
      <c r="C7" s="29">
        <v>270</v>
      </c>
      <c r="D7" s="29">
        <v>280</v>
      </c>
      <c r="E7" s="29">
        <v>305</v>
      </c>
      <c r="F7" s="29">
        <v>305</v>
      </c>
      <c r="G7" s="29">
        <v>305</v>
      </c>
      <c r="H7" s="29">
        <v>305</v>
      </c>
      <c r="I7" s="29">
        <v>305</v>
      </c>
      <c r="J7" s="37" t="s">
        <v>21</v>
      </c>
      <c r="K7" s="37" t="s">
        <v>21</v>
      </c>
    </row>
    <row r="8" spans="1:11" ht="31.5" customHeight="1">
      <c r="A8" s="7">
        <v>3</v>
      </c>
      <c r="B8" s="42" t="s">
        <v>40</v>
      </c>
      <c r="C8" s="29">
        <v>31</v>
      </c>
      <c r="D8" s="29">
        <v>31</v>
      </c>
      <c r="E8" s="29">
        <v>31</v>
      </c>
      <c r="F8" s="29">
        <v>31</v>
      </c>
      <c r="G8" s="29">
        <v>31</v>
      </c>
      <c r="H8" s="29">
        <v>31</v>
      </c>
      <c r="I8" s="29">
        <v>31</v>
      </c>
      <c r="J8" s="37"/>
      <c r="K8" s="37"/>
    </row>
    <row r="9" spans="1:11" ht="31.5">
      <c r="A9" s="7">
        <v>4</v>
      </c>
      <c r="B9" s="8" t="s">
        <v>41</v>
      </c>
      <c r="C9" s="53">
        <v>20</v>
      </c>
      <c r="D9" s="53">
        <v>17</v>
      </c>
      <c r="E9" s="53">
        <v>21</v>
      </c>
      <c r="F9" s="53">
        <v>21</v>
      </c>
      <c r="G9" s="53">
        <v>21</v>
      </c>
      <c r="H9" s="53">
        <v>21</v>
      </c>
      <c r="I9" s="53">
        <v>21</v>
      </c>
      <c r="J9" s="37" t="s">
        <v>21</v>
      </c>
      <c r="K9" s="37" t="s">
        <v>21</v>
      </c>
    </row>
    <row r="10" spans="1:11" ht="21" customHeight="1">
      <c r="A10" s="7">
        <v>5</v>
      </c>
      <c r="B10" s="8" t="s">
        <v>34</v>
      </c>
      <c r="C10" s="29">
        <v>25638</v>
      </c>
      <c r="D10" s="29">
        <v>24968</v>
      </c>
      <c r="E10" s="29">
        <v>24916</v>
      </c>
      <c r="F10" s="29">
        <v>24864</v>
      </c>
      <c r="G10" s="29">
        <v>24821</v>
      </c>
      <c r="H10" s="29">
        <v>24783</v>
      </c>
      <c r="I10" s="29">
        <v>24738</v>
      </c>
      <c r="J10" s="38" t="s">
        <v>21</v>
      </c>
      <c r="K10" s="38" t="s">
        <v>21</v>
      </c>
    </row>
    <row r="11" spans="1:11" ht="31.5">
      <c r="A11" s="7">
        <v>6</v>
      </c>
      <c r="B11" s="34" t="s">
        <v>31</v>
      </c>
      <c r="C11" s="4" t="s">
        <v>21</v>
      </c>
      <c r="D11" s="49">
        <f>D14/D12*100</f>
        <v>74.39962781659263</v>
      </c>
      <c r="E11" s="41">
        <v>80</v>
      </c>
      <c r="F11" s="41">
        <v>85</v>
      </c>
      <c r="G11" s="41">
        <v>90</v>
      </c>
      <c r="H11" s="41">
        <v>100</v>
      </c>
      <c r="I11" s="41">
        <v>100</v>
      </c>
      <c r="J11" s="38" t="s">
        <v>21</v>
      </c>
      <c r="K11" s="38" t="s">
        <v>21</v>
      </c>
    </row>
    <row r="12" spans="1:11" ht="31.5">
      <c r="A12" s="7">
        <v>7</v>
      </c>
      <c r="B12" s="8" t="s">
        <v>56</v>
      </c>
      <c r="C12" s="15">
        <v>20264.7</v>
      </c>
      <c r="D12" s="15">
        <v>24289.1</v>
      </c>
      <c r="E12" s="15">
        <v>26407.611999999997</v>
      </c>
      <c r="F12" s="15">
        <v>29523.14</v>
      </c>
      <c r="G12" s="15">
        <v>32765.727</v>
      </c>
      <c r="H12" s="15">
        <v>36295.488</v>
      </c>
      <c r="I12" s="15">
        <v>40053.541999999994</v>
      </c>
      <c r="J12" s="39" t="s">
        <v>21</v>
      </c>
      <c r="K12" s="39" t="s">
        <v>21</v>
      </c>
    </row>
    <row r="13" spans="1:11" ht="15.75">
      <c r="A13" s="7">
        <v>8</v>
      </c>
      <c r="B13" s="8" t="s">
        <v>1</v>
      </c>
      <c r="C13" s="4" t="s">
        <v>21</v>
      </c>
      <c r="D13" s="13">
        <f aca="true" t="shared" si="1" ref="D13:I13">D12/C12*100</f>
        <v>119.85916396492422</v>
      </c>
      <c r="E13" s="13">
        <f t="shared" si="1"/>
        <v>108.72206874688646</v>
      </c>
      <c r="F13" s="13">
        <f t="shared" si="1"/>
        <v>111.79784071350338</v>
      </c>
      <c r="G13" s="13">
        <f t="shared" si="1"/>
        <v>110.98320503848844</v>
      </c>
      <c r="H13" s="13">
        <f t="shared" si="1"/>
        <v>110.77272297361202</v>
      </c>
      <c r="I13" s="13">
        <f t="shared" si="1"/>
        <v>110.35405282331512</v>
      </c>
      <c r="J13" s="39" t="s">
        <v>21</v>
      </c>
      <c r="K13" s="39" t="s">
        <v>21</v>
      </c>
    </row>
    <row r="14" spans="1:11" ht="31.5">
      <c r="A14" s="7">
        <v>9</v>
      </c>
      <c r="B14" s="8" t="s">
        <v>42</v>
      </c>
      <c r="C14" s="29">
        <v>13344</v>
      </c>
      <c r="D14" s="29">
        <v>18071</v>
      </c>
      <c r="E14" s="15">
        <f>E12*E11/100</f>
        <v>21126.0896</v>
      </c>
      <c r="F14" s="15">
        <f>F12*F11/100</f>
        <v>25094.668999999998</v>
      </c>
      <c r="G14" s="15">
        <f>G12*G11/100</f>
        <v>29489.1543</v>
      </c>
      <c r="H14" s="15">
        <f>H12*H11/100</f>
        <v>36295.488</v>
      </c>
      <c r="I14" s="15">
        <f>I12*I11/100</f>
        <v>40053.541999999994</v>
      </c>
      <c r="J14" s="39" t="s">
        <v>21</v>
      </c>
      <c r="K14" s="39" t="s">
        <v>21</v>
      </c>
    </row>
    <row r="15" spans="1:11" ht="15.75">
      <c r="A15" s="7">
        <v>10</v>
      </c>
      <c r="B15" s="8" t="s">
        <v>1</v>
      </c>
      <c r="C15" s="4" t="s">
        <v>21</v>
      </c>
      <c r="D15" s="13">
        <f aca="true" t="shared" si="2" ref="D15:I15">D14/C14*100</f>
        <v>135.42416067146283</v>
      </c>
      <c r="E15" s="13">
        <f t="shared" si="2"/>
        <v>116.90603508383597</v>
      </c>
      <c r="F15" s="13">
        <f t="shared" si="2"/>
        <v>118.78520575809732</v>
      </c>
      <c r="G15" s="13">
        <f t="shared" si="2"/>
        <v>117.5116288642819</v>
      </c>
      <c r="H15" s="13">
        <f t="shared" si="2"/>
        <v>123.08080330401336</v>
      </c>
      <c r="I15" s="13">
        <f t="shared" si="2"/>
        <v>110.35405282331512</v>
      </c>
      <c r="J15" s="39" t="s">
        <v>21</v>
      </c>
      <c r="K15" s="39" t="s">
        <v>21</v>
      </c>
    </row>
    <row r="16" spans="1:11" ht="47.25">
      <c r="A16" s="7">
        <v>11</v>
      </c>
      <c r="B16" s="11" t="s">
        <v>63</v>
      </c>
      <c r="C16" s="4" t="s">
        <v>21</v>
      </c>
      <c r="D16" s="43">
        <f>D37/D30*100</f>
        <v>2.0833333333333335</v>
      </c>
      <c r="E16" s="40">
        <v>2</v>
      </c>
      <c r="F16" s="40">
        <v>2</v>
      </c>
      <c r="G16" s="40">
        <v>2</v>
      </c>
      <c r="H16" s="40">
        <v>2</v>
      </c>
      <c r="I16" s="40">
        <v>2</v>
      </c>
      <c r="J16" s="39" t="s">
        <v>21</v>
      </c>
      <c r="K16" s="39" t="s">
        <v>21</v>
      </c>
    </row>
    <row r="17" spans="1:11" ht="15.75">
      <c r="A17" s="7">
        <v>12</v>
      </c>
      <c r="B17" s="8" t="s">
        <v>2</v>
      </c>
      <c r="C17" s="4">
        <v>1.302</v>
      </c>
      <c r="D17" s="4">
        <v>1.302</v>
      </c>
      <c r="E17" s="4">
        <v>1.302</v>
      </c>
      <c r="F17" s="4">
        <v>1.302</v>
      </c>
      <c r="G17" s="4">
        <v>1.302</v>
      </c>
      <c r="H17" s="4">
        <v>1.302</v>
      </c>
      <c r="I17" s="4">
        <v>1.302</v>
      </c>
      <c r="J17" s="39" t="s">
        <v>21</v>
      </c>
      <c r="K17" s="39" t="s">
        <v>21</v>
      </c>
    </row>
    <row r="18" spans="1:11" ht="31.5">
      <c r="A18" s="7">
        <v>13</v>
      </c>
      <c r="B18" s="8" t="s">
        <v>26</v>
      </c>
      <c r="C18" s="13">
        <f aca="true" t="shared" si="3" ref="C18:I18">C9*C14*C17*12/1000000</f>
        <v>4.16973312</v>
      </c>
      <c r="D18" s="13">
        <f t="shared" si="3"/>
        <v>4.799802168</v>
      </c>
      <c r="E18" s="13">
        <f t="shared" si="3"/>
        <v>6.9315545021183995</v>
      </c>
      <c r="F18" s="13">
        <f t="shared" si="3"/>
        <v>8.233661277576001</v>
      </c>
      <c r="G18" s="13">
        <f t="shared" si="3"/>
        <v>9.6755094824472</v>
      </c>
      <c r="H18" s="13">
        <f t="shared" si="3"/>
        <v>11.908694794751998</v>
      </c>
      <c r="I18" s="13">
        <f t="shared" si="3"/>
        <v>13.141727344367998</v>
      </c>
      <c r="J18" s="35">
        <f>SUM(E18:G18)</f>
        <v>24.8407252621416</v>
      </c>
      <c r="K18" s="35">
        <f>SUM(D18:I18)</f>
        <v>54.6909495692616</v>
      </c>
    </row>
    <row r="19" spans="1:11" ht="33" customHeight="1">
      <c r="A19" s="7">
        <v>14</v>
      </c>
      <c r="B19" s="11" t="s">
        <v>33</v>
      </c>
      <c r="C19" s="13" t="s">
        <v>21</v>
      </c>
      <c r="D19" s="13">
        <f>D18-C18</f>
        <v>0.6300690480000002</v>
      </c>
      <c r="E19" s="13">
        <f>E18-$D$18</f>
        <v>2.1317523341183993</v>
      </c>
      <c r="F19" s="13">
        <f>F18-$D$18</f>
        <v>3.4338591095760007</v>
      </c>
      <c r="G19" s="13">
        <f>G18-$D$18</f>
        <v>4.8757073144472</v>
      </c>
      <c r="H19" s="13">
        <f>H18-$D$18</f>
        <v>7.108892626751998</v>
      </c>
      <c r="I19" s="13">
        <f>I18-$D$18</f>
        <v>8.341925176367997</v>
      </c>
      <c r="J19" s="35">
        <f>SUM(E19:G19)</f>
        <v>10.4413187581416</v>
      </c>
      <c r="K19" s="35">
        <f>SUM(D19:I19)</f>
        <v>26.522205609261597</v>
      </c>
    </row>
    <row r="20" spans="1:11" ht="15.75">
      <c r="A20" s="7">
        <v>15</v>
      </c>
      <c r="B20" s="8" t="s">
        <v>3</v>
      </c>
      <c r="C20" s="13"/>
      <c r="D20" s="16"/>
      <c r="E20" s="17"/>
      <c r="F20" s="17"/>
      <c r="G20" s="17"/>
      <c r="H20" s="17"/>
      <c r="I20" s="17"/>
      <c r="J20" s="18"/>
      <c r="K20" s="19"/>
    </row>
    <row r="21" spans="1:11" ht="31.5">
      <c r="A21" s="7">
        <v>16</v>
      </c>
      <c r="B21" s="9" t="s">
        <v>35</v>
      </c>
      <c r="C21" s="13" t="s">
        <v>21</v>
      </c>
      <c r="D21" s="20">
        <f aca="true" t="shared" si="4" ref="D21:I21">D19-D26</f>
        <v>0.5500690480000002</v>
      </c>
      <c r="E21" s="20">
        <f t="shared" si="4"/>
        <v>2.0931212440760314</v>
      </c>
      <c r="F21" s="20">
        <f t="shared" si="4"/>
        <v>3.3691858840244806</v>
      </c>
      <c r="G21" s="20">
        <f t="shared" si="4"/>
        <v>4.782197124798256</v>
      </c>
      <c r="H21" s="20">
        <f t="shared" si="4"/>
        <v>6.970718730856958</v>
      </c>
      <c r="I21" s="20">
        <f t="shared" si="4"/>
        <v>8.179090629480637</v>
      </c>
      <c r="J21" s="35">
        <f aca="true" t="shared" si="5" ref="J21:J27">SUM(E21:G21)</f>
        <v>10.244504252898768</v>
      </c>
      <c r="K21" s="35">
        <f aca="true" t="shared" si="6" ref="K21:K27">SUM(D21:I21)</f>
        <v>25.944382661236364</v>
      </c>
    </row>
    <row r="22" spans="1:11" ht="36.75" customHeight="1">
      <c r="A22" s="7">
        <v>17</v>
      </c>
      <c r="B22" s="10" t="s">
        <v>11</v>
      </c>
      <c r="C22" s="13" t="s">
        <v>21</v>
      </c>
      <c r="D22" s="13">
        <f aca="true" t="shared" si="7" ref="D22:I22">D23+D24+D25</f>
        <v>0</v>
      </c>
      <c r="E22" s="13">
        <f t="shared" si="7"/>
        <v>0</v>
      </c>
      <c r="F22" s="13">
        <f t="shared" si="7"/>
        <v>0</v>
      </c>
      <c r="G22" s="13">
        <f t="shared" si="7"/>
        <v>0</v>
      </c>
      <c r="H22" s="13">
        <f t="shared" si="7"/>
        <v>0</v>
      </c>
      <c r="I22" s="13">
        <f t="shared" si="7"/>
        <v>0</v>
      </c>
      <c r="J22" s="35">
        <f t="shared" si="5"/>
        <v>0</v>
      </c>
      <c r="K22" s="35">
        <f t="shared" si="6"/>
        <v>0</v>
      </c>
    </row>
    <row r="23" spans="1:11" ht="15.75">
      <c r="A23" s="7">
        <v>18</v>
      </c>
      <c r="B23" s="10" t="s">
        <v>12</v>
      </c>
      <c r="C23" s="13" t="s">
        <v>21</v>
      </c>
      <c r="D23" s="20">
        <f aca="true" t="shared" si="8" ref="D23:I23">D34-$D$34</f>
        <v>0</v>
      </c>
      <c r="E23" s="20">
        <f t="shared" si="8"/>
        <v>0</v>
      </c>
      <c r="F23" s="20">
        <f t="shared" si="8"/>
        <v>0</v>
      </c>
      <c r="G23" s="20">
        <f t="shared" si="8"/>
        <v>0</v>
      </c>
      <c r="H23" s="20">
        <f t="shared" si="8"/>
        <v>0</v>
      </c>
      <c r="I23" s="20">
        <f t="shared" si="8"/>
        <v>0</v>
      </c>
      <c r="J23" s="35">
        <f t="shared" si="5"/>
        <v>0</v>
      </c>
      <c r="K23" s="35">
        <f t="shared" si="6"/>
        <v>0</v>
      </c>
    </row>
    <row r="24" spans="1:11" ht="33.75" customHeight="1">
      <c r="A24" s="7">
        <v>19</v>
      </c>
      <c r="B24" s="10" t="s">
        <v>13</v>
      </c>
      <c r="C24" s="13" t="s">
        <v>21</v>
      </c>
      <c r="D24" s="20">
        <f aca="true" t="shared" si="9" ref="D24:I24">D35-$D$35</f>
        <v>0</v>
      </c>
      <c r="E24" s="20">
        <f t="shared" si="9"/>
        <v>0</v>
      </c>
      <c r="F24" s="20">
        <f t="shared" si="9"/>
        <v>0</v>
      </c>
      <c r="G24" s="20">
        <f t="shared" si="9"/>
        <v>0</v>
      </c>
      <c r="H24" s="20">
        <f t="shared" si="9"/>
        <v>0</v>
      </c>
      <c r="I24" s="20">
        <f t="shared" si="9"/>
        <v>0</v>
      </c>
      <c r="J24" s="35">
        <f t="shared" si="5"/>
        <v>0</v>
      </c>
      <c r="K24" s="35">
        <f t="shared" si="6"/>
        <v>0</v>
      </c>
    </row>
    <row r="25" spans="1:11" ht="31.5">
      <c r="A25" s="7">
        <v>20</v>
      </c>
      <c r="B25" s="10" t="s">
        <v>14</v>
      </c>
      <c r="C25" s="13" t="s">
        <v>21</v>
      </c>
      <c r="D25" s="20">
        <f aca="true" t="shared" si="10" ref="D25:I25">D36-$D$36</f>
        <v>0</v>
      </c>
      <c r="E25" s="20">
        <f t="shared" si="10"/>
        <v>0</v>
      </c>
      <c r="F25" s="20">
        <f t="shared" si="10"/>
        <v>0</v>
      </c>
      <c r="G25" s="20">
        <f t="shared" si="10"/>
        <v>0</v>
      </c>
      <c r="H25" s="20">
        <f t="shared" si="10"/>
        <v>0</v>
      </c>
      <c r="I25" s="20">
        <f t="shared" si="10"/>
        <v>0</v>
      </c>
      <c r="J25" s="35">
        <f t="shared" si="5"/>
        <v>0</v>
      </c>
      <c r="K25" s="35">
        <f t="shared" si="6"/>
        <v>0</v>
      </c>
    </row>
    <row r="26" spans="1:11" ht="36.75" customHeight="1">
      <c r="A26" s="7">
        <v>21</v>
      </c>
      <c r="B26" s="8" t="s">
        <v>20</v>
      </c>
      <c r="C26" s="13" t="s">
        <v>21</v>
      </c>
      <c r="D26" s="20">
        <f>D37-C37</f>
        <v>0.08</v>
      </c>
      <c r="E26" s="20">
        <f>E37-$D$37</f>
        <v>0.03863109004236798</v>
      </c>
      <c r="F26" s="20">
        <f>F37-$D$37</f>
        <v>0.06467322555152002</v>
      </c>
      <c r="G26" s="20">
        <f>G37-$D$37</f>
        <v>0.093510189648944</v>
      </c>
      <c r="H26" s="20">
        <f>H37-$D$37</f>
        <v>0.13817389589503995</v>
      </c>
      <c r="I26" s="20">
        <f>I37-$D$37</f>
        <v>0.16283454688735996</v>
      </c>
      <c r="J26" s="35">
        <f t="shared" si="5"/>
        <v>0.196814505242832</v>
      </c>
      <c r="K26" s="35">
        <f t="shared" si="6"/>
        <v>0.5778229480252319</v>
      </c>
    </row>
    <row r="27" spans="1:11" ht="36.75" customHeight="1">
      <c r="A27" s="7">
        <v>22</v>
      </c>
      <c r="B27" s="11" t="s">
        <v>37</v>
      </c>
      <c r="C27" s="13" t="s">
        <v>21</v>
      </c>
      <c r="D27" s="20">
        <f aca="true" t="shared" si="11" ref="D27:I27">D21+D26</f>
        <v>0.6300690480000002</v>
      </c>
      <c r="E27" s="20">
        <f t="shared" si="11"/>
        <v>2.1317523341183993</v>
      </c>
      <c r="F27" s="20">
        <f t="shared" si="11"/>
        <v>3.4338591095760007</v>
      </c>
      <c r="G27" s="20">
        <f t="shared" si="11"/>
        <v>4.8757073144472</v>
      </c>
      <c r="H27" s="20">
        <f t="shared" si="11"/>
        <v>7.108892626751998</v>
      </c>
      <c r="I27" s="20">
        <f t="shared" si="11"/>
        <v>8.341925176367997</v>
      </c>
      <c r="J27" s="35">
        <f t="shared" si="5"/>
        <v>10.4413187581416</v>
      </c>
      <c r="K27" s="35">
        <f t="shared" si="6"/>
        <v>26.522205609261597</v>
      </c>
    </row>
    <row r="28" spans="1:11" ht="49.5" customHeight="1">
      <c r="A28" s="7">
        <v>23</v>
      </c>
      <c r="B28" s="12" t="s">
        <v>52</v>
      </c>
      <c r="C28" s="13" t="s">
        <v>21</v>
      </c>
      <c r="D28" s="20">
        <f aca="true" t="shared" si="12" ref="D28:K28">D22/D27*100</f>
        <v>0</v>
      </c>
      <c r="E28" s="20">
        <f t="shared" si="12"/>
        <v>0</v>
      </c>
      <c r="F28" s="20">
        <f t="shared" si="12"/>
        <v>0</v>
      </c>
      <c r="G28" s="20">
        <f t="shared" si="12"/>
        <v>0</v>
      </c>
      <c r="H28" s="20">
        <f t="shared" si="12"/>
        <v>0</v>
      </c>
      <c r="I28" s="20">
        <f t="shared" si="12"/>
        <v>0</v>
      </c>
      <c r="J28" s="35">
        <f t="shared" si="12"/>
        <v>0</v>
      </c>
      <c r="K28" s="35">
        <f t="shared" si="12"/>
        <v>0</v>
      </c>
    </row>
    <row r="29" spans="1:11" ht="15" customHeight="1">
      <c r="A29" s="7">
        <v>24</v>
      </c>
      <c r="B29" s="11" t="s">
        <v>53</v>
      </c>
      <c r="C29" s="20" t="s">
        <v>21</v>
      </c>
      <c r="D29" s="20">
        <f aca="true" t="shared" si="13" ref="D29:I29">D18-D30</f>
        <v>-0.0001978319999995648</v>
      </c>
      <c r="E29" s="20">
        <f t="shared" si="13"/>
        <v>1.632923412076031</v>
      </c>
      <c r="F29" s="20">
        <f t="shared" si="13"/>
        <v>2.9089880520244806</v>
      </c>
      <c r="G29" s="20">
        <f t="shared" si="13"/>
        <v>4.321999292798256</v>
      </c>
      <c r="H29" s="20">
        <f t="shared" si="13"/>
        <v>6.510520898856958</v>
      </c>
      <c r="I29" s="20">
        <f t="shared" si="13"/>
        <v>7.718892797480638</v>
      </c>
      <c r="J29" s="35">
        <f>SUM(E29:G29)</f>
        <v>8.863910756898768</v>
      </c>
      <c r="K29" s="35">
        <f>SUM(D29:I29)</f>
        <v>23.093126621236365</v>
      </c>
    </row>
    <row r="30" spans="1:11" ht="30" customHeight="1">
      <c r="A30" s="7">
        <v>25</v>
      </c>
      <c r="B30" s="30" t="s">
        <v>29</v>
      </c>
      <c r="C30" s="20">
        <f aca="true" t="shared" si="14" ref="C30:I30">C32+C37</f>
        <v>4.1899999999999995</v>
      </c>
      <c r="D30" s="20">
        <f t="shared" si="14"/>
        <v>4.8</v>
      </c>
      <c r="E30" s="20">
        <f t="shared" si="14"/>
        <v>5.2986310900423685</v>
      </c>
      <c r="F30" s="20">
        <f t="shared" si="14"/>
        <v>5.32467322555152</v>
      </c>
      <c r="G30" s="20">
        <f t="shared" si="14"/>
        <v>5.3535101896489445</v>
      </c>
      <c r="H30" s="20">
        <f t="shared" si="14"/>
        <v>5.39817389589504</v>
      </c>
      <c r="I30" s="20">
        <f t="shared" si="14"/>
        <v>5.42283454688736</v>
      </c>
      <c r="J30" s="35">
        <f>SUM(E30:G30)</f>
        <v>15.976814505242832</v>
      </c>
      <c r="K30" s="35">
        <f>SUM(D30:I30)</f>
        <v>31.597822948025232</v>
      </c>
    </row>
    <row r="31" spans="1:11" ht="16.5" customHeight="1">
      <c r="A31" s="7">
        <v>26</v>
      </c>
      <c r="B31" s="31" t="s">
        <v>3</v>
      </c>
      <c r="C31" s="20"/>
      <c r="D31" s="20"/>
      <c r="E31" s="20"/>
      <c r="F31" s="20"/>
      <c r="G31" s="20"/>
      <c r="H31" s="20"/>
      <c r="I31" s="20"/>
      <c r="J31" s="35"/>
      <c r="K31" s="35"/>
    </row>
    <row r="32" spans="1:11" ht="16.5" customHeight="1">
      <c r="A32" s="7">
        <v>27</v>
      </c>
      <c r="B32" s="32" t="s">
        <v>49</v>
      </c>
      <c r="C32" s="41">
        <v>4.17</v>
      </c>
      <c r="D32" s="41">
        <v>4.7</v>
      </c>
      <c r="E32" s="41">
        <v>5.16</v>
      </c>
      <c r="F32" s="41">
        <v>5.16</v>
      </c>
      <c r="G32" s="41">
        <v>5.16</v>
      </c>
      <c r="H32" s="41">
        <v>5.16</v>
      </c>
      <c r="I32" s="41">
        <v>5.16</v>
      </c>
      <c r="J32" s="35">
        <f aca="true" t="shared" si="15" ref="J32:J38">SUM(E32:G32)</f>
        <v>15.48</v>
      </c>
      <c r="K32" s="35">
        <f aca="true" t="shared" si="16" ref="K32:K38">SUM(D32:I32)</f>
        <v>30.5</v>
      </c>
    </row>
    <row r="33" spans="1:11" ht="35.25" customHeight="1">
      <c r="A33" s="7">
        <v>28</v>
      </c>
      <c r="B33" s="33" t="s">
        <v>11</v>
      </c>
      <c r="C33" s="20" t="s">
        <v>21</v>
      </c>
      <c r="D33" s="13">
        <f aca="true" t="shared" si="17" ref="D33:I33">D34+D35+D36</f>
        <v>0</v>
      </c>
      <c r="E33" s="13">
        <f t="shared" si="17"/>
        <v>0</v>
      </c>
      <c r="F33" s="13">
        <f t="shared" si="17"/>
        <v>0</v>
      </c>
      <c r="G33" s="13">
        <f t="shared" si="17"/>
        <v>0</v>
      </c>
      <c r="H33" s="13">
        <f t="shared" si="17"/>
        <v>0</v>
      </c>
      <c r="I33" s="13">
        <f t="shared" si="17"/>
        <v>0</v>
      </c>
      <c r="J33" s="35">
        <f t="shared" si="15"/>
        <v>0</v>
      </c>
      <c r="K33" s="35">
        <f t="shared" si="16"/>
        <v>0</v>
      </c>
    </row>
    <row r="34" spans="1:11" ht="24" customHeight="1">
      <c r="A34" s="7">
        <v>29</v>
      </c>
      <c r="B34" s="33" t="s">
        <v>12</v>
      </c>
      <c r="C34" s="20" t="s">
        <v>21</v>
      </c>
      <c r="D34" s="40"/>
      <c r="E34" s="40"/>
      <c r="F34" s="40"/>
      <c r="G34" s="40"/>
      <c r="H34" s="40"/>
      <c r="I34" s="40"/>
      <c r="J34" s="35">
        <f t="shared" si="15"/>
        <v>0</v>
      </c>
      <c r="K34" s="35">
        <f t="shared" si="16"/>
        <v>0</v>
      </c>
    </row>
    <row r="35" spans="1:11" ht="42" customHeight="1">
      <c r="A35" s="7">
        <v>30</v>
      </c>
      <c r="B35" s="33" t="s">
        <v>13</v>
      </c>
      <c r="C35" s="20" t="s">
        <v>21</v>
      </c>
      <c r="D35" s="40"/>
      <c r="E35" s="40"/>
      <c r="F35" s="40"/>
      <c r="G35" s="40"/>
      <c r="H35" s="40"/>
      <c r="I35" s="40"/>
      <c r="J35" s="35">
        <f t="shared" si="15"/>
        <v>0</v>
      </c>
      <c r="K35" s="35">
        <f t="shared" si="16"/>
        <v>0</v>
      </c>
    </row>
    <row r="36" spans="1:11" ht="33" customHeight="1">
      <c r="A36" s="7">
        <v>31</v>
      </c>
      <c r="B36" s="33" t="s">
        <v>14</v>
      </c>
      <c r="C36" s="20" t="s">
        <v>21</v>
      </c>
      <c r="D36" s="40"/>
      <c r="E36" s="40"/>
      <c r="F36" s="40"/>
      <c r="G36" s="40"/>
      <c r="H36" s="40"/>
      <c r="I36" s="40"/>
      <c r="J36" s="35">
        <f t="shared" si="15"/>
        <v>0</v>
      </c>
      <c r="K36" s="35">
        <f t="shared" si="16"/>
        <v>0</v>
      </c>
    </row>
    <row r="37" spans="1:11" ht="34.5" customHeight="1">
      <c r="A37" s="7">
        <v>32</v>
      </c>
      <c r="B37" s="32" t="s">
        <v>30</v>
      </c>
      <c r="C37" s="41">
        <v>0.02</v>
      </c>
      <c r="D37" s="41">
        <v>0.1</v>
      </c>
      <c r="E37" s="20">
        <f>E18*E16/100</f>
        <v>0.13863109004236798</v>
      </c>
      <c r="F37" s="20">
        <f>F18*F16/100</f>
        <v>0.16467322555152003</v>
      </c>
      <c r="G37" s="20">
        <f>G18*G16/100</f>
        <v>0.193510189648944</v>
      </c>
      <c r="H37" s="20">
        <f>H18*H16/100</f>
        <v>0.23817389589503996</v>
      </c>
      <c r="I37" s="20">
        <f>I18*I16/100</f>
        <v>0.26283454688735997</v>
      </c>
      <c r="J37" s="35">
        <f t="shared" si="15"/>
        <v>0.49681450524283205</v>
      </c>
      <c r="K37" s="35">
        <f t="shared" si="16"/>
        <v>1.097822948025232</v>
      </c>
    </row>
    <row r="38" spans="1:11" ht="22.5" customHeight="1">
      <c r="A38" s="7"/>
      <c r="B38" s="47" t="s">
        <v>36</v>
      </c>
      <c r="C38" s="44">
        <f>C30-C18</f>
        <v>0.020266879999999432</v>
      </c>
      <c r="D38" s="44">
        <f>D30-D18</f>
        <v>0.0001978319999995648</v>
      </c>
      <c r="E38" s="45">
        <f>E18-E30-E29</f>
        <v>0</v>
      </c>
      <c r="F38" s="45">
        <f>F18-F30-F29</f>
        <v>0</v>
      </c>
      <c r="G38" s="45">
        <f>G18-G30-G29</f>
        <v>0</v>
      </c>
      <c r="H38" s="45">
        <f>H18-H30-H29</f>
        <v>0</v>
      </c>
      <c r="I38" s="45">
        <f>I18-I30-I29</f>
        <v>0</v>
      </c>
      <c r="J38" s="46">
        <f t="shared" si="15"/>
        <v>0</v>
      </c>
      <c r="K38" s="46">
        <f t="shared" si="16"/>
        <v>0.0001978319999995648</v>
      </c>
    </row>
    <row r="39" ht="24" customHeight="1">
      <c r="B39" s="28" t="s">
        <v>27</v>
      </c>
    </row>
    <row r="41" ht="25.5" customHeight="1">
      <c r="A41" s="48" t="s">
        <v>69</v>
      </c>
    </row>
    <row r="42" ht="15">
      <c r="A42" s="48"/>
    </row>
    <row r="43" ht="15">
      <c r="A43" s="48" t="s">
        <v>70</v>
      </c>
    </row>
    <row r="44" ht="15">
      <c r="A44" s="48"/>
    </row>
    <row r="45" ht="15">
      <c r="A45" s="48" t="s">
        <v>68</v>
      </c>
    </row>
  </sheetData>
  <sheetProtection/>
  <mergeCells count="6">
    <mergeCell ref="A4:B4"/>
    <mergeCell ref="C4:K4"/>
    <mergeCell ref="G1:K1"/>
    <mergeCell ref="A2:K2"/>
    <mergeCell ref="A3:B3"/>
    <mergeCell ref="C3:K3"/>
  </mergeCells>
  <printOptions horizontalCentered="1"/>
  <pageMargins left="0.2362204724409449" right="0.2362204724409449" top="0.5511811023622047" bottom="0.3937007874015748" header="0.31496062992125984" footer="0"/>
  <pageSetup fitToHeight="2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M42"/>
  <sheetViews>
    <sheetView zoomScale="85" zoomScaleNormal="85" zoomScaleSheetLayoutView="85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6" sqref="C6"/>
    </sheetView>
  </sheetViews>
  <sheetFormatPr defaultColWidth="9.140625" defaultRowHeight="15"/>
  <cols>
    <col min="1" max="1" width="5.140625" style="1" customWidth="1"/>
    <col min="2" max="2" width="62.00390625" style="0" customWidth="1"/>
    <col min="3" max="3" width="10.57421875" style="0" customWidth="1"/>
    <col min="4" max="4" width="10.28125" style="2" customWidth="1"/>
    <col min="5" max="5" width="10.28125" style="0" customWidth="1"/>
    <col min="6" max="10" width="9.8515625" style="0" bestFit="1" customWidth="1"/>
    <col min="11" max="11" width="10.7109375" style="0" customWidth="1"/>
  </cols>
  <sheetData>
    <row r="1" spans="1:13" s="23" customFormat="1" ht="42" customHeight="1">
      <c r="A1" s="21"/>
      <c r="B1" s="22"/>
      <c r="D1" s="24"/>
      <c r="E1" s="24"/>
      <c r="F1" s="24"/>
      <c r="G1" s="58" t="s">
        <v>60</v>
      </c>
      <c r="H1" s="58"/>
      <c r="I1" s="58"/>
      <c r="J1" s="58"/>
      <c r="K1" s="58"/>
      <c r="L1" s="26"/>
      <c r="M1" s="25"/>
    </row>
    <row r="2" spans="1:11" s="3" customFormat="1" ht="32.25" customHeight="1">
      <c r="A2" s="59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" customFormat="1" ht="17.25" customHeight="1">
      <c r="A3" s="56" t="s">
        <v>28</v>
      </c>
      <c r="B3" s="56"/>
      <c r="C3" s="57" t="s">
        <v>66</v>
      </c>
      <c r="D3" s="57"/>
      <c r="E3" s="57"/>
      <c r="F3" s="57"/>
      <c r="G3" s="57"/>
      <c r="H3" s="57"/>
      <c r="I3" s="57"/>
      <c r="J3" s="57"/>
      <c r="K3" s="57"/>
    </row>
    <row r="4" spans="1:11" s="3" customFormat="1" ht="18.75" customHeight="1">
      <c r="A4" s="56" t="s">
        <v>25</v>
      </c>
      <c r="B4" s="56"/>
      <c r="C4" s="57" t="s">
        <v>50</v>
      </c>
      <c r="D4" s="57"/>
      <c r="E4" s="57"/>
      <c r="F4" s="57"/>
      <c r="G4" s="57"/>
      <c r="H4" s="57"/>
      <c r="I4" s="57"/>
      <c r="J4" s="57"/>
      <c r="K4" s="57"/>
    </row>
    <row r="5" spans="1:11" s="27" customFormat="1" ht="31.5">
      <c r="A5" s="5"/>
      <c r="B5" s="6" t="s">
        <v>0</v>
      </c>
      <c r="C5" s="6" t="s">
        <v>16</v>
      </c>
      <c r="D5" s="6" t="s">
        <v>17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36" t="s">
        <v>15</v>
      </c>
      <c r="K5" s="36" t="s">
        <v>9</v>
      </c>
    </row>
    <row r="6" spans="1:11" ht="21" customHeight="1">
      <c r="A6" s="7">
        <v>1</v>
      </c>
      <c r="B6" s="42" t="s">
        <v>45</v>
      </c>
      <c r="C6" s="50">
        <f>'работники УК'!C8+'педагоги ДОД'!C8</f>
        <v>223</v>
      </c>
      <c r="D6" s="50">
        <f>'работники УК'!D8+'педагоги ДОД'!D8</f>
        <v>205.75</v>
      </c>
      <c r="E6" s="50">
        <f>'работники УК'!E8+'педагоги ДОД'!E8</f>
        <v>204.75</v>
      </c>
      <c r="F6" s="50">
        <f>'работники УК'!F8+'педагоги ДОД'!F8</f>
        <v>158.25</v>
      </c>
      <c r="G6" s="50">
        <f>'работники УК'!G8+'педагоги ДОД'!G8</f>
        <v>156.25</v>
      </c>
      <c r="H6" s="50">
        <f>'работники УК'!H8+'педагоги ДОД'!H8</f>
        <v>153.25</v>
      </c>
      <c r="I6" s="50">
        <f>'работники УК'!I8+'педагоги ДОД'!I8</f>
        <v>150.75</v>
      </c>
      <c r="J6" s="37"/>
      <c r="K6" s="37"/>
    </row>
    <row r="7" spans="1:11" ht="18" customHeight="1">
      <c r="A7" s="7">
        <v>2</v>
      </c>
      <c r="B7" s="8" t="s">
        <v>46</v>
      </c>
      <c r="C7" s="50">
        <f>'работники УК'!C9+'педагоги ДОД'!C9</f>
        <v>178</v>
      </c>
      <c r="D7" s="50">
        <f>'работники УК'!D9+'педагоги ДОД'!D9</f>
        <v>172</v>
      </c>
      <c r="E7" s="50">
        <f>'работники УК'!E9+'педагоги ДОД'!E9</f>
        <v>174</v>
      </c>
      <c r="F7" s="50">
        <f>'работники УК'!F9+'педагоги ДОД'!F9</f>
        <v>129</v>
      </c>
      <c r="G7" s="50">
        <f>'работники УК'!G9+'педагоги ДОД'!G9</f>
        <v>127</v>
      </c>
      <c r="H7" s="50">
        <f>'работники УК'!H9+'педагоги ДОД'!H9</f>
        <v>124.5</v>
      </c>
      <c r="I7" s="50">
        <f>'работники УК'!I9+'педагоги ДОД'!I9</f>
        <v>122.5</v>
      </c>
      <c r="J7" s="37" t="s">
        <v>21</v>
      </c>
      <c r="K7" s="37" t="s">
        <v>21</v>
      </c>
    </row>
    <row r="8" spans="1:11" ht="31.5">
      <c r="A8" s="7">
        <v>3</v>
      </c>
      <c r="B8" s="34" t="s">
        <v>31</v>
      </c>
      <c r="C8" s="4" t="s">
        <v>21</v>
      </c>
      <c r="D8" s="49">
        <f aca="true" t="shared" si="0" ref="D8:I8">D11/D9*100</f>
        <v>53.55919598610717</v>
      </c>
      <c r="E8" s="49">
        <f t="shared" si="0"/>
        <v>61.85310344827587</v>
      </c>
      <c r="F8" s="49">
        <f t="shared" si="0"/>
        <v>68.71244186046512</v>
      </c>
      <c r="G8" s="49">
        <f t="shared" si="0"/>
        <v>77.1367716535433</v>
      </c>
      <c r="H8" s="49">
        <f t="shared" si="0"/>
        <v>88.0867469879518</v>
      </c>
      <c r="I8" s="49">
        <f t="shared" si="0"/>
        <v>100.56571428571428</v>
      </c>
      <c r="J8" s="38" t="s">
        <v>21</v>
      </c>
      <c r="K8" s="38" t="s">
        <v>21</v>
      </c>
    </row>
    <row r="9" spans="1:11" ht="31.5">
      <c r="A9" s="7">
        <v>4</v>
      </c>
      <c r="B9" s="8" t="s">
        <v>10</v>
      </c>
      <c r="C9" s="15">
        <v>20264.7</v>
      </c>
      <c r="D9" s="15">
        <v>22440.2</v>
      </c>
      <c r="E9" s="15">
        <v>25564</v>
      </c>
      <c r="F9" s="15">
        <v>28580</v>
      </c>
      <c r="G9" s="15">
        <v>31719</v>
      </c>
      <c r="H9" s="15">
        <v>35136</v>
      </c>
      <c r="I9" s="15">
        <v>38774</v>
      </c>
      <c r="J9" s="39" t="s">
        <v>21</v>
      </c>
      <c r="K9" s="39" t="s">
        <v>21</v>
      </c>
    </row>
    <row r="10" spans="1:11" ht="15.75">
      <c r="A10" s="7">
        <v>5</v>
      </c>
      <c r="B10" s="8" t="s">
        <v>1</v>
      </c>
      <c r="C10" s="4" t="s">
        <v>21</v>
      </c>
      <c r="D10" s="13">
        <f aca="true" t="shared" si="1" ref="D10:I10">D9/C9*100</f>
        <v>110.73541675919209</v>
      </c>
      <c r="E10" s="13">
        <f t="shared" si="1"/>
        <v>113.92055329275139</v>
      </c>
      <c r="F10" s="13">
        <f t="shared" si="1"/>
        <v>111.79784071350336</v>
      </c>
      <c r="G10" s="13">
        <f t="shared" si="1"/>
        <v>110.98320503848846</v>
      </c>
      <c r="H10" s="13">
        <f t="shared" si="1"/>
        <v>110.77272297361202</v>
      </c>
      <c r="I10" s="13">
        <f t="shared" si="1"/>
        <v>110.35405282331512</v>
      </c>
      <c r="J10" s="39" t="s">
        <v>21</v>
      </c>
      <c r="K10" s="39" t="s">
        <v>21</v>
      </c>
    </row>
    <row r="11" spans="1:11" ht="15.75">
      <c r="A11" s="7">
        <v>6</v>
      </c>
      <c r="B11" s="8" t="s">
        <v>51</v>
      </c>
      <c r="C11" s="15">
        <f>C15/C14/C7/12*1000000</f>
        <v>8833.898876404495</v>
      </c>
      <c r="D11" s="15">
        <f aca="true" t="shared" si="2" ref="D11:I11">D15/D14/D7/12*1000000</f>
        <v>12018.79069767442</v>
      </c>
      <c r="E11" s="15">
        <f t="shared" si="2"/>
        <v>15812.127365517244</v>
      </c>
      <c r="F11" s="15">
        <f t="shared" si="2"/>
        <v>19638.01588372093</v>
      </c>
      <c r="G11" s="15">
        <f t="shared" si="2"/>
        <v>24467.012600787402</v>
      </c>
      <c r="H11" s="15">
        <f t="shared" si="2"/>
        <v>30950.159421686745</v>
      </c>
      <c r="I11" s="15">
        <f t="shared" si="2"/>
        <v>38993.35005714285</v>
      </c>
      <c r="J11" s="39" t="s">
        <v>21</v>
      </c>
      <c r="K11" s="39" t="s">
        <v>21</v>
      </c>
    </row>
    <row r="12" spans="1:11" ht="15.75">
      <c r="A12" s="7">
        <v>7</v>
      </c>
      <c r="B12" s="8" t="s">
        <v>1</v>
      </c>
      <c r="C12" s="4" t="s">
        <v>21</v>
      </c>
      <c r="D12" s="13">
        <f aca="true" t="shared" si="3" ref="D12:I12">D11/C11*100</f>
        <v>136.05307085614064</v>
      </c>
      <c r="E12" s="13">
        <f t="shared" si="3"/>
        <v>131.56171667567867</v>
      </c>
      <c r="F12" s="13">
        <f t="shared" si="3"/>
        <v>124.19591260406304</v>
      </c>
      <c r="G12" s="13">
        <f t="shared" si="3"/>
        <v>124.59004384994668</v>
      </c>
      <c r="H12" s="13">
        <f t="shared" si="3"/>
        <v>126.4975006417036</v>
      </c>
      <c r="I12" s="13">
        <f t="shared" si="3"/>
        <v>125.9875580150332</v>
      </c>
      <c r="J12" s="39" t="s">
        <v>21</v>
      </c>
      <c r="K12" s="39" t="s">
        <v>21</v>
      </c>
    </row>
    <row r="13" spans="1:11" ht="47.25">
      <c r="A13" s="7">
        <v>8</v>
      </c>
      <c r="B13" s="11" t="s">
        <v>43</v>
      </c>
      <c r="C13" s="4" t="s">
        <v>21</v>
      </c>
      <c r="D13" s="43">
        <f>D34/D27*100</f>
        <v>0.3095975232198142</v>
      </c>
      <c r="E13" s="43">
        <f>E34/E15*100</f>
        <v>3.6775006411185562</v>
      </c>
      <c r="F13" s="43">
        <f>F34/F15*100</f>
        <v>3.5839519940703335</v>
      </c>
      <c r="G13" s="43">
        <f>G34/G15*100</f>
        <v>3.6014095016827667</v>
      </c>
      <c r="H13" s="43">
        <f>H34/H15*100</f>
        <v>3.604387788598315</v>
      </c>
      <c r="I13" s="43">
        <f>I34/I15*100</f>
        <v>3.647820898914712</v>
      </c>
      <c r="J13" s="39" t="s">
        <v>21</v>
      </c>
      <c r="K13" s="39" t="s">
        <v>21</v>
      </c>
    </row>
    <row r="14" spans="1:11" ht="15.75">
      <c r="A14" s="7">
        <v>9</v>
      </c>
      <c r="B14" s="8" t="s">
        <v>2</v>
      </c>
      <c r="C14" s="4">
        <v>1.302</v>
      </c>
      <c r="D14" s="4">
        <v>1.302</v>
      </c>
      <c r="E14" s="4">
        <v>1.302</v>
      </c>
      <c r="F14" s="4">
        <v>1.302</v>
      </c>
      <c r="G14" s="4">
        <v>1.302</v>
      </c>
      <c r="H14" s="4">
        <v>1.302</v>
      </c>
      <c r="I14" s="4">
        <v>1.302</v>
      </c>
      <c r="J14" s="39" t="s">
        <v>21</v>
      </c>
      <c r="K14" s="39" t="s">
        <v>21</v>
      </c>
    </row>
    <row r="15" spans="1:11" ht="31.5">
      <c r="A15" s="7">
        <v>10</v>
      </c>
      <c r="B15" s="8" t="s">
        <v>26</v>
      </c>
      <c r="C15" s="13">
        <f>'работники УК'!C18+'педагоги ДОД'!C18</f>
        <v>24.567708816</v>
      </c>
      <c r="D15" s="13">
        <f>'работники УК'!D18+'педагоги ДОД'!D18</f>
        <v>32.298432768000005</v>
      </c>
      <c r="E15" s="13">
        <f>'работники УК'!E18+'педагоги ДОД'!E18</f>
        <v>42.986469964838406</v>
      </c>
      <c r="F15" s="13">
        <f>'работники УК'!F18+'педагоги ДОД'!F18</f>
        <v>39.580342461576</v>
      </c>
      <c r="G15" s="13">
        <f>'работники УК'!G18+'педагоги ДОД'!G18</f>
        <v>48.548620819087205</v>
      </c>
      <c r="H15" s="13">
        <f>'работники УК'!H18+'педагоги ДОД'!H18</f>
        <v>60.20387870515199</v>
      </c>
      <c r="I15" s="13">
        <f>'работники УК'!I18+'педагоги ДОД'!I18</f>
        <v>74.630932408368</v>
      </c>
      <c r="J15" s="35">
        <f>SUM(E15:G15)</f>
        <v>131.1154332455016</v>
      </c>
      <c r="K15" s="35">
        <f>SUM(D15:I15)</f>
        <v>298.2486771270216</v>
      </c>
    </row>
    <row r="16" spans="1:11" ht="33" customHeight="1">
      <c r="A16" s="7">
        <v>11</v>
      </c>
      <c r="B16" s="11" t="s">
        <v>33</v>
      </c>
      <c r="C16" s="13" t="s">
        <v>21</v>
      </c>
      <c r="D16" s="13">
        <f>D15-C15</f>
        <v>7.730723952000005</v>
      </c>
      <c r="E16" s="13">
        <f>E15-$D$15</f>
        <v>10.688037196838401</v>
      </c>
      <c r="F16" s="13">
        <f>F15-$D$15</f>
        <v>7.281909693575997</v>
      </c>
      <c r="G16" s="13">
        <f>G15-$D$15</f>
        <v>16.2501880510872</v>
      </c>
      <c r="H16" s="13">
        <f>H15-$D$15</f>
        <v>27.90544593715199</v>
      </c>
      <c r="I16" s="13">
        <f>I15-$D$15</f>
        <v>42.33249964036799</v>
      </c>
      <c r="J16" s="35">
        <f>SUM(E16:G16)</f>
        <v>34.2201349415016</v>
      </c>
      <c r="K16" s="35">
        <f>SUM(D16:I16)</f>
        <v>112.18880447102157</v>
      </c>
    </row>
    <row r="17" spans="1:11" ht="15.75">
      <c r="A17" s="7">
        <v>12</v>
      </c>
      <c r="B17" s="8" t="s">
        <v>3</v>
      </c>
      <c r="C17" s="13"/>
      <c r="D17" s="16"/>
      <c r="E17" s="17"/>
      <c r="F17" s="17"/>
      <c r="G17" s="17"/>
      <c r="H17" s="17"/>
      <c r="I17" s="17"/>
      <c r="J17" s="18"/>
      <c r="K17" s="19"/>
    </row>
    <row r="18" spans="1:11" ht="31.5">
      <c r="A18" s="7">
        <v>13</v>
      </c>
      <c r="B18" s="9" t="s">
        <v>35</v>
      </c>
      <c r="C18" s="13" t="s">
        <v>21</v>
      </c>
      <c r="D18" s="20">
        <f aca="true" t="shared" si="4" ref="D18:I18">D16-D23</f>
        <v>7.650723952000005</v>
      </c>
      <c r="E18" s="20">
        <f t="shared" si="4"/>
        <v>9.207209488287234</v>
      </c>
      <c r="F18" s="20">
        <f t="shared" si="4"/>
        <v>5.963369220664477</v>
      </c>
      <c r="G18" s="20">
        <f t="shared" si="4"/>
        <v>14.601753407972655</v>
      </c>
      <c r="H18" s="20">
        <f t="shared" si="4"/>
        <v>25.83546468484095</v>
      </c>
      <c r="I18" s="20">
        <f t="shared" si="4"/>
        <v>39.71009689092063</v>
      </c>
      <c r="J18" s="35">
        <f aca="true" t="shared" si="5" ref="J18:J24">SUM(E18:G18)</f>
        <v>29.772332116924368</v>
      </c>
      <c r="K18" s="35">
        <f aca="true" t="shared" si="6" ref="K18:K24">SUM(D18:I18)</f>
        <v>102.96861764468595</v>
      </c>
    </row>
    <row r="19" spans="1:11" ht="36.75" customHeight="1">
      <c r="A19" s="7">
        <v>14</v>
      </c>
      <c r="B19" s="10" t="s">
        <v>11</v>
      </c>
      <c r="C19" s="13" t="s">
        <v>21</v>
      </c>
      <c r="D19" s="13">
        <f aca="true" t="shared" si="7" ref="D19:I19">D20+D21+D22</f>
        <v>0</v>
      </c>
      <c r="E19" s="13">
        <f t="shared" si="7"/>
        <v>0.1</v>
      </c>
      <c r="F19" s="13">
        <f t="shared" si="7"/>
        <v>0.5</v>
      </c>
      <c r="G19" s="13">
        <f t="shared" si="7"/>
        <v>0.3</v>
      </c>
      <c r="H19" s="13">
        <f t="shared" si="7"/>
        <v>0.5</v>
      </c>
      <c r="I19" s="13">
        <f t="shared" si="7"/>
        <v>0.5</v>
      </c>
      <c r="J19" s="35">
        <f t="shared" si="5"/>
        <v>0.8999999999999999</v>
      </c>
      <c r="K19" s="35">
        <f t="shared" si="6"/>
        <v>1.9</v>
      </c>
    </row>
    <row r="20" spans="1:11" ht="15.75">
      <c r="A20" s="7">
        <v>15</v>
      </c>
      <c r="B20" s="10" t="s">
        <v>12</v>
      </c>
      <c r="C20" s="13" t="s">
        <v>21</v>
      </c>
      <c r="D20" s="20">
        <f aca="true" t="shared" si="8" ref="D20:I20">D31-$D$31</f>
        <v>0</v>
      </c>
      <c r="E20" s="20">
        <f t="shared" si="8"/>
        <v>0</v>
      </c>
      <c r="F20" s="20">
        <f t="shared" si="8"/>
        <v>0</v>
      </c>
      <c r="G20" s="20">
        <f t="shared" si="8"/>
        <v>0</v>
      </c>
      <c r="H20" s="20">
        <f t="shared" si="8"/>
        <v>0</v>
      </c>
      <c r="I20" s="20">
        <f t="shared" si="8"/>
        <v>0.1</v>
      </c>
      <c r="J20" s="35">
        <f t="shared" si="5"/>
        <v>0</v>
      </c>
      <c r="K20" s="35">
        <f t="shared" si="6"/>
        <v>0.1</v>
      </c>
    </row>
    <row r="21" spans="1:11" ht="33.75" customHeight="1">
      <c r="A21" s="7">
        <v>16</v>
      </c>
      <c r="B21" s="10" t="s">
        <v>13</v>
      </c>
      <c r="C21" s="13" t="s">
        <v>21</v>
      </c>
      <c r="D21" s="20">
        <f aca="true" t="shared" si="9" ref="D21:I21">D32-$D$32</f>
        <v>0</v>
      </c>
      <c r="E21" s="20">
        <f t="shared" si="9"/>
        <v>0.1</v>
      </c>
      <c r="F21" s="20">
        <f t="shared" si="9"/>
        <v>0.5</v>
      </c>
      <c r="G21" s="20">
        <f t="shared" si="9"/>
        <v>0.3</v>
      </c>
      <c r="H21" s="20">
        <f t="shared" si="9"/>
        <v>0.5</v>
      </c>
      <c r="I21" s="20">
        <f t="shared" si="9"/>
        <v>0.4</v>
      </c>
      <c r="J21" s="35">
        <f t="shared" si="5"/>
        <v>0.8999999999999999</v>
      </c>
      <c r="K21" s="35">
        <f t="shared" si="6"/>
        <v>1.7999999999999998</v>
      </c>
    </row>
    <row r="22" spans="1:11" ht="31.5">
      <c r="A22" s="7">
        <v>17</v>
      </c>
      <c r="B22" s="10" t="s">
        <v>14</v>
      </c>
      <c r="C22" s="13" t="s">
        <v>21</v>
      </c>
      <c r="D22" s="20">
        <f aca="true" t="shared" si="10" ref="D22:I22">D33-$D$33</f>
        <v>0</v>
      </c>
      <c r="E22" s="20">
        <f t="shared" si="10"/>
        <v>0</v>
      </c>
      <c r="F22" s="20">
        <f t="shared" si="10"/>
        <v>0</v>
      </c>
      <c r="G22" s="20">
        <f t="shared" si="10"/>
        <v>0</v>
      </c>
      <c r="H22" s="20">
        <f t="shared" si="10"/>
        <v>0</v>
      </c>
      <c r="I22" s="20">
        <f t="shared" si="10"/>
        <v>0</v>
      </c>
      <c r="J22" s="35">
        <f t="shared" si="5"/>
        <v>0</v>
      </c>
      <c r="K22" s="35">
        <f t="shared" si="6"/>
        <v>0</v>
      </c>
    </row>
    <row r="23" spans="1:11" ht="18.75" customHeight="1">
      <c r="A23" s="7">
        <v>18</v>
      </c>
      <c r="B23" s="8" t="s">
        <v>20</v>
      </c>
      <c r="C23" s="13" t="s">
        <v>21</v>
      </c>
      <c r="D23" s="20">
        <f>D34-C34</f>
        <v>0.08</v>
      </c>
      <c r="E23" s="20">
        <f>E34-$D$34</f>
        <v>1.480827708551168</v>
      </c>
      <c r="F23" s="20">
        <f>F34-$D$34</f>
        <v>1.31854047291152</v>
      </c>
      <c r="G23" s="20">
        <f>G34-$D$34</f>
        <v>1.6484346431145442</v>
      </c>
      <c r="H23" s="20">
        <f>H34-$D$34</f>
        <v>2.06998125231104</v>
      </c>
      <c r="I23" s="20">
        <f>I34-$D$34</f>
        <v>2.6224027494473603</v>
      </c>
      <c r="J23" s="35">
        <f t="shared" si="5"/>
        <v>4.4478028245772325</v>
      </c>
      <c r="K23" s="35">
        <f t="shared" si="6"/>
        <v>9.220186826335633</v>
      </c>
    </row>
    <row r="24" spans="1:11" ht="36.75" customHeight="1">
      <c r="A24" s="7">
        <v>19</v>
      </c>
      <c r="B24" s="11" t="s">
        <v>37</v>
      </c>
      <c r="C24" s="13" t="s">
        <v>21</v>
      </c>
      <c r="D24" s="20">
        <f aca="true" t="shared" si="11" ref="D24:I24">D18+D23</f>
        <v>7.730723952000005</v>
      </c>
      <c r="E24" s="20">
        <f t="shared" si="11"/>
        <v>10.688037196838401</v>
      </c>
      <c r="F24" s="20">
        <f t="shared" si="11"/>
        <v>7.281909693575997</v>
      </c>
      <c r="G24" s="20">
        <f t="shared" si="11"/>
        <v>16.2501880510872</v>
      </c>
      <c r="H24" s="20">
        <f t="shared" si="11"/>
        <v>27.90544593715199</v>
      </c>
      <c r="I24" s="20">
        <f t="shared" si="11"/>
        <v>42.33249964036799</v>
      </c>
      <c r="J24" s="35">
        <f t="shared" si="5"/>
        <v>34.2201349415016</v>
      </c>
      <c r="K24" s="35">
        <f t="shared" si="6"/>
        <v>112.18880447102157</v>
      </c>
    </row>
    <row r="25" spans="1:11" ht="49.5" customHeight="1">
      <c r="A25" s="7">
        <v>20</v>
      </c>
      <c r="B25" s="12" t="s">
        <v>55</v>
      </c>
      <c r="C25" s="13" t="s">
        <v>21</v>
      </c>
      <c r="D25" s="20">
        <f aca="true" t="shared" si="12" ref="D25:K25">D19/D24*100</f>
        <v>0</v>
      </c>
      <c r="E25" s="20">
        <f t="shared" si="12"/>
        <v>0.9356254863108142</v>
      </c>
      <c r="F25" s="20">
        <f t="shared" si="12"/>
        <v>6.8663306885155855</v>
      </c>
      <c r="G25" s="20">
        <f t="shared" si="12"/>
        <v>1.8461324820172087</v>
      </c>
      <c r="H25" s="20">
        <f t="shared" si="12"/>
        <v>1.7917649519957095</v>
      </c>
      <c r="I25" s="20">
        <f t="shared" si="12"/>
        <v>1.1811256227430598</v>
      </c>
      <c r="J25" s="35">
        <f t="shared" si="12"/>
        <v>2.6300305406116187</v>
      </c>
      <c r="K25" s="35">
        <f t="shared" si="12"/>
        <v>1.6935736225719127</v>
      </c>
    </row>
    <row r="26" spans="1:11" ht="15" customHeight="1">
      <c r="A26" s="7">
        <v>21</v>
      </c>
      <c r="B26" s="11" t="s">
        <v>54</v>
      </c>
      <c r="C26" s="20" t="s">
        <v>21</v>
      </c>
      <c r="D26" s="20">
        <f aca="true" t="shared" si="13" ref="D26:I26">D15-D27</f>
        <v>-0.0015672319999993078</v>
      </c>
      <c r="E26" s="20">
        <f t="shared" si="13"/>
        <v>16.135642256287237</v>
      </c>
      <c r="F26" s="20">
        <f t="shared" si="13"/>
        <v>16.691801988664484</v>
      </c>
      <c r="G26" s="20">
        <f t="shared" si="13"/>
        <v>25.330186175972663</v>
      </c>
      <c r="H26" s="20">
        <f t="shared" si="13"/>
        <v>36.563897452840955</v>
      </c>
      <c r="I26" s="20">
        <f t="shared" si="13"/>
        <v>50.438529658920636</v>
      </c>
      <c r="J26" s="35">
        <f>SUM(E26:G26)</f>
        <v>58.157630420924384</v>
      </c>
      <c r="K26" s="35">
        <f>SUM(D26:I26)</f>
        <v>145.15849030068597</v>
      </c>
    </row>
    <row r="27" spans="1:11" ht="30" customHeight="1">
      <c r="A27" s="7">
        <v>22</v>
      </c>
      <c r="B27" s="30" t="s">
        <v>29</v>
      </c>
      <c r="C27" s="20">
        <f aca="true" t="shared" si="14" ref="C27:I27">C29+C34</f>
        <v>24.63</v>
      </c>
      <c r="D27" s="20">
        <f t="shared" si="14"/>
        <v>32.300000000000004</v>
      </c>
      <c r="E27" s="20">
        <f t="shared" si="14"/>
        <v>26.85082770855117</v>
      </c>
      <c r="F27" s="20">
        <f t="shared" si="14"/>
        <v>22.88854047291152</v>
      </c>
      <c r="G27" s="20">
        <f t="shared" si="14"/>
        <v>23.21843464311454</v>
      </c>
      <c r="H27" s="20">
        <f t="shared" si="14"/>
        <v>23.63998125231104</v>
      </c>
      <c r="I27" s="20">
        <f t="shared" si="14"/>
        <v>24.19240274944736</v>
      </c>
      <c r="J27" s="35">
        <f>SUM(E27:G27)</f>
        <v>72.95780282457723</v>
      </c>
      <c r="K27" s="35">
        <f>SUM(D27:I27)</f>
        <v>153.0901868263356</v>
      </c>
    </row>
    <row r="28" spans="1:11" ht="16.5" customHeight="1">
      <c r="A28" s="7">
        <v>23</v>
      </c>
      <c r="B28" s="31" t="s">
        <v>3</v>
      </c>
      <c r="C28" s="20"/>
      <c r="D28" s="20"/>
      <c r="E28" s="20"/>
      <c r="F28" s="20"/>
      <c r="G28" s="20"/>
      <c r="H28" s="20"/>
      <c r="I28" s="20"/>
      <c r="J28" s="35"/>
      <c r="K28" s="35"/>
    </row>
    <row r="29" spans="1:11" ht="16.5" customHeight="1">
      <c r="A29" s="7">
        <v>24</v>
      </c>
      <c r="B29" s="32" t="s">
        <v>49</v>
      </c>
      <c r="C29" s="43">
        <f>'работники УК'!C32+'педагоги ДОД'!C32</f>
        <v>24.61</v>
      </c>
      <c r="D29" s="43">
        <f>'работники УК'!D32+'педагоги ДОД'!D32</f>
        <v>32.2</v>
      </c>
      <c r="E29" s="43">
        <f>'работники УК'!E32+'педагоги ДОД'!E32</f>
        <v>25.27</v>
      </c>
      <c r="F29" s="43">
        <f>'работники УК'!F32+'педагоги ДОД'!F32</f>
        <v>21.47</v>
      </c>
      <c r="G29" s="43">
        <f>'работники УК'!G32+'педагоги ДОД'!G32</f>
        <v>21.47</v>
      </c>
      <c r="H29" s="43">
        <f>'работники УК'!H32+'педагоги ДОД'!H32</f>
        <v>21.47</v>
      </c>
      <c r="I29" s="43">
        <f>'работники УК'!I32+'педагоги ДОД'!I32</f>
        <v>21.47</v>
      </c>
      <c r="J29" s="35">
        <f aca="true" t="shared" si="15" ref="J29:J35">SUM(E29:G29)</f>
        <v>68.21</v>
      </c>
      <c r="K29" s="35">
        <f aca="true" t="shared" si="16" ref="K29:K35">SUM(D29:I29)</f>
        <v>143.35</v>
      </c>
    </row>
    <row r="30" spans="1:11" ht="35.25" customHeight="1">
      <c r="A30" s="7">
        <v>25</v>
      </c>
      <c r="B30" s="33" t="s">
        <v>11</v>
      </c>
      <c r="C30" s="20" t="s">
        <v>21</v>
      </c>
      <c r="D30" s="13">
        <f aca="true" t="shared" si="17" ref="D30:I30">D31+D32+D33</f>
        <v>0</v>
      </c>
      <c r="E30" s="13">
        <f t="shared" si="17"/>
        <v>0.1</v>
      </c>
      <c r="F30" s="13">
        <f t="shared" si="17"/>
        <v>0.5</v>
      </c>
      <c r="G30" s="13">
        <f t="shared" si="17"/>
        <v>0.3</v>
      </c>
      <c r="H30" s="13">
        <f t="shared" si="17"/>
        <v>0.5</v>
      </c>
      <c r="I30" s="13">
        <f t="shared" si="17"/>
        <v>0.5</v>
      </c>
      <c r="J30" s="35">
        <f t="shared" si="15"/>
        <v>0.8999999999999999</v>
      </c>
      <c r="K30" s="35">
        <f t="shared" si="16"/>
        <v>1.9</v>
      </c>
    </row>
    <row r="31" spans="1:11" ht="24" customHeight="1">
      <c r="A31" s="7">
        <v>26</v>
      </c>
      <c r="B31" s="33" t="s">
        <v>12</v>
      </c>
      <c r="C31" s="20" t="s">
        <v>21</v>
      </c>
      <c r="D31" s="43">
        <f>'работники УК'!D34+'педагоги ДОД'!D34</f>
        <v>0</v>
      </c>
      <c r="E31" s="43">
        <f>'работники УК'!E34+'педагоги ДОД'!E34</f>
        <v>0</v>
      </c>
      <c r="F31" s="43">
        <f>'работники УК'!F34+'педагоги ДОД'!F34</f>
        <v>0</v>
      </c>
      <c r="G31" s="43">
        <f>'работники УК'!G34+'педагоги ДОД'!G34</f>
        <v>0</v>
      </c>
      <c r="H31" s="43">
        <f>'работники УК'!H34+'педагоги ДОД'!H34</f>
        <v>0</v>
      </c>
      <c r="I31" s="43">
        <f>'работники УК'!I34+'педагоги ДОД'!I34</f>
        <v>0.1</v>
      </c>
      <c r="J31" s="35">
        <f t="shared" si="15"/>
        <v>0</v>
      </c>
      <c r="K31" s="35">
        <f t="shared" si="16"/>
        <v>0.1</v>
      </c>
    </row>
    <row r="32" spans="1:11" ht="45" customHeight="1">
      <c r="A32" s="7">
        <v>27</v>
      </c>
      <c r="B32" s="33" t="s">
        <v>13</v>
      </c>
      <c r="C32" s="20" t="s">
        <v>21</v>
      </c>
      <c r="D32" s="43">
        <f>'работники УК'!D35+'педагоги ДОД'!D35</f>
        <v>0</v>
      </c>
      <c r="E32" s="43">
        <f>'работники УК'!E35+'педагоги ДОД'!E35</f>
        <v>0.1</v>
      </c>
      <c r="F32" s="43">
        <f>'работники УК'!F35+'педагоги ДОД'!F35</f>
        <v>0.5</v>
      </c>
      <c r="G32" s="43">
        <f>'работники УК'!G35+'педагоги ДОД'!G35</f>
        <v>0.3</v>
      </c>
      <c r="H32" s="43">
        <f>'работники УК'!H35+'педагоги ДОД'!H35</f>
        <v>0.5</v>
      </c>
      <c r="I32" s="43">
        <f>'работники УК'!I35+'педагоги ДОД'!I35</f>
        <v>0.4</v>
      </c>
      <c r="J32" s="35">
        <f t="shared" si="15"/>
        <v>0.8999999999999999</v>
      </c>
      <c r="K32" s="35">
        <f t="shared" si="16"/>
        <v>1.7999999999999998</v>
      </c>
    </row>
    <row r="33" spans="1:11" ht="33" customHeight="1">
      <c r="A33" s="7">
        <v>28</v>
      </c>
      <c r="B33" s="33" t="s">
        <v>14</v>
      </c>
      <c r="C33" s="20" t="s">
        <v>21</v>
      </c>
      <c r="D33" s="43">
        <f>'работники УК'!D36+'педагоги ДОД'!D36</f>
        <v>0</v>
      </c>
      <c r="E33" s="43">
        <f>'работники УК'!E36+'педагоги ДОД'!E36</f>
        <v>0</v>
      </c>
      <c r="F33" s="43">
        <f>'работники УК'!F36+'педагоги ДОД'!F36</f>
        <v>0</v>
      </c>
      <c r="G33" s="43">
        <f>'работники УК'!G36+'педагоги ДОД'!G36</f>
        <v>0</v>
      </c>
      <c r="H33" s="43">
        <f>'работники УК'!H36+'педагоги ДОД'!H36</f>
        <v>0</v>
      </c>
      <c r="I33" s="43">
        <f>'работники УК'!I36+'педагоги ДОД'!I36</f>
        <v>0</v>
      </c>
      <c r="J33" s="35">
        <f t="shared" si="15"/>
        <v>0</v>
      </c>
      <c r="K33" s="35">
        <f t="shared" si="16"/>
        <v>0</v>
      </c>
    </row>
    <row r="34" spans="1:11" ht="30.75" customHeight="1">
      <c r="A34" s="7">
        <v>29</v>
      </c>
      <c r="B34" s="32" t="s">
        <v>30</v>
      </c>
      <c r="C34" s="43">
        <f>'работники УК'!C37+'педагоги ДОД'!C37</f>
        <v>0.02</v>
      </c>
      <c r="D34" s="43">
        <f>'работники УК'!D37+'педагоги ДОД'!D37</f>
        <v>0.1</v>
      </c>
      <c r="E34" s="43">
        <f>'работники УК'!E37+'педагоги ДОД'!E37</f>
        <v>1.5808277085511682</v>
      </c>
      <c r="F34" s="43">
        <f>'работники УК'!F37+'педагоги ДОД'!F37</f>
        <v>1.41854047291152</v>
      </c>
      <c r="G34" s="43">
        <f>'работники УК'!G37+'педагоги ДОД'!G37</f>
        <v>1.7484346431145443</v>
      </c>
      <c r="H34" s="43">
        <f>'работники УК'!H37+'педагоги ДОД'!H37</f>
        <v>2.16998125231104</v>
      </c>
      <c r="I34" s="43">
        <f>'работники УК'!I37+'педагоги ДОД'!I37</f>
        <v>2.7224027494473604</v>
      </c>
      <c r="J34" s="35">
        <f t="shared" si="15"/>
        <v>4.747802824577232</v>
      </c>
      <c r="K34" s="35">
        <f t="shared" si="16"/>
        <v>9.740186826335632</v>
      </c>
    </row>
    <row r="35" spans="1:11" ht="16.5" customHeight="1">
      <c r="A35" s="7"/>
      <c r="B35" s="47" t="s">
        <v>36</v>
      </c>
      <c r="C35" s="44">
        <f>C27-C15</f>
        <v>0.06229118399999933</v>
      </c>
      <c r="D35" s="44">
        <f>D27-D15</f>
        <v>0.0015672319999993078</v>
      </c>
      <c r="E35" s="45">
        <f>E15-E27-E26</f>
        <v>0</v>
      </c>
      <c r="F35" s="45">
        <f>F15-F27-F26</f>
        <v>0</v>
      </c>
      <c r="G35" s="45">
        <f>G15-G27-G26</f>
        <v>0</v>
      </c>
      <c r="H35" s="45">
        <f>H15-H27-H26</f>
        <v>0</v>
      </c>
      <c r="I35" s="45">
        <f>I15-I27-I26</f>
        <v>0</v>
      </c>
      <c r="J35" s="46">
        <f t="shared" si="15"/>
        <v>0</v>
      </c>
      <c r="K35" s="46">
        <f t="shared" si="16"/>
        <v>0.0015672319999993078</v>
      </c>
    </row>
    <row r="36" ht="24" customHeight="1">
      <c r="B36" s="28" t="s">
        <v>27</v>
      </c>
    </row>
    <row r="38" ht="25.5" customHeight="1">
      <c r="A38" s="48" t="s">
        <v>69</v>
      </c>
    </row>
    <row r="39" ht="15">
      <c r="A39" s="48"/>
    </row>
    <row r="40" ht="15">
      <c r="A40" s="48" t="s">
        <v>70</v>
      </c>
    </row>
    <row r="41" ht="15">
      <c r="A41" s="48"/>
    </row>
    <row r="42" ht="15">
      <c r="A42" s="48" t="s">
        <v>68</v>
      </c>
    </row>
  </sheetData>
  <sheetProtection/>
  <mergeCells count="6">
    <mergeCell ref="A4:B4"/>
    <mergeCell ref="C4:K4"/>
    <mergeCell ref="G1:K1"/>
    <mergeCell ref="A2:K2"/>
    <mergeCell ref="A3:B3"/>
    <mergeCell ref="C3:K3"/>
  </mergeCells>
  <printOptions horizontalCentered="1"/>
  <pageMargins left="0.2362204724409449" right="0.2362204724409449" top="0.5511811023622047" bottom="0.3937007874015748" header="0.31496062992125984" footer="0"/>
  <pageSetup fitToHeight="2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M27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6" sqref="E6"/>
    </sheetView>
  </sheetViews>
  <sheetFormatPr defaultColWidth="9.140625" defaultRowHeight="15"/>
  <cols>
    <col min="1" max="1" width="5.140625" style="1" customWidth="1"/>
    <col min="2" max="2" width="62.00390625" style="0" customWidth="1"/>
    <col min="3" max="3" width="10.57421875" style="0" customWidth="1"/>
    <col min="4" max="4" width="10.28125" style="2" customWidth="1"/>
    <col min="5" max="5" width="10.28125" style="0" customWidth="1"/>
    <col min="6" max="10" width="9.8515625" style="0" bestFit="1" customWidth="1"/>
    <col min="11" max="11" width="10.7109375" style="0" customWidth="1"/>
  </cols>
  <sheetData>
    <row r="1" spans="1:13" s="23" customFormat="1" ht="44.25" customHeight="1">
      <c r="A1" s="21"/>
      <c r="B1" s="22"/>
      <c r="D1" s="24"/>
      <c r="E1" s="24"/>
      <c r="F1" s="24"/>
      <c r="G1" s="58" t="s">
        <v>61</v>
      </c>
      <c r="H1" s="58"/>
      <c r="I1" s="58"/>
      <c r="J1" s="58"/>
      <c r="K1" s="58"/>
      <c r="L1" s="26"/>
      <c r="M1" s="25"/>
    </row>
    <row r="2" spans="1:11" s="3" customFormat="1" ht="32.25" customHeight="1">
      <c r="A2" s="59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" customFormat="1" ht="17.25" customHeight="1">
      <c r="A3" s="56" t="s">
        <v>28</v>
      </c>
      <c r="B3" s="56"/>
      <c r="C3" s="57" t="s">
        <v>64</v>
      </c>
      <c r="D3" s="57"/>
      <c r="E3" s="57"/>
      <c r="F3" s="57"/>
      <c r="G3" s="57"/>
      <c r="H3" s="57"/>
      <c r="I3" s="57"/>
      <c r="J3" s="57"/>
      <c r="K3" s="57"/>
    </row>
    <row r="4" spans="1:11" s="3" customFormat="1" ht="34.5" customHeight="1">
      <c r="A4" s="56" t="s">
        <v>25</v>
      </c>
      <c r="B4" s="56"/>
      <c r="C4" s="57" t="s">
        <v>44</v>
      </c>
      <c r="D4" s="57"/>
      <c r="E4" s="57"/>
      <c r="F4" s="57"/>
      <c r="G4" s="57"/>
      <c r="H4" s="57"/>
      <c r="I4" s="57"/>
      <c r="J4" s="57"/>
      <c r="K4" s="57"/>
    </row>
    <row r="5" spans="1:11" s="27" customFormat="1" ht="31.5">
      <c r="A5" s="5"/>
      <c r="B5" s="6" t="s">
        <v>0</v>
      </c>
      <c r="C5" s="6" t="s">
        <v>16</v>
      </c>
      <c r="D5" s="6" t="s">
        <v>17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36" t="s">
        <v>15</v>
      </c>
      <c r="K5" s="36" t="s">
        <v>9</v>
      </c>
    </row>
    <row r="6" spans="1:11" ht="18" customHeight="1">
      <c r="A6" s="7">
        <v>1</v>
      </c>
      <c r="B6" s="42" t="s">
        <v>45</v>
      </c>
      <c r="C6" s="40">
        <v>12.5</v>
      </c>
      <c r="D6" s="40">
        <v>12.5</v>
      </c>
      <c r="E6" s="55">
        <v>12.5</v>
      </c>
      <c r="F6" s="40">
        <v>12.5</v>
      </c>
      <c r="G6" s="40">
        <v>12.5</v>
      </c>
      <c r="H6" s="40">
        <v>12.5</v>
      </c>
      <c r="I6" s="40">
        <v>12.5</v>
      </c>
      <c r="J6" s="37"/>
      <c r="K6" s="37"/>
    </row>
    <row r="7" spans="1:11" ht="19.5" customHeight="1">
      <c r="A7" s="7">
        <v>2</v>
      </c>
      <c r="B7" s="8" t="s">
        <v>46</v>
      </c>
      <c r="C7" s="40">
        <v>8</v>
      </c>
      <c r="D7" s="40">
        <v>12</v>
      </c>
      <c r="E7" s="40">
        <v>12</v>
      </c>
      <c r="F7" s="40">
        <v>12</v>
      </c>
      <c r="G7" s="40">
        <v>12</v>
      </c>
      <c r="H7" s="40">
        <v>12</v>
      </c>
      <c r="I7" s="40">
        <v>12</v>
      </c>
      <c r="J7" s="37"/>
      <c r="K7" s="37" t="s">
        <v>21</v>
      </c>
    </row>
    <row r="8" spans="1:11" ht="31.5">
      <c r="A8" s="7">
        <v>3</v>
      </c>
      <c r="B8" s="34" t="s">
        <v>31</v>
      </c>
      <c r="C8" s="4" t="s">
        <v>21</v>
      </c>
      <c r="D8" s="49">
        <f aca="true" t="shared" si="0" ref="D8:I8">D11/D9*100</f>
        <v>59.42097985438408</v>
      </c>
      <c r="E8" s="49">
        <f t="shared" si="0"/>
        <v>41.72801352302768</v>
      </c>
      <c r="F8" s="49">
        <f t="shared" si="0"/>
        <v>37.3245254619552</v>
      </c>
      <c r="G8" s="49">
        <f t="shared" si="0"/>
        <v>33.630787152895095</v>
      </c>
      <c r="H8" s="49">
        <f t="shared" si="0"/>
        <v>30.3601701304269</v>
      </c>
      <c r="I8" s="49">
        <f t="shared" si="0"/>
        <v>27.51160410849228</v>
      </c>
      <c r="J8" s="38" t="s">
        <v>21</v>
      </c>
      <c r="K8" s="38" t="s">
        <v>21</v>
      </c>
    </row>
    <row r="9" spans="1:11" ht="31.5">
      <c r="A9" s="7">
        <v>4</v>
      </c>
      <c r="B9" s="8" t="s">
        <v>10</v>
      </c>
      <c r="C9" s="15">
        <v>20264.7</v>
      </c>
      <c r="D9" s="15">
        <v>22440.2</v>
      </c>
      <c r="E9" s="15">
        <v>25564</v>
      </c>
      <c r="F9" s="15">
        <v>28580</v>
      </c>
      <c r="G9" s="15">
        <v>31719</v>
      </c>
      <c r="H9" s="15">
        <v>35136</v>
      </c>
      <c r="I9" s="15">
        <v>38774</v>
      </c>
      <c r="J9" s="39" t="s">
        <v>21</v>
      </c>
      <c r="K9" s="39" t="s">
        <v>21</v>
      </c>
    </row>
    <row r="10" spans="1:11" ht="15.75">
      <c r="A10" s="7">
        <v>5</v>
      </c>
      <c r="B10" s="8" t="s">
        <v>1</v>
      </c>
      <c r="C10" s="4" t="s">
        <v>21</v>
      </c>
      <c r="D10" s="13">
        <f aca="true" t="shared" si="1" ref="D10:I10">D9/C9*100</f>
        <v>110.73541675919209</v>
      </c>
      <c r="E10" s="13">
        <f t="shared" si="1"/>
        <v>113.92055329275139</v>
      </c>
      <c r="F10" s="13">
        <f t="shared" si="1"/>
        <v>111.79784071350336</v>
      </c>
      <c r="G10" s="13">
        <f t="shared" si="1"/>
        <v>110.98320503848846</v>
      </c>
      <c r="H10" s="13">
        <f t="shared" si="1"/>
        <v>110.77272297361202</v>
      </c>
      <c r="I10" s="13">
        <f t="shared" si="1"/>
        <v>110.35405282331512</v>
      </c>
      <c r="J10" s="39" t="s">
        <v>21</v>
      </c>
      <c r="K10" s="39" t="s">
        <v>21</v>
      </c>
    </row>
    <row r="11" spans="1:11" ht="31.5">
      <c r="A11" s="7">
        <v>6</v>
      </c>
      <c r="B11" s="8" t="s">
        <v>47</v>
      </c>
      <c r="C11" s="15">
        <f aca="true" t="shared" si="2" ref="C11:I11">C14/C13/C7/12*1000000</f>
        <v>7200.460829493088</v>
      </c>
      <c r="D11" s="15">
        <f t="shared" si="2"/>
        <v>13334.186721283497</v>
      </c>
      <c r="E11" s="15">
        <f t="shared" si="2"/>
        <v>10667.349377026796</v>
      </c>
      <c r="F11" s="15">
        <f t="shared" si="2"/>
        <v>10667.349377026796</v>
      </c>
      <c r="G11" s="15">
        <f t="shared" si="2"/>
        <v>10667.349377026796</v>
      </c>
      <c r="H11" s="15">
        <f t="shared" si="2"/>
        <v>10667.349377026796</v>
      </c>
      <c r="I11" s="15">
        <f t="shared" si="2"/>
        <v>10667.349377026796</v>
      </c>
      <c r="J11" s="39" t="s">
        <v>21</v>
      </c>
      <c r="K11" s="39" t="s">
        <v>21</v>
      </c>
    </row>
    <row r="12" spans="1:11" ht="15.75">
      <c r="A12" s="7">
        <v>7</v>
      </c>
      <c r="B12" s="8" t="s">
        <v>1</v>
      </c>
      <c r="C12" s="4" t="s">
        <v>21</v>
      </c>
      <c r="D12" s="13">
        <f aca="true" t="shared" si="3" ref="D12:I12">D11/C11*100</f>
        <v>185.18518518518522</v>
      </c>
      <c r="E12" s="13">
        <f t="shared" si="3"/>
        <v>80</v>
      </c>
      <c r="F12" s="13">
        <f t="shared" si="3"/>
        <v>100</v>
      </c>
      <c r="G12" s="13">
        <f t="shared" si="3"/>
        <v>100</v>
      </c>
      <c r="H12" s="13">
        <f t="shared" si="3"/>
        <v>100</v>
      </c>
      <c r="I12" s="13">
        <f t="shared" si="3"/>
        <v>100</v>
      </c>
      <c r="J12" s="39" t="s">
        <v>21</v>
      </c>
      <c r="K12" s="39" t="s">
        <v>21</v>
      </c>
    </row>
    <row r="13" spans="1:11" ht="15.75">
      <c r="A13" s="7">
        <v>8</v>
      </c>
      <c r="B13" s="8" t="s">
        <v>2</v>
      </c>
      <c r="C13" s="4">
        <v>1.302</v>
      </c>
      <c r="D13" s="4">
        <v>1.302</v>
      </c>
      <c r="E13" s="4">
        <v>1.302</v>
      </c>
      <c r="F13" s="4">
        <v>1.302</v>
      </c>
      <c r="G13" s="4">
        <v>1.302</v>
      </c>
      <c r="H13" s="4">
        <v>1.302</v>
      </c>
      <c r="I13" s="4">
        <v>1.302</v>
      </c>
      <c r="J13" s="39" t="s">
        <v>21</v>
      </c>
      <c r="K13" s="39" t="s">
        <v>21</v>
      </c>
    </row>
    <row r="14" spans="1:11" ht="30" customHeight="1">
      <c r="A14" s="7">
        <v>9</v>
      </c>
      <c r="B14" s="30" t="s">
        <v>29</v>
      </c>
      <c r="C14" s="20">
        <f aca="true" t="shared" si="4" ref="C14:I14">C16+C21</f>
        <v>0.9</v>
      </c>
      <c r="D14" s="20">
        <f t="shared" si="4"/>
        <v>2.5</v>
      </c>
      <c r="E14" s="20">
        <f t="shared" si="4"/>
        <v>2</v>
      </c>
      <c r="F14" s="20">
        <f t="shared" si="4"/>
        <v>2</v>
      </c>
      <c r="G14" s="20">
        <f t="shared" si="4"/>
        <v>2</v>
      </c>
      <c r="H14" s="20">
        <f t="shared" si="4"/>
        <v>2</v>
      </c>
      <c r="I14" s="20">
        <f t="shared" si="4"/>
        <v>2</v>
      </c>
      <c r="J14" s="35">
        <f>SUM(E14:G14)</f>
        <v>6</v>
      </c>
      <c r="K14" s="35">
        <f>SUM(D14:I14)</f>
        <v>12.5</v>
      </c>
    </row>
    <row r="15" spans="1:11" ht="16.5" customHeight="1">
      <c r="A15" s="7">
        <v>10</v>
      </c>
      <c r="B15" s="31" t="s">
        <v>3</v>
      </c>
      <c r="C15" s="20"/>
      <c r="D15" s="20"/>
      <c r="E15" s="20"/>
      <c r="F15" s="20"/>
      <c r="G15" s="20"/>
      <c r="H15" s="20"/>
      <c r="I15" s="20"/>
      <c r="J15" s="35"/>
      <c r="K15" s="35"/>
    </row>
    <row r="16" spans="1:11" ht="16.5" customHeight="1">
      <c r="A16" s="7">
        <v>11</v>
      </c>
      <c r="B16" s="32" t="s">
        <v>49</v>
      </c>
      <c r="C16" s="40">
        <v>0.9</v>
      </c>
      <c r="D16" s="40">
        <v>2.5</v>
      </c>
      <c r="E16" s="40">
        <v>2</v>
      </c>
      <c r="F16" s="40">
        <v>2</v>
      </c>
      <c r="G16" s="40">
        <v>2</v>
      </c>
      <c r="H16" s="40">
        <v>2</v>
      </c>
      <c r="I16" s="40">
        <v>2</v>
      </c>
      <c r="J16" s="35">
        <f aca="true" t="shared" si="5" ref="J16:J21">SUM(E16:G16)</f>
        <v>6</v>
      </c>
      <c r="K16" s="35">
        <f aca="true" t="shared" si="6" ref="K16:K21">SUM(D16:I16)</f>
        <v>12.5</v>
      </c>
    </row>
    <row r="17" spans="1:11" ht="35.25" customHeight="1">
      <c r="A17" s="7">
        <v>12</v>
      </c>
      <c r="B17" s="33" t="s">
        <v>11</v>
      </c>
      <c r="C17" s="20" t="s">
        <v>21</v>
      </c>
      <c r="D17" s="13">
        <f aca="true" t="shared" si="7" ref="D17:I17">D18+D19+D20</f>
        <v>0</v>
      </c>
      <c r="E17" s="13">
        <f t="shared" si="7"/>
        <v>0</v>
      </c>
      <c r="F17" s="13">
        <f t="shared" si="7"/>
        <v>0</v>
      </c>
      <c r="G17" s="13">
        <f t="shared" si="7"/>
        <v>0</v>
      </c>
      <c r="H17" s="13">
        <f t="shared" si="7"/>
        <v>0</v>
      </c>
      <c r="I17" s="13">
        <f t="shared" si="7"/>
        <v>0</v>
      </c>
      <c r="J17" s="35">
        <f t="shared" si="5"/>
        <v>0</v>
      </c>
      <c r="K17" s="35">
        <f t="shared" si="6"/>
        <v>0</v>
      </c>
    </row>
    <row r="18" spans="1:11" ht="24" customHeight="1">
      <c r="A18" s="7">
        <v>13</v>
      </c>
      <c r="B18" s="33" t="s">
        <v>12</v>
      </c>
      <c r="C18" s="20" t="s">
        <v>21</v>
      </c>
      <c r="D18" s="40"/>
      <c r="E18" s="40"/>
      <c r="F18" s="40"/>
      <c r="G18" s="40"/>
      <c r="H18" s="40"/>
      <c r="I18" s="40"/>
      <c r="J18" s="35">
        <f t="shared" si="5"/>
        <v>0</v>
      </c>
      <c r="K18" s="35">
        <f t="shared" si="6"/>
        <v>0</v>
      </c>
    </row>
    <row r="19" spans="1:11" ht="50.25" customHeight="1">
      <c r="A19" s="7">
        <v>14</v>
      </c>
      <c r="B19" s="33" t="s">
        <v>13</v>
      </c>
      <c r="C19" s="20" t="s">
        <v>21</v>
      </c>
      <c r="D19" s="40"/>
      <c r="E19" s="40"/>
      <c r="F19" s="40"/>
      <c r="G19" s="40"/>
      <c r="H19" s="40"/>
      <c r="I19" s="40"/>
      <c r="J19" s="35">
        <f t="shared" si="5"/>
        <v>0</v>
      </c>
      <c r="K19" s="35">
        <f t="shared" si="6"/>
        <v>0</v>
      </c>
    </row>
    <row r="20" spans="1:11" ht="33" customHeight="1">
      <c r="A20" s="7">
        <v>15</v>
      </c>
      <c r="B20" s="33" t="s">
        <v>14</v>
      </c>
      <c r="C20" s="20" t="s">
        <v>21</v>
      </c>
      <c r="D20" s="40"/>
      <c r="E20" s="40"/>
      <c r="F20" s="40"/>
      <c r="G20" s="40"/>
      <c r="H20" s="40"/>
      <c r="I20" s="40"/>
      <c r="J20" s="35">
        <f t="shared" si="5"/>
        <v>0</v>
      </c>
      <c r="K20" s="35">
        <f t="shared" si="6"/>
        <v>0</v>
      </c>
    </row>
    <row r="21" spans="1:11" ht="28.5" customHeight="1">
      <c r="A21" s="7">
        <v>16</v>
      </c>
      <c r="B21" s="32" t="s">
        <v>30</v>
      </c>
      <c r="C21" s="29"/>
      <c r="D21" s="41"/>
      <c r="E21" s="29"/>
      <c r="F21" s="29"/>
      <c r="G21" s="29"/>
      <c r="H21" s="29"/>
      <c r="I21" s="29"/>
      <c r="J21" s="35">
        <f t="shared" si="5"/>
        <v>0</v>
      </c>
      <c r="K21" s="35">
        <f t="shared" si="6"/>
        <v>0</v>
      </c>
    </row>
    <row r="23" ht="25.5" customHeight="1">
      <c r="A23" s="48" t="s">
        <v>69</v>
      </c>
    </row>
    <row r="24" ht="15">
      <c r="A24" s="48"/>
    </row>
    <row r="25" ht="15">
      <c r="A25" s="48" t="s">
        <v>70</v>
      </c>
    </row>
    <row r="26" ht="15">
      <c r="A26" s="48"/>
    </row>
    <row r="27" ht="15">
      <c r="A27" s="48" t="s">
        <v>68</v>
      </c>
    </row>
  </sheetData>
  <sheetProtection/>
  <mergeCells count="6">
    <mergeCell ref="A4:B4"/>
    <mergeCell ref="C4:K4"/>
    <mergeCell ref="G1:K1"/>
    <mergeCell ref="A2:K2"/>
    <mergeCell ref="A3:B3"/>
    <mergeCell ref="C3:K3"/>
  </mergeCells>
  <printOptions horizontalCentered="1"/>
  <pageMargins left="0.2362204724409449" right="0.2362204724409449" top="0.5511811023622047" bottom="0.3937007874015748" header="0.31496062992125984" footer="0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27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6" sqref="D6"/>
    </sheetView>
  </sheetViews>
  <sheetFormatPr defaultColWidth="9.140625" defaultRowHeight="15"/>
  <cols>
    <col min="1" max="1" width="5.140625" style="1" customWidth="1"/>
    <col min="2" max="2" width="62.00390625" style="0" customWidth="1"/>
    <col min="3" max="3" width="10.57421875" style="0" customWidth="1"/>
    <col min="4" max="4" width="10.28125" style="2" customWidth="1"/>
    <col min="5" max="5" width="10.28125" style="0" customWidth="1"/>
    <col min="6" max="10" width="9.8515625" style="0" bestFit="1" customWidth="1"/>
    <col min="11" max="11" width="10.7109375" style="0" customWidth="1"/>
  </cols>
  <sheetData>
    <row r="1" spans="1:13" s="23" customFormat="1" ht="45" customHeight="1">
      <c r="A1" s="21"/>
      <c r="B1" s="22"/>
      <c r="D1" s="24"/>
      <c r="E1" s="24"/>
      <c r="F1" s="24"/>
      <c r="G1" s="58" t="s">
        <v>62</v>
      </c>
      <c r="H1" s="58"/>
      <c r="I1" s="58"/>
      <c r="J1" s="58"/>
      <c r="K1" s="58"/>
      <c r="L1" s="26"/>
      <c r="M1" s="25"/>
    </row>
    <row r="2" spans="1:11" s="3" customFormat="1" ht="33.75" customHeight="1">
      <c r="A2" s="59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" customFormat="1" ht="17.25" customHeight="1">
      <c r="A3" s="56" t="s">
        <v>28</v>
      </c>
      <c r="B3" s="56"/>
      <c r="C3" s="57" t="s">
        <v>67</v>
      </c>
      <c r="D3" s="57"/>
      <c r="E3" s="57"/>
      <c r="F3" s="57"/>
      <c r="G3" s="57"/>
      <c r="H3" s="57"/>
      <c r="I3" s="57"/>
      <c r="J3" s="57"/>
      <c r="K3" s="57"/>
    </row>
    <row r="4" spans="1:11" s="3" customFormat="1" ht="18.75" customHeight="1">
      <c r="A4" s="56" t="s">
        <v>25</v>
      </c>
      <c r="B4" s="56"/>
      <c r="C4" s="57" t="s">
        <v>48</v>
      </c>
      <c r="D4" s="57"/>
      <c r="E4" s="57"/>
      <c r="F4" s="57"/>
      <c r="G4" s="57"/>
      <c r="H4" s="57"/>
      <c r="I4" s="57"/>
      <c r="J4" s="57"/>
      <c r="K4" s="57"/>
    </row>
    <row r="5" spans="1:11" s="27" customFormat="1" ht="31.5">
      <c r="A5" s="5"/>
      <c r="B5" s="6" t="s">
        <v>0</v>
      </c>
      <c r="C5" s="6" t="s">
        <v>16</v>
      </c>
      <c r="D5" s="6" t="s">
        <v>17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36" t="s">
        <v>15</v>
      </c>
      <c r="K5" s="36" t="s">
        <v>9</v>
      </c>
    </row>
    <row r="6" spans="1:11" ht="18" customHeight="1">
      <c r="A6" s="7">
        <v>1</v>
      </c>
      <c r="B6" s="42" t="s">
        <v>45</v>
      </c>
      <c r="C6" s="50">
        <f>'работники УК'!C8+'педагоги ДОД'!C8+'прочие работники'!C6</f>
        <v>235.5</v>
      </c>
      <c r="D6" s="50">
        <f>'работники УК'!D8+'педагоги ДОД'!D8+'прочие работники'!D6</f>
        <v>218.25</v>
      </c>
      <c r="E6" s="50">
        <f>'работники УК'!E8+'педагоги ДОД'!E8+'прочие работники'!E6</f>
        <v>217.25</v>
      </c>
      <c r="F6" s="50">
        <f>'работники УК'!F8+'педагоги ДОД'!F8+'прочие работники'!F6</f>
        <v>170.75</v>
      </c>
      <c r="G6" s="50">
        <f>'работники УК'!G8+'педагоги ДОД'!G8+'прочие работники'!G6</f>
        <v>168.75</v>
      </c>
      <c r="H6" s="50">
        <f>'работники УК'!H8+'педагоги ДОД'!H8+'прочие работники'!H6</f>
        <v>165.75</v>
      </c>
      <c r="I6" s="50">
        <f>'работники УК'!I8+'педагоги ДОД'!I8+'прочие работники'!I6</f>
        <v>163.25</v>
      </c>
      <c r="J6" s="37"/>
      <c r="K6" s="37"/>
    </row>
    <row r="7" spans="1:11" ht="19.5" customHeight="1">
      <c r="A7" s="7">
        <v>2</v>
      </c>
      <c r="B7" s="8" t="s">
        <v>46</v>
      </c>
      <c r="C7" s="50">
        <f>'работники УК'!C9+'педагоги ДОД'!C9+'прочие работники'!C7</f>
        <v>186</v>
      </c>
      <c r="D7" s="50">
        <f>'работники УК'!D9+'педагоги ДОД'!D9+'прочие работники'!D7</f>
        <v>184</v>
      </c>
      <c r="E7" s="50">
        <f>'работники УК'!E9+'педагоги ДОД'!E9+'прочие работники'!E7</f>
        <v>186</v>
      </c>
      <c r="F7" s="50">
        <f>'работники УК'!F9+'педагоги ДОД'!F9+'прочие работники'!F7</f>
        <v>141</v>
      </c>
      <c r="G7" s="50">
        <f>'работники УК'!G9+'педагоги ДОД'!G9+'прочие работники'!G7</f>
        <v>139</v>
      </c>
      <c r="H7" s="50">
        <f>'работники УК'!H9+'педагоги ДОД'!H9+'прочие работники'!H7</f>
        <v>136.5</v>
      </c>
      <c r="I7" s="50">
        <f>'работники УК'!I9+'педагоги ДОД'!I9+'прочие работники'!I7</f>
        <v>134.5</v>
      </c>
      <c r="J7" s="37" t="s">
        <v>21</v>
      </c>
      <c r="K7" s="37" t="s">
        <v>21</v>
      </c>
    </row>
    <row r="8" spans="1:11" ht="31.5">
      <c r="A8" s="7">
        <v>3</v>
      </c>
      <c r="B8" s="34" t="s">
        <v>31</v>
      </c>
      <c r="C8" s="4" t="s">
        <v>21</v>
      </c>
      <c r="D8" s="49">
        <f aca="true" t="shared" si="0" ref="D8:I8">D11/D9*100</f>
        <v>53.94391562432781</v>
      </c>
      <c r="E8" s="49">
        <f t="shared" si="0"/>
        <v>38.83508802493435</v>
      </c>
      <c r="F8" s="49">
        <f t="shared" si="0"/>
        <v>39.529913301791005</v>
      </c>
      <c r="G8" s="49">
        <f t="shared" si="0"/>
        <v>36.60931544511286</v>
      </c>
      <c r="H8" s="49">
        <f t="shared" si="0"/>
        <v>34.21688760268656</v>
      </c>
      <c r="I8" s="49">
        <f t="shared" si="0"/>
        <v>32.14550253202887</v>
      </c>
      <c r="J8" s="38" t="s">
        <v>21</v>
      </c>
      <c r="K8" s="38" t="s">
        <v>21</v>
      </c>
    </row>
    <row r="9" spans="1:11" ht="31.5">
      <c r="A9" s="7">
        <v>4</v>
      </c>
      <c r="B9" s="8" t="s">
        <v>10</v>
      </c>
      <c r="C9" s="15">
        <v>20264.7</v>
      </c>
      <c r="D9" s="15">
        <v>22440.2</v>
      </c>
      <c r="E9" s="15">
        <v>25564</v>
      </c>
      <c r="F9" s="15">
        <v>28580</v>
      </c>
      <c r="G9" s="15">
        <v>31719</v>
      </c>
      <c r="H9" s="15">
        <v>35136</v>
      </c>
      <c r="I9" s="15">
        <v>38774</v>
      </c>
      <c r="J9" s="39" t="s">
        <v>21</v>
      </c>
      <c r="K9" s="39" t="s">
        <v>21</v>
      </c>
    </row>
    <row r="10" spans="1:11" ht="15.75">
      <c r="A10" s="7">
        <v>5</v>
      </c>
      <c r="B10" s="8" t="s">
        <v>1</v>
      </c>
      <c r="C10" s="4" t="s">
        <v>21</v>
      </c>
      <c r="D10" s="13">
        <f aca="true" t="shared" si="1" ref="D10:I10">D9/C9*100</f>
        <v>110.73541675919209</v>
      </c>
      <c r="E10" s="13">
        <f t="shared" si="1"/>
        <v>113.92055329275139</v>
      </c>
      <c r="F10" s="13">
        <f t="shared" si="1"/>
        <v>111.79784071350336</v>
      </c>
      <c r="G10" s="13">
        <f t="shared" si="1"/>
        <v>110.98320503848846</v>
      </c>
      <c r="H10" s="13">
        <f t="shared" si="1"/>
        <v>110.77272297361202</v>
      </c>
      <c r="I10" s="13">
        <f t="shared" si="1"/>
        <v>110.35405282331512</v>
      </c>
      <c r="J10" s="39" t="s">
        <v>21</v>
      </c>
      <c r="K10" s="39" t="s">
        <v>21</v>
      </c>
    </row>
    <row r="11" spans="1:11" ht="31.5">
      <c r="A11" s="7">
        <v>6</v>
      </c>
      <c r="B11" s="8" t="s">
        <v>47</v>
      </c>
      <c r="C11" s="15">
        <f aca="true" t="shared" si="2" ref="C11:I11">C14/C13/C7/12*1000000</f>
        <v>8785.078374048195</v>
      </c>
      <c r="D11" s="15">
        <f t="shared" si="2"/>
        <v>12105.12255393041</v>
      </c>
      <c r="E11" s="15">
        <f t="shared" si="2"/>
        <v>9927.801902694217</v>
      </c>
      <c r="F11" s="15">
        <f t="shared" si="2"/>
        <v>11297.649221651869</v>
      </c>
      <c r="G11" s="15">
        <f t="shared" si="2"/>
        <v>11612.108766035348</v>
      </c>
      <c r="H11" s="15">
        <f t="shared" si="2"/>
        <v>12022.445628079951</v>
      </c>
      <c r="I11" s="15">
        <f t="shared" si="2"/>
        <v>12464.097151768874</v>
      </c>
      <c r="J11" s="39" t="s">
        <v>21</v>
      </c>
      <c r="K11" s="39" t="s">
        <v>21</v>
      </c>
    </row>
    <row r="12" spans="1:11" ht="15.75">
      <c r="A12" s="7">
        <v>7</v>
      </c>
      <c r="B12" s="8" t="s">
        <v>1</v>
      </c>
      <c r="C12" s="4" t="s">
        <v>21</v>
      </c>
      <c r="D12" s="13">
        <f aca="true" t="shared" si="3" ref="D12:I12">D11/C11*100</f>
        <v>137.79185612834013</v>
      </c>
      <c r="E12" s="13">
        <f t="shared" si="3"/>
        <v>82.01322918016027</v>
      </c>
      <c r="F12" s="13">
        <f t="shared" si="3"/>
        <v>113.79809279419548</v>
      </c>
      <c r="G12" s="13">
        <f t="shared" si="3"/>
        <v>102.78340686822547</v>
      </c>
      <c r="H12" s="13">
        <f t="shared" si="3"/>
        <v>103.53369805874375</v>
      </c>
      <c r="I12" s="13">
        <f t="shared" si="3"/>
        <v>103.67355808752745</v>
      </c>
      <c r="J12" s="39" t="s">
        <v>21</v>
      </c>
      <c r="K12" s="39" t="s">
        <v>21</v>
      </c>
    </row>
    <row r="13" spans="1:11" ht="15.75">
      <c r="A13" s="7">
        <v>8</v>
      </c>
      <c r="B13" s="8" t="s">
        <v>2</v>
      </c>
      <c r="C13" s="4">
        <v>1.302</v>
      </c>
      <c r="D13" s="4">
        <v>1.302</v>
      </c>
      <c r="E13" s="4">
        <v>1.302</v>
      </c>
      <c r="F13" s="4">
        <v>1.302</v>
      </c>
      <c r="G13" s="4">
        <v>1.302</v>
      </c>
      <c r="H13" s="4">
        <v>1.302</v>
      </c>
      <c r="I13" s="4">
        <v>1.302</v>
      </c>
      <c r="J13" s="39" t="s">
        <v>21</v>
      </c>
      <c r="K13" s="39" t="s">
        <v>21</v>
      </c>
    </row>
    <row r="14" spans="1:11" ht="30" customHeight="1">
      <c r="A14" s="7">
        <v>9</v>
      </c>
      <c r="B14" s="30" t="s">
        <v>29</v>
      </c>
      <c r="C14" s="20">
        <f aca="true" t="shared" si="4" ref="C14:I14">C16+C21</f>
        <v>25.529999999999998</v>
      </c>
      <c r="D14" s="20">
        <f t="shared" si="4"/>
        <v>34.800000000000004</v>
      </c>
      <c r="E14" s="20">
        <f>E16+E21</f>
        <v>28.85082770855117</v>
      </c>
      <c r="F14" s="20">
        <f t="shared" si="4"/>
        <v>24.88854047291152</v>
      </c>
      <c r="G14" s="20">
        <f t="shared" si="4"/>
        <v>25.21843464311454</v>
      </c>
      <c r="H14" s="20">
        <f t="shared" si="4"/>
        <v>25.63998125231104</v>
      </c>
      <c r="I14" s="20">
        <f t="shared" si="4"/>
        <v>26.19240274944736</v>
      </c>
      <c r="J14" s="35">
        <f>SUM(E14:G14)</f>
        <v>78.95780282457723</v>
      </c>
      <c r="K14" s="35">
        <f>SUM(D14:I14)</f>
        <v>165.5901868263356</v>
      </c>
    </row>
    <row r="15" spans="1:11" ht="16.5" customHeight="1">
      <c r="A15" s="7">
        <v>10</v>
      </c>
      <c r="B15" s="31" t="s">
        <v>3</v>
      </c>
      <c r="C15" s="20"/>
      <c r="D15" s="20"/>
      <c r="E15" s="20"/>
      <c r="F15" s="20"/>
      <c r="G15" s="20"/>
      <c r="H15" s="20"/>
      <c r="I15" s="20"/>
      <c r="J15" s="35"/>
      <c r="K15" s="35"/>
    </row>
    <row r="16" spans="1:11" ht="16.5" customHeight="1">
      <c r="A16" s="7">
        <v>11</v>
      </c>
      <c r="B16" s="32" t="s">
        <v>49</v>
      </c>
      <c r="C16" s="43">
        <f>'работники УК'!C32+'педагоги ДОД'!C32+'прочие работники'!C16</f>
        <v>25.509999999999998</v>
      </c>
      <c r="D16" s="43">
        <f>'работники УК'!D32+'педагоги ДОД'!D32+'прочие работники'!D16</f>
        <v>34.7</v>
      </c>
      <c r="E16" s="43">
        <f>'работники УК'!E32+'педагоги ДОД'!E32+'прочие работники'!E16</f>
        <v>27.27</v>
      </c>
      <c r="F16" s="43">
        <f>'работники УК'!F32+'педагоги ДОД'!F32+'прочие работники'!F16</f>
        <v>23.47</v>
      </c>
      <c r="G16" s="43">
        <f>'работники УК'!G32+'педагоги ДОД'!G32+'прочие работники'!G16</f>
        <v>23.47</v>
      </c>
      <c r="H16" s="43">
        <f>'работники УК'!H32+'педагоги ДОД'!H32+'прочие работники'!H16</f>
        <v>23.47</v>
      </c>
      <c r="I16" s="43">
        <f>'работники УК'!I32+'педагоги ДОД'!I32+'прочие работники'!I16</f>
        <v>23.47</v>
      </c>
      <c r="J16" s="35">
        <f aca="true" t="shared" si="5" ref="J16:J21">SUM(E16:G16)</f>
        <v>74.21</v>
      </c>
      <c r="K16" s="35">
        <f aca="true" t="shared" si="6" ref="K16:K21">SUM(D16:I16)</f>
        <v>155.85</v>
      </c>
    </row>
    <row r="17" spans="1:11" ht="35.25" customHeight="1">
      <c r="A17" s="7">
        <v>12</v>
      </c>
      <c r="B17" s="33" t="s">
        <v>11</v>
      </c>
      <c r="C17" s="20" t="s">
        <v>21</v>
      </c>
      <c r="D17" s="13">
        <f aca="true" t="shared" si="7" ref="D17:I17">D18+D19+D20</f>
        <v>0</v>
      </c>
      <c r="E17" s="13">
        <f t="shared" si="7"/>
        <v>0.1</v>
      </c>
      <c r="F17" s="13">
        <f t="shared" si="7"/>
        <v>0.5</v>
      </c>
      <c r="G17" s="13">
        <f t="shared" si="7"/>
        <v>0.3</v>
      </c>
      <c r="H17" s="13">
        <f t="shared" si="7"/>
        <v>0.5</v>
      </c>
      <c r="I17" s="13">
        <f t="shared" si="7"/>
        <v>0.5</v>
      </c>
      <c r="J17" s="35">
        <f t="shared" si="5"/>
        <v>0.8999999999999999</v>
      </c>
      <c r="K17" s="35">
        <f t="shared" si="6"/>
        <v>1.9</v>
      </c>
    </row>
    <row r="18" spans="1:11" ht="24" customHeight="1">
      <c r="A18" s="7">
        <v>13</v>
      </c>
      <c r="B18" s="33" t="s">
        <v>12</v>
      </c>
      <c r="C18" s="20" t="s">
        <v>21</v>
      </c>
      <c r="D18" s="43">
        <f>'работники УК'!D34+'педагоги ДОД'!D34+'прочие работники'!D18</f>
        <v>0</v>
      </c>
      <c r="E18" s="43">
        <f>'работники УК'!E34+'педагоги ДОД'!E34+'прочие работники'!E18</f>
        <v>0</v>
      </c>
      <c r="F18" s="43">
        <f>'работники УК'!F34+'педагоги ДОД'!F34+'прочие работники'!F18</f>
        <v>0</v>
      </c>
      <c r="G18" s="43">
        <f>'работники УК'!G34+'педагоги ДОД'!G34+'прочие работники'!G18</f>
        <v>0</v>
      </c>
      <c r="H18" s="43">
        <f>'работники УК'!H34+'педагоги ДОД'!H34+'прочие работники'!H18</f>
        <v>0</v>
      </c>
      <c r="I18" s="43">
        <f>'работники УК'!I34+'педагоги ДОД'!I34+'прочие работники'!I18</f>
        <v>0.1</v>
      </c>
      <c r="J18" s="35">
        <f t="shared" si="5"/>
        <v>0</v>
      </c>
      <c r="K18" s="35">
        <f t="shared" si="6"/>
        <v>0.1</v>
      </c>
    </row>
    <row r="19" spans="1:11" ht="52.5" customHeight="1">
      <c r="A19" s="7">
        <v>14</v>
      </c>
      <c r="B19" s="33" t="s">
        <v>13</v>
      </c>
      <c r="C19" s="20" t="s">
        <v>21</v>
      </c>
      <c r="D19" s="43">
        <f>'работники УК'!D35+'педагоги ДОД'!D35+'прочие работники'!D19</f>
        <v>0</v>
      </c>
      <c r="E19" s="43">
        <f>'работники УК'!E35+'педагоги ДОД'!E35+'прочие работники'!E19</f>
        <v>0.1</v>
      </c>
      <c r="F19" s="43">
        <f>'работники УК'!F35+'педагоги ДОД'!F35+'прочие работники'!F19</f>
        <v>0.5</v>
      </c>
      <c r="G19" s="43">
        <f>'работники УК'!G35+'педагоги ДОД'!G35+'прочие работники'!G19</f>
        <v>0.3</v>
      </c>
      <c r="H19" s="43">
        <f>'работники УК'!H35+'педагоги ДОД'!H35+'прочие работники'!H19</f>
        <v>0.5</v>
      </c>
      <c r="I19" s="43">
        <f>'работники УК'!I35+'педагоги ДОД'!I35+'прочие работники'!I19</f>
        <v>0.4</v>
      </c>
      <c r="J19" s="35">
        <f t="shared" si="5"/>
        <v>0.8999999999999999</v>
      </c>
      <c r="K19" s="35">
        <f t="shared" si="6"/>
        <v>1.7999999999999998</v>
      </c>
    </row>
    <row r="20" spans="1:11" ht="33" customHeight="1">
      <c r="A20" s="7">
        <v>15</v>
      </c>
      <c r="B20" s="33" t="s">
        <v>14</v>
      </c>
      <c r="C20" s="20" t="s">
        <v>21</v>
      </c>
      <c r="D20" s="43">
        <f>'работники УК'!D36+'педагоги ДОД'!D36+'прочие работники'!D20</f>
        <v>0</v>
      </c>
      <c r="E20" s="43">
        <f>'работники УК'!E36+'педагоги ДОД'!E36+'прочие работники'!E20</f>
        <v>0</v>
      </c>
      <c r="F20" s="43">
        <f>'работники УК'!F36+'педагоги ДОД'!F36+'прочие работники'!F20</f>
        <v>0</v>
      </c>
      <c r="G20" s="43">
        <f>'работники УК'!G36+'педагоги ДОД'!G36+'прочие работники'!G20</f>
        <v>0</v>
      </c>
      <c r="H20" s="43">
        <f>'работники УК'!H36+'педагоги ДОД'!H36+'прочие работники'!H20</f>
        <v>0</v>
      </c>
      <c r="I20" s="43">
        <f>'работники УК'!I36+'педагоги ДОД'!I36+'прочие работники'!I20</f>
        <v>0</v>
      </c>
      <c r="J20" s="35">
        <f t="shared" si="5"/>
        <v>0</v>
      </c>
      <c r="K20" s="35">
        <f t="shared" si="6"/>
        <v>0</v>
      </c>
    </row>
    <row r="21" spans="1:11" ht="36" customHeight="1">
      <c r="A21" s="7">
        <v>16</v>
      </c>
      <c r="B21" s="32" t="s">
        <v>30</v>
      </c>
      <c r="C21" s="43">
        <f>'работники УК'!C37+'педагоги ДОД'!C37+'прочие работники'!C21</f>
        <v>0.02</v>
      </c>
      <c r="D21" s="43">
        <f>'работники УК'!D37+'педагоги ДОД'!D37+'прочие работники'!D21</f>
        <v>0.1</v>
      </c>
      <c r="E21" s="43">
        <f>'работники УК'!E37+'педагоги ДОД'!E37+'прочие работники'!E21</f>
        <v>1.5808277085511682</v>
      </c>
      <c r="F21" s="43">
        <f>'работники УК'!F37+'педагоги ДОД'!F37+'прочие работники'!F21</f>
        <v>1.41854047291152</v>
      </c>
      <c r="G21" s="43">
        <f>'работники УК'!G37+'педагоги ДОД'!G37+'прочие работники'!G21</f>
        <v>1.7484346431145443</v>
      </c>
      <c r="H21" s="43">
        <f>'работники УК'!H37+'педагоги ДОД'!H37+'прочие работники'!H21</f>
        <v>2.16998125231104</v>
      </c>
      <c r="I21" s="43">
        <f>'работники УК'!I37+'педагоги ДОД'!I37+'прочие работники'!I21</f>
        <v>2.7224027494473604</v>
      </c>
      <c r="J21" s="35">
        <f t="shared" si="5"/>
        <v>4.747802824577232</v>
      </c>
      <c r="K21" s="35">
        <f t="shared" si="6"/>
        <v>9.740186826335632</v>
      </c>
    </row>
    <row r="23" ht="25.5" customHeight="1">
      <c r="A23" s="48" t="s">
        <v>69</v>
      </c>
    </row>
    <row r="24" ht="15">
      <c r="A24" s="48"/>
    </row>
    <row r="25" ht="15">
      <c r="A25" s="48" t="s">
        <v>70</v>
      </c>
    </row>
    <row r="26" ht="15">
      <c r="A26" s="48"/>
    </row>
    <row r="27" ht="15">
      <c r="A27" s="48" t="s">
        <v>68</v>
      </c>
    </row>
  </sheetData>
  <sheetProtection/>
  <mergeCells count="6">
    <mergeCell ref="A4:B4"/>
    <mergeCell ref="C4:K4"/>
    <mergeCell ref="G1:K1"/>
    <mergeCell ref="A2:K2"/>
    <mergeCell ref="A3:B3"/>
    <mergeCell ref="C3:K3"/>
  </mergeCells>
  <printOptions horizontalCentered="1"/>
  <pageMargins left="0.2362204724409449" right="0.2362204724409449" top="0.5511811023622047" bottom="0.3937007874015748" header="0.31496062992125984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IsmailovRA</dc:creator>
  <cp:keywords/>
  <dc:description/>
  <cp:lastModifiedBy>USB</cp:lastModifiedBy>
  <cp:lastPrinted>2014-06-05T03:50:21Z</cp:lastPrinted>
  <dcterms:created xsi:type="dcterms:W3CDTF">2014-03-14T11:43:12Z</dcterms:created>
  <dcterms:modified xsi:type="dcterms:W3CDTF">2014-06-17T08:40:23Z</dcterms:modified>
  <cp:category/>
  <cp:version/>
  <cp:contentType/>
  <cp:contentStatus/>
</cp:coreProperties>
</file>